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omborimonika\Desktop\"/>
    </mc:Choice>
  </mc:AlternateContent>
  <bookViews>
    <workbookView xWindow="0" yWindow="0" windowWidth="19170" windowHeight="11070" firstSheet="16" activeTab="20"/>
  </bookViews>
  <sheets>
    <sheet name="1. melléklet" sheetId="1" r:id="rId1"/>
    <sheet name="2. melléklet" sheetId="2" r:id="rId2"/>
    <sheet name="3. melléklet" sheetId="3" r:id="rId3"/>
    <sheet name="4. melléklet" sheetId="4" r:id="rId4"/>
    <sheet name="5. melléklet 1" sheetId="5" r:id="rId5"/>
    <sheet name="5. melléklet 2" sheetId="6" r:id="rId6"/>
    <sheet name="6. melléklet 1" sheetId="7" r:id="rId7"/>
    <sheet name="6. melléklet 2" sheetId="9" r:id="rId8"/>
    <sheet name="7. melléklet" sheetId="8" r:id="rId9"/>
    <sheet name="8. melléklet" sheetId="10" r:id="rId10"/>
    <sheet name="9. melléklet" sheetId="11" r:id="rId11"/>
    <sheet name="10. melléklet" sheetId="12" r:id="rId12"/>
    <sheet name="11. melléklet" sheetId="13" r:id="rId13"/>
    <sheet name="12. melléklet" sheetId="14" r:id="rId14"/>
    <sheet name="13. melléklet 1" sheetId="15" r:id="rId15"/>
    <sheet name="13. melléklet 2" sheetId="17" r:id="rId16"/>
    <sheet name="14. melléklet 1" sheetId="16" r:id="rId17"/>
    <sheet name="14. melléklet 2" sheetId="21" r:id="rId18"/>
    <sheet name="15. melléklet" sheetId="18" r:id="rId19"/>
    <sheet name="16. melléklet" sheetId="19" r:id="rId20"/>
    <sheet name="17. melléklet" sheetId="20" r:id="rId21"/>
  </sheets>
  <definedNames>
    <definedName name="_xlnm.Print_Titles" localSheetId="12">'11. melléklet'!$4:$4</definedName>
    <definedName name="_xlnm.Print_Titles" localSheetId="16">'14. melléklet 1'!$3:$5</definedName>
    <definedName name="_xlnm.Print_Titles" localSheetId="17">'14. melléklet 2'!$3:$5</definedName>
    <definedName name="_xlnm.Print_Titles" localSheetId="18">'15. melléklet'!$4:$5</definedName>
    <definedName name="_xlnm.Print_Titles" localSheetId="4">'5. melléklet 1'!$3:$4</definedName>
    <definedName name="_xlnm.Print_Titles" localSheetId="5">'5. melléklet 2'!$3:$4</definedName>
    <definedName name="_xlnm.Print_Titles" localSheetId="8">'7. melléklet'!$3:$3</definedName>
    <definedName name="_xlnm.Print_Titles" localSheetId="9">'8. melléklet'!$3:$3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0" l="1"/>
  <c r="I11" i="20"/>
  <c r="J11" i="20"/>
  <c r="F16" i="20"/>
  <c r="F11" i="20"/>
  <c r="E22" i="20" l="1"/>
  <c r="H22" i="20" s="1"/>
  <c r="E5" i="20"/>
  <c r="H5" i="20" s="1"/>
  <c r="I13" i="20" l="1"/>
  <c r="J23" i="20"/>
  <c r="J18" i="20"/>
  <c r="J19" i="20"/>
  <c r="J26" i="20"/>
  <c r="G27" i="20"/>
  <c r="J6" i="20"/>
  <c r="J7" i="20"/>
  <c r="J24" i="20"/>
  <c r="J5" i="20"/>
  <c r="J9" i="20"/>
  <c r="J13" i="20" l="1"/>
  <c r="I26" i="20"/>
  <c r="E26" i="20"/>
  <c r="H26" i="20" s="1"/>
  <c r="I23" i="20"/>
  <c r="I18" i="20"/>
  <c r="I19" i="20"/>
  <c r="I27" i="20" l="1"/>
  <c r="E25" i="20"/>
  <c r="H25" i="20" s="1"/>
  <c r="E24" i="20"/>
  <c r="H24" i="20" s="1"/>
  <c r="E23" i="20"/>
  <c r="H23" i="20" s="1"/>
  <c r="E21" i="20"/>
  <c r="H21" i="20" s="1"/>
  <c r="E20" i="20"/>
  <c r="H20" i="20" s="1"/>
  <c r="E19" i="20"/>
  <c r="H19" i="20" s="1"/>
  <c r="E18" i="20"/>
  <c r="H18" i="20" s="1"/>
  <c r="E17" i="20"/>
  <c r="H17" i="20" s="1"/>
  <c r="E16" i="20"/>
  <c r="H16" i="20" s="1"/>
  <c r="E15" i="20"/>
  <c r="H15" i="20" s="1"/>
  <c r="E14" i="20"/>
  <c r="H14" i="20" s="1"/>
  <c r="E13" i="20"/>
  <c r="H13" i="20" s="1"/>
  <c r="E12" i="20"/>
  <c r="H12" i="20" s="1"/>
  <c r="E11" i="20"/>
  <c r="H11" i="20" s="1"/>
  <c r="E10" i="20"/>
  <c r="H10" i="20" s="1"/>
  <c r="E9" i="20"/>
  <c r="H9" i="20" s="1"/>
  <c r="E8" i="20"/>
  <c r="H8" i="20" s="1"/>
  <c r="E7" i="20"/>
  <c r="H7" i="20" s="1"/>
  <c r="E6" i="20"/>
  <c r="H6" i="20" s="1"/>
  <c r="H27" i="20" l="1"/>
  <c r="E27" i="20"/>
  <c r="C90" i="8"/>
  <c r="H76" i="9" l="1"/>
  <c r="G76" i="9"/>
  <c r="F76" i="9"/>
  <c r="E76" i="9"/>
  <c r="D76" i="9"/>
  <c r="H75" i="9"/>
  <c r="G75" i="9"/>
  <c r="F75" i="9"/>
  <c r="E75" i="9"/>
  <c r="D75" i="9"/>
  <c r="H74" i="9"/>
  <c r="G74" i="9"/>
  <c r="F74" i="9"/>
  <c r="E74" i="9"/>
  <c r="D74" i="9"/>
  <c r="I55" i="9"/>
  <c r="I54" i="9"/>
  <c r="I53" i="9"/>
  <c r="R55" i="7"/>
  <c r="Q55" i="7"/>
  <c r="R54" i="7"/>
  <c r="Q54" i="7"/>
  <c r="R53" i="7"/>
  <c r="Q53" i="7"/>
  <c r="R5" i="7"/>
  <c r="Q5" i="7"/>
  <c r="H79" i="7"/>
  <c r="H78" i="7"/>
  <c r="H77" i="7"/>
  <c r="H46" i="7"/>
  <c r="H45" i="7"/>
  <c r="H44" i="7"/>
  <c r="H37" i="7"/>
  <c r="H61" i="7" s="1"/>
  <c r="H36" i="7"/>
  <c r="H60" i="7" s="1"/>
  <c r="H35" i="7"/>
  <c r="Q7" i="7"/>
  <c r="H59" i="7" l="1"/>
  <c r="H71" i="7" s="1"/>
  <c r="H74" i="7"/>
  <c r="H73" i="7"/>
  <c r="H75" i="7"/>
  <c r="H76" i="7"/>
  <c r="H72" i="7"/>
  <c r="F74" i="6" l="1"/>
  <c r="F68" i="6"/>
  <c r="F61" i="6"/>
  <c r="F55" i="6"/>
  <c r="F45" i="6"/>
  <c r="F42" i="6"/>
  <c r="F32" i="6"/>
  <c r="F29" i="6"/>
  <c r="F26" i="6"/>
  <c r="F23" i="6"/>
  <c r="F17" i="6"/>
  <c r="F14" i="6"/>
  <c r="F11" i="6"/>
  <c r="F8" i="6"/>
  <c r="F151" i="5" l="1"/>
  <c r="F148" i="5"/>
  <c r="F145" i="5"/>
  <c r="F142" i="5"/>
  <c r="F139" i="5"/>
  <c r="F136" i="5"/>
  <c r="F133" i="5"/>
  <c r="F130" i="5"/>
  <c r="F127" i="5"/>
  <c r="F124" i="5"/>
  <c r="F121" i="5"/>
  <c r="F118" i="5"/>
  <c r="F115" i="5"/>
  <c r="F112" i="5"/>
  <c r="F109" i="5"/>
  <c r="F106" i="5"/>
  <c r="F103" i="5"/>
  <c r="F100" i="5"/>
  <c r="F97" i="5"/>
  <c r="F94" i="5"/>
  <c r="F91" i="5"/>
  <c r="F88" i="5"/>
  <c r="F85" i="5"/>
  <c r="F82" i="5"/>
  <c r="F79" i="5"/>
  <c r="F76" i="5"/>
  <c r="F73" i="5"/>
  <c r="F70" i="5"/>
  <c r="F67" i="5"/>
  <c r="F64" i="5"/>
  <c r="F61" i="5"/>
  <c r="F58" i="5"/>
  <c r="F55" i="5"/>
  <c r="F52" i="5"/>
  <c r="F49" i="5"/>
  <c r="F46" i="5"/>
  <c r="F43" i="5"/>
  <c r="F40" i="5"/>
  <c r="F37" i="5"/>
  <c r="F34" i="5"/>
  <c r="F31" i="5"/>
  <c r="F28" i="5"/>
  <c r="F25" i="5"/>
  <c r="F22" i="5"/>
  <c r="F19" i="5"/>
  <c r="F16" i="5"/>
  <c r="F13" i="5"/>
  <c r="F10" i="5"/>
  <c r="F7" i="5"/>
  <c r="D8" i="17" l="1"/>
  <c r="D15" i="17"/>
  <c r="D11" i="17"/>
  <c r="H9" i="15"/>
  <c r="H12" i="15" s="1"/>
  <c r="H15" i="15" s="1"/>
  <c r="H18" i="15" s="1"/>
  <c r="H21" i="15" s="1"/>
  <c r="H24" i="15" s="1"/>
  <c r="W15" i="21" l="1"/>
  <c r="V15" i="21"/>
  <c r="U15" i="21"/>
  <c r="W13" i="21"/>
  <c r="V13" i="21"/>
  <c r="U13" i="21"/>
  <c r="W12" i="21"/>
  <c r="V12" i="21"/>
  <c r="U12" i="21"/>
  <c r="W11" i="21"/>
  <c r="V11" i="21"/>
  <c r="U11" i="21"/>
  <c r="W10" i="21"/>
  <c r="V10" i="21"/>
  <c r="U10" i="21"/>
  <c r="W9" i="21"/>
  <c r="V9" i="21"/>
  <c r="U9" i="21"/>
  <c r="W8" i="21"/>
  <c r="V8" i="21"/>
  <c r="U8" i="21"/>
  <c r="W7" i="21"/>
  <c r="V7" i="21"/>
  <c r="U7" i="21"/>
  <c r="W6" i="21"/>
  <c r="V6" i="21"/>
  <c r="U6" i="21"/>
  <c r="Q17" i="21"/>
  <c r="P17" i="21"/>
  <c r="O17" i="21"/>
  <c r="D80" i="13" l="1"/>
  <c r="G12" i="3" s="1"/>
  <c r="C80" i="13"/>
  <c r="F12" i="3" s="1"/>
  <c r="B80" i="13"/>
  <c r="E12" i="3" s="1"/>
  <c r="D105" i="13"/>
  <c r="D101" i="13"/>
  <c r="D97" i="13"/>
  <c r="D92" i="13"/>
  <c r="C92" i="13"/>
  <c r="B92" i="13"/>
  <c r="D72" i="8"/>
  <c r="C72" i="8"/>
  <c r="E72" i="8"/>
  <c r="I14" i="4"/>
  <c r="C79" i="12"/>
  <c r="H14" i="4" s="1"/>
  <c r="B79" i="12"/>
  <c r="G14" i="4" l="1"/>
  <c r="D90" i="13"/>
  <c r="D35" i="3" l="1"/>
  <c r="D36" i="3"/>
  <c r="D26" i="3"/>
  <c r="D27" i="3"/>
  <c r="D31" i="3"/>
  <c r="I101" i="18"/>
  <c r="H101" i="18"/>
  <c r="G101" i="18"/>
  <c r="C111" i="18"/>
  <c r="C112" i="18"/>
  <c r="C113" i="18"/>
  <c r="C114" i="18"/>
  <c r="I88" i="18"/>
  <c r="I76" i="18"/>
  <c r="I72" i="18"/>
  <c r="I54" i="18"/>
  <c r="I69" i="18" s="1"/>
  <c r="I43" i="18"/>
  <c r="I39" i="18"/>
  <c r="I34" i="18"/>
  <c r="H34" i="18"/>
  <c r="I44" i="18" l="1"/>
  <c r="I82" i="18"/>
  <c r="F29" i="4" l="1"/>
  <c r="F4" i="10"/>
  <c r="E31" i="8"/>
  <c r="E6" i="8"/>
  <c r="D68" i="12" l="1"/>
  <c r="D71" i="12" s="1"/>
  <c r="F22" i="4" s="1"/>
  <c r="C68" i="12"/>
  <c r="C71" i="12" s="1"/>
  <c r="E22" i="4" s="1"/>
  <c r="B68" i="12"/>
  <c r="D58" i="12"/>
  <c r="C58" i="12"/>
  <c r="B58" i="12"/>
  <c r="C26" i="12"/>
  <c r="J34" i="3" l="1"/>
  <c r="I34" i="3"/>
  <c r="H34" i="3"/>
  <c r="G34" i="3"/>
  <c r="F34" i="3"/>
  <c r="E34" i="3"/>
  <c r="D34" i="3"/>
  <c r="C34" i="3"/>
  <c r="B34" i="3"/>
  <c r="M35" i="3"/>
  <c r="D51" i="2" s="1"/>
  <c r="L35" i="3"/>
  <c r="C32" i="1" s="1"/>
  <c r="K35" i="3"/>
  <c r="B32" i="1" s="1"/>
  <c r="J8" i="3"/>
  <c r="I8" i="3"/>
  <c r="H8" i="3"/>
  <c r="M9" i="3"/>
  <c r="D8" i="1" s="1"/>
  <c r="L9" i="3"/>
  <c r="C8" i="2" s="1"/>
  <c r="K9" i="3"/>
  <c r="B8" i="1" s="1"/>
  <c r="C8" i="1" l="1"/>
  <c r="B8" i="2"/>
  <c r="B51" i="2"/>
  <c r="D32" i="1"/>
  <c r="C51" i="2"/>
  <c r="D8" i="2"/>
  <c r="D61" i="2" l="1"/>
  <c r="C61" i="2"/>
  <c r="B61" i="2"/>
  <c r="D60" i="2" l="1"/>
  <c r="C60" i="2"/>
  <c r="B60" i="2"/>
  <c r="D28" i="2"/>
  <c r="C28" i="2"/>
  <c r="B28" i="2"/>
  <c r="D7" i="3"/>
  <c r="M7" i="3" s="1"/>
  <c r="C7" i="3"/>
  <c r="L7" i="3" s="1"/>
  <c r="B7" i="3"/>
  <c r="K7" i="3" s="1"/>
  <c r="M47" i="3"/>
  <c r="D39" i="2" s="1"/>
  <c r="L47" i="3"/>
  <c r="K47" i="3"/>
  <c r="L46" i="3"/>
  <c r="K46" i="3"/>
  <c r="M45" i="3"/>
  <c r="L45" i="3"/>
  <c r="K45" i="3"/>
  <c r="M44" i="3"/>
  <c r="L44" i="3"/>
  <c r="K44" i="3"/>
  <c r="M36" i="3"/>
  <c r="L36" i="3"/>
  <c r="K36" i="3"/>
  <c r="M34" i="3"/>
  <c r="M33" i="3"/>
  <c r="L33" i="3"/>
  <c r="K33" i="3"/>
  <c r="M32" i="3"/>
  <c r="L32" i="3"/>
  <c r="K32" i="3"/>
  <c r="M31" i="3"/>
  <c r="L31" i="3"/>
  <c r="K31" i="3"/>
  <c r="M30" i="3"/>
  <c r="L30" i="3"/>
  <c r="K30" i="3"/>
  <c r="M29" i="3"/>
  <c r="L29" i="3"/>
  <c r="K29" i="3"/>
  <c r="M28" i="3"/>
  <c r="L28" i="3"/>
  <c r="K28" i="3"/>
  <c r="M27" i="3"/>
  <c r="L27" i="3"/>
  <c r="K27" i="3"/>
  <c r="M26" i="3"/>
  <c r="L26" i="3"/>
  <c r="K26" i="3"/>
  <c r="M24" i="3"/>
  <c r="L24" i="3"/>
  <c r="K24" i="3"/>
  <c r="M23" i="3"/>
  <c r="L23" i="3"/>
  <c r="K23" i="3"/>
  <c r="M22" i="3"/>
  <c r="L22" i="3"/>
  <c r="K22" i="3"/>
  <c r="M21" i="3"/>
  <c r="L21" i="3"/>
  <c r="K21" i="3"/>
  <c r="M20" i="3"/>
  <c r="L20" i="3"/>
  <c r="K20" i="3"/>
  <c r="M19" i="3"/>
  <c r="L19" i="3"/>
  <c r="K19" i="3"/>
  <c r="M18" i="3"/>
  <c r="L18" i="3"/>
  <c r="K18" i="3"/>
  <c r="M16" i="3"/>
  <c r="L16" i="3"/>
  <c r="K16" i="3"/>
  <c r="M15" i="3"/>
  <c r="L15" i="3"/>
  <c r="K15" i="3"/>
  <c r="J48" i="3"/>
  <c r="I48" i="3"/>
  <c r="H48" i="3"/>
  <c r="G48" i="3"/>
  <c r="F48" i="3"/>
  <c r="E48" i="3"/>
  <c r="C48" i="3"/>
  <c r="B48" i="3"/>
  <c r="J40" i="3"/>
  <c r="I40" i="3"/>
  <c r="H40" i="3"/>
  <c r="J37" i="3"/>
  <c r="I37" i="3"/>
  <c r="H37" i="3"/>
  <c r="G37" i="3"/>
  <c r="F37" i="3"/>
  <c r="E37" i="3"/>
  <c r="L34" i="3"/>
  <c r="K34" i="3"/>
  <c r="J25" i="3"/>
  <c r="I25" i="3"/>
  <c r="H25" i="3"/>
  <c r="G25" i="3"/>
  <c r="F25" i="3"/>
  <c r="E25" i="3"/>
  <c r="D25" i="3"/>
  <c r="C25" i="3"/>
  <c r="B25" i="3"/>
  <c r="J17" i="3"/>
  <c r="I17" i="3"/>
  <c r="H17" i="3"/>
  <c r="G17" i="3"/>
  <c r="F17" i="3"/>
  <c r="E17" i="3"/>
  <c r="D17" i="3"/>
  <c r="C17" i="3"/>
  <c r="B17" i="3"/>
  <c r="J14" i="3"/>
  <c r="I14" i="3"/>
  <c r="H14" i="3"/>
  <c r="G14" i="3"/>
  <c r="F14" i="3"/>
  <c r="F13" i="3" s="1"/>
  <c r="E14" i="3"/>
  <c r="D14" i="3"/>
  <c r="C14" i="3"/>
  <c r="B14" i="3"/>
  <c r="J11" i="3"/>
  <c r="I11" i="3"/>
  <c r="H11" i="3"/>
  <c r="G11" i="3"/>
  <c r="F11" i="3"/>
  <c r="E11" i="3"/>
  <c r="J5" i="3"/>
  <c r="I5" i="3"/>
  <c r="H5" i="3"/>
  <c r="G5" i="3"/>
  <c r="F5" i="3"/>
  <c r="E5" i="3"/>
  <c r="L24" i="4"/>
  <c r="K24" i="4"/>
  <c r="K21" i="4" s="1"/>
  <c r="J24" i="4"/>
  <c r="I24" i="4"/>
  <c r="H24" i="4"/>
  <c r="G24" i="4"/>
  <c r="L21" i="4"/>
  <c r="J21" i="4"/>
  <c r="L15" i="4"/>
  <c r="L10" i="4" s="1"/>
  <c r="K15" i="4"/>
  <c r="K10" i="4" s="1"/>
  <c r="J15" i="4"/>
  <c r="J10" i="4" s="1"/>
  <c r="I15" i="4"/>
  <c r="I10" i="4" s="1"/>
  <c r="H15" i="4"/>
  <c r="H10" i="4" s="1"/>
  <c r="G15" i="4"/>
  <c r="G10" i="4" s="1"/>
  <c r="L31" i="4"/>
  <c r="K31" i="4"/>
  <c r="J31" i="4"/>
  <c r="I31" i="4"/>
  <c r="F31" i="4"/>
  <c r="E31" i="4"/>
  <c r="D31" i="4"/>
  <c r="O30" i="4"/>
  <c r="O29" i="4"/>
  <c r="O28" i="4"/>
  <c r="O27" i="4"/>
  <c r="O12" i="4"/>
  <c r="N12" i="4"/>
  <c r="M12" i="4"/>
  <c r="O11" i="4"/>
  <c r="N11" i="4"/>
  <c r="M11" i="4"/>
  <c r="O8" i="4"/>
  <c r="N8" i="4"/>
  <c r="M8" i="4"/>
  <c r="O7" i="4"/>
  <c r="N7" i="4"/>
  <c r="M7" i="4"/>
  <c r="O6" i="4"/>
  <c r="N6" i="4"/>
  <c r="M6" i="4"/>
  <c r="M14" i="3" l="1"/>
  <c r="B13" i="3"/>
  <c r="J13" i="3"/>
  <c r="J43" i="3" s="1"/>
  <c r="J49" i="3" s="1"/>
  <c r="O31" i="4"/>
  <c r="E13" i="3"/>
  <c r="I13" i="3"/>
  <c r="M17" i="3"/>
  <c r="D16" i="1" s="1"/>
  <c r="H13" i="3"/>
  <c r="K17" i="3"/>
  <c r="M25" i="3"/>
  <c r="D13" i="3"/>
  <c r="H15" i="2"/>
  <c r="H15" i="1"/>
  <c r="H40" i="2"/>
  <c r="H48" i="1"/>
  <c r="H5" i="2"/>
  <c r="H5" i="1"/>
  <c r="F9" i="2"/>
  <c r="F9" i="1"/>
  <c r="H14" i="2"/>
  <c r="H14" i="1"/>
  <c r="H65" i="2"/>
  <c r="H50" i="1"/>
  <c r="K13" i="3"/>
  <c r="D33" i="1"/>
  <c r="D31" i="1" s="1"/>
  <c r="D52" i="2"/>
  <c r="D50" i="2" s="1"/>
  <c r="H7" i="2"/>
  <c r="H7" i="1"/>
  <c r="C33" i="1"/>
  <c r="C31" i="1" s="1"/>
  <c r="C52" i="2"/>
  <c r="C50" i="2" s="1"/>
  <c r="F7" i="2"/>
  <c r="F7" i="1"/>
  <c r="G9" i="2"/>
  <c r="G9" i="1"/>
  <c r="H66" i="2"/>
  <c r="H46" i="1"/>
  <c r="L14" i="3"/>
  <c r="B50" i="1"/>
  <c r="B65" i="2"/>
  <c r="G5" i="2"/>
  <c r="G5" i="1"/>
  <c r="D50" i="1"/>
  <c r="D65" i="2"/>
  <c r="F5" i="2"/>
  <c r="F5" i="1"/>
  <c r="G7" i="2"/>
  <c r="G7" i="1"/>
  <c r="H9" i="2"/>
  <c r="H9" i="1"/>
  <c r="H38" i="2"/>
  <c r="H47" i="1"/>
  <c r="L17" i="3"/>
  <c r="L48" i="3"/>
  <c r="B52" i="2"/>
  <c r="B50" i="2" s="1"/>
  <c r="B33" i="1"/>
  <c r="B31" i="1" s="1"/>
  <c r="C50" i="1"/>
  <c r="C65" i="2"/>
  <c r="C24" i="1"/>
  <c r="C21" i="2"/>
  <c r="B27" i="1"/>
  <c r="B24" i="2"/>
  <c r="D29" i="1"/>
  <c r="D26" i="2"/>
  <c r="B13" i="2"/>
  <c r="B16" i="1"/>
  <c r="D17" i="1"/>
  <c r="D14" i="2"/>
  <c r="B19" i="1"/>
  <c r="B16" i="2"/>
  <c r="B19" i="2"/>
  <c r="B22" i="1"/>
  <c r="C23" i="1"/>
  <c r="C20" i="2"/>
  <c r="D24" i="1"/>
  <c r="D21" i="2"/>
  <c r="B26" i="1"/>
  <c r="B23" i="2"/>
  <c r="C27" i="1"/>
  <c r="C24" i="2"/>
  <c r="D28" i="1"/>
  <c r="D25" i="2"/>
  <c r="B38" i="2"/>
  <c r="B47" i="1"/>
  <c r="C48" i="1"/>
  <c r="C40" i="2"/>
  <c r="C14" i="2"/>
  <c r="C17" i="1"/>
  <c r="D18" i="1"/>
  <c r="D15" i="2"/>
  <c r="B23" i="1"/>
  <c r="B20" i="2"/>
  <c r="D25" i="1"/>
  <c r="D22" i="2"/>
  <c r="C28" i="1"/>
  <c r="C25" i="2"/>
  <c r="B40" i="2"/>
  <c r="B48" i="1"/>
  <c r="C67" i="2"/>
  <c r="C66" i="2" s="1"/>
  <c r="C49" i="1"/>
  <c r="C13" i="2"/>
  <c r="C16" i="1"/>
  <c r="D15" i="1"/>
  <c r="D12" i="2"/>
  <c r="B15" i="2"/>
  <c r="B18" i="1"/>
  <c r="C16" i="2"/>
  <c r="C19" i="1"/>
  <c r="C19" i="2"/>
  <c r="C22" i="1"/>
  <c r="D23" i="1"/>
  <c r="D20" i="2"/>
  <c r="B22" i="2"/>
  <c r="B25" i="1"/>
  <c r="C26" i="1"/>
  <c r="C23" i="2"/>
  <c r="D24" i="2"/>
  <c r="D27" i="1"/>
  <c r="B26" i="2"/>
  <c r="B29" i="1"/>
  <c r="C47" i="1"/>
  <c r="C38" i="2"/>
  <c r="C42" i="2" s="1"/>
  <c r="D48" i="1"/>
  <c r="D40" i="2"/>
  <c r="B17" i="1"/>
  <c r="B14" i="2"/>
  <c r="C18" i="1"/>
  <c r="C15" i="2"/>
  <c r="D19" i="1"/>
  <c r="D16" i="2"/>
  <c r="D19" i="2"/>
  <c r="D22" i="1"/>
  <c r="B21" i="2"/>
  <c r="B24" i="1"/>
  <c r="C22" i="2"/>
  <c r="C25" i="1"/>
  <c r="D23" i="2"/>
  <c r="D26" i="1"/>
  <c r="B25" i="2"/>
  <c r="B28" i="1"/>
  <c r="C26" i="2"/>
  <c r="C29" i="1"/>
  <c r="D47" i="1"/>
  <c r="D38" i="2"/>
  <c r="B67" i="2"/>
  <c r="B66" i="2" s="1"/>
  <c r="B49" i="1"/>
  <c r="G14" i="2"/>
  <c r="G14" i="1"/>
  <c r="F14" i="2"/>
  <c r="F14" i="1"/>
  <c r="G15" i="2"/>
  <c r="G15" i="1"/>
  <c r="F15" i="2"/>
  <c r="F15" i="1"/>
  <c r="I43" i="3"/>
  <c r="I49" i="3" s="1"/>
  <c r="K25" i="3"/>
  <c r="H43" i="3"/>
  <c r="H49" i="3" s="1"/>
  <c r="K48" i="3"/>
  <c r="L25" i="3"/>
  <c r="K14" i="3"/>
  <c r="C13" i="3"/>
  <c r="L13" i="3" s="1"/>
  <c r="G13" i="3"/>
  <c r="M13" i="3" s="1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E163" i="5"/>
  <c r="E162" i="5"/>
  <c r="E161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E160" i="5"/>
  <c r="E159" i="5"/>
  <c r="E158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E157" i="5"/>
  <c r="E156" i="5"/>
  <c r="E155" i="5"/>
  <c r="E154" i="5"/>
  <c r="E153" i="5"/>
  <c r="E152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44" i="5"/>
  <c r="F143" i="5"/>
  <c r="F39" i="5"/>
  <c r="F38" i="5"/>
  <c r="F36" i="5"/>
  <c r="F35" i="5"/>
  <c r="F33" i="5"/>
  <c r="F32" i="5"/>
  <c r="F30" i="5"/>
  <c r="F29" i="5"/>
  <c r="F27" i="5"/>
  <c r="F26" i="5"/>
  <c r="F24" i="5"/>
  <c r="F23" i="5"/>
  <c r="F21" i="5"/>
  <c r="F20" i="5"/>
  <c r="F18" i="5"/>
  <c r="F17" i="5"/>
  <c r="F15" i="5"/>
  <c r="F14" i="5"/>
  <c r="F12" i="5"/>
  <c r="F11" i="5"/>
  <c r="F9" i="5"/>
  <c r="F8" i="5"/>
  <c r="F6" i="5"/>
  <c r="F150" i="5"/>
  <c r="F149" i="5"/>
  <c r="F147" i="5"/>
  <c r="F146" i="5"/>
  <c r="F141" i="5"/>
  <c r="F140" i="5"/>
  <c r="F138" i="5"/>
  <c r="F137" i="5"/>
  <c r="F135" i="5"/>
  <c r="F134" i="5"/>
  <c r="F132" i="5"/>
  <c r="F131" i="5"/>
  <c r="F129" i="5"/>
  <c r="F128" i="5"/>
  <c r="F126" i="5"/>
  <c r="F125" i="5"/>
  <c r="F123" i="5"/>
  <c r="F122" i="5"/>
  <c r="F120" i="5"/>
  <c r="F119" i="5"/>
  <c r="F117" i="5"/>
  <c r="F116" i="5"/>
  <c r="F114" i="5"/>
  <c r="F113" i="5"/>
  <c r="F111" i="5"/>
  <c r="F110" i="5"/>
  <c r="F108" i="5"/>
  <c r="F107" i="5"/>
  <c r="F105" i="5"/>
  <c r="F104" i="5"/>
  <c r="F102" i="5"/>
  <c r="F101" i="5"/>
  <c r="F99" i="5"/>
  <c r="F98" i="5"/>
  <c r="F96" i="5"/>
  <c r="F95" i="5"/>
  <c r="F93" i="5"/>
  <c r="F92" i="5"/>
  <c r="F90" i="5"/>
  <c r="F89" i="5"/>
  <c r="F87" i="5"/>
  <c r="F86" i="5"/>
  <c r="F84" i="5"/>
  <c r="F83" i="5"/>
  <c r="F81" i="5"/>
  <c r="F80" i="5"/>
  <c r="F78" i="5"/>
  <c r="F77" i="5"/>
  <c r="F75" i="5"/>
  <c r="F74" i="5"/>
  <c r="F72" i="5"/>
  <c r="F71" i="5"/>
  <c r="F69" i="5"/>
  <c r="F68" i="5"/>
  <c r="F66" i="5"/>
  <c r="F65" i="5"/>
  <c r="F63" i="5"/>
  <c r="F62" i="5"/>
  <c r="F60" i="5"/>
  <c r="F59" i="5"/>
  <c r="F57" i="5"/>
  <c r="F56" i="5"/>
  <c r="F54" i="5"/>
  <c r="F53" i="5"/>
  <c r="F51" i="5"/>
  <c r="F50" i="5"/>
  <c r="F48" i="5"/>
  <c r="F47" i="5"/>
  <c r="F45" i="5"/>
  <c r="F44" i="5"/>
  <c r="F42" i="5"/>
  <c r="F41" i="5"/>
  <c r="F5" i="5"/>
  <c r="G36" i="6"/>
  <c r="E38" i="6"/>
  <c r="E37" i="6"/>
  <c r="E36" i="6"/>
  <c r="E51" i="6"/>
  <c r="E50" i="6"/>
  <c r="E49" i="6"/>
  <c r="E64" i="6"/>
  <c r="E63" i="6"/>
  <c r="E62" i="6"/>
  <c r="E92" i="6"/>
  <c r="E91" i="6"/>
  <c r="E90" i="6"/>
  <c r="E89" i="6"/>
  <c r="E88" i="6"/>
  <c r="E87" i="6"/>
  <c r="E86" i="6"/>
  <c r="E85" i="6"/>
  <c r="E84" i="6"/>
  <c r="E77" i="6"/>
  <c r="E76" i="6"/>
  <c r="E75" i="6"/>
  <c r="R92" i="6"/>
  <c r="Q92" i="6"/>
  <c r="P92" i="6"/>
  <c r="O92" i="6"/>
  <c r="N92" i="6"/>
  <c r="M92" i="6"/>
  <c r="L92" i="6"/>
  <c r="K92" i="6"/>
  <c r="J92" i="6"/>
  <c r="I92" i="6"/>
  <c r="H92" i="6"/>
  <c r="G92" i="6"/>
  <c r="R91" i="6"/>
  <c r="Q91" i="6"/>
  <c r="P91" i="6"/>
  <c r="O91" i="6"/>
  <c r="N91" i="6"/>
  <c r="M91" i="6"/>
  <c r="L91" i="6"/>
  <c r="K91" i="6"/>
  <c r="J91" i="6"/>
  <c r="I91" i="6"/>
  <c r="H91" i="6"/>
  <c r="G91" i="6"/>
  <c r="R90" i="6"/>
  <c r="Q90" i="6"/>
  <c r="P90" i="6"/>
  <c r="O90" i="6"/>
  <c r="N90" i="6"/>
  <c r="M90" i="6"/>
  <c r="L90" i="6"/>
  <c r="K90" i="6"/>
  <c r="J90" i="6"/>
  <c r="I90" i="6"/>
  <c r="H90" i="6"/>
  <c r="G90" i="6"/>
  <c r="R89" i="6"/>
  <c r="Q89" i="6"/>
  <c r="P89" i="6"/>
  <c r="O89" i="6"/>
  <c r="N89" i="6"/>
  <c r="M89" i="6"/>
  <c r="L89" i="6"/>
  <c r="K89" i="6"/>
  <c r="J89" i="6"/>
  <c r="I89" i="6"/>
  <c r="H89" i="6"/>
  <c r="G89" i="6"/>
  <c r="R88" i="6"/>
  <c r="Q88" i="6"/>
  <c r="P88" i="6"/>
  <c r="O88" i="6"/>
  <c r="N88" i="6"/>
  <c r="M88" i="6"/>
  <c r="L88" i="6"/>
  <c r="K88" i="6"/>
  <c r="J88" i="6"/>
  <c r="I88" i="6"/>
  <c r="H88" i="6"/>
  <c r="G88" i="6"/>
  <c r="R87" i="6"/>
  <c r="Q87" i="6"/>
  <c r="P87" i="6"/>
  <c r="O87" i="6"/>
  <c r="N87" i="6"/>
  <c r="M87" i="6"/>
  <c r="L87" i="6"/>
  <c r="K87" i="6"/>
  <c r="J87" i="6"/>
  <c r="I87" i="6"/>
  <c r="H87" i="6"/>
  <c r="G87" i="6"/>
  <c r="R86" i="6"/>
  <c r="Q86" i="6"/>
  <c r="P86" i="6"/>
  <c r="O86" i="6"/>
  <c r="N86" i="6"/>
  <c r="M86" i="6"/>
  <c r="L86" i="6"/>
  <c r="K86" i="6"/>
  <c r="J86" i="6"/>
  <c r="I86" i="6"/>
  <c r="H86" i="6"/>
  <c r="G86" i="6"/>
  <c r="R85" i="6"/>
  <c r="Q85" i="6"/>
  <c r="P85" i="6"/>
  <c r="O85" i="6"/>
  <c r="N85" i="6"/>
  <c r="M85" i="6"/>
  <c r="L85" i="6"/>
  <c r="K85" i="6"/>
  <c r="J85" i="6"/>
  <c r="I85" i="6"/>
  <c r="H85" i="6"/>
  <c r="G85" i="6"/>
  <c r="R84" i="6"/>
  <c r="Q84" i="6"/>
  <c r="P84" i="6"/>
  <c r="O84" i="6"/>
  <c r="N84" i="6"/>
  <c r="M84" i="6"/>
  <c r="L84" i="6"/>
  <c r="K84" i="6"/>
  <c r="J84" i="6"/>
  <c r="I84" i="6"/>
  <c r="H84" i="6"/>
  <c r="G84" i="6"/>
  <c r="R77" i="6"/>
  <c r="Q77" i="6"/>
  <c r="P77" i="6"/>
  <c r="O77" i="6"/>
  <c r="N77" i="6"/>
  <c r="M77" i="6"/>
  <c r="L77" i="6"/>
  <c r="K77" i="6"/>
  <c r="J77" i="6"/>
  <c r="I77" i="6"/>
  <c r="H77" i="6"/>
  <c r="G77" i="6"/>
  <c r="R76" i="6"/>
  <c r="Q76" i="6"/>
  <c r="P76" i="6"/>
  <c r="O76" i="6"/>
  <c r="N76" i="6"/>
  <c r="M76" i="6"/>
  <c r="L76" i="6"/>
  <c r="K76" i="6"/>
  <c r="J76" i="6"/>
  <c r="I76" i="6"/>
  <c r="H76" i="6"/>
  <c r="G76" i="6"/>
  <c r="R75" i="6"/>
  <c r="Q75" i="6"/>
  <c r="P75" i="6"/>
  <c r="O75" i="6"/>
  <c r="N75" i="6"/>
  <c r="M75" i="6"/>
  <c r="L75" i="6"/>
  <c r="K75" i="6"/>
  <c r="J75" i="6"/>
  <c r="I75" i="6"/>
  <c r="H75" i="6"/>
  <c r="G75" i="6"/>
  <c r="R64" i="6"/>
  <c r="Q64" i="6"/>
  <c r="P64" i="6"/>
  <c r="O64" i="6"/>
  <c r="N64" i="6"/>
  <c r="M64" i="6"/>
  <c r="L64" i="6"/>
  <c r="K64" i="6"/>
  <c r="J64" i="6"/>
  <c r="I64" i="6"/>
  <c r="H64" i="6"/>
  <c r="G64" i="6"/>
  <c r="R63" i="6"/>
  <c r="Q63" i="6"/>
  <c r="P63" i="6"/>
  <c r="O63" i="6"/>
  <c r="N63" i="6"/>
  <c r="M63" i="6"/>
  <c r="L63" i="6"/>
  <c r="K63" i="6"/>
  <c r="J63" i="6"/>
  <c r="I63" i="6"/>
  <c r="H63" i="6"/>
  <c r="G63" i="6"/>
  <c r="R62" i="6"/>
  <c r="Q62" i="6"/>
  <c r="P62" i="6"/>
  <c r="O62" i="6"/>
  <c r="N62" i="6"/>
  <c r="M62" i="6"/>
  <c r="L62" i="6"/>
  <c r="K62" i="6"/>
  <c r="J62" i="6"/>
  <c r="I62" i="6"/>
  <c r="H62" i="6"/>
  <c r="G62" i="6"/>
  <c r="R51" i="6"/>
  <c r="R80" i="6" s="1"/>
  <c r="Q51" i="6"/>
  <c r="Q80" i="6" s="1"/>
  <c r="P51" i="6"/>
  <c r="P80" i="6" s="1"/>
  <c r="O51" i="6"/>
  <c r="O80" i="6" s="1"/>
  <c r="N51" i="6"/>
  <c r="N80" i="6" s="1"/>
  <c r="M51" i="6"/>
  <c r="M80" i="6" s="1"/>
  <c r="L51" i="6"/>
  <c r="L80" i="6" s="1"/>
  <c r="K51" i="6"/>
  <c r="K80" i="6" s="1"/>
  <c r="J51" i="6"/>
  <c r="J80" i="6" s="1"/>
  <c r="I51" i="6"/>
  <c r="I80" i="6" s="1"/>
  <c r="H51" i="6"/>
  <c r="H80" i="6" s="1"/>
  <c r="G51" i="6"/>
  <c r="R50" i="6"/>
  <c r="R79" i="6" s="1"/>
  <c r="Q50" i="6"/>
  <c r="Q79" i="6" s="1"/>
  <c r="P50" i="6"/>
  <c r="P79" i="6" s="1"/>
  <c r="O50" i="6"/>
  <c r="O79" i="6" s="1"/>
  <c r="N50" i="6"/>
  <c r="N79" i="6" s="1"/>
  <c r="M50" i="6"/>
  <c r="M79" i="6" s="1"/>
  <c r="L50" i="6"/>
  <c r="L79" i="6" s="1"/>
  <c r="K50" i="6"/>
  <c r="K79" i="6" s="1"/>
  <c r="J50" i="6"/>
  <c r="J79" i="6" s="1"/>
  <c r="I50" i="6"/>
  <c r="I79" i="6" s="1"/>
  <c r="H50" i="6"/>
  <c r="H79" i="6" s="1"/>
  <c r="G50" i="6"/>
  <c r="R49" i="6"/>
  <c r="R78" i="6" s="1"/>
  <c r="Q49" i="6"/>
  <c r="Q78" i="6" s="1"/>
  <c r="P49" i="6"/>
  <c r="P78" i="6" s="1"/>
  <c r="O49" i="6"/>
  <c r="O78" i="6" s="1"/>
  <c r="N49" i="6"/>
  <c r="N78" i="6" s="1"/>
  <c r="M49" i="6"/>
  <c r="M78" i="6" s="1"/>
  <c r="L49" i="6"/>
  <c r="L78" i="6" s="1"/>
  <c r="K49" i="6"/>
  <c r="K78" i="6" s="1"/>
  <c r="J49" i="6"/>
  <c r="J78" i="6" s="1"/>
  <c r="I49" i="6"/>
  <c r="I78" i="6" s="1"/>
  <c r="H49" i="6"/>
  <c r="H78" i="6" s="1"/>
  <c r="G49" i="6"/>
  <c r="G78" i="6" s="1"/>
  <c r="R38" i="6"/>
  <c r="R83" i="6" s="1"/>
  <c r="Q38" i="6"/>
  <c r="P38" i="6"/>
  <c r="O38" i="6"/>
  <c r="O83" i="6" s="1"/>
  <c r="N38" i="6"/>
  <c r="N83" i="6" s="1"/>
  <c r="M38" i="6"/>
  <c r="L38" i="6"/>
  <c r="K38" i="6"/>
  <c r="K83" i="6" s="1"/>
  <c r="J38" i="6"/>
  <c r="J83" i="6" s="1"/>
  <c r="I38" i="6"/>
  <c r="H38" i="6"/>
  <c r="G38" i="6"/>
  <c r="R37" i="6"/>
  <c r="R82" i="6" s="1"/>
  <c r="Q37" i="6"/>
  <c r="P37" i="6"/>
  <c r="O37" i="6"/>
  <c r="O82" i="6" s="1"/>
  <c r="N37" i="6"/>
  <c r="N82" i="6" s="1"/>
  <c r="M37" i="6"/>
  <c r="L37" i="6"/>
  <c r="K37" i="6"/>
  <c r="K82" i="6" s="1"/>
  <c r="J37" i="6"/>
  <c r="J82" i="6" s="1"/>
  <c r="I37" i="6"/>
  <c r="H37" i="6"/>
  <c r="H82" i="6" s="1"/>
  <c r="G37" i="6"/>
  <c r="R36" i="6"/>
  <c r="R81" i="6" s="1"/>
  <c r="Q36" i="6"/>
  <c r="Q81" i="6" s="1"/>
  <c r="P36" i="6"/>
  <c r="P81" i="6" s="1"/>
  <c r="O36" i="6"/>
  <c r="O81" i="6" s="1"/>
  <c r="N36" i="6"/>
  <c r="N81" i="6" s="1"/>
  <c r="M36" i="6"/>
  <c r="M81" i="6" s="1"/>
  <c r="L36" i="6"/>
  <c r="L81" i="6" s="1"/>
  <c r="K36" i="6"/>
  <c r="K81" i="6" s="1"/>
  <c r="J36" i="6"/>
  <c r="J81" i="6" s="1"/>
  <c r="I36" i="6"/>
  <c r="I81" i="6" s="1"/>
  <c r="H36" i="6"/>
  <c r="H81" i="6" s="1"/>
  <c r="F73" i="6"/>
  <c r="F72" i="6"/>
  <c r="F71" i="6"/>
  <c r="F70" i="6"/>
  <c r="F69" i="6"/>
  <c r="F67" i="6"/>
  <c r="F66" i="6"/>
  <c r="F60" i="6"/>
  <c r="F59" i="6"/>
  <c r="F58" i="6"/>
  <c r="F57" i="6"/>
  <c r="F56" i="6"/>
  <c r="F54" i="6"/>
  <c r="F53" i="6"/>
  <c r="F48" i="6"/>
  <c r="F47" i="6"/>
  <c r="F46" i="6"/>
  <c r="F44" i="6"/>
  <c r="F43" i="6"/>
  <c r="F41" i="6"/>
  <c r="F40" i="6"/>
  <c r="F35" i="6"/>
  <c r="F34" i="6"/>
  <c r="F33" i="6"/>
  <c r="F31" i="6"/>
  <c r="F30" i="6"/>
  <c r="F28" i="6"/>
  <c r="F27" i="6"/>
  <c r="F25" i="6"/>
  <c r="F24" i="6"/>
  <c r="F22" i="6"/>
  <c r="F21" i="6"/>
  <c r="F20" i="6"/>
  <c r="F19" i="6"/>
  <c r="F18" i="6"/>
  <c r="F16" i="6"/>
  <c r="F15" i="6"/>
  <c r="F13" i="6"/>
  <c r="F12" i="6"/>
  <c r="F10" i="6"/>
  <c r="F9" i="6"/>
  <c r="F7" i="6"/>
  <c r="F6" i="6"/>
  <c r="R70" i="7"/>
  <c r="R69" i="7"/>
  <c r="R68" i="7"/>
  <c r="R67" i="7"/>
  <c r="R66" i="7"/>
  <c r="R65" i="7"/>
  <c r="R64" i="7"/>
  <c r="R63" i="7"/>
  <c r="R62" i="7"/>
  <c r="R58" i="7"/>
  <c r="R57" i="7"/>
  <c r="R56" i="7"/>
  <c r="R52" i="7"/>
  <c r="R51" i="7"/>
  <c r="R50" i="7"/>
  <c r="R49" i="7"/>
  <c r="R48" i="7"/>
  <c r="R47" i="7"/>
  <c r="R43" i="7"/>
  <c r="R42" i="7"/>
  <c r="R41" i="7"/>
  <c r="R40" i="7"/>
  <c r="R39" i="7"/>
  <c r="R38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Q70" i="7"/>
  <c r="Q69" i="7"/>
  <c r="Q68" i="7"/>
  <c r="Q67" i="7"/>
  <c r="Q66" i="7"/>
  <c r="Q65" i="7"/>
  <c r="Q64" i="7"/>
  <c r="Q63" i="7"/>
  <c r="Q62" i="7"/>
  <c r="Q58" i="7"/>
  <c r="Q57" i="7"/>
  <c r="Q56" i="7"/>
  <c r="Q52" i="7"/>
  <c r="Q51" i="7"/>
  <c r="Q50" i="7"/>
  <c r="Q49" i="7"/>
  <c r="Q48" i="7"/>
  <c r="Q47" i="7"/>
  <c r="Q43" i="7"/>
  <c r="Q42" i="7"/>
  <c r="Q41" i="7"/>
  <c r="Q40" i="7"/>
  <c r="Q39" i="7"/>
  <c r="Q38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6" i="7"/>
  <c r="P79" i="7"/>
  <c r="O79" i="7"/>
  <c r="N79" i="7"/>
  <c r="M79" i="7"/>
  <c r="L79" i="7"/>
  <c r="K79" i="7"/>
  <c r="J79" i="7"/>
  <c r="I79" i="7"/>
  <c r="G79" i="7"/>
  <c r="F79" i="7"/>
  <c r="E79" i="7"/>
  <c r="D79" i="7"/>
  <c r="P78" i="7"/>
  <c r="O78" i="7"/>
  <c r="N78" i="7"/>
  <c r="M78" i="7"/>
  <c r="L78" i="7"/>
  <c r="K78" i="7"/>
  <c r="J78" i="7"/>
  <c r="I78" i="7"/>
  <c r="G78" i="7"/>
  <c r="F78" i="7"/>
  <c r="E78" i="7"/>
  <c r="D78" i="7"/>
  <c r="P77" i="7"/>
  <c r="O77" i="7"/>
  <c r="N77" i="7"/>
  <c r="M77" i="7"/>
  <c r="L77" i="7"/>
  <c r="K77" i="7"/>
  <c r="J77" i="7"/>
  <c r="I77" i="7"/>
  <c r="G77" i="7"/>
  <c r="F77" i="7"/>
  <c r="E77" i="7"/>
  <c r="D77" i="7"/>
  <c r="P46" i="7"/>
  <c r="O46" i="7"/>
  <c r="N46" i="7"/>
  <c r="M46" i="7"/>
  <c r="L46" i="7"/>
  <c r="K46" i="7"/>
  <c r="J46" i="7"/>
  <c r="I46" i="7"/>
  <c r="G46" i="7"/>
  <c r="F46" i="7"/>
  <c r="E46" i="7"/>
  <c r="D46" i="7"/>
  <c r="P45" i="7"/>
  <c r="O45" i="7"/>
  <c r="N45" i="7"/>
  <c r="M45" i="7"/>
  <c r="L45" i="7"/>
  <c r="K45" i="7"/>
  <c r="J45" i="7"/>
  <c r="I45" i="7"/>
  <c r="G45" i="7"/>
  <c r="F45" i="7"/>
  <c r="E45" i="7"/>
  <c r="D45" i="7"/>
  <c r="P44" i="7"/>
  <c r="O44" i="7"/>
  <c r="N44" i="7"/>
  <c r="M44" i="7"/>
  <c r="L44" i="7"/>
  <c r="K44" i="7"/>
  <c r="J44" i="7"/>
  <c r="I44" i="7"/>
  <c r="G44" i="7"/>
  <c r="F44" i="7"/>
  <c r="E44" i="7"/>
  <c r="D44" i="7"/>
  <c r="P37" i="7"/>
  <c r="O37" i="7"/>
  <c r="N37" i="7"/>
  <c r="M37" i="7"/>
  <c r="L37" i="7"/>
  <c r="K37" i="7"/>
  <c r="J37" i="7"/>
  <c r="I37" i="7"/>
  <c r="G37" i="7"/>
  <c r="F37" i="7"/>
  <c r="E37" i="7"/>
  <c r="D37" i="7"/>
  <c r="P36" i="7"/>
  <c r="O36" i="7"/>
  <c r="N36" i="7"/>
  <c r="M36" i="7"/>
  <c r="L36" i="7"/>
  <c r="K36" i="7"/>
  <c r="J36" i="7"/>
  <c r="I36" i="7"/>
  <c r="G36" i="7"/>
  <c r="F36" i="7"/>
  <c r="E36" i="7"/>
  <c r="D36" i="7"/>
  <c r="P35" i="7"/>
  <c r="O35" i="7"/>
  <c r="N35" i="7"/>
  <c r="M35" i="7"/>
  <c r="L35" i="7"/>
  <c r="K35" i="7"/>
  <c r="J35" i="7"/>
  <c r="I35" i="7"/>
  <c r="G35" i="7"/>
  <c r="F35" i="7"/>
  <c r="E35" i="7"/>
  <c r="D35" i="7"/>
  <c r="H79" i="9"/>
  <c r="G79" i="9"/>
  <c r="F79" i="9"/>
  <c r="E79" i="9"/>
  <c r="D79" i="9"/>
  <c r="H78" i="9"/>
  <c r="G78" i="9"/>
  <c r="F78" i="9"/>
  <c r="E78" i="9"/>
  <c r="D78" i="9"/>
  <c r="H77" i="9"/>
  <c r="G77" i="9"/>
  <c r="F77" i="9"/>
  <c r="E77" i="9"/>
  <c r="D77" i="9"/>
  <c r="I70" i="9"/>
  <c r="I69" i="9"/>
  <c r="I68" i="9"/>
  <c r="I67" i="9"/>
  <c r="I66" i="9"/>
  <c r="I65" i="9"/>
  <c r="I64" i="9"/>
  <c r="I63" i="9"/>
  <c r="I62" i="9"/>
  <c r="I58" i="9"/>
  <c r="I57" i="9"/>
  <c r="I56" i="9"/>
  <c r="I52" i="9"/>
  <c r="I51" i="9"/>
  <c r="I50" i="9"/>
  <c r="I49" i="9"/>
  <c r="I48" i="9"/>
  <c r="I47" i="9"/>
  <c r="I43" i="9"/>
  <c r="I42" i="9"/>
  <c r="I41" i="9"/>
  <c r="I40" i="9"/>
  <c r="I39" i="9"/>
  <c r="I38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H46" i="9"/>
  <c r="G46" i="9"/>
  <c r="F46" i="9"/>
  <c r="E46" i="9"/>
  <c r="D46" i="9"/>
  <c r="H45" i="9"/>
  <c r="G45" i="9"/>
  <c r="F45" i="9"/>
  <c r="E45" i="9"/>
  <c r="D45" i="9"/>
  <c r="H44" i="9"/>
  <c r="G44" i="9"/>
  <c r="F44" i="9"/>
  <c r="E44" i="9"/>
  <c r="D44" i="9"/>
  <c r="H37" i="9"/>
  <c r="H61" i="9" s="1"/>
  <c r="G37" i="9"/>
  <c r="F37" i="9"/>
  <c r="F61" i="9" s="1"/>
  <c r="E37" i="9"/>
  <c r="D37" i="9"/>
  <c r="D61" i="9" s="1"/>
  <c r="H36" i="9"/>
  <c r="G36" i="9"/>
  <c r="G60" i="9" s="1"/>
  <c r="F36" i="9"/>
  <c r="E36" i="9"/>
  <c r="E60" i="9" s="1"/>
  <c r="D36" i="9"/>
  <c r="D60" i="9" s="1"/>
  <c r="H35" i="9"/>
  <c r="H59" i="9" s="1"/>
  <c r="G35" i="9"/>
  <c r="F35" i="9"/>
  <c r="F59" i="9" s="1"/>
  <c r="E35" i="9"/>
  <c r="D35" i="9"/>
  <c r="D59" i="9" s="1"/>
  <c r="E90" i="8"/>
  <c r="D90" i="8"/>
  <c r="K19" i="4" s="1"/>
  <c r="J19" i="4"/>
  <c r="E87" i="8"/>
  <c r="D87" i="8"/>
  <c r="C87" i="8"/>
  <c r="E84" i="8"/>
  <c r="D84" i="8"/>
  <c r="C84" i="8"/>
  <c r="D31" i="8"/>
  <c r="C31" i="8"/>
  <c r="D6" i="8"/>
  <c r="C6" i="8"/>
  <c r="F30" i="10"/>
  <c r="E30" i="10"/>
  <c r="K20" i="4" s="1"/>
  <c r="D30" i="10"/>
  <c r="J20" i="4" s="1"/>
  <c r="E4" i="10"/>
  <c r="E20" i="4" s="1"/>
  <c r="D4" i="10"/>
  <c r="D20" i="4" s="1"/>
  <c r="D17" i="11"/>
  <c r="C17" i="11"/>
  <c r="B17" i="11"/>
  <c r="D12" i="11"/>
  <c r="C12" i="11"/>
  <c r="B12" i="11"/>
  <c r="B19" i="11" s="1"/>
  <c r="D9" i="4" s="1"/>
  <c r="M9" i="4" s="1"/>
  <c r="F11" i="2" s="1"/>
  <c r="D82" i="12"/>
  <c r="C82" i="12"/>
  <c r="B82" i="12"/>
  <c r="D61" i="12"/>
  <c r="D66" i="12" s="1"/>
  <c r="C61" i="12"/>
  <c r="C66" i="12" s="1"/>
  <c r="B61" i="12"/>
  <c r="B66" i="12" s="1"/>
  <c r="D50" i="12"/>
  <c r="D54" i="12" s="1"/>
  <c r="F13" i="4" s="1"/>
  <c r="O13" i="4" s="1"/>
  <c r="C50" i="12"/>
  <c r="C54" i="12" s="1"/>
  <c r="E13" i="4" s="1"/>
  <c r="B50" i="12"/>
  <c r="B54" i="12" s="1"/>
  <c r="D13" i="4" s="1"/>
  <c r="M13" i="4" s="1"/>
  <c r="D12" i="12"/>
  <c r="C12" i="12"/>
  <c r="B12" i="12"/>
  <c r="D6" i="12"/>
  <c r="C6" i="12"/>
  <c r="B6" i="12"/>
  <c r="C105" i="13"/>
  <c r="B105" i="13"/>
  <c r="C101" i="13"/>
  <c r="B101" i="13"/>
  <c r="C97" i="13"/>
  <c r="B97" i="13"/>
  <c r="D85" i="13"/>
  <c r="D83" i="13" s="1"/>
  <c r="C85" i="13"/>
  <c r="C83" i="13" s="1"/>
  <c r="B85" i="13"/>
  <c r="B83" i="13" s="1"/>
  <c r="D67" i="13"/>
  <c r="D41" i="3" s="1"/>
  <c r="C67" i="13"/>
  <c r="C41" i="3" s="1"/>
  <c r="B67" i="13"/>
  <c r="B41" i="3" s="1"/>
  <c r="D60" i="13"/>
  <c r="D42" i="3" s="1"/>
  <c r="M42" i="3" s="1"/>
  <c r="D58" i="2" s="1"/>
  <c r="C60" i="13"/>
  <c r="C42" i="3" s="1"/>
  <c r="L42" i="3" s="1"/>
  <c r="C58" i="2" s="1"/>
  <c r="B60" i="13"/>
  <c r="B42" i="3" s="1"/>
  <c r="K42" i="3" s="1"/>
  <c r="B58" i="2" s="1"/>
  <c r="D42" i="13"/>
  <c r="D12" i="3" s="1"/>
  <c r="C42" i="13"/>
  <c r="C12" i="3" s="1"/>
  <c r="B42" i="13"/>
  <c r="B12" i="3" s="1"/>
  <c r="D34" i="13"/>
  <c r="D38" i="13" s="1"/>
  <c r="D38" i="3" s="1"/>
  <c r="M38" i="3" s="1"/>
  <c r="C34" i="13"/>
  <c r="C38" i="13" s="1"/>
  <c r="C38" i="3" s="1"/>
  <c r="B34" i="13"/>
  <c r="B38" i="13" s="1"/>
  <c r="B38" i="3" s="1"/>
  <c r="D27" i="13"/>
  <c r="D39" i="3" s="1"/>
  <c r="M39" i="3" s="1"/>
  <c r="D37" i="1" s="1"/>
  <c r="C27" i="13"/>
  <c r="C39" i="3" s="1"/>
  <c r="L39" i="3" s="1"/>
  <c r="C33" i="2" s="1"/>
  <c r="B27" i="13"/>
  <c r="B39" i="3" s="1"/>
  <c r="K39" i="3" s="1"/>
  <c r="B33" i="2" s="1"/>
  <c r="D7" i="13"/>
  <c r="D10" i="3" s="1"/>
  <c r="C7" i="13"/>
  <c r="C10" i="3" s="1"/>
  <c r="B7" i="13"/>
  <c r="B10" i="3" s="1"/>
  <c r="D39" i="14"/>
  <c r="C39" i="14"/>
  <c r="B39" i="14"/>
  <c r="D27" i="14"/>
  <c r="C27" i="14"/>
  <c r="B27" i="14"/>
  <c r="D13" i="14"/>
  <c r="C13" i="14"/>
  <c r="B13" i="14"/>
  <c r="D8" i="14"/>
  <c r="C8" i="14"/>
  <c r="B8" i="14"/>
  <c r="B14" i="14" s="1"/>
  <c r="B20" i="14" s="1"/>
  <c r="B31" i="14" s="1"/>
  <c r="K26" i="15"/>
  <c r="J26" i="15"/>
  <c r="I26" i="15"/>
  <c r="K25" i="15"/>
  <c r="J25" i="15"/>
  <c r="I25" i="15"/>
  <c r="K24" i="15"/>
  <c r="K23" i="15"/>
  <c r="J23" i="15"/>
  <c r="I23" i="15"/>
  <c r="K22" i="15"/>
  <c r="J22" i="15"/>
  <c r="I22" i="15"/>
  <c r="K21" i="15"/>
  <c r="K20" i="15"/>
  <c r="J20" i="15"/>
  <c r="I20" i="15"/>
  <c r="K19" i="15"/>
  <c r="J19" i="15"/>
  <c r="I19" i="15"/>
  <c r="K18" i="15"/>
  <c r="K17" i="15"/>
  <c r="J17" i="15"/>
  <c r="I17" i="15"/>
  <c r="K16" i="15"/>
  <c r="J16" i="15"/>
  <c r="I16" i="15"/>
  <c r="K15" i="15"/>
  <c r="K14" i="15"/>
  <c r="J14" i="15"/>
  <c r="I14" i="15"/>
  <c r="K13" i="15"/>
  <c r="J13" i="15"/>
  <c r="I13" i="15"/>
  <c r="K11" i="15"/>
  <c r="J11" i="15"/>
  <c r="I11" i="15"/>
  <c r="K10" i="15"/>
  <c r="J10" i="15"/>
  <c r="I10" i="15"/>
  <c r="K8" i="15"/>
  <c r="J8" i="15"/>
  <c r="I8" i="15"/>
  <c r="K7" i="15"/>
  <c r="J7" i="15"/>
  <c r="I7" i="15"/>
  <c r="K6" i="15"/>
  <c r="J6" i="15"/>
  <c r="I6" i="15"/>
  <c r="G9" i="15"/>
  <c r="G12" i="15" s="1"/>
  <c r="G15" i="15" s="1"/>
  <c r="G18" i="15" s="1"/>
  <c r="G21" i="15" s="1"/>
  <c r="G24" i="15" s="1"/>
  <c r="J24" i="15" s="1"/>
  <c r="F9" i="15"/>
  <c r="F12" i="15" s="1"/>
  <c r="F15" i="15" s="1"/>
  <c r="F18" i="15" s="1"/>
  <c r="F21" i="15" s="1"/>
  <c r="F24" i="15" s="1"/>
  <c r="I24" i="15" s="1"/>
  <c r="E9" i="15"/>
  <c r="D9" i="15"/>
  <c r="D12" i="15" s="1"/>
  <c r="C9" i="15"/>
  <c r="C12" i="15" s="1"/>
  <c r="I12" i="15" s="1"/>
  <c r="M16" i="17"/>
  <c r="L16" i="17"/>
  <c r="K16" i="17"/>
  <c r="M15" i="17"/>
  <c r="L15" i="17"/>
  <c r="K15" i="17"/>
  <c r="M11" i="17"/>
  <c r="L11" i="17"/>
  <c r="K11" i="17"/>
  <c r="M10" i="17"/>
  <c r="L10" i="17"/>
  <c r="K10" i="17"/>
  <c r="M9" i="17"/>
  <c r="L9" i="17"/>
  <c r="K9" i="17"/>
  <c r="M8" i="17"/>
  <c r="L8" i="17"/>
  <c r="K8" i="17"/>
  <c r="M7" i="17"/>
  <c r="L7" i="17"/>
  <c r="K7" i="17"/>
  <c r="M5" i="17"/>
  <c r="L5" i="17"/>
  <c r="K5" i="17"/>
  <c r="M4" i="17"/>
  <c r="L4" i="17"/>
  <c r="K4" i="17"/>
  <c r="D17" i="17"/>
  <c r="J14" i="17"/>
  <c r="J17" i="17" s="1"/>
  <c r="I14" i="17"/>
  <c r="I17" i="17" s="1"/>
  <c r="H14" i="17"/>
  <c r="H17" i="17" s="1"/>
  <c r="G14" i="17"/>
  <c r="G17" i="17" s="1"/>
  <c r="F14" i="17"/>
  <c r="F17" i="17" s="1"/>
  <c r="E14" i="17"/>
  <c r="E17" i="17" s="1"/>
  <c r="D14" i="17"/>
  <c r="C14" i="17"/>
  <c r="C17" i="17" s="1"/>
  <c r="J6" i="17"/>
  <c r="J12" i="17" s="1"/>
  <c r="J13" i="17" s="1"/>
  <c r="I6" i="17"/>
  <c r="I12" i="17" s="1"/>
  <c r="I13" i="17" s="1"/>
  <c r="H6" i="17"/>
  <c r="H12" i="17" s="1"/>
  <c r="H13" i="17" s="1"/>
  <c r="G6" i="17"/>
  <c r="G12" i="17" s="1"/>
  <c r="G13" i="17" s="1"/>
  <c r="F6" i="17"/>
  <c r="F12" i="17" s="1"/>
  <c r="F13" i="17" s="1"/>
  <c r="E6" i="17"/>
  <c r="E12" i="17" s="1"/>
  <c r="E13" i="17" s="1"/>
  <c r="D6" i="17"/>
  <c r="C6" i="17"/>
  <c r="C12" i="17" s="1"/>
  <c r="B14" i="17"/>
  <c r="B6" i="17"/>
  <c r="B12" i="17" s="1"/>
  <c r="T17" i="21"/>
  <c r="S17" i="21"/>
  <c r="R17" i="21"/>
  <c r="N17" i="21"/>
  <c r="M17" i="21"/>
  <c r="L17" i="21"/>
  <c r="K17" i="21"/>
  <c r="J17" i="21"/>
  <c r="I17" i="21"/>
  <c r="H17" i="21"/>
  <c r="G17" i="21"/>
  <c r="F17" i="21"/>
  <c r="D17" i="21"/>
  <c r="D37" i="2" s="1"/>
  <c r="C17" i="21"/>
  <c r="B17" i="21"/>
  <c r="Q17" i="16"/>
  <c r="P17" i="16"/>
  <c r="O17" i="16"/>
  <c r="Q16" i="16"/>
  <c r="P16" i="16"/>
  <c r="O16" i="16"/>
  <c r="Q15" i="16"/>
  <c r="P15" i="16"/>
  <c r="O15" i="16"/>
  <c r="Q14" i="16"/>
  <c r="P14" i="16"/>
  <c r="O14" i="16"/>
  <c r="Q13" i="16"/>
  <c r="P13" i="16"/>
  <c r="O13" i="16"/>
  <c r="Q12" i="16"/>
  <c r="P12" i="16"/>
  <c r="O12" i="16"/>
  <c r="Q11" i="16"/>
  <c r="P11" i="16"/>
  <c r="O11" i="16"/>
  <c r="Q10" i="16"/>
  <c r="P10" i="16"/>
  <c r="O10" i="16"/>
  <c r="Q9" i="16"/>
  <c r="P9" i="16"/>
  <c r="O9" i="16"/>
  <c r="Q8" i="16"/>
  <c r="P8" i="16"/>
  <c r="O8" i="16"/>
  <c r="Q7" i="16"/>
  <c r="P7" i="16"/>
  <c r="O7" i="16"/>
  <c r="Q6" i="16"/>
  <c r="P6" i="16"/>
  <c r="O6" i="16"/>
  <c r="N18" i="16"/>
  <c r="M18" i="16"/>
  <c r="L18" i="16"/>
  <c r="K18" i="16"/>
  <c r="J18" i="16"/>
  <c r="I18" i="16"/>
  <c r="H18" i="16"/>
  <c r="G18" i="16"/>
  <c r="F18" i="16"/>
  <c r="D18" i="16"/>
  <c r="C18" i="16"/>
  <c r="B18" i="16"/>
  <c r="I19" i="18"/>
  <c r="I9" i="18"/>
  <c r="H88" i="18"/>
  <c r="G88" i="18"/>
  <c r="H76" i="18"/>
  <c r="G76" i="18"/>
  <c r="H72" i="18"/>
  <c r="G72" i="18"/>
  <c r="H54" i="18"/>
  <c r="G54" i="18"/>
  <c r="H43" i="18"/>
  <c r="G43" i="18"/>
  <c r="H39" i="18"/>
  <c r="G39" i="18"/>
  <c r="G34" i="18"/>
  <c r="H19" i="18"/>
  <c r="G19" i="18"/>
  <c r="H9" i="18"/>
  <c r="G9" i="18"/>
  <c r="C17" i="18"/>
  <c r="C15" i="18"/>
  <c r="C13" i="18"/>
  <c r="C11" i="18"/>
  <c r="F90" i="18"/>
  <c r="C91" i="18" s="1"/>
  <c r="F91" i="18" s="1"/>
  <c r="E108" i="18" s="1"/>
  <c r="F85" i="18"/>
  <c r="F88" i="18" s="1"/>
  <c r="F79" i="18"/>
  <c r="F78" i="18"/>
  <c r="F77" i="18"/>
  <c r="F74" i="18"/>
  <c r="F76" i="18" s="1"/>
  <c r="F70" i="18"/>
  <c r="F72" i="18" s="1"/>
  <c r="F67" i="18"/>
  <c r="F66" i="18"/>
  <c r="F65" i="18"/>
  <c r="F64" i="18"/>
  <c r="F63" i="18"/>
  <c r="F61" i="18"/>
  <c r="F62" i="18" s="1"/>
  <c r="F59" i="18"/>
  <c r="F60" i="18" s="1"/>
  <c r="F57" i="18"/>
  <c r="F58" i="18" s="1"/>
  <c r="F55" i="18"/>
  <c r="F56" i="18" s="1"/>
  <c r="F52" i="18"/>
  <c r="F51" i="18"/>
  <c r="F49" i="18"/>
  <c r="F50" i="18" s="1"/>
  <c r="F48" i="18"/>
  <c r="F47" i="18"/>
  <c r="F42" i="18"/>
  <c r="F41" i="18"/>
  <c r="F37" i="18"/>
  <c r="F36" i="18"/>
  <c r="F33" i="18"/>
  <c r="F32" i="18"/>
  <c r="F31" i="18"/>
  <c r="F30" i="18"/>
  <c r="F24" i="18"/>
  <c r="C115" i="18" s="1"/>
  <c r="F22" i="18"/>
  <c r="C110" i="18" s="1"/>
  <c r="F20" i="18"/>
  <c r="C109" i="18" s="1"/>
  <c r="F19" i="18"/>
  <c r="F7" i="18"/>
  <c r="F9" i="18" s="1"/>
  <c r="F39" i="18" l="1"/>
  <c r="V17" i="21"/>
  <c r="C14" i="14"/>
  <c r="C20" i="14" s="1"/>
  <c r="C31" i="14" s="1"/>
  <c r="F60" i="9"/>
  <c r="F72" i="9" s="1"/>
  <c r="B69" i="2"/>
  <c r="D13" i="2"/>
  <c r="M6" i="17"/>
  <c r="J12" i="15"/>
  <c r="C19" i="11"/>
  <c r="E9" i="4" s="1"/>
  <c r="N9" i="4" s="1"/>
  <c r="O18" i="16"/>
  <c r="U17" i="21"/>
  <c r="M14" i="17"/>
  <c r="E41" i="3"/>
  <c r="E40" i="3" s="1"/>
  <c r="B88" i="13"/>
  <c r="G59" i="9"/>
  <c r="G71" i="9" s="1"/>
  <c r="E61" i="9"/>
  <c r="E73" i="9" s="1"/>
  <c r="G59" i="7"/>
  <c r="G74" i="7"/>
  <c r="L59" i="7"/>
  <c r="L74" i="7"/>
  <c r="P59" i="7"/>
  <c r="P74" i="7"/>
  <c r="G60" i="7"/>
  <c r="G75" i="7"/>
  <c r="L60" i="7"/>
  <c r="L75" i="7"/>
  <c r="P60" i="7"/>
  <c r="P75" i="7"/>
  <c r="G61" i="7"/>
  <c r="G76" i="7"/>
  <c r="L76" i="7"/>
  <c r="L61" i="7"/>
  <c r="P76" i="7"/>
  <c r="P61" i="7"/>
  <c r="D11" i="2"/>
  <c r="L14" i="17"/>
  <c r="F41" i="3"/>
  <c r="F40" i="3" s="1"/>
  <c r="C88" i="13"/>
  <c r="G22" i="4"/>
  <c r="B85" i="12"/>
  <c r="G61" i="9"/>
  <c r="D59" i="7"/>
  <c r="D74" i="7"/>
  <c r="I59" i="7"/>
  <c r="I74" i="7"/>
  <c r="M59" i="7"/>
  <c r="M74" i="7"/>
  <c r="D60" i="7"/>
  <c r="D75" i="7"/>
  <c r="I75" i="7"/>
  <c r="I60" i="7"/>
  <c r="M75" i="7"/>
  <c r="M60" i="7"/>
  <c r="D76" i="7"/>
  <c r="D61" i="7"/>
  <c r="I61" i="7"/>
  <c r="I76" i="7"/>
  <c r="M61" i="7"/>
  <c r="M76" i="7"/>
  <c r="W17" i="21"/>
  <c r="J9" i="15"/>
  <c r="G41" i="3"/>
  <c r="G40" i="3" s="1"/>
  <c r="D88" i="13"/>
  <c r="H22" i="4"/>
  <c r="C85" i="12"/>
  <c r="D19" i="11"/>
  <c r="F9" i="4" s="1"/>
  <c r="E59" i="9"/>
  <c r="E71" i="9" s="1"/>
  <c r="H60" i="9"/>
  <c r="H72" i="9" s="1"/>
  <c r="E59" i="7"/>
  <c r="E74" i="7"/>
  <c r="J74" i="7"/>
  <c r="J59" i="7"/>
  <c r="J71" i="7" s="1"/>
  <c r="N74" i="7"/>
  <c r="N59" i="7"/>
  <c r="N71" i="7" s="1"/>
  <c r="E75" i="7"/>
  <c r="E60" i="7"/>
  <c r="J60" i="7"/>
  <c r="J75" i="7"/>
  <c r="N60" i="7"/>
  <c r="N72" i="7" s="1"/>
  <c r="N75" i="7"/>
  <c r="E61" i="7"/>
  <c r="E73" i="7" s="1"/>
  <c r="E76" i="7"/>
  <c r="J61" i="7"/>
  <c r="J76" i="7"/>
  <c r="N61" i="7"/>
  <c r="N76" i="7"/>
  <c r="D67" i="2"/>
  <c r="D66" i="2" s="1"/>
  <c r="D69" i="2" s="1"/>
  <c r="D46" i="3"/>
  <c r="J15" i="15"/>
  <c r="I18" i="15"/>
  <c r="J21" i="15"/>
  <c r="I22" i="4"/>
  <c r="D85" i="12"/>
  <c r="F74" i="7"/>
  <c r="F59" i="7"/>
  <c r="K59" i="7"/>
  <c r="K74" i="7"/>
  <c r="O59" i="7"/>
  <c r="O74" i="7"/>
  <c r="F60" i="7"/>
  <c r="F75" i="7"/>
  <c r="K60" i="7"/>
  <c r="K75" i="7"/>
  <c r="O60" i="7"/>
  <c r="O75" i="7"/>
  <c r="F61" i="7"/>
  <c r="F76" i="7"/>
  <c r="K61" i="7"/>
  <c r="K76" i="7"/>
  <c r="O61" i="7"/>
  <c r="O76" i="7"/>
  <c r="G73" i="9"/>
  <c r="I79" i="9"/>
  <c r="F73" i="9"/>
  <c r="I46" i="9"/>
  <c r="H71" i="9"/>
  <c r="G72" i="9"/>
  <c r="I45" i="9"/>
  <c r="I76" i="9"/>
  <c r="E71" i="7"/>
  <c r="N73" i="7"/>
  <c r="Q77" i="7"/>
  <c r="R46" i="7"/>
  <c r="R44" i="7"/>
  <c r="R45" i="7"/>
  <c r="E72" i="7"/>
  <c r="J72" i="7"/>
  <c r="R37" i="7"/>
  <c r="J73" i="7"/>
  <c r="D12" i="17"/>
  <c r="K9" i="15"/>
  <c r="E12" i="15"/>
  <c r="K12" i="15" s="1"/>
  <c r="F23" i="4"/>
  <c r="D73" i="12"/>
  <c r="D23" i="4"/>
  <c r="E23" i="4"/>
  <c r="C73" i="12"/>
  <c r="E109" i="18"/>
  <c r="E110" i="18" s="1"/>
  <c r="E111" i="18" s="1"/>
  <c r="E112" i="18" s="1"/>
  <c r="E113" i="18" s="1"/>
  <c r="E114" i="18" s="1"/>
  <c r="E115" i="18" s="1"/>
  <c r="E116" i="18" s="1"/>
  <c r="H69" i="18"/>
  <c r="H82" i="18" s="1"/>
  <c r="G69" i="18"/>
  <c r="G82" i="18" s="1"/>
  <c r="G93" i="18" s="1"/>
  <c r="G95" i="18" s="1"/>
  <c r="I26" i="18"/>
  <c r="I28" i="18" s="1"/>
  <c r="I93" i="18" s="1"/>
  <c r="I95" i="18" s="1"/>
  <c r="I98" i="18" s="1"/>
  <c r="D6" i="3" s="1"/>
  <c r="B72" i="13"/>
  <c r="D72" i="13"/>
  <c r="K41" i="3"/>
  <c r="B57" i="2" s="1"/>
  <c r="B56" i="2" s="1"/>
  <c r="B65" i="13"/>
  <c r="B74" i="13" s="1"/>
  <c r="B40" i="3"/>
  <c r="K40" i="3" s="1"/>
  <c r="D33" i="2"/>
  <c r="D41" i="1"/>
  <c r="D32" i="13"/>
  <c r="D40" i="13" s="1"/>
  <c r="H69" i="2"/>
  <c r="L26" i="4"/>
  <c r="L32" i="4" s="1"/>
  <c r="J26" i="4"/>
  <c r="J32" i="4" s="1"/>
  <c r="D70" i="8"/>
  <c r="H19" i="4" s="1"/>
  <c r="E70" i="8"/>
  <c r="I19" i="4" s="1"/>
  <c r="C4" i="8"/>
  <c r="D19" i="4" s="1"/>
  <c r="E4" i="8"/>
  <c r="C48" i="12"/>
  <c r="E14" i="4" s="1"/>
  <c r="N14" i="4" s="1"/>
  <c r="G17" i="2" s="1"/>
  <c r="B48" i="12"/>
  <c r="B56" i="12" s="1"/>
  <c r="D48" i="12"/>
  <c r="D14" i="14"/>
  <c r="L17" i="17"/>
  <c r="C13" i="17"/>
  <c r="L13" i="17" s="1"/>
  <c r="L12" i="17"/>
  <c r="K12" i="17"/>
  <c r="L38" i="3"/>
  <c r="C37" i="3"/>
  <c r="L37" i="3" s="1"/>
  <c r="F16" i="2"/>
  <c r="F16" i="1"/>
  <c r="O9" i="4"/>
  <c r="M12" i="17"/>
  <c r="D13" i="17"/>
  <c r="M13" i="17" s="1"/>
  <c r="K14" i="17"/>
  <c r="B17" i="17"/>
  <c r="K17" i="17" s="1"/>
  <c r="M17" i="17"/>
  <c r="F26" i="18"/>
  <c r="F28" i="18" s="1"/>
  <c r="H26" i="18"/>
  <c r="H28" i="18" s="1"/>
  <c r="H44" i="18"/>
  <c r="Q18" i="16"/>
  <c r="K6" i="17"/>
  <c r="L6" i="17"/>
  <c r="H16" i="2"/>
  <c r="H16" i="1"/>
  <c r="G11" i="2"/>
  <c r="G11" i="1"/>
  <c r="B32" i="13"/>
  <c r="B40" i="13" s="1"/>
  <c r="D32" i="2"/>
  <c r="D36" i="1"/>
  <c r="D35" i="1" s="1"/>
  <c r="K12" i="3"/>
  <c r="B11" i="3"/>
  <c r="K11" i="3" s="1"/>
  <c r="D65" i="13"/>
  <c r="N13" i="4"/>
  <c r="O22" i="4"/>
  <c r="I21" i="4"/>
  <c r="E50" i="10"/>
  <c r="C70" i="8"/>
  <c r="G19" i="4" s="1"/>
  <c r="I44" i="9"/>
  <c r="I37" i="9"/>
  <c r="R77" i="7"/>
  <c r="C37" i="1"/>
  <c r="C41" i="1"/>
  <c r="F81" i="18"/>
  <c r="G26" i="18"/>
  <c r="G28" i="18" s="1"/>
  <c r="G44" i="18"/>
  <c r="P18" i="16"/>
  <c r="I15" i="15"/>
  <c r="C32" i="13"/>
  <c r="C40" i="13" s="1"/>
  <c r="L12" i="3"/>
  <c r="C11" i="3"/>
  <c r="L11" i="3" s="1"/>
  <c r="C72" i="13"/>
  <c r="M23" i="4"/>
  <c r="M20" i="4"/>
  <c r="N20" i="4"/>
  <c r="D4" i="8"/>
  <c r="E19" i="4" s="1"/>
  <c r="I35" i="9"/>
  <c r="R74" i="7"/>
  <c r="Q75" i="7"/>
  <c r="R78" i="7"/>
  <c r="R79" i="7"/>
  <c r="Q46" i="7"/>
  <c r="B41" i="1"/>
  <c r="D8" i="3"/>
  <c r="B8" i="3"/>
  <c r="F11" i="1"/>
  <c r="C12" i="2"/>
  <c r="C11" i="2" s="1"/>
  <c r="C15" i="1"/>
  <c r="K38" i="3"/>
  <c r="B37" i="3"/>
  <c r="K37" i="3" s="1"/>
  <c r="M12" i="3"/>
  <c r="D11" i="3"/>
  <c r="M11" i="3" s="1"/>
  <c r="C40" i="3"/>
  <c r="L40" i="3" s="1"/>
  <c r="L41" i="3"/>
  <c r="C57" i="2" s="1"/>
  <c r="C56" i="2" s="1"/>
  <c r="N23" i="4"/>
  <c r="G21" i="4"/>
  <c r="I36" i="9"/>
  <c r="F43" i="18"/>
  <c r="B13" i="17"/>
  <c r="I9" i="15"/>
  <c r="J18" i="15"/>
  <c r="I21" i="15"/>
  <c r="C8" i="3"/>
  <c r="C65" i="13"/>
  <c r="D40" i="3"/>
  <c r="M40" i="3" s="1"/>
  <c r="M41" i="3"/>
  <c r="C56" i="12"/>
  <c r="O23" i="4"/>
  <c r="N22" i="4"/>
  <c r="H21" i="4"/>
  <c r="F20" i="4"/>
  <c r="O20" i="4" s="1"/>
  <c r="F50" i="10"/>
  <c r="D50" i="10"/>
  <c r="K26" i="4"/>
  <c r="K32" i="4" s="1"/>
  <c r="F71" i="9"/>
  <c r="E72" i="9"/>
  <c r="H73" i="9"/>
  <c r="D37" i="3"/>
  <c r="M37" i="3" s="1"/>
  <c r="B37" i="1"/>
  <c r="I78" i="9"/>
  <c r="F71" i="7"/>
  <c r="K71" i="7"/>
  <c r="O71" i="7"/>
  <c r="F72" i="7"/>
  <c r="K72" i="7"/>
  <c r="O72" i="7"/>
  <c r="F73" i="7"/>
  <c r="K73" i="7"/>
  <c r="O73" i="7"/>
  <c r="Q35" i="7"/>
  <c r="Q78" i="7"/>
  <c r="R35" i="7"/>
  <c r="C69" i="2"/>
  <c r="I74" i="9"/>
  <c r="I75" i="9"/>
  <c r="G71" i="7"/>
  <c r="L71" i="7"/>
  <c r="P71" i="7"/>
  <c r="G72" i="7"/>
  <c r="L72" i="7"/>
  <c r="P72" i="7"/>
  <c r="G73" i="7"/>
  <c r="L73" i="7"/>
  <c r="P73" i="7"/>
  <c r="Q36" i="7"/>
  <c r="Q44" i="7"/>
  <c r="Q79" i="7"/>
  <c r="R36" i="7"/>
  <c r="H52" i="1"/>
  <c r="I71" i="7"/>
  <c r="M71" i="7"/>
  <c r="I72" i="7"/>
  <c r="M72" i="7"/>
  <c r="I73" i="7"/>
  <c r="M73" i="7"/>
  <c r="Q37" i="7"/>
  <c r="Q45" i="7"/>
  <c r="H42" i="2"/>
  <c r="F162" i="5"/>
  <c r="C52" i="1"/>
  <c r="C21" i="1"/>
  <c r="D18" i="2"/>
  <c r="D42" i="2"/>
  <c r="B42" i="2"/>
  <c r="B15" i="1"/>
  <c r="B14" i="1" s="1"/>
  <c r="B12" i="2"/>
  <c r="B11" i="2" s="1"/>
  <c r="D21" i="1"/>
  <c r="B40" i="1"/>
  <c r="B52" i="1"/>
  <c r="C14" i="1"/>
  <c r="C18" i="2"/>
  <c r="D14" i="1"/>
  <c r="B21" i="1"/>
  <c r="B18" i="2"/>
  <c r="E80" i="6"/>
  <c r="E83" i="6" s="1"/>
  <c r="F163" i="5"/>
  <c r="F154" i="5"/>
  <c r="F160" i="5"/>
  <c r="F157" i="5"/>
  <c r="F158" i="5"/>
  <c r="F156" i="5"/>
  <c r="F155" i="5"/>
  <c r="F159" i="5"/>
  <c r="F161" i="5"/>
  <c r="L82" i="6"/>
  <c r="P82" i="6"/>
  <c r="H83" i="6"/>
  <c r="L83" i="6"/>
  <c r="P83" i="6"/>
  <c r="M82" i="6"/>
  <c r="Q82" i="6"/>
  <c r="I83" i="6"/>
  <c r="M83" i="6"/>
  <c r="Q83" i="6"/>
  <c r="F37" i="6"/>
  <c r="F38" i="6"/>
  <c r="G81" i="6"/>
  <c r="F50" i="6"/>
  <c r="F51" i="6"/>
  <c r="F63" i="6"/>
  <c r="F64" i="6"/>
  <c r="F75" i="6"/>
  <c r="F76" i="6"/>
  <c r="F77" i="6"/>
  <c r="F81" i="6"/>
  <c r="F36" i="6"/>
  <c r="G79" i="6"/>
  <c r="F79" i="6" s="1"/>
  <c r="G80" i="6"/>
  <c r="F80" i="6" s="1"/>
  <c r="F84" i="6"/>
  <c r="F89" i="6"/>
  <c r="I82" i="6"/>
  <c r="F62" i="6"/>
  <c r="F85" i="6"/>
  <c r="F86" i="6"/>
  <c r="F88" i="6"/>
  <c r="F90" i="6"/>
  <c r="F92" i="6"/>
  <c r="F152" i="5"/>
  <c r="F153" i="5"/>
  <c r="F91" i="6"/>
  <c r="E78" i="6"/>
  <c r="E81" i="6" s="1"/>
  <c r="E79" i="6"/>
  <c r="E82" i="6" s="1"/>
  <c r="F87" i="6"/>
  <c r="F78" i="6"/>
  <c r="F49" i="6"/>
  <c r="I77" i="9"/>
  <c r="B90" i="13"/>
  <c r="C90" i="13"/>
  <c r="E18" i="17"/>
  <c r="I18" i="17"/>
  <c r="F18" i="17"/>
  <c r="J18" i="17"/>
  <c r="G18" i="17"/>
  <c r="H18" i="17"/>
  <c r="F34" i="18"/>
  <c r="F44" i="18" s="1"/>
  <c r="F53" i="18"/>
  <c r="F54" i="18" s="1"/>
  <c r="F69" i="18" s="1"/>
  <c r="F82" i="18" s="1"/>
  <c r="G82" i="6" l="1"/>
  <c r="M46" i="3"/>
  <c r="D49" i="1" s="1"/>
  <c r="D52" i="1" s="1"/>
  <c r="D48" i="3"/>
  <c r="M48" i="3" s="1"/>
  <c r="D20" i="14"/>
  <c r="D31" i="14" s="1"/>
  <c r="R75" i="7"/>
  <c r="D74" i="13"/>
  <c r="G17" i="1"/>
  <c r="D18" i="17"/>
  <c r="M18" i="17" s="1"/>
  <c r="H26" i="4"/>
  <c r="I26" i="4"/>
  <c r="I32" i="4" s="1"/>
  <c r="H93" i="18"/>
  <c r="H95" i="18" s="1"/>
  <c r="G98" i="18"/>
  <c r="B6" i="3" s="1"/>
  <c r="M6" i="3"/>
  <c r="D5" i="3"/>
  <c r="M5" i="3" s="1"/>
  <c r="B76" i="13"/>
  <c r="C40" i="1"/>
  <c r="B39" i="1"/>
  <c r="D31" i="2"/>
  <c r="D76" i="13"/>
  <c r="C39" i="1"/>
  <c r="E140" i="8"/>
  <c r="F19" i="4"/>
  <c r="O19" i="4" s="1"/>
  <c r="H50" i="2" s="1"/>
  <c r="D140" i="8"/>
  <c r="M19" i="4"/>
  <c r="F50" i="2" s="1"/>
  <c r="D56" i="12"/>
  <c r="D75" i="12" s="1"/>
  <c r="C75" i="12"/>
  <c r="D14" i="4"/>
  <c r="M14" i="4" s="1"/>
  <c r="F17" i="2" s="1"/>
  <c r="F14" i="4"/>
  <c r="O14" i="4" s="1"/>
  <c r="H17" i="2" s="1"/>
  <c r="H56" i="2"/>
  <c r="H29" i="1"/>
  <c r="D72" i="9"/>
  <c r="I72" i="9" s="1"/>
  <c r="I60" i="9"/>
  <c r="B36" i="1"/>
  <c r="B35" i="1" s="1"/>
  <c r="B32" i="2"/>
  <c r="B31" i="2" s="1"/>
  <c r="F52" i="2"/>
  <c r="F25" i="1"/>
  <c r="F56" i="2"/>
  <c r="F29" i="1"/>
  <c r="F93" i="18"/>
  <c r="F95" i="18" s="1"/>
  <c r="F98" i="18" s="1"/>
  <c r="R76" i="7"/>
  <c r="Q76" i="7"/>
  <c r="G56" i="2"/>
  <c r="G29" i="1"/>
  <c r="Q74" i="7"/>
  <c r="C74" i="13"/>
  <c r="C76" i="13" s="1"/>
  <c r="B54" i="2"/>
  <c r="B63" i="2" s="1"/>
  <c r="B71" i="2" s="1"/>
  <c r="B12" i="1"/>
  <c r="B11" i="1" s="1"/>
  <c r="B18" i="17"/>
  <c r="K18" i="17" s="1"/>
  <c r="K13" i="17"/>
  <c r="G16" i="2"/>
  <c r="G16" i="1"/>
  <c r="R59" i="7"/>
  <c r="Q59" i="7"/>
  <c r="D71" i="7"/>
  <c r="G55" i="2"/>
  <c r="G28" i="1"/>
  <c r="G10" i="3"/>
  <c r="D109" i="13"/>
  <c r="D111" i="13" s="1"/>
  <c r="D12" i="1"/>
  <c r="D11" i="1" s="1"/>
  <c r="D54" i="2"/>
  <c r="H55" i="2"/>
  <c r="H28" i="1"/>
  <c r="H11" i="2"/>
  <c r="H11" i="1"/>
  <c r="C32" i="2"/>
  <c r="C31" i="2" s="1"/>
  <c r="C36" i="1"/>
  <c r="C35" i="1" s="1"/>
  <c r="E10" i="3"/>
  <c r="B109" i="13"/>
  <c r="B111" i="13" s="1"/>
  <c r="D73" i="7"/>
  <c r="Q61" i="7"/>
  <c r="R61" i="7"/>
  <c r="D57" i="2"/>
  <c r="D56" i="2" s="1"/>
  <c r="D40" i="1"/>
  <c r="D39" i="1" s="1"/>
  <c r="F10" i="3"/>
  <c r="C109" i="13"/>
  <c r="C111" i="13" s="1"/>
  <c r="R60" i="7"/>
  <c r="Q60" i="7"/>
  <c r="D72" i="7"/>
  <c r="I59" i="9"/>
  <c r="D71" i="9"/>
  <c r="I71" i="9" s="1"/>
  <c r="D73" i="9"/>
  <c r="I73" i="9" s="1"/>
  <c r="I61" i="9"/>
  <c r="H52" i="2"/>
  <c r="H25" i="1"/>
  <c r="G52" i="2"/>
  <c r="G25" i="1"/>
  <c r="C54" i="2"/>
  <c r="C63" i="2" s="1"/>
  <c r="C71" i="2" s="1"/>
  <c r="C12" i="1"/>
  <c r="C11" i="1" s="1"/>
  <c r="G26" i="4"/>
  <c r="C140" i="8"/>
  <c r="C18" i="17"/>
  <c r="L18" i="17" s="1"/>
  <c r="N19" i="4"/>
  <c r="F82" i="6"/>
  <c r="G83" i="6"/>
  <c r="F83" i="6" s="1"/>
  <c r="B5" i="3" l="1"/>
  <c r="K5" i="3" s="1"/>
  <c r="K6" i="3"/>
  <c r="D43" i="3"/>
  <c r="D49" i="3" s="1"/>
  <c r="D5" i="1"/>
  <c r="D5" i="2"/>
  <c r="H98" i="18"/>
  <c r="C6" i="3" s="1"/>
  <c r="D63" i="2"/>
  <c r="D71" i="2" s="1"/>
  <c r="H23" i="1"/>
  <c r="F23" i="1"/>
  <c r="F17" i="1"/>
  <c r="H17" i="1"/>
  <c r="R73" i="7"/>
  <c r="Q73" i="7"/>
  <c r="B43" i="3"/>
  <c r="R71" i="7"/>
  <c r="Q71" i="7"/>
  <c r="R72" i="7"/>
  <c r="Q72" i="7"/>
  <c r="F8" i="3"/>
  <c r="L10" i="3"/>
  <c r="G8" i="3"/>
  <c r="M10" i="3"/>
  <c r="E8" i="3"/>
  <c r="K10" i="3"/>
  <c r="G50" i="2"/>
  <c r="G23" i="1"/>
  <c r="D19" i="19"/>
  <c r="F25" i="4" s="1"/>
  <c r="C19" i="19"/>
  <c r="D14" i="19"/>
  <c r="F18" i="4" s="1"/>
  <c r="O18" i="4" s="1"/>
  <c r="C14" i="19"/>
  <c r="E18" i="4" s="1"/>
  <c r="N18" i="4" s="1"/>
  <c r="D10" i="19"/>
  <c r="F17" i="4" s="1"/>
  <c r="O17" i="4" s="1"/>
  <c r="C10" i="19"/>
  <c r="E17" i="4" s="1"/>
  <c r="N17" i="4" s="1"/>
  <c r="D7" i="19"/>
  <c r="F16" i="4" s="1"/>
  <c r="C7" i="19"/>
  <c r="E16" i="4" s="1"/>
  <c r="B19" i="19"/>
  <c r="B14" i="19"/>
  <c r="D18" i="4" s="1"/>
  <c r="M18" i="4" s="1"/>
  <c r="B10" i="19"/>
  <c r="D17" i="4" s="1"/>
  <c r="M17" i="4" s="1"/>
  <c r="B7" i="19"/>
  <c r="D16" i="4" s="1"/>
  <c r="J27" i="20"/>
  <c r="F27" i="20"/>
  <c r="L6" i="3" l="1"/>
  <c r="C5" i="3"/>
  <c r="D17" i="19"/>
  <c r="F21" i="2"/>
  <c r="F21" i="1"/>
  <c r="B17" i="19"/>
  <c r="D25" i="4"/>
  <c r="H20" i="2"/>
  <c r="H20" i="1"/>
  <c r="C17" i="19"/>
  <c r="E25" i="4"/>
  <c r="C9" i="2"/>
  <c r="C7" i="2" s="1"/>
  <c r="C9" i="1"/>
  <c r="C7" i="1" s="1"/>
  <c r="G20" i="2"/>
  <c r="G20" i="1"/>
  <c r="E43" i="3"/>
  <c r="E49" i="3" s="1"/>
  <c r="K8" i="3"/>
  <c r="E15" i="4"/>
  <c r="N16" i="4"/>
  <c r="F24" i="4"/>
  <c r="O25" i="4"/>
  <c r="D9" i="1"/>
  <c r="D7" i="1" s="1"/>
  <c r="D43" i="1" s="1"/>
  <c r="D9" i="2"/>
  <c r="D7" i="2" s="1"/>
  <c r="D35" i="2" s="1"/>
  <c r="D44" i="2" s="1"/>
  <c r="F43" i="3"/>
  <c r="F49" i="3" s="1"/>
  <c r="L8" i="3"/>
  <c r="B49" i="3"/>
  <c r="M16" i="4"/>
  <c r="D15" i="4"/>
  <c r="G21" i="2"/>
  <c r="G21" i="1"/>
  <c r="F20" i="2"/>
  <c r="F20" i="1"/>
  <c r="O16" i="4"/>
  <c r="F15" i="4"/>
  <c r="H21" i="2"/>
  <c r="H21" i="1"/>
  <c r="B9" i="1"/>
  <c r="B7" i="1" s="1"/>
  <c r="B9" i="2"/>
  <c r="B7" i="2" s="1"/>
  <c r="G43" i="3"/>
  <c r="M8" i="3"/>
  <c r="B5" i="2"/>
  <c r="B5" i="1"/>
  <c r="B5" i="19"/>
  <c r="B22" i="19" s="1"/>
  <c r="C5" i="19"/>
  <c r="C22" i="19" s="1"/>
  <c r="D5" i="19"/>
  <c r="D22" i="19" s="1"/>
  <c r="M27" i="4"/>
  <c r="N28" i="4"/>
  <c r="M30" i="4"/>
  <c r="N30" i="4"/>
  <c r="M28" i="4"/>
  <c r="G31" i="4"/>
  <c r="M31" i="4" s="1"/>
  <c r="M29" i="4"/>
  <c r="N29" i="4"/>
  <c r="N27" i="4"/>
  <c r="H31" i="4"/>
  <c r="N31" i="4" s="1"/>
  <c r="D73" i="2" l="1"/>
  <c r="K49" i="3"/>
  <c r="L5" i="3"/>
  <c r="C43" i="3"/>
  <c r="C49" i="3" s="1"/>
  <c r="L49" i="3" s="1"/>
  <c r="B43" i="1"/>
  <c r="B54" i="1" s="1"/>
  <c r="D54" i="1"/>
  <c r="N15" i="4"/>
  <c r="E10" i="4"/>
  <c r="E24" i="4"/>
  <c r="N25" i="4"/>
  <c r="D24" i="4"/>
  <c r="M25" i="4"/>
  <c r="B35" i="2"/>
  <c r="B44" i="2" s="1"/>
  <c r="B73" i="2" s="1"/>
  <c r="H19" i="2"/>
  <c r="H18" i="2" s="1"/>
  <c r="H13" i="2" s="1"/>
  <c r="H35" i="2" s="1"/>
  <c r="H44" i="2" s="1"/>
  <c r="H19" i="1"/>
  <c r="H18" i="1" s="1"/>
  <c r="H13" i="1" s="1"/>
  <c r="H58" i="2"/>
  <c r="H57" i="2" s="1"/>
  <c r="H54" i="2" s="1"/>
  <c r="H63" i="2" s="1"/>
  <c r="H71" i="2" s="1"/>
  <c r="H31" i="1"/>
  <c r="H30" i="1" s="1"/>
  <c r="H27" i="1" s="1"/>
  <c r="F10" i="4"/>
  <c r="O15" i="4"/>
  <c r="G32" i="4"/>
  <c r="D10" i="4"/>
  <c r="M15" i="4"/>
  <c r="O24" i="4"/>
  <c r="F21" i="4"/>
  <c r="O21" i="4" s="1"/>
  <c r="G49" i="3"/>
  <c r="M49" i="3" s="1"/>
  <c r="M43" i="3"/>
  <c r="F19" i="2"/>
  <c r="F18" i="2" s="1"/>
  <c r="F13" i="2" s="1"/>
  <c r="F35" i="2" s="1"/>
  <c r="F19" i="1"/>
  <c r="F18" i="1" s="1"/>
  <c r="F13" i="1" s="1"/>
  <c r="K43" i="3"/>
  <c r="G19" i="2"/>
  <c r="G18" i="2" s="1"/>
  <c r="G13" i="2" s="1"/>
  <c r="G35" i="2" s="1"/>
  <c r="G19" i="1"/>
  <c r="G18" i="1" s="1"/>
  <c r="G13" i="1" s="1"/>
  <c r="G40" i="2"/>
  <c r="G48" i="1"/>
  <c r="F66" i="2"/>
  <c r="F46" i="1"/>
  <c r="F40" i="2"/>
  <c r="F48" i="1"/>
  <c r="G65" i="2"/>
  <c r="G50" i="1"/>
  <c r="G66" i="2"/>
  <c r="G46" i="1"/>
  <c r="F65" i="2"/>
  <c r="F69" i="2" s="1"/>
  <c r="F50" i="1"/>
  <c r="H32" i="4"/>
  <c r="F38" i="2"/>
  <c r="F47" i="1"/>
  <c r="G38" i="2"/>
  <c r="G47" i="1"/>
  <c r="L43" i="3" l="1"/>
  <c r="C5" i="2"/>
  <c r="C35" i="2" s="1"/>
  <c r="C44" i="2" s="1"/>
  <c r="C73" i="2" s="1"/>
  <c r="C5" i="1"/>
  <c r="C43" i="1" s="1"/>
  <c r="C54" i="1" s="1"/>
  <c r="H73" i="2"/>
  <c r="G31" i="1"/>
  <c r="G30" i="1" s="1"/>
  <c r="G27" i="1" s="1"/>
  <c r="G43" i="1" s="1"/>
  <c r="G58" i="2"/>
  <c r="G57" i="2" s="1"/>
  <c r="G54" i="2" s="1"/>
  <c r="G63" i="2" s="1"/>
  <c r="N24" i="4"/>
  <c r="E21" i="4"/>
  <c r="N21" i="4" s="1"/>
  <c r="M10" i="4"/>
  <c r="F58" i="2"/>
  <c r="F57" i="2" s="1"/>
  <c r="F31" i="1"/>
  <c r="F30" i="1" s="1"/>
  <c r="N10" i="4"/>
  <c r="O10" i="4"/>
  <c r="F26" i="4"/>
  <c r="H43" i="1"/>
  <c r="M24" i="4"/>
  <c r="G42" i="2"/>
  <c r="G44" i="2" s="1"/>
  <c r="F52" i="1"/>
  <c r="G69" i="2"/>
  <c r="F42" i="2"/>
  <c r="F44" i="2" s="1"/>
  <c r="G52" i="1"/>
  <c r="C45" i="1" l="1"/>
  <c r="G71" i="2"/>
  <c r="G73" i="2" s="1"/>
  <c r="H54" i="1"/>
  <c r="D45" i="1"/>
  <c r="G54" i="1"/>
  <c r="F32" i="4"/>
  <c r="O32" i="4" s="1"/>
  <c r="O26" i="4"/>
  <c r="E26" i="4"/>
  <c r="E32" i="4" l="1"/>
  <c r="N32" i="4" s="1"/>
  <c r="N26" i="4"/>
  <c r="B71" i="12"/>
  <c r="D22" i="4" l="1"/>
  <c r="B73" i="12"/>
  <c r="B75" i="12" s="1"/>
  <c r="M22" i="4" l="1"/>
  <c r="D21" i="4"/>
  <c r="M21" i="4" l="1"/>
  <c r="D26" i="4"/>
  <c r="F55" i="2"/>
  <c r="F54" i="2" s="1"/>
  <c r="F63" i="2" s="1"/>
  <c r="F71" i="2" s="1"/>
  <c r="F73" i="2" s="1"/>
  <c r="F28" i="1"/>
  <c r="F27" i="1" s="1"/>
  <c r="F43" i="1" s="1"/>
  <c r="B45" i="1" l="1"/>
  <c r="F54" i="1"/>
  <c r="M26" i="4"/>
  <c r="D32" i="4"/>
  <c r="M32" i="4" s="1"/>
</calcChain>
</file>

<file path=xl/sharedStrings.xml><?xml version="1.0" encoding="utf-8"?>
<sst xmlns="http://schemas.openxmlformats.org/spreadsheetml/2006/main" count="2003" uniqueCount="933">
  <si>
    <t xml:space="preserve"> Tata Város Önkormányzatának 2018. évi közgazdasági mérlege (E Ft-ban)</t>
  </si>
  <si>
    <t>Bevételi előirányzat</t>
  </si>
  <si>
    <t>Kiadási előirányzat</t>
  </si>
  <si>
    <t>Megnevezés</t>
  </si>
  <si>
    <t>Eredeti</t>
  </si>
  <si>
    <t xml:space="preserve">Eredeti </t>
  </si>
  <si>
    <t>Állami támogatás</t>
  </si>
  <si>
    <t>Személyi juttatások</t>
  </si>
  <si>
    <t>Működési célú támogatások (államháztartáson belülről)</t>
  </si>
  <si>
    <t>Vissza nem térítendő támogatások</t>
  </si>
  <si>
    <t>Munkaadókat terhelő járulékok és szociális hozzájárulási adó</t>
  </si>
  <si>
    <t>Felhalmozási célú támogatások államháztartáson belülről</t>
  </si>
  <si>
    <t>Közhatalmi bevételek</t>
  </si>
  <si>
    <t>Dologi kiadások</t>
  </si>
  <si>
    <t>Vagyoni típusú adók</t>
  </si>
  <si>
    <t>Ellátottak pénzbeli juttatásai</t>
  </si>
  <si>
    <t>Késedelmi pótlék</t>
  </si>
  <si>
    <t>Egyéb működési kiadások</t>
  </si>
  <si>
    <t>Elvonások és befizetések</t>
  </si>
  <si>
    <t>Előző évi elszámolásból származó kiadások</t>
  </si>
  <si>
    <t>Visszatérítendő támogatások és kölcsönök</t>
  </si>
  <si>
    <t>Működési bevételek</t>
  </si>
  <si>
    <t>Egyéb működési célú támogatások (vissza nem térítendő)</t>
  </si>
  <si>
    <t>Áru és készletértékesítés (a döntést követő 3 hónap utáni föld- és ingatlan értékesítés)</t>
  </si>
  <si>
    <t>Működési tartalékok</t>
  </si>
  <si>
    <t>Szolgáltatások ellenértéke</t>
  </si>
  <si>
    <t xml:space="preserve"> - Általános tartalék</t>
  </si>
  <si>
    <t>Közvetített szolgáltatások ellenértéke</t>
  </si>
  <si>
    <t xml:space="preserve"> - Működési tartalék</t>
  </si>
  <si>
    <t>Tulajdonosi bevételek</t>
  </si>
  <si>
    <t xml:space="preserve"> - Működési céltartalék </t>
  </si>
  <si>
    <t>Ellátási díjak</t>
  </si>
  <si>
    <t>ÁFA bevétel</t>
  </si>
  <si>
    <t>Beruházási kiadások</t>
  </si>
  <si>
    <t>Egyéb működési bevétel</t>
  </si>
  <si>
    <t>Felújítási kiadások</t>
  </si>
  <si>
    <t>Felhalmozási bevételek</t>
  </si>
  <si>
    <t>Ingatlanértékesítés</t>
  </si>
  <si>
    <t>Egyéb felhalmozási kiadások</t>
  </si>
  <si>
    <t>Működési célú átvett pénzeszközök (államháztartáson kívülről)</t>
  </si>
  <si>
    <t>Egyéb felhalmozási célú támogatások (vissza nem térítendő)</t>
  </si>
  <si>
    <t>Felhalmozási tartalékok</t>
  </si>
  <si>
    <t xml:space="preserve">Vissza nem térítendő támogatások </t>
  </si>
  <si>
    <t xml:space="preserve"> - Felhalmozási tartalék</t>
  </si>
  <si>
    <t>Felhalmozási célú átvett pénzeszközök (államháztartáson kívülről)</t>
  </si>
  <si>
    <t xml:space="preserve">Költségvetési egyenleg: </t>
  </si>
  <si>
    <t>Hiteltörlesztés</t>
  </si>
  <si>
    <t>Állami támogatás melelőlegezési hitelfelvétel</t>
  </si>
  <si>
    <t>Előző évi költségvetési maradványának igénybevétele</t>
  </si>
  <si>
    <t>Irányítószervi támogatás folyósítás</t>
  </si>
  <si>
    <t>Irányító szervi támogatás folyósítása</t>
  </si>
  <si>
    <t>BEVÉTELEK MINDÖSSZESEN</t>
  </si>
  <si>
    <t>KIADÁSOK MINDÖSSZESEN</t>
  </si>
  <si>
    <t>FINANSZÍROZÁSI BEVÉTELEK ÖSSZESEN</t>
  </si>
  <si>
    <t>KÖLTSÉGVETÉSI BEVÉTELEK ÖSSZESEN</t>
  </si>
  <si>
    <t>KÖLTSÉGVETÉSI KIADÁSOK ÖSSZESEN</t>
  </si>
  <si>
    <t>FINANSZÍROZÁSI KIADÁSOK ÖSSZESEN</t>
  </si>
  <si>
    <t>2018. évi működési célú bevételek és kiadások mérlege (E Ft-ban)</t>
  </si>
  <si>
    <t>Felhalmozási kiadásokra átcsoportosított (-)</t>
  </si>
  <si>
    <t>Áru- és készletértékesítésből</t>
  </si>
  <si>
    <t>Irányítószervi támogatás</t>
  </si>
  <si>
    <t xml:space="preserve">Irányítószervi támogatás </t>
  </si>
  <si>
    <t>Finanszírozási kiadások</t>
  </si>
  <si>
    <t>2018. évi felhalmozási célú bevételek és kiadások mérlege (E Ft-ban)</t>
  </si>
  <si>
    <t>Beruházás</t>
  </si>
  <si>
    <t>Felújítás</t>
  </si>
  <si>
    <t>Felhalmozási célú átvett pénzeszközök (államháztartáson belülről)</t>
  </si>
  <si>
    <t>Egyéb felhalmozási kiadás</t>
  </si>
  <si>
    <t>Vissza nem térítendő támogatás</t>
  </si>
  <si>
    <t>Mód.
(IV.25.)</t>
  </si>
  <si>
    <t>Mindösszesen</t>
  </si>
  <si>
    <t>Áru- és készletértékesítés (a döntést követő 3 hónap utáni föld- és ingatlan
értékesítés)</t>
  </si>
  <si>
    <t>Működési bevételekből átcsoportosított (+)</t>
  </si>
  <si>
    <t>Hiány finanszírozása belső forrásból</t>
  </si>
  <si>
    <t>Tata Város Önkormányzata és az általa irányított költségvetési szervek 2018. évi bevételei forrásonként (E Ft-ban)</t>
  </si>
  <si>
    <t>Bevételek</t>
  </si>
  <si>
    <t>Önkormányzat</t>
  </si>
  <si>
    <t>Tatai Közös Önkormányzati Hivatal</t>
  </si>
  <si>
    <t>Összesen</t>
  </si>
  <si>
    <t xml:space="preserve"> - állami támogatás működésre</t>
  </si>
  <si>
    <t xml:space="preserve"> - állami támogatás felhalmozásra</t>
  </si>
  <si>
    <t>Működési célú támogatások államháztartáson belülről</t>
  </si>
  <si>
    <t>Közhatalmi bevétel</t>
  </si>
  <si>
    <t xml:space="preserve"> - Építményadó</t>
  </si>
  <si>
    <t xml:space="preserve"> - Telekadó</t>
  </si>
  <si>
    <t>Termékek és szolgáltatások adói</t>
  </si>
  <si>
    <t xml:space="preserve"> - Iparűzési adó</t>
  </si>
  <si>
    <t xml:space="preserve"> - Gépjárműadó</t>
  </si>
  <si>
    <t xml:space="preserve"> - Idegenforgalmi adó</t>
  </si>
  <si>
    <t xml:space="preserve"> - Talajterhelési díj</t>
  </si>
  <si>
    <t>Szolgáltatások ellenértéke (temető fenntartási hozzájárulás, sírhelydíj, nevezési díj)</t>
  </si>
  <si>
    <t>Tulajdonosi bevételek (használatba adásból, üzemeltetésbe adásból származó bevételek, stb.)</t>
  </si>
  <si>
    <t>Visszatérítendő támogatások és kölcsönök (igénylés és visszatérülés)</t>
  </si>
  <si>
    <t>Állami támogatás megelőlegezési hitelfelvétel</t>
  </si>
  <si>
    <t>Intézmények Gazdasági Hivatala
és a hozzá tartozó Intézményei</t>
  </si>
  <si>
    <t>Talajterhelési díj</t>
  </si>
  <si>
    <t>Likvid hitelfelvétel</t>
  </si>
  <si>
    <t>Likvid hiteltörlesztés</t>
  </si>
  <si>
    <t xml:space="preserve">Tata Város Önkormányzata és az általa irányított költségvetési szervek 2018. évi kiadásai </t>
  </si>
  <si>
    <t>(kiemelt előirányzatok szerinti részletezésben ) E Ft-ban</t>
  </si>
  <si>
    <t>Kiadások</t>
  </si>
  <si>
    <t>Munkaadót terhelő járulékok és szociális hozzájárulási adó</t>
  </si>
  <si>
    <t xml:space="preserve"> - Működési tartalék </t>
  </si>
  <si>
    <t xml:space="preserve">Felhalmozási tartalékok </t>
  </si>
  <si>
    <t>MŰKÖDÉSI CÉLÚ BEVÉTELEK ÖSSZESEN</t>
  </si>
  <si>
    <t>FELHALMOZÁSI CÉLÚ BEVÉTELEK ÖSSZESEN</t>
  </si>
  <si>
    <t>FELHALMOZÁSI CÉLÚ KIADÁSOK ÖSSZESEN</t>
  </si>
  <si>
    <t>MŰKÖDÉSI CÉLÚ KIADÁSOK ÖSSZESEN</t>
  </si>
  <si>
    <t>Állami támogatás megelőlegezési hiteltörlesztés</t>
  </si>
  <si>
    <t>Irányítószervi támogatás folyósítása</t>
  </si>
  <si>
    <t>Bevétel</t>
  </si>
  <si>
    <t>Kiadás</t>
  </si>
  <si>
    <t>Működési kiadások</t>
  </si>
  <si>
    <t>Felhalmozási kiadások</t>
  </si>
  <si>
    <t>Dologi</t>
  </si>
  <si>
    <t>Államigazgatás</t>
  </si>
  <si>
    <t>011 130</t>
  </si>
  <si>
    <t>Önkormányzatok és önkormányzati hivatalok jogalkotó és általános igazgatási tevékenysége</t>
  </si>
  <si>
    <t>Nem kötelező</t>
  </si>
  <si>
    <t>011 320</t>
  </si>
  <si>
    <t>Nemzetközi szervezetekben való részvétel</t>
  </si>
  <si>
    <t>Kötelező</t>
  </si>
  <si>
    <t>013 320</t>
  </si>
  <si>
    <t>Köztemető fenntartás és működtetés</t>
  </si>
  <si>
    <t>013 350</t>
  </si>
  <si>
    <t>Az önkormányzati vagyonnal való gazdálkodással kapcsolatos feladatok</t>
  </si>
  <si>
    <t>Informatikai fejlesztések, szolgáltatások</t>
  </si>
  <si>
    <t>016 080</t>
  </si>
  <si>
    <t>Kiemelt állami és önkormányzati rendezvények (Nemzeti ünnepek)</t>
  </si>
  <si>
    <t>Kiemelt állami és önkormányzati rendezvények (Minimarathon)</t>
  </si>
  <si>
    <t>Kiemelt állami és önkormányzati rendezvények (Városi ünnepek)</t>
  </si>
  <si>
    <t>Kiemelt állami és önkormányzati rendezvények</t>
  </si>
  <si>
    <t>018 010</t>
  </si>
  <si>
    <t>Önkormányzatok elszámolásai a központi költségvetéssel</t>
  </si>
  <si>
    <t>018 020</t>
  </si>
  <si>
    <t>Központi költségvetési befizetések</t>
  </si>
  <si>
    <t>018 030</t>
  </si>
  <si>
    <t>Támogatási célú finanszírozási műveletek</t>
  </si>
  <si>
    <t>031 030</t>
  </si>
  <si>
    <t>Közterület rendjének fenntartása</t>
  </si>
  <si>
    <t>032 020</t>
  </si>
  <si>
    <t>Tűz- és katasztrófavédelmi tevékenységek</t>
  </si>
  <si>
    <t>041 233</t>
  </si>
  <si>
    <t>Bérpótló juttatásra jogosultak hosszabb időtartamú közfoglalkoztatása (Országos)</t>
  </si>
  <si>
    <t>042 220</t>
  </si>
  <si>
    <t>Erdőgazdálkodás</t>
  </si>
  <si>
    <t>045 120</t>
  </si>
  <si>
    <t>Út, autópálya építése</t>
  </si>
  <si>
    <t>045 160</t>
  </si>
  <si>
    <t>Közutak, hidak, alagutak üzemeltetése, fenntartása</t>
  </si>
  <si>
    <t>047 460</t>
  </si>
  <si>
    <t>Kis- és középvállalkozások működési és fejlesztési támogatásai</t>
  </si>
  <si>
    <t>051 030</t>
  </si>
  <si>
    <t>Nem veszélyes (települési) hulladék összetevőinek válogatása, elkülönített begyűjtése, szállítása, átrakása</t>
  </si>
  <si>
    <t>052 080</t>
  </si>
  <si>
    <t>Szennyvíz gyűjtése, tisztítása, elhelyezése</t>
  </si>
  <si>
    <t>053 010</t>
  </si>
  <si>
    <t>Környezetszennyezés csökkentésének igazgatása</t>
  </si>
  <si>
    <t>061 030</t>
  </si>
  <si>
    <t>Önkormányzat által nyújtott lakástámogatás</t>
  </si>
  <si>
    <t>063 080</t>
  </si>
  <si>
    <t>Víztermelés-kezelés ellátás</t>
  </si>
  <si>
    <t>064 010</t>
  </si>
  <si>
    <t>Közvilágítás</t>
  </si>
  <si>
    <t>066 010</t>
  </si>
  <si>
    <t>Zöldterület kezelés (parkfenntartás)</t>
  </si>
  <si>
    <t>Zöldterület kezelés (játszótér)</t>
  </si>
  <si>
    <t>066 020</t>
  </si>
  <si>
    <t>Város- községgazdálkodási egyéb szolgáltatások (Közbeszerzés)</t>
  </si>
  <si>
    <t>Város- községgazdálkodási egyéb szolgáltatások (Építés- és területfejlesztés)</t>
  </si>
  <si>
    <t>Város- községgazdálkodási egyéb szolgáltatások (VKG)</t>
  </si>
  <si>
    <t>Város- községgazdálkodási egyéb szolgáltatások (felsőoktatási központ)</t>
  </si>
  <si>
    <t>081 030</t>
  </si>
  <si>
    <t>Sportlétesítmények, edzőtáborok működtetése és fejlesztése</t>
  </si>
  <si>
    <t>081 045</t>
  </si>
  <si>
    <t>Máshová nem sorolható egyéb sporttámogatás</t>
  </si>
  <si>
    <t>081 061</t>
  </si>
  <si>
    <t>Szabadidős park, fürdő és strandszolgáltatás</t>
  </si>
  <si>
    <t>082 092</t>
  </si>
  <si>
    <t>Közművelődési tevékenységek és támogatásuk</t>
  </si>
  <si>
    <t>083 030</t>
  </si>
  <si>
    <t>Egyéb kiadói tevékenység</t>
  </si>
  <si>
    <t>084 032</t>
  </si>
  <si>
    <t>Civil szervezetek programtámogatása</t>
  </si>
  <si>
    <t>084 070</t>
  </si>
  <si>
    <t>Önkormányzat ifjúsági kezdeményezések és programok</t>
  </si>
  <si>
    <t>086 030</t>
  </si>
  <si>
    <t>Nemzetközi kulturális együttműködés (Testvérvárosi feladatok)</t>
  </si>
  <si>
    <t>098 031</t>
  </si>
  <si>
    <t>Pedagógiai szakmai szolgáltatások szakmai feladatai</t>
  </si>
  <si>
    <t>101 150</t>
  </si>
  <si>
    <t>Betegséggel kapcsolatos pénzbeli ellátások, támogatások</t>
  </si>
  <si>
    <t>106 010</t>
  </si>
  <si>
    <t>Lakóingatlan szociális célú bérbeadása, üzemeltetése</t>
  </si>
  <si>
    <t>106 020</t>
  </si>
  <si>
    <t>Lakásfenntartással, lakhatással összefüggő ellátások</t>
  </si>
  <si>
    <t>107 060</t>
  </si>
  <si>
    <t>Egyéb szociális pénzbeli és természetbeni ellátások, támogatások</t>
  </si>
  <si>
    <t>900 060</t>
  </si>
  <si>
    <t>Forgatási és befektetési célú finanszírozási műveletek</t>
  </si>
  <si>
    <t>900 020</t>
  </si>
  <si>
    <t>Önkormányzatok funkcióra nem tervezhető bevételei /helyi adók/</t>
  </si>
  <si>
    <t>M.adókat
terh. jár.
és szochó</t>
  </si>
  <si>
    <t>Dologi
kiadások</t>
  </si>
  <si>
    <t>Egyéb
működési
kiadások</t>
  </si>
  <si>
    <t>Ellátottak
pénzbeli
juttatásai</t>
  </si>
  <si>
    <t>Egyéb fel-
halmozási
kiadások</t>
  </si>
  <si>
    <t>Felhalmo-
zási tarta-
lékok</t>
  </si>
  <si>
    <t>Hitel- és
kölcsön
törlesztés</t>
  </si>
  <si>
    <t>Költségvetési
szerveknek
folyósított
támogatás</t>
  </si>
  <si>
    <t>Betét
lekötés</t>
  </si>
  <si>
    <t>Önkormányzatok és önkormányzati hivatalok jogalkotó és általános igazgatási tevékenysége - Általános tartalék</t>
  </si>
  <si>
    <t>013 370</t>
  </si>
  <si>
    <t>072 112</t>
  </si>
  <si>
    <t>Háziorvosi ügyeleti ellátás</t>
  </si>
  <si>
    <t>Mód. (IV. 25.)</t>
  </si>
  <si>
    <t>Kötelező összesen</t>
  </si>
  <si>
    <t>Nem kötelező összesen</t>
  </si>
  <si>
    <t>Államigazgatás összesen</t>
  </si>
  <si>
    <t>011130</t>
  </si>
  <si>
    <t>Önkormányzatok és önkormányzati hivatalok jogalkotás és általános igazgatási tevékenysége</t>
  </si>
  <si>
    <t>011220</t>
  </si>
  <si>
    <t>Adó-, vám és jövedéki igazgatás</t>
  </si>
  <si>
    <t>Állampolgársági ügyek - Anyakönyv</t>
  </si>
  <si>
    <t>031030</t>
  </si>
  <si>
    <t>Közterület rendjének fenntartása (közterület fenntartás)</t>
  </si>
  <si>
    <t>Építés hatósági ügyek</t>
  </si>
  <si>
    <t>Lakáshoz jutást segítő támogatások</t>
  </si>
  <si>
    <t>066020</t>
  </si>
  <si>
    <t>Szociális szolgáltatások igazgatása</t>
  </si>
  <si>
    <t>Tata Város Önkormányzatának 2018. évi költségvetési terve (kormányzati funkciók és kiemelt előirányzatok szerinti bontásban, E Ft-ban)</t>
  </si>
  <si>
    <t>Tatai Közös Önkormányzati Hivatal 2018. évi költségvetési terve (kormányzati funkciók és kiemelt előirányzatok szerinti bontásban, E Ft-ban)</t>
  </si>
  <si>
    <t>016 010</t>
  </si>
  <si>
    <t>016 030</t>
  </si>
  <si>
    <t>044 310</t>
  </si>
  <si>
    <t>109 010</t>
  </si>
  <si>
    <t>Város-, községgazdálkodási egyéb szolgáltatások</t>
  </si>
  <si>
    <t>Országgyűlési, önkormányzati és európai parlamenti képviselőválasztásokhoz kapcs. tevékenységek</t>
  </si>
  <si>
    <t>Tatai székhely</t>
  </si>
  <si>
    <t>Tatai székhely összesen</t>
  </si>
  <si>
    <t>Neszmélyi kirendeltség</t>
  </si>
  <si>
    <t>Dunaalmási kirendeltség</t>
  </si>
  <si>
    <t>Neszmélyi kirendeltség összesen</t>
  </si>
  <si>
    <t>Dunaalmási kirendeltség összesen</t>
  </si>
  <si>
    <t>Dunaszentmiklósi kirendeltség</t>
  </si>
  <si>
    <t>Dunaszentmiklósi kirendeltség összesen</t>
  </si>
  <si>
    <t>Kirendeltségek összesen</t>
  </si>
  <si>
    <t>Közös Hivatal összesen</t>
  </si>
  <si>
    <t>Intézmények Gazdasági Hivatalához tartozó önállóan működő intézmények 2018.évi költségvetése E Ft-ban</t>
  </si>
  <si>
    <t>Költségvetési alcím megnevezése</t>
  </si>
  <si>
    <t>Feladat jellege</t>
  </si>
  <si>
    <t>ÁFA</t>
  </si>
  <si>
    <t>Kiadások összesen</t>
  </si>
  <si>
    <t xml:space="preserve"> Tatai Fürdő utcai Óvoda</t>
  </si>
  <si>
    <t>Tatai Kincseskert Óvoda Szivárvány Tagintézménye</t>
  </si>
  <si>
    <t>Tatai Geszti Óvoda</t>
  </si>
  <si>
    <t>Tatai Bartók Béla Óvoda</t>
  </si>
  <si>
    <t>Tatai Kertvárosi Óvoda</t>
  </si>
  <si>
    <t xml:space="preserve"> Tatai Kincseskert Óvoda</t>
  </si>
  <si>
    <t>Tatai Geszti Óvoda Bergengócia Tagintézménye</t>
  </si>
  <si>
    <t xml:space="preserve"> Tatai Csillagsziget Bölcsöde</t>
  </si>
  <si>
    <t>Tatai Vaszary J. Általános Iskola</t>
  </si>
  <si>
    <t>Vaszary J. Általános Iskola Jázmin utcai Tagintézménye</t>
  </si>
  <si>
    <t>Tatai Vaszary J. Általános Iskola ÖSSZESEN</t>
  </si>
  <si>
    <t>Tatai Kőkúti Általános Iskola</t>
  </si>
  <si>
    <t>Kőkúti Általános Iskola - Fazekas utcai Tagintézmény</t>
  </si>
  <si>
    <t>Tatai Kőkúti Általános Iskola ÖSSZESEN</t>
  </si>
  <si>
    <t>KEM-i Óvoda, Ált. Iskola, Speciális Szakiskola, Kollégium és Gyermekotthon</t>
  </si>
  <si>
    <t>Bláthy Ottó Szakközépiskola, Szakiskola és Kollégium</t>
  </si>
  <si>
    <t>Intézmények Gazdasági Hivatala</t>
  </si>
  <si>
    <t>Önként vállalt feladat</t>
  </si>
  <si>
    <t>ISKOLÁK és IGH ÖSSZESEN</t>
  </si>
  <si>
    <t>Tatai Kuny Domokos Múzeum</t>
  </si>
  <si>
    <t>Tata Móricz Zsigmond Városi Könyvtár</t>
  </si>
  <si>
    <t>Tatai Egészségügyi Alapellátó Intézmény</t>
  </si>
  <si>
    <t>Költségvetési  alcímek és szakfeladatok ÖSSZSESEN</t>
  </si>
  <si>
    <t>IGH feladatkörébe tartozó kötelező feladatok</t>
  </si>
  <si>
    <t>IGH feladatkörébe tartozó önként vállalt  feladatok</t>
  </si>
  <si>
    <t>Ellátási
díjak</t>
  </si>
  <si>
    <t>Átvett
pénzeszközök</t>
  </si>
  <si>
    <t>Finanszí-
rozás</t>
  </si>
  <si>
    <t>Bevételek
összesen</t>
  </si>
  <si>
    <t>Költségvetési
alcím
megnevezése</t>
  </si>
  <si>
    <t>Feladat
jellege</t>
  </si>
  <si>
    <t>Önként
vállalt
feladat</t>
  </si>
  <si>
    <t>Mindösz-
szesen</t>
  </si>
  <si>
    <t>Kötelező feladat</t>
  </si>
  <si>
    <t>Személyi
juttatás</t>
  </si>
  <si>
    <t>M.adókat
terhelő jár.</t>
  </si>
  <si>
    <t>2018. évi beruházási kiadások feladatonként (ÁFA-val) E Ft-ban</t>
  </si>
  <si>
    <t>Pályázatok és azokhoz kapcsolódó feladatok</t>
  </si>
  <si>
    <t>Csatlakozási konstrukció az önkormányzati ASP rendszer országos kiterjesztéséhez KÖFOP-1.2.1-VEKOP-16-2017-01302</t>
  </si>
  <si>
    <t>A helyi gazdaság erőforrásaira épülő piac- és agrárlogisztikai fejlesztés Tatán TOP-1.1.3-15-KO1-2016-00003</t>
  </si>
  <si>
    <t>Helyi alapanyagokra épülő minőségi közétkeztetésért – iskolai konyhák hálózatos fejlesztés Tatán TOP-1.1.3.-15-KO1-2016-00002</t>
  </si>
  <si>
    <t>013350</t>
  </si>
  <si>
    <t>Társadalmi és környezeti szempontból fenntartható turizmusfejlesztés Angolkert Malomkert - Angolkerti rehabilitáció III. ütem</t>
  </si>
  <si>
    <t>CULTPLAY - Interkatív tematikus parkok létrehozása, kulturális örökség innovatív használata</t>
  </si>
  <si>
    <t xml:space="preserve">A Tatai Kőfaragó-ház kézműves és aktív ökoturisztikai látogatóközpontként való rehabilitációja és a Kálvária-domb egységes turisztikai termékcsomagként való bemutatása TOP-1.2.1.-15-KO1-2016-00005                                                                              </t>
  </si>
  <si>
    <t>Csillagsziget Bölcsőde felújítása Tatán TOP-1.4.1-15-KO1-2016-00020</t>
  </si>
  <si>
    <t>Tatai Építők parkjában városi zöld infrastruktúra fejlesztés TOP-2.1.2-15-KO1-2016-00002</t>
  </si>
  <si>
    <t>KOMBI-Határon Átnyúló Integrált Kerékpárkölcsönző rendszer Interreg V-A Szlovákia-Magyarország Együttműködési Program</t>
  </si>
  <si>
    <t>Sacra Velo Interreg V-A Szlovákia-Magyarország Együttműködési Program</t>
  </si>
  <si>
    <t>063080</t>
  </si>
  <si>
    <t>Lo presti forrás elvezetése a Hajdú utcai gyű.</t>
  </si>
  <si>
    <t>064010</t>
  </si>
  <si>
    <t>Mikovényi-Jázmin-Gesztenye fasor körforgalom építés, közvilágítás tervezés és kivitelezés</t>
  </si>
  <si>
    <t>Testvérvárosi park melletti Cifra malmi ág meder rendezése</t>
  </si>
  <si>
    <t>Kisértékű tárgyi eszköz beszerés (fényképezőgéphez memóriakártya)</t>
  </si>
  <si>
    <t>045120</t>
  </si>
  <si>
    <t xml:space="preserve">Fenntartható települési közlekedésfejlesztés TOP-3.1.1-16 </t>
  </si>
  <si>
    <t>Egyéb 2018. évi igények</t>
  </si>
  <si>
    <t>Elektromos autótöltő állomás Jedlik Ányos terv</t>
  </si>
  <si>
    <t>053010</t>
  </si>
  <si>
    <t>Fényes fürdő területén fejlesztések végrehajtása</t>
  </si>
  <si>
    <t>Malom patak rendbetétele (Ady E. út és Pötörke malom közötti szakasz)</t>
  </si>
  <si>
    <t>Visszatérő forrásokkal kapcsolatos feladatok</t>
  </si>
  <si>
    <t>Hulladékudvar tervezése</t>
  </si>
  <si>
    <t>066010</t>
  </si>
  <si>
    <t>Gázmotor kiváltása (2017. évi szerződés)</t>
  </si>
  <si>
    <t>Május 1. út 45. vízelvezetés tervezése (2017. évi szerződés)</t>
  </si>
  <si>
    <t>Magasvezetésű tápcsatorna rekonstrukciója</t>
  </si>
  <si>
    <t>Mikovényi-Jázmin-Gesztenye fasor körforgalom építés, zöldterületi terv és közvilágítás tervezés</t>
  </si>
  <si>
    <t>Ingatlanvásárlás</t>
  </si>
  <si>
    <t>61/2 hrsz.-ú ingatlan vételár részlete</t>
  </si>
  <si>
    <t>61/1 hrsz.-ú ingatlan vételár részlete</t>
  </si>
  <si>
    <t>Ipari park - 20 kW-os energiaellátása (2017. évről áthúzódó kiadás)</t>
  </si>
  <si>
    <t xml:space="preserve">Építésügyi hatósági hatáskör ellátásához előírt tárgyi eszközök (lézeres távolságmérő, szintező műszer) </t>
  </si>
  <si>
    <t>Jávorka Sándor Mezőgazdasági és Élelmiszeripari Szakképző Iskola és Kollégium mögötti terület fejlesztése (közmű-, útfejlesztés)</t>
  </si>
  <si>
    <t>Piac tér kiszolgáló út II. ütem</t>
  </si>
  <si>
    <t>Mikovényi-Jázmin-Gesztenye fasor körforgalom építés, településrendezési szerződés szerint</t>
  </si>
  <si>
    <t>Építők parkja villamosvezeték kiváltás és erőátvitel</t>
  </si>
  <si>
    <t>2017-ről áthúzódó felhalmozási számlák fedezetére</t>
  </si>
  <si>
    <t>Tárgyi eszköz beszerzés (bútor, szék, szőnyeg, textília, egyéb – gondnoksági feladatokhoz)</t>
  </si>
  <si>
    <t>Tárgyi eszköz beszerzés hivatali üdülőkben: Balatonvilágos (hűtő, egyéb konyhai felszerelés, stb.)</t>
  </si>
  <si>
    <t>Tárgyi eszköz beszerzés hivatali üdülőkben: Balatonfüred (falra szerelhető asztal, egyéb konyhai eszközök)</t>
  </si>
  <si>
    <t>Tárgyi eszköz beszerzés hivatali üdülőkben: Fényes-fürdő (konyhai felszerelések, szék, asztal)</t>
  </si>
  <si>
    <t>Információbiztonsági beruházás, eszközbeszerzés</t>
  </si>
  <si>
    <t>Informatikai eszközbeszerzések</t>
  </si>
  <si>
    <t>Egyéb kis értékű tárgyi eszköz beszerzés</t>
  </si>
  <si>
    <t>Dokumentumkezelő rendszer bevezetése</t>
  </si>
  <si>
    <t>Tárgyi eszköz beszerzés</t>
  </si>
  <si>
    <t>Intézmények Gazdasági Hivatala és a hozzá tartozó költségvetési szervek</t>
  </si>
  <si>
    <t>Tatai Csillagsziget Bölcsőde csoportszobákba ventilátor (9 db)</t>
  </si>
  <si>
    <t>Tatai Csillagsziget Bölcsőde gyermek öltözőszekrény (8 db)</t>
  </si>
  <si>
    <t>Tatai Csillagsziget Bölcsőde számítástechnikai eszközök: lézernyomtató, laptop</t>
  </si>
  <si>
    <t>Tatai Kincseskert Óvoda számítástechnikai eszköz: nyomtató/scenner</t>
  </si>
  <si>
    <t>Tatai Kincseskert Óvoda kis értékű tárgyi eszközök: iratmegsemmisítő, vezetékes készülék, ipari porszívó</t>
  </si>
  <si>
    <t>Tatai Kincseskert Óvoda Szivárvány Tagintézménye kis értékű eszköz: iratmegsemmisítő</t>
  </si>
  <si>
    <t>Tatai Kincseskert Óvoda Szivárvány Tagintézménye számítástechnikai eszköz: laptop</t>
  </si>
  <si>
    <t>Tatai Kertvárosi Óvoda kerítés az első urdvarra</t>
  </si>
  <si>
    <t>Tatai Kertvárosi Óvoda homokozó az első udvarra</t>
  </si>
  <si>
    <t>Tatai Kertvárosi Óvoda gyermek asztalok, mindhárom csoportra (24 db)</t>
  </si>
  <si>
    <t>Tatai Kertvárosi Óvoda projektor</t>
  </si>
  <si>
    <t>Tatai Kertvárosi Óvoda sötétítő függöny csoportszobákba</t>
  </si>
  <si>
    <t>Tatai Fürdő Utcai Néphagyományőrző Óvoda számítástechnikai eszköz: laptop</t>
  </si>
  <si>
    <t>Tatai Fürdő Utcai Néphagyományőrző Óvoda irodatechnikai eszköz: fénymásoló</t>
  </si>
  <si>
    <t>Tatai Fürdő Utcai Néphagyományőrző Óvoda csoportszobai kötelező kis értékű tárgyi eszközök</t>
  </si>
  <si>
    <t>Tatai Bartók Béla Óvoda ipari botmixer</t>
  </si>
  <si>
    <t>Tatai Bartók Béla Óvoda óvodai honlap készítés</t>
  </si>
  <si>
    <t>Tatai Geszti Óvoda kis értékű tárgyi eszköz: iratmegsemmisítő</t>
  </si>
  <si>
    <t>Tatai Geszti Óvoda számítástechnikai eszköz: nyomtató</t>
  </si>
  <si>
    <t>Tatai Geszti Óvoda Agostyáni Tagintézménye kis értékű tárgyi eszköz: porszívó, mosógép</t>
  </si>
  <si>
    <t>Tatai Geszti Óvoda Agostyáni Tagintézménye számítástechnikai eszköz: nyomtató</t>
  </si>
  <si>
    <t>Intézmények Gazdasági Hivatala számítástechnikai eszköz: számítógép</t>
  </si>
  <si>
    <t>Intézmények Gazdasági Hivatala menza program</t>
  </si>
  <si>
    <t>Tatai Egészségügyi Alapellátó Intézmény Család- és növényvédelem: eü.gondozás: szűrőaudiométer</t>
  </si>
  <si>
    <t>Tatai Egészségügyi Alapellátó Intézmény Család- és növényvédelem: eü.gondozás: magzati szívhang hallgató</t>
  </si>
  <si>
    <t>Tatai Egészségügyi Alapellátó Intézmény Család- és növényvédelem: eü.gondozás: laptop (2 db)</t>
  </si>
  <si>
    <t>Tatai Egészségügyi Alapellátó Intézmény Család- és növényvédelem: eü.gondozás: irodai forgószék (2 db)</t>
  </si>
  <si>
    <t>Tatai Egészségügyi Alapellátó Intézmény Család- és növényvédelem: eü.gondozás: Stefánia védőnői program</t>
  </si>
  <si>
    <t>Tatai Egészségügyi Alapellátó Intézmény Ifjúság-egészségügyi gondozás: nyomtató</t>
  </si>
  <si>
    <t>Tatai Egészségügyi Alapellátó Intézmény Ifjúság-egészségügyi gondozás: szűrőaudiométer</t>
  </si>
  <si>
    <t>Tatai Egészségügyi Alapellátó Intézmény Ifjúság-egészségügyi gondozás: laptop</t>
  </si>
  <si>
    <t>Kuny Domokos Múzeum szellemi termék: szoftverek</t>
  </si>
  <si>
    <t>Kuny Domokos Múzeum kulturális javak: műtárgy vásárlások</t>
  </si>
  <si>
    <t>Kuny Domokos Múzeum restaurátor eszközök</t>
  </si>
  <si>
    <t>Kuny Domokos Múzeum épületriasztók: Német Nemzetiségi Múzeum, Öreg Vár</t>
  </si>
  <si>
    <t>Kuny Domokos Múzeum karbantartási feladatokhoz kisgépek</t>
  </si>
  <si>
    <t>Kuny Domokos Múzeum bútorzat beszerzés</t>
  </si>
  <si>
    <t>Kuny Domokos Múzeum fix híd (átjáró) Német Nemzetiségi Múzeum</t>
  </si>
  <si>
    <t>Kuny Domokos Múzeum Járásszékhely pályázat (fedezet a 2017. évben megérkezett)</t>
  </si>
  <si>
    <t>Móricz Zsigmond Városi Könyvtár dokumentum beszerzés: könyv, cd</t>
  </si>
  <si>
    <t>Móricz Zsigmond Városi Könyvtár kis értékű tárgyi eszközök: mobilklíma (2 db)</t>
  </si>
  <si>
    <t>Malom patak meder rekonstrukció tervezése (2.4 szakasz)</t>
  </si>
  <si>
    <t>Nagyértékű tárgyi eszköz beszerzés, klímaberendezések pótlása, cseréje (gondnoksági feladathoz kapcsolódóan)</t>
  </si>
  <si>
    <t>I. verzió</t>
  </si>
  <si>
    <t>Csillagsziget Bölcsöde felújítása Tatán TOP-1.4.1-15-KO1-2016-00020</t>
  </si>
  <si>
    <t>Mart aszfaltos utak felújítása (Újvilág, Mária, Nyírfa, Tulipán, Balogh F., Határ, Újhegyi, Nagy L.)</t>
  </si>
  <si>
    <t>Akadálymentesítés, közlekedésbiztonság növelése (járdák, gyalogátkelőhelyek)</t>
  </si>
  <si>
    <t>Járdafelújítások (Május 1., Bezerédi, Keszthelyi, Vértesszőlősi, Oroszlányi, Iskola)</t>
  </si>
  <si>
    <t>Naplókert u. burkolat szélesítése garázssor előtt és Kiss E. utca burkolat szélesítése bevezető szakaszon</t>
  </si>
  <si>
    <t>Körforgalom, Oroszlányi út-Új út csomópont, Fényes áruház mögötti közvilágítások LED-es felújítása</t>
  </si>
  <si>
    <t>Játszóterek felújítása (Dadi utcai játszótér fitness eszközök elhelyezése, Lovardai játszótér fejlesztése, kerítések, Bacsó B. u. 66. Levendula úti játszótéren ivóvízkút elhelyezése, Május 1 út 35-nél térvilágítás)</t>
  </si>
  <si>
    <t>MKB Bank Zrt. előtti előtető felújítása</t>
  </si>
  <si>
    <t>Közösségi Felsőoktatási Képzési Központ - bejárati ajtó és kerítés felújítása</t>
  </si>
  <si>
    <t>Polgármesteri Hivatal kapu kialakítása feltáró, közlekedő úttal a Bláthy utca felé</t>
  </si>
  <si>
    <t>Hajdú utcán meglévő vízelvezető rendszer helyreállítása</t>
  </si>
  <si>
    <t>106010</t>
  </si>
  <si>
    <t>Önkormányzati bérlakások felújítása</t>
  </si>
  <si>
    <t>Önkormányzati nem lakás célú helyiségek felújítása</t>
  </si>
  <si>
    <t>Vaszary Villa felújítási munkálataira</t>
  </si>
  <si>
    <t>Tulipán út hiányzó szakasz és Fűzfa utca pormentesítése mart aszfalttal</t>
  </si>
  <si>
    <t>052080</t>
  </si>
  <si>
    <t xml:space="preserve">Viziközműveken 2017.06.30-ig végzett felújítások fizetési határidő miatt 2018-ra áthúzódó része                        </t>
  </si>
  <si>
    <t>Agostyán,Szabadság út 9. sz. alatt járda, árok rendezése</t>
  </si>
  <si>
    <t>Eszterházy kastély udvarában található tómeder felújítás, helyreállítása és csapadékcsatornába vezetése</t>
  </si>
  <si>
    <t>Kismosó-patak mederrendezése</t>
  </si>
  <si>
    <t>Energetikai korszerűsítés a tatai Kertvárosi Óvodában TOP-3.2.1-16-KOI-2017-000001</t>
  </si>
  <si>
    <t>A tatai Szivárvány Óvoda épületenergetikai megújítása TOP-3.2.1-16-KOI-2017-00007</t>
  </si>
  <si>
    <t xml:space="preserve">A közösségi művelődési intézmény- és szervezetrendszer tanulást segítő infrastrukturális fejlesztései EFOP-4.1.7-16 </t>
  </si>
  <si>
    <t>Tatai Fürdő Utcai Néphagyományőrző Óvoda csoportszoba laminált parketta fektetése és szegélyezése</t>
  </si>
  <si>
    <t>Tatai Kincseskert Óvoda udvari járda felújítása</t>
  </si>
  <si>
    <t>Tatai Kertvárosi Óvoda parkettacsere 1 csoportszobába</t>
  </si>
  <si>
    <t>Tatai Kertvárosi Óvoda udvari játékok felújítása</t>
  </si>
  <si>
    <t>Tatai Kertvárosi Óvoda régi radiátorok cseréje</t>
  </si>
  <si>
    <t>Tatai Geszti Óvoda udvari játékok felújítása</t>
  </si>
  <si>
    <t>Tatai Geszti Óvoda villanyvezeték korszerűsítése</t>
  </si>
  <si>
    <t>Tatai Geszti Óvoda fürdőszoba felújítása</t>
  </si>
  <si>
    <t>Tatai Geszti Óvoda Agostyáni Tagintézménye egy udvari játék felújítása</t>
  </si>
  <si>
    <t>Tatai Bartók Béla Óvoda szennyvíz átemelő akna gépészeti munkái</t>
  </si>
  <si>
    <t>Kuny Domokos Múzeum víz-, szennyvíz-, villanyhálózat felújítás (Öreg Vár, Német Nemzetiségi Múzeum, Deák F. utcai raktár) azonnali hibaelhárítások</t>
  </si>
  <si>
    <t>Kuny Domokos Múzeum raktár vizesedési problémák (Német Nemzetiségi Múzeum)</t>
  </si>
  <si>
    <t>Kuny Domokos Múzeum épület állagmegóvás (tető és vizes falak) Zsinagóga</t>
  </si>
  <si>
    <t>Kuny Domokos Múzeum korlátok, romkert, ablakok minimális helyreállítása (látogatók biztonsága: kőomlás, balesetveszély) Öreg Vár</t>
  </si>
  <si>
    <t>Kuny Domokos Múzeum felújítási tervek (műemlékvédelem által elfogadott dokumentáció összeállítása, faldiagnosztika, 3 D felmérés, statikai felmérések, gépészet felülvizsgálata) Öreg Vár</t>
  </si>
  <si>
    <t>Móricz Zsigmond Városi Könyvtár nyílászárók cseréje (2 db ajtó, 2 db ablak)</t>
  </si>
  <si>
    <t>Móricz Zsigmond Városi Könyvtár buszvégállomás felőli fal szigetelése</t>
  </si>
  <si>
    <t>2018. évi felújítási kiadások célonként (ÁFA-val) E Ft-ban</t>
  </si>
  <si>
    <t>Tata Város Önkormányzata által folyósított 2018. évi ellátottak pénzbeli és természetbeni juttatásának részletezése (E Ft-ban)</t>
  </si>
  <si>
    <t>Tatai fiatalok életkezdési támogatása</t>
  </si>
  <si>
    <t>Rendkívüli települési támogatás (pénzbeli)</t>
  </si>
  <si>
    <t>Arany János Tehetséggondozó Programhoz kapcsolódó szociális támogatás</t>
  </si>
  <si>
    <t xml:space="preserve">18. életévét betöltött tartósan beteg hozzátartozójának ápolását, gondozását végző személy részére </t>
  </si>
  <si>
    <t xml:space="preserve">Gyógyszer kiadások viseléséhez </t>
  </si>
  <si>
    <t>Lakhatáshoz kapcsolódó rendszeres kiadások viseléséhez</t>
  </si>
  <si>
    <t xml:space="preserve">Bursa Hungarica </t>
  </si>
  <si>
    <t>Rászorultságtól függő pénzbeli szociális, gyermekvédelmi ellátások összesen</t>
  </si>
  <si>
    <t>Köztemetés</t>
  </si>
  <si>
    <t>KNYKK tanulóbérlet</t>
  </si>
  <si>
    <t>Rendkívüli települési támogatás (természetbeni)</t>
  </si>
  <si>
    <t>Természetben nyújtott ellátások összesen</t>
  </si>
  <si>
    <t>Önkormányzat által folyósított szociális, gyermekvédelmi ellátások összesen</t>
  </si>
  <si>
    <t>Tata Város Önkormányzata és a Tatai Közös Önkormányzati Hivatal által adott visszatérítendő és vissza nem térítendő támogatások 2018. évi alakulása (E Ft-ban)</t>
  </si>
  <si>
    <t>TATA VÁROS ÖNKORMÁNYZATA</t>
  </si>
  <si>
    <t>Működési célú támogatások államháztartáson belülre (vissza nem térítendő)</t>
  </si>
  <si>
    <t>Tatai Kistérségi Többcélú Társulásnak támogatás (tagdíj, állami támogatás és önkormányzati támogatás)</t>
  </si>
  <si>
    <t>Rendőrségnek</t>
  </si>
  <si>
    <t>Működési célú támogatások államháztartáson kívülre (vissza nem térítendő)</t>
  </si>
  <si>
    <t>Juniorka Alapítványi Óvoda támogatása (köznevelési szerződés alapján)</t>
  </si>
  <si>
    <t>Juniorka Alapítványi Bölcsőde támogatása (ellátási szerződés alapján)</t>
  </si>
  <si>
    <t>Tatai Városgazda Nonprofit Kft. támogatása</t>
  </si>
  <si>
    <t>Tatai Városkapu Zrt. támogatása</t>
  </si>
  <si>
    <t>Tatai Televízió Közalapítvány támogatása</t>
  </si>
  <si>
    <t>TAC támogatása</t>
  </si>
  <si>
    <t>Környezetvédelmi Alap</t>
  </si>
  <si>
    <t>Egészségügyi alapellátás támogatása 5 fogászati körzetre</t>
  </si>
  <si>
    <t>Közösségi közlekedés szolgáltatója részére működési költségtérítés</t>
  </si>
  <si>
    <t>Tata és Környéke Turisztikai Egyesület (Turisztikai Desztináció Menedzsment) támogatása</t>
  </si>
  <si>
    <t>Tatai Vadlúd Sokadalom támogatása</t>
  </si>
  <si>
    <t>Magyary Zoltán Népfőiskolai Társaság támogatása közművelődési megállapodás alapján</t>
  </si>
  <si>
    <t>Gölbasi Vitézei Egyesületnek - Tata Várának Janicsárjai támogatása</t>
  </si>
  <si>
    <t>Működési célú visszatérítendő támogatások, kölcsönök nyújtása államháztartáson kívülre</t>
  </si>
  <si>
    <t>Tatai Öreg-tó Kft. részére tagi kölcsön nyújtása</t>
  </si>
  <si>
    <t>Tata Város Önkormányzat Képviselő- testületének 68/2018.(II.28.) Tata Kt. határozata A Kőkúti Sasok Diák Sportegyesületnek</t>
  </si>
  <si>
    <t>Felhalmozási célú támogatások államháztartáson kívülre (vissza nem térítendő)</t>
  </si>
  <si>
    <t>Értékvédelmi feladatok támogatása</t>
  </si>
  <si>
    <t>TATAI KÖZÖS ÖNKORMÁNYZATI HIVATAL</t>
  </si>
  <si>
    <t>Felhalmozási célú visszatérítendő támogatások, kölcsönök nyújtása államháztartáson kívülre</t>
  </si>
  <si>
    <t>Munkáltatói kölcsön nyújtása</t>
  </si>
  <si>
    <t>Működési célú visszatérítendő támogatások, kölcsönök nyújtása összesen</t>
  </si>
  <si>
    <t>MŰKÖDÉSI CÉLÚ TÁMOGATÁSOK (VISSZATÉRÍTENDŐ ÉS VISSZA NEM TÉRÍTENDŐ) ÖSSZESEN</t>
  </si>
  <si>
    <t>FELHALMOZÁSI CÉLÚ TÁMOGATÁSOK (VISSZATÉRÍTENDŐ ÉS VISSZA NEM TÉRÍTENDŐ) ÖSSZESEN</t>
  </si>
  <si>
    <t>2018. évi kapott visszatérítendő és vissza nem térítendő támogatások és pénzeszközátvételek alakulása Tata Város Önkormányzatánál és a Tatai Közös Önkormányzati Hivatalnál (E Ft-ban)</t>
  </si>
  <si>
    <t>Mód.(IV. 25.)</t>
  </si>
  <si>
    <t>Működési célú támogatások államháztartáson belülről (vissza nem térítendő)</t>
  </si>
  <si>
    <t>Tatai Kistérségi Többcélú Társulástól (belső ellenőrzéshez, infrastrukturális háttér biztosításához)</t>
  </si>
  <si>
    <t>Munkaügyi Központtól közfoglalkoztatás, téli közfoglalkoztatás, egyéb támogatásra</t>
  </si>
  <si>
    <t>Autómentes nap NFM támogatás</t>
  </si>
  <si>
    <t>Visszatérő karsztforrásokkal kapcsolatos előzetes vizsgálatok (Kormányhatározat alapján)</t>
  </si>
  <si>
    <t>Működési célú  támogatások államháztartáson kívülről (vissza nem térítendő)</t>
  </si>
  <si>
    <t>Duna projekt visszatérő források pályázati előkészítése</t>
  </si>
  <si>
    <t>Működési célú visszatérítendő támogatások, kölcsönök visszatérülése államháztartáson kívülről</t>
  </si>
  <si>
    <t>Tatai Öreg-tó Kft. Tagi kölcsön visszatérülés</t>
  </si>
  <si>
    <t>Felhalmozási célú támogatások államháztartáson belülről (vissza nem térítendő)</t>
  </si>
  <si>
    <t>Hajdú utca meglévő vízelvezető rendszer helyreállítása (Kormányhatározat alapján)</t>
  </si>
  <si>
    <t>Esterházy Kastély udvarában található tó meder helyreállítása és csapadékcsatornába vezetése (Kormányhatározat alapján)</t>
  </si>
  <si>
    <t>Lo presti forrás elvezetése a Hajdú utcai gyűjtőbe (Kormányhatározat alapján)</t>
  </si>
  <si>
    <t>Kismosó-patak mederrendezése (Kormányhatározat alapján)</t>
  </si>
  <si>
    <t>Felhalmozási célú átvett pénzeszközök államháztartáson kívülről (vissza nem térítendő)</t>
  </si>
  <si>
    <t>Felhalmozási célú visszatérítendő támogatások, kölcsönök visszatérülése államháztartáson kívülről</t>
  </si>
  <si>
    <t>Kamatmentes lakossági kölcsön visszafizetése</t>
  </si>
  <si>
    <t>Értékvédelmi feladatokra háztartásnak adott kölcsön visszatérülése</t>
  </si>
  <si>
    <t>Vis major támogatás (kölcsön) visszafizetése</t>
  </si>
  <si>
    <t>Munkáltatói kölcsön visszafizetése</t>
  </si>
  <si>
    <t>Országgyűlési választások</t>
  </si>
  <si>
    <t>Dunaalmás Önkormányzatától</t>
  </si>
  <si>
    <t>Neszmély Önkormányzatától</t>
  </si>
  <si>
    <t>Dunaszentmiklós Önkormányzatától</t>
  </si>
  <si>
    <t>Működési célú visszatérítendő támogatások, átvett pénzeszközök összesen</t>
  </si>
  <si>
    <t>Működési célú vissza nem térítendő támogatások összesen</t>
  </si>
  <si>
    <t>Felhalmozási célú vissza nem térítendő támogatások összesen</t>
  </si>
  <si>
    <t>Felhalmozási célú visszatérítendő támogatások összesen</t>
  </si>
  <si>
    <t>Önkormányzati költségvetési szervek engedélyezett létszáma</t>
  </si>
  <si>
    <t>Költségvetési szervek megnevezése</t>
  </si>
  <si>
    <t>Engedélyezett létszám (fő)</t>
  </si>
  <si>
    <t>Tatai Fürdő utcai Óvoda</t>
  </si>
  <si>
    <t>Tatai Geszti Óvoda - Agostyáni Tagintézménye</t>
  </si>
  <si>
    <t>Tatai Geszti Óvoda összesen</t>
  </si>
  <si>
    <t>Tatai Bartók Béla úti Óvoda</t>
  </si>
  <si>
    <t>Tatai Kincseskert Óvoda</t>
  </si>
  <si>
    <t>Tatai Kincseskert Óvoda - Szivárvány Tagintézménye</t>
  </si>
  <si>
    <t>Tatai Kincseskert Óvoda összesen</t>
  </si>
  <si>
    <t>Óvodák összesen</t>
  </si>
  <si>
    <t>Csillagsziget Bölcsőde</t>
  </si>
  <si>
    <t>Móricz Zsigmond Könyvtár</t>
  </si>
  <si>
    <t xml:space="preserve">Intézmények Gazdasági Hivatala </t>
  </si>
  <si>
    <t>Kuny Domokos Múzeum</t>
  </si>
  <si>
    <t>Hosszabb időtartamú közfoglalkoztatás</t>
  </si>
  <si>
    <t>Városi Önkormányzat Intézményei összesen</t>
  </si>
  <si>
    <t xml:space="preserve"> - Dunaszentmiklósi kirendeltség</t>
  </si>
  <si>
    <t xml:space="preserve"> - Dunaalmási kirendeltség</t>
  </si>
  <si>
    <t xml:space="preserve"> - Közös Hivatal székhely szerinti szervezeti egysége</t>
  </si>
  <si>
    <t xml:space="preserve"> - Neszmélyi kirendeltség</t>
  </si>
  <si>
    <t>Tatai Közös Önkormányzati Hivatal összesen</t>
  </si>
  <si>
    <r>
      <t>Tata Város Önkormányzata</t>
    </r>
    <r>
      <rPr>
        <sz val="11"/>
        <rFont val="Times New Roman"/>
        <family val="1"/>
        <charset val="238"/>
      </rPr>
      <t xml:space="preserve"> - választott tisztségviselők</t>
    </r>
  </si>
  <si>
    <t>Önkormányzati közfoglalkoztatottak éves létszám-előirányzata</t>
  </si>
  <si>
    <t>Átlagos létszám</t>
  </si>
  <si>
    <t>Adósságot keletkeztető ügyletek</t>
  </si>
  <si>
    <t>2018 – 2024-ig a hosszú lejáratú felhalmozási hitel visszafizetéseket figyelembe véve (E Ft-ban)</t>
  </si>
  <si>
    <t>166.393 E Ft
1,70 % kamat</t>
  </si>
  <si>
    <t>650.000 E Ft
2,14 % kamat</t>
  </si>
  <si>
    <t>Tartozás 2018.</t>
  </si>
  <si>
    <t>törlesztés</t>
  </si>
  <si>
    <t>kamat</t>
  </si>
  <si>
    <t>Tartozás 2019.</t>
  </si>
  <si>
    <t>Tartozás 2020.</t>
  </si>
  <si>
    <t>Tartozás 2021.</t>
  </si>
  <si>
    <t>Tartozás 2022.</t>
  </si>
  <si>
    <t>Tartozás 2023.</t>
  </si>
  <si>
    <t>Tartozás 2024.</t>
  </si>
  <si>
    <t>Az Önkormányzat adósságot keletkeztető ügyleteinek és azok fedezetére felhasználható saját bevételeink alakulása (E Ft-ban)</t>
  </si>
  <si>
    <t>2019.</t>
  </si>
  <si>
    <t>2020.</t>
  </si>
  <si>
    <t>2021.</t>
  </si>
  <si>
    <t>2022.</t>
  </si>
  <si>
    <t>2023.</t>
  </si>
  <si>
    <t>7. évet követően lejáratig (2024.)</t>
  </si>
  <si>
    <t>Helyi adók</t>
  </si>
  <si>
    <t>Osztalék, koncessziós díj, hozambevétel (kamatbevétel)</t>
  </si>
  <si>
    <t>Díjak, pótlékok, bírságok</t>
  </si>
  <si>
    <t>Szolgáltatások ellenértéke (temető fenntartási hozzájárulás,sírhelydíj, nevezési díj)</t>
  </si>
  <si>
    <t>Tulajdonosi bevétel (használatba adásból, üzemeltetésbe adásból származó bevétel)</t>
  </si>
  <si>
    <t>Pótlék, bírság</t>
  </si>
  <si>
    <t>Tárgyi eszközök, immateriális javak, és önkormányzati vagyonértékesítésből származó bevétel (ÁFA nélküli, csak önkormányzat)</t>
  </si>
  <si>
    <t>SAJÁT BEVÉTELEK</t>
  </si>
  <si>
    <t>Saját bevételek 50 %-a</t>
  </si>
  <si>
    <t>Előző év (ek) ben keletkezett tárgyévet terhelő fizetési kötelezettség</t>
  </si>
  <si>
    <t>Hosszú lejáratú hitel tőke és kamatfizetési kötelezettsége</t>
  </si>
  <si>
    <t>Tárgyévben keletkezett, illetve keletkező, tárgyévet terhelő fizetési kötelezettség</t>
  </si>
  <si>
    <t>FIZETÉSI KÖTELEZETTSÉG ÖSSZESEN</t>
  </si>
  <si>
    <t xml:space="preserve">Fizetési kötelezettség csökkentett saját bevétel 50 %-a </t>
  </si>
  <si>
    <t>2018. Mód. (IV.25.)</t>
  </si>
  <si>
    <t>Összesen Mód. (IV.25.)</t>
  </si>
  <si>
    <t>Kiadás, melyre a pénzmaradvány fordítódik</t>
  </si>
  <si>
    <t>Mód.
(IV. 25.)</t>
  </si>
  <si>
    <t>Járulék</t>
  </si>
  <si>
    <t>Működési célú vissza nem térítendő támogatás</t>
  </si>
  <si>
    <t xml:space="preserve">Csatlakozási konstrukció az önkormányzati ASP rendszer országos kiterjesztéséhez KÖFOP-1.2.1-VEKOP-16-2017-01302 </t>
  </si>
  <si>
    <t xml:space="preserve">Helyi alapanyagokra épülő minőségi közétkeztetésért – iskolai konyhák hálózatos fejlesztés Tatán TOP-1.1.3.-15-KO1-2016-00002 </t>
  </si>
  <si>
    <t xml:space="preserve">A Tatai Kőfaragó-ház kézműves és aktív ökoturisztikai látogatóközpontként való rehabilitációja és a Kálvária-domb egységes turisztikai termékcsomagként való bemutatása TOP-1.2.1.-15-KO1-2016-00005                                                                          </t>
  </si>
  <si>
    <t>Tatai Építők parkjában városi zöld infrastruktúra fejlesztés TOP-2.1.2.-15-KO1-2016-00002</t>
  </si>
  <si>
    <t xml:space="preserve">Tatai Építők parkjában városi zöld infrastruktúra fejlesztés TOP-2.1.2.-15-KO1-2016-00002 </t>
  </si>
  <si>
    <t>Eszterházy Kastély udvarában található tó meder helyreállítása és csapadékcsatornába vezetése (Kormányhatározat alapján)</t>
  </si>
  <si>
    <t>Kismosó-patak meder rendezése (Kormányhatározat alapján)</t>
  </si>
  <si>
    <t>Gerlingen városától kapott támogatásból Tatai Nemzetközi Művészeti Csereprogramokra</t>
  </si>
  <si>
    <t>Tata Város Önkormányzat Képviselő-testülete 99/2018. (III.28.) Tata Kt. határozata Tatai Önkéntes Bűnmegelőző Polgárőr Egyesület támogatása</t>
  </si>
  <si>
    <t>Tata Város Önkormányzata 2018. évi költségvetéséhez</t>
  </si>
  <si>
    <t>a helyi önkormányzatok feladatainak állami támogatásához</t>
  </si>
  <si>
    <t>Jogcímek megnevezése</t>
  </si>
  <si>
    <t>Bevétel 2018. év</t>
  </si>
  <si>
    <t>Áprilisi módosított Előirányzat           Ft-ban</t>
  </si>
  <si>
    <t>2.mell. I.</t>
  </si>
  <si>
    <t>A HELYI ÖNKORMÁNYZATOK MŰKÖDÉSÉNEK ÁLTALÁNOS TÁMOGATÁSA</t>
  </si>
  <si>
    <t>I.1.a)</t>
  </si>
  <si>
    <t>Önkormányzati Hivatal működésének támogatása (Közös Hiv. 26.736 fő lakos)</t>
  </si>
  <si>
    <t>fő</t>
  </si>
  <si>
    <t>Beszámítás után (Beszámítás a V. pontnál és a táblázat alatt részletezve)</t>
  </si>
  <si>
    <t>Önkormányzati Hivatal működésének támogatása beszámítás után</t>
  </si>
  <si>
    <t>I.1.b)</t>
  </si>
  <si>
    <t>Település-üzemeltetéshez kapcsolódó feladatellátás támogatása</t>
  </si>
  <si>
    <t>I.1.ba)</t>
  </si>
  <si>
    <t>A zöldterület-gazdálkodással kapcsolatos feladatok ellátásának támogatása</t>
  </si>
  <si>
    <t>ha</t>
  </si>
  <si>
    <t>I.1.bb)</t>
  </si>
  <si>
    <t>Közvilágítás fenntartásának támogatása</t>
  </si>
  <si>
    <t>km</t>
  </si>
  <si>
    <t>I.1.bc)</t>
  </si>
  <si>
    <t>Köztemető fenntartással kapcsolatos feladatok támogatása</t>
  </si>
  <si>
    <t>m2</t>
  </si>
  <si>
    <t>I.1.bd)</t>
  </si>
  <si>
    <t>Közutak fenntartásának támogatása</t>
  </si>
  <si>
    <t>Település-üzemeltetéshez kapcsolódó feladatellátás támogatása összesen</t>
  </si>
  <si>
    <t>I.1.c)</t>
  </si>
  <si>
    <t>Egyéb önkormányzati feladat támogatása (adóerőképesség 1 lakosra 41.602 Ft)</t>
  </si>
  <si>
    <t>I.1.d)</t>
  </si>
  <si>
    <t>Lakott külterülettel kapcsolatos feladatok támogatása</t>
  </si>
  <si>
    <t>I.1.e)</t>
  </si>
  <si>
    <t>Üdülőhelyi feladatok támogatása</t>
  </si>
  <si>
    <t>id.f.adóft</t>
  </si>
  <si>
    <t>I.1.</t>
  </si>
  <si>
    <t>A települési önkormányzatok működésének támogatása beszámítás után</t>
  </si>
  <si>
    <t>I.5.</t>
  </si>
  <si>
    <t xml:space="preserve">A 2017. évről áthúzódó bérkompenzáció támogatása </t>
  </si>
  <si>
    <t>eredeti előirányzatként nem tervezhető</t>
  </si>
  <si>
    <t xml:space="preserve">A helyi önkormányzatok működésének általános támogatása </t>
  </si>
  <si>
    <t>II.1.</t>
  </si>
  <si>
    <t>Óvodapedagógusok, és az óvodapedagógusok nevelő munkáját közvetlenül segítők bértámogatása</t>
  </si>
  <si>
    <t>Óvodapedagógusok bértámogatása - 8 hónapra</t>
  </si>
  <si>
    <t>Óvodapedagógusok bértámogatása - 4 hónapra</t>
  </si>
  <si>
    <t>Óvodapedagógusok munkáját közvetlenül segítők bértámogatása - 8 hónapra</t>
  </si>
  <si>
    <t>Óvodapedagógusok munkáját közvetlenül segítők bértámogatása - 4 hónapra</t>
  </si>
  <si>
    <t>Óvodapedagógusok, és az óvodapedagógusok nevelő munkáját közvetlenül segítők bértámogatása összesen</t>
  </si>
  <si>
    <t xml:space="preserve">II.2. </t>
  </si>
  <si>
    <t>Óvodaműködtetési támogatás</t>
  </si>
  <si>
    <t>II.2.a)</t>
  </si>
  <si>
    <t>Óvodaműk. támogatás 8 hónapra: gyermekek nevelése a napi 8 órát eléri</t>
  </si>
  <si>
    <t>Óvodaműk. támogatás 4 hónapra: gyermekek nevelése a napi 8 órát eléri</t>
  </si>
  <si>
    <t>II.2.b)</t>
  </si>
  <si>
    <t xml:space="preserve">Kiegészítő támogatás az óvodaműködtetési feladatokhoz </t>
  </si>
  <si>
    <t>II. 2.</t>
  </si>
  <si>
    <t>Óvodaműködtetési támogatás összesen</t>
  </si>
  <si>
    <t>II.4.</t>
  </si>
  <si>
    <t>Kiegészítő támogatás az óvodapedagógusok minősítéséből adódó többletkiadásokhoz</t>
  </si>
  <si>
    <t>- Teljes összeg, akik 2016. dec. 31-ig megszerezték. Alapfokú, Ped. II. kategóriába s.</t>
  </si>
  <si>
    <t>- 11 havi időarányos, akik 2018.01.01-jei átsorolással szerezték meg. Alapfokú, Ped.II. kateg. sorol.</t>
  </si>
  <si>
    <t>2.mell. II.</t>
  </si>
  <si>
    <t>A települési önkormányzatok egyes köznevelési feladatainak támogatása</t>
  </si>
  <si>
    <t>III.1.</t>
  </si>
  <si>
    <t>Szociális ágazati pótlék (MÁK adja pótelőirányzatként majd)</t>
  </si>
  <si>
    <t>III.3.</t>
  </si>
  <si>
    <t>Egyes szociális és gyermekjóléti feladatok támogatása</t>
  </si>
  <si>
    <t>III.3.a)</t>
  </si>
  <si>
    <t>Család- és gyermekjóléti szolgálat (2015.01.01. lakosságszám alapján)</t>
  </si>
  <si>
    <t>III.3.b)</t>
  </si>
  <si>
    <t>Család- és gyermekjóléti központ (2015.01.01. lakosságszám alapján)</t>
  </si>
  <si>
    <t>III.3.c)</t>
  </si>
  <si>
    <t>Szociális étkeztetés - társulási kiegészítéssel (55 360 Ft fajlagos összeg 110 %-a)</t>
  </si>
  <si>
    <t>Társulási kiegészítés szociális étkeztetésre</t>
  </si>
  <si>
    <t>{60896}</t>
  </si>
  <si>
    <t>III.3.da)</t>
  </si>
  <si>
    <t>Házi segítségnyújtáshoz Szociális segítés</t>
  </si>
  <si>
    <t>III.3.db)</t>
  </si>
  <si>
    <t xml:space="preserve">Házi segítségnyújtáshoz Személyi gondozás </t>
  </si>
  <si>
    <t>Társulási kiegészítés személyi gondozáshoz + fajlagos összeg 30%-a</t>
  </si>
  <si>
    <t>{429000}</t>
  </si>
  <si>
    <t>III.3.d)</t>
  </si>
  <si>
    <t>Házi segítségnyújtás - 2017. évben két jogcímen igényelhető támogatás össz.</t>
  </si>
  <si>
    <t>III.3.f)</t>
  </si>
  <si>
    <t>Időskorúak nappali intézményi ellátása</t>
  </si>
  <si>
    <t>Társulási kiegészítés időskorúak nappali ellátásához + fajlagos összeg 50%-a</t>
  </si>
  <si>
    <t>{163500}</t>
  </si>
  <si>
    <t>III.3.g)</t>
  </si>
  <si>
    <t xml:space="preserve">Fogyatékosok személyek nappali intézményi ellátása </t>
  </si>
  <si>
    <t>Társulási kiegészítés fogyatékosok nappali ellátásához + fajlagos összeg 10%-a</t>
  </si>
  <si>
    <t>{550000}</t>
  </si>
  <si>
    <t>III.3.i)</t>
  </si>
  <si>
    <t xml:space="preserve">Hajléktalanok nappali intézményi ellátása </t>
  </si>
  <si>
    <t>Társulási kiegészítés hajléktalanok nappali ellátásához + fajlagos összeg 20%-a</t>
  </si>
  <si>
    <t>{247320}</t>
  </si>
  <si>
    <t>III.3.k)</t>
  </si>
  <si>
    <t>Hajléktalanok átmeneti intézményei (átmeneti szállás, éjjeli menedékhely)</t>
  </si>
  <si>
    <t>fhely</t>
  </si>
  <si>
    <t>Társulási kiegészítés hajléktalanok éjjeli ellátásához + fajlagos összeg 10%-a</t>
  </si>
  <si>
    <t>{539000}</t>
  </si>
  <si>
    <t>III.3.l)</t>
  </si>
  <si>
    <t>Támogató szolgáltatás - alaptámogatás</t>
  </si>
  <si>
    <t>Támogató szolgáltatás - teljesítménytámogatás - személyi segítés</t>
  </si>
  <si>
    <t>felad.egység</t>
  </si>
  <si>
    <t>Támogató szolgáltatás - teljesítménytámogatás - szállításhoz személyi segítés max.50%</t>
  </si>
  <si>
    <t>III.3.m)</t>
  </si>
  <si>
    <t>Közösségi alapellátások - alaptámogatás</t>
  </si>
  <si>
    <t>Ft/év/szolgálat</t>
  </si>
  <si>
    <t>Közösségi alapellátások - teljesítménytámogatás</t>
  </si>
  <si>
    <t>Ft/feladategység</t>
  </si>
  <si>
    <t>III.3.n)</t>
  </si>
  <si>
    <t>Óvodai és iskolai szoc. segítő tevékenység támogatása (család- és gyjóléti központ útján)</t>
  </si>
  <si>
    <t>miniszteri döntés alapján 2018.08.15-ig</t>
  </si>
  <si>
    <t>Egyes szociális és gyermekjóléti feladatok támogatása összesen</t>
  </si>
  <si>
    <t>III.4./</t>
  </si>
  <si>
    <t>Kistérségi Idősk. Otthona állami támogatása - szakmai dolgozók bértám.</t>
  </si>
  <si>
    <t>Kistérségi Idősk. Otthona állami támogatása - intézményüzemeltetés tám.</t>
  </si>
  <si>
    <t>III.4.</t>
  </si>
  <si>
    <t>Kistérségi Időskorúak Otthona állami támogatása - átadandó Kist.Társ.</t>
  </si>
  <si>
    <t xml:space="preserve">III.5. </t>
  </si>
  <si>
    <t>Gyermekétkeztetés támogatása</t>
  </si>
  <si>
    <t>III.5.a)</t>
  </si>
  <si>
    <t>Finanszírozás szempontjából elismert dolgozók bértámogatása</t>
  </si>
  <si>
    <t>fő/év</t>
  </si>
  <si>
    <t>III.5.b)</t>
  </si>
  <si>
    <t xml:space="preserve">Gyermekétkeztetés üzemeltetési támogatása </t>
  </si>
  <si>
    <t>Gyermekétkeztetés támogatása összesen</t>
  </si>
  <si>
    <t>III.6.</t>
  </si>
  <si>
    <t xml:space="preserve">A rászoruló gyermekek intézményen kívüli szünidei étkeztetésének támogatása </t>
  </si>
  <si>
    <t>III.7. a)</t>
  </si>
  <si>
    <t>Felsőfőkú végzettségű kisgyermeknevelők, szaktanácsadók bértámogatása (szoc.hj.adóval)</t>
  </si>
  <si>
    <t>A finanszírozás szempontjából elismert szakmai dolgozók bértámogatása-középf.végzetts.</t>
  </si>
  <si>
    <t>III.7. b)</t>
  </si>
  <si>
    <t>Bölcsődei üzemeltetési támogatás</t>
  </si>
  <si>
    <t>csak a 32000 adóerő alattiaknak</t>
  </si>
  <si>
    <t>III.7.</t>
  </si>
  <si>
    <t>Bölcsőde, mini bölcsőde támogatása összesen</t>
  </si>
  <si>
    <t xml:space="preserve">2.mell. III. </t>
  </si>
  <si>
    <t>A települési önkormányzatok szociális és gyermekjóléti feladatainak támogatása</t>
  </si>
  <si>
    <t>IV.</t>
  </si>
  <si>
    <t>A TELEPÜLÉSI ÖNKORMÁNYZATOK KULTURÁLIS FELADATAINAK TÁMOGATÁSA</t>
  </si>
  <si>
    <t>IV.1.a)</t>
  </si>
  <si>
    <t>Megyei hatókörű városi múzeumok feladatainak támogatása (2018. évben nem ismert)</t>
  </si>
  <si>
    <t>IV.1.d)</t>
  </si>
  <si>
    <t>Települési önk.nyilvános könyvtári és közműv. feladatainak támogatása</t>
  </si>
  <si>
    <t>IV.1.i)</t>
  </si>
  <si>
    <t>Települési önkormányzatok könyvtári célú érdekeltségnövelő támogatása</t>
  </si>
  <si>
    <t>IV.3.</t>
  </si>
  <si>
    <t>Kulturális illetménypótlék</t>
  </si>
  <si>
    <t>Kincstártól havonta pótelőirányzatként</t>
  </si>
  <si>
    <t>2.mell. IV.</t>
  </si>
  <si>
    <t>A települési önkormányzatok kulturális feladatainak támogatása</t>
  </si>
  <si>
    <t>V.</t>
  </si>
  <si>
    <t>BESZÁMÍTÁS</t>
  </si>
  <si>
    <t>Önkormányzat elvárt bevétele: 2016.évi iparűzési adóalap 0,55 %-a</t>
  </si>
  <si>
    <t>Ft</t>
  </si>
  <si>
    <t>Differenciálás: Támogatás csökkentés 100 % lenne az adóerő-képesség miatt, de közös hivatal székhelye miatt 10 %-kal csökkenthető, ezért 90 % a támogatás csökkentés.</t>
  </si>
  <si>
    <t>2.mell. V.</t>
  </si>
  <si>
    <t>Támogatás csökkentés a következő sorrend szerint I.1.c), I.1.d), I.1.e), I.1.ba),  I.1.bb),  I.1.bc),  I.1.bd),  I.1.a) támogatás összegéig terheli az önkormányzatot.</t>
  </si>
  <si>
    <t>Az elvonás a jogcímeknél beépítve</t>
  </si>
  <si>
    <t>2. melléklet jogcímeihez: ÁLLAMI TÁMOGATÁS BESZÁMÍTÁSSAL CSÖKKENTETT ÖSSZEGE</t>
  </si>
  <si>
    <t>2. melléklet V. Beszámításhoz új szabály további 45 % elvonás szolidaritási hjárulás címén</t>
  </si>
  <si>
    <t>2. melléklet jogcímeihez: ÁLLAMI TÁMOGATÁS ÖSSZESEN</t>
  </si>
  <si>
    <t>462/2017. (XII.28.) Korm.r. 7. melléklet: Bérkompenzáció</t>
  </si>
  <si>
    <t>ÁLLAMI TÁMOGATÁS MŰKÖDÉSRE</t>
  </si>
  <si>
    <t>ÁLLAMI TÁMOGATÁS FELHALMOZÁSRA</t>
  </si>
  <si>
    <t xml:space="preserve">                                </t>
  </si>
  <si>
    <t>Beszámítás kiszámítása sorrend szerint</t>
  </si>
  <si>
    <t>Beszámitás maximum összege: 343 354 893 Ft</t>
  </si>
  <si>
    <t>Csökkentések jogcímek szerint:</t>
  </si>
  <si>
    <t>Törvény-
javaslat
hivatk.sz.</t>
  </si>
  <si>
    <t>Fajlagos
összeg
Ft/mutató</t>
  </si>
  <si>
    <t>2018.
Eredeti
előirányzat
E Ft-ban</t>
  </si>
  <si>
    <t>2018.
áprilisi
módosított
előirányzat
E Ft-ban</t>
  </si>
  <si>
    <t>Tata Város Önkormányzatának 2018. évi tartalékai (E Ft-ban)</t>
  </si>
  <si>
    <t>MŰKÖDÉSI TARTALÉK</t>
  </si>
  <si>
    <t>Általános tartalék</t>
  </si>
  <si>
    <t>Működési tartalék</t>
  </si>
  <si>
    <t>Működési céltartalék</t>
  </si>
  <si>
    <t>Működési céltartalék IGH részére</t>
  </si>
  <si>
    <t>FELHALMOZÁSI TARTALÉK</t>
  </si>
  <si>
    <t>Felhalmozási tartalék</t>
  </si>
  <si>
    <t>MINDÖSSZESEN</t>
  </si>
  <si>
    <t>Tata Város Önkormányzat Európai Uniós támogatással megvalósuló projektjei (E Ft-ban)*</t>
  </si>
  <si>
    <t>EU-s projekt neve</t>
  </si>
  <si>
    <t>Azonosítója</t>
  </si>
  <si>
    <t>Tata Építők parkjában városi zöld infrastruktúra fejlesztés</t>
  </si>
  <si>
    <t>TOP-2.1.2-15-KO1-2016-00002</t>
  </si>
  <si>
    <t>A tatai Kőfaragó-ház kézműves és aktív öktoturisztikai látogatóközpontként való rehabilitációja és a Kálvária-domb egységes turisztikai termékcsomagként való bemutatása</t>
  </si>
  <si>
    <t>TOP-1.2.1-15-KO1-2016-00005</t>
  </si>
  <si>
    <t>Csillagsziget Bölcsőde felújítása Tatán</t>
  </si>
  <si>
    <t>TOP-1.4.1-15-KO1-2016-00020</t>
  </si>
  <si>
    <t>A helyi gazdaság erőforrásaira épülő piac- és agrárlogisztikai fejlesztés Tatán</t>
  </si>
  <si>
    <t>TOP-1.1.3-15-KO1-2016-00003</t>
  </si>
  <si>
    <t>Helyi alapanyagokra épülő minőségi közétkeztetésért - iskolai konyhák hálózatos fejlesztése Tatán</t>
  </si>
  <si>
    <t>TOP-1.1.3-15-KO1-2016-00002</t>
  </si>
  <si>
    <t>Csatlakozási konstrukció az önkormányzati ASP rendszer országos kiterjesztéséhez</t>
  </si>
  <si>
    <t>KÖFOP-1.2.1-VEKOP-16-2017-01302</t>
  </si>
  <si>
    <t>CULTPLAY (Kristály strand területén játszóparkhoz eszközök) Interaktív tematikus parkok létrehozása</t>
  </si>
  <si>
    <t>SKHU/1601/1.1/209</t>
  </si>
  <si>
    <t>Támogatási szerződés kötés folyamatban</t>
  </si>
  <si>
    <t>KOMBI (Építők parkja parkoló és út építés) Interreg – Kombi – Határon átnyúló kerékpár kölcsönző rendszer</t>
  </si>
  <si>
    <t>SKHU/1601/2.2.1/109</t>
  </si>
  <si>
    <t>Nők munkaerő-piaci támogatása Tatán (a Tatai Közös Hivatal pályázata)</t>
  </si>
  <si>
    <t>EFOP-1.2.9-17-2017-00026</t>
  </si>
  <si>
    <t>A tatai Szivárvány Óvoda épületenergetikai megújítása</t>
  </si>
  <si>
    <t>TOP-3.2.1-16-KO1-2017-00007</t>
  </si>
  <si>
    <t>Energetikai korszerűsítés a Tatai Kertvárosi Óvodában</t>
  </si>
  <si>
    <t>TOP-3.2.1-16-KO1-2017-00001</t>
  </si>
  <si>
    <t>Angolkert Malomkert – Angolkerti rehabilitáció III. üteme</t>
  </si>
  <si>
    <t>TOP-1.2.1-16-KO1-2017-00003</t>
  </si>
  <si>
    <t>Haranglábtól - Agostyánig, Tata, Országgyűlés tértől Agostyán városrészig létesítendő kerékpárút I. ütem</t>
  </si>
  <si>
    <t>TOP-3.1.1-16-KE1-2017-00004</t>
  </si>
  <si>
    <t>Helyi identitás és kohézió erősítése Tata és környéke borvidékén</t>
  </si>
  <si>
    <t>TOP-5.3.1-16-KO1-2017-00002</t>
  </si>
  <si>
    <t>Inkubátorház építése Tatán</t>
  </si>
  <si>
    <t>TOP-1.1.2-16-KO1-2017-00002</t>
  </si>
  <si>
    <t>Humán szolgáltatások fejlesztése Magyary Zoltán mintajárásában</t>
  </si>
  <si>
    <t>EFOP-1.5.2-16-2017-00043</t>
  </si>
  <si>
    <t>A jövő nemzedék közösség és személyiség fejlesztése Tatán</t>
  </si>
  <si>
    <t>EFOP-3.3.2-16-2016-00195</t>
  </si>
  <si>
    <t>Népmesepont kialakítása Tatán a kompetenciafejlesztő szerep erősítésével</t>
  </si>
  <si>
    <t>EFOP-3.3.4-17-2017-00018</t>
  </si>
  <si>
    <t>Forráshiány miatt elutasított pályázat</t>
  </si>
  <si>
    <t>-</t>
  </si>
  <si>
    <t>Programok az életen át tartó tanulás jegyében Tatán</t>
  </si>
  <si>
    <t>EFOP-3.7.3-16-2017-00254</t>
  </si>
  <si>
    <t>Peron Music tehetséggondózó és képző központ létrehozása Tatán</t>
  </si>
  <si>
    <t>EFOP-4.1.7-16-2017-00181</t>
  </si>
  <si>
    <t>Könyvtárfejlesztés Tatán</t>
  </si>
  <si>
    <t>EFOP-4.1.8-16-2017-00080</t>
  </si>
  <si>
    <t>Bölcsődei szakemberek szakmai fejlesztése a Tatai járásban</t>
  </si>
  <si>
    <t>EFOP-1.9.9-17-2017-00006</t>
  </si>
  <si>
    <t>*Adatok forrása: pályázati szintű projektanalitikák, benyújtott pályázatok és megkötött támogatási szerződések alapján</t>
  </si>
  <si>
    <t>Megvalósítás
tervezett
befejezése</t>
  </si>
  <si>
    <t>Támogatási szerződés
kötés időpontja</t>
  </si>
  <si>
    <t>2017. évi felhalmozási maradvány</t>
  </si>
  <si>
    <t>2018.
Eredeti</t>
  </si>
  <si>
    <t>ÖNKORMÁNYZATI TÁMOGATÁSOK MINDÖSSZESEN</t>
  </si>
  <si>
    <t>KÖZÖS ÖNKORMÁNYZATI HIVATALI TÁMOGATÁSOK MINDÖSSZESEN</t>
  </si>
  <si>
    <t>KÖZÖS ÖNKORMÁNYZATI HIVATALI TÁMOGATÁSOK ÉS ÁTVETT PÉNZESZKÖZÖK MINDÖSSZESEN</t>
  </si>
  <si>
    <t>ÖNKORMÁNYZATI TÁMOGATÁSOK ÉS ÁTVETT PÉNZESZKÖZÖK MINDÖSSZESEN</t>
  </si>
  <si>
    <t>Saját be-
vételek
össze-
sen</t>
  </si>
  <si>
    <t>Áru és
készlet-
értéke-
sítés</t>
  </si>
  <si>
    <t>Szol-
gál-
tatás</t>
  </si>
  <si>
    <t>Közve-
tített
szol-
gáltatás</t>
  </si>
  <si>
    <t>Támogatásér-
tékű bevétel</t>
  </si>
  <si>
    <t>műkö-
dési
célra</t>
  </si>
  <si>
    <t>felhal-
mozási
célra</t>
  </si>
  <si>
    <t>Felhal-
mozási
bevé-
telek</t>
  </si>
  <si>
    <t>Marad-
vány</t>
  </si>
  <si>
    <t>Személyi
juttatások</t>
  </si>
  <si>
    <t>Önkormányzatok és önkormányzati hivatalok jogalkotó és általános igazgatási tevékenysége (Maradvány)</t>
  </si>
  <si>
    <t>Tata Város Önkormányzatának maradvány igénybevétele cél szerinti tagolásban (E Ft-ban) (költségvetési szervek nélkül)</t>
  </si>
  <si>
    <t>2017. évi működési maradvány</t>
  </si>
  <si>
    <t>Összesen
Eredeti</t>
  </si>
  <si>
    <t>Tatai Közös
Önkormányzati Hivatal</t>
  </si>
  <si>
    <t>Beruházás (ÁFA-val)</t>
  </si>
  <si>
    <t>Felújítás (ÁFA-val)</t>
  </si>
  <si>
    <t>Előző évi költségvetési maradvány igénybevétele</t>
  </si>
  <si>
    <t>Elvonások és befizetések bevételei</t>
  </si>
  <si>
    <t>Adó- és egyéb bírság</t>
  </si>
  <si>
    <t>Kamatbevétel, árfolyamnyereség</t>
  </si>
  <si>
    <t>Egyéb tárgyi eszközök értékesítése</t>
  </si>
  <si>
    <t>Mód.
(IX. 26.)</t>
  </si>
  <si>
    <t>Mód. (IX. 26.)</t>
  </si>
  <si>
    <t>Összesen Mód. (IX.26.)</t>
  </si>
  <si>
    <t>2018. Mód. (IX.26.)</t>
  </si>
  <si>
    <t>Mód.(IX. 26.)</t>
  </si>
  <si>
    <t>Mód.
(IX.26.)</t>
  </si>
  <si>
    <t xml:space="preserve">     ebből zárolt:</t>
  </si>
  <si>
    <t>Tatai Kenderke Alapítvány támogatása</t>
  </si>
  <si>
    <t>Vaszary Alapítvány támogatása</t>
  </si>
  <si>
    <t>Magyar Labdarúgó Szövetség defibrillátor pályázatához</t>
  </si>
  <si>
    <t>Tatai Önkéntes Bűnmegelőző Polgárőr Egyesület 2018. évi támogatása</t>
  </si>
  <si>
    <t>Cirmos Cica Alapítvány támogatása</t>
  </si>
  <si>
    <t>Magyar Máltai Szeretetszolgálat Tatai Csoportja</t>
  </si>
  <si>
    <t>Magyar Vöröskereszt Tatai Szervezete</t>
  </si>
  <si>
    <t>Oktatási és Kulturális Alap</t>
  </si>
  <si>
    <t>Egészségvédelmi, Szociális és Sport Alap</t>
  </si>
  <si>
    <t>Jázmin Alapítvány</t>
  </si>
  <si>
    <t>Hódysport Egyesület</t>
  </si>
  <si>
    <t>Tatai Sportegyesület</t>
  </si>
  <si>
    <t>Kéz a Kézben Alapítvány támogatás</t>
  </si>
  <si>
    <t>Országos Mentőszolgálat Alapítvány támogatása</t>
  </si>
  <si>
    <t>Kőkúti Sasok Diák Sportegyesület</t>
  </si>
  <si>
    <t>Városi Nyugdíjas Klub</t>
  </si>
  <si>
    <t>Honvéd Bajtársi Klub Tata</t>
  </si>
  <si>
    <t>Szociális Háló Közalapítvány</t>
  </si>
  <si>
    <t>OMS-Tata Vívó Sport Egyesület (általános tartalékból 1 000 E Ft)</t>
  </si>
  <si>
    <t>Egressy Kórus Tata Alapítvány (általános tartalékból)</t>
  </si>
  <si>
    <t>Kőkúti Képességfejlesztő Alapítvány (általános tartalékból)</t>
  </si>
  <si>
    <t>Tatai Mecénás Közalapítvány (általános tartalékból)</t>
  </si>
  <si>
    <t>Szociális Alapellátó Intézmény</t>
  </si>
  <si>
    <t>Eötvös József Gimnázium</t>
  </si>
  <si>
    <t>Tatabányai Szakképzési Centrum (Bláthy napok és sportnap támogatása)</t>
  </si>
  <si>
    <t>Felhalmozási célú támogatások államháztartáson belülre (vissza nem térítendő)</t>
  </si>
  <si>
    <t>Komárom-Esztergom Megyei Önkormányzat (Sacra Velo interreg V-A projekt)</t>
  </si>
  <si>
    <t>Tata-Agostyán település közötti kerékpárút "Kanyon" útépítési, engedélyezési terve, idegen tulajdonú területrészek megszerzése</t>
  </si>
  <si>
    <t>Piarista rendház kiviteli terve (II. ütem) tűzvédelmi beruházás költségei</t>
  </si>
  <si>
    <t>Fényes fürdő területén 4/2 megjelölésű felépítmény (pavilon) megvásárlása</t>
  </si>
  <si>
    <t>Peron Music Könnyűzenei Tehetséggondozó és Képző Központ létrehozása Tatán EFOP-4.1.7-16-2017-00181 pályázat</t>
  </si>
  <si>
    <t>Tatai Rend-ház Kft. alapítása</t>
  </si>
  <si>
    <t>Tata, Várárok vízfólyásaihoz zsilipdeszkák és halrácsok gyártása</t>
  </si>
  <si>
    <t>Lidl Magyarország Betéti Társaság</t>
  </si>
  <si>
    <t>Tárgyi eszközök beszerzés  (16 db Apple iPad és tok)</t>
  </si>
  <si>
    <t>Tárgyi eszköz beszerzés (Fischerház galériasín)</t>
  </si>
  <si>
    <t>Közfoglalkoztatás (pályázat) tárgyi eszköz beszerzés</t>
  </si>
  <si>
    <t>Bölcsődei szakemberek szakmai fejlesztése a Tatai járásban EFOP-1.9.9-17-2017-00006</t>
  </si>
  <si>
    <t>Inkubátorház építése Tatán TOP-1.1.2-16-KO1-2017-00002</t>
  </si>
  <si>
    <t>Programok az életen át tartó tanulás jegyében Tatán EFOP-3.7.3-16-2017-00254</t>
  </si>
  <si>
    <t>Humán szolgáltatások fejlesztése a Magyary Zoltán mintajárásban EFOP-1.5.2-16-2017-00043</t>
  </si>
  <si>
    <t>A jövő nemzedék közösség és személyiség fejlesztése Tatán EFOP-3.3.2-16-2016-00195</t>
  </si>
  <si>
    <t>Könyvtárfejlesztés Tatán EFOP-4.1.8-16-2017-00080</t>
  </si>
  <si>
    <t>Vaszary Villa kisértékű tárgyi eszköz beszerzés</t>
  </si>
  <si>
    <t>Tata, 1841 hrsz-ú ingatlanból 1729 m2 terület vásárlása, csereszerződés</t>
  </si>
  <si>
    <t>Tata, 1979/37 hrsz-ú ingatlanból 684 m2 terület vásárlása, csereszerződés</t>
  </si>
  <si>
    <t>Tata, Bacsó Béla lakótelep 18. társasház mellett parkolóépítés</t>
  </si>
  <si>
    <t>Tata, Csongor utca közvilágítás megtervezése</t>
  </si>
  <si>
    <t>Hulladéktárolók vásárlása (3 db)</t>
  </si>
  <si>
    <t>Közösségi Felsőoktatási Képzési Központ - tárgyi eszközök beszerzése</t>
  </si>
  <si>
    <t>Tata, Alkotmány utcában parkolóépítés</t>
  </si>
  <si>
    <t>Hajdú utcai útburkolat felújítása</t>
  </si>
  <si>
    <t>Fényes fürdő területén üdülőház nyílászáró cseréje</t>
  </si>
  <si>
    <t>Központi orvosi ügyelet működtetése</t>
  </si>
  <si>
    <t>Közfoglalkoztatási programokhoz kapcsolódó felhalmozási támogatás</t>
  </si>
  <si>
    <t>Helyi identitás és kohézió erősítése Tata és környéke borvidéken TOP-5.3.1-16-KO1-2017-00002</t>
  </si>
  <si>
    <t>Fenntartható települési közlekedésfejlesztés TOP-3.1.1-16 kódszámú pályázat</t>
  </si>
  <si>
    <t>Társadalmi és környezeti szempontból fenntartható turizmusfejlesztés TOP-1.2.1-16 kódszámú pályázat</t>
  </si>
  <si>
    <t>A tatai Szivárvány Óvoda épületenergetikai megújítása című, TOP-3.2.1-16-KO1-2017-00007 azonosítószámú nyertes pályázat</t>
  </si>
  <si>
    <t>Energetikai korszerűsítés a Tatai Kertvárosi Óvodában című, TOP-3.2.1-16-KO1-2017-00001 azonosítószámú nyertes pályázat</t>
  </si>
  <si>
    <t>Nők a családban és a munkahelyen EFOP-1.2.9-17 kódszámú pályázat</t>
  </si>
  <si>
    <t>Humán szolgáltatások fejlesztése térségi szemléletben EFOP-1.5.2-16 kódszámú pályázat</t>
  </si>
  <si>
    <t>Könyvtári intézményrendszer tanulást segítő infrastrukturális fejlesztései EFOP-4.1.8-16 kódszámú pályázat</t>
  </si>
  <si>
    <t>Mutató szeptemberi előirányzathoz</t>
  </si>
  <si>
    <t>2018.
szeptemberi
módosított
előirányzat
E Ft-ban</t>
  </si>
  <si>
    <t>Kormányhatározat alapján kapott támogatás</t>
  </si>
  <si>
    <t>Vis maior támogatás</t>
  </si>
  <si>
    <t>Országgyűlési választásokon résztvevő bizottsági tagok munkabér térítése</t>
  </si>
  <si>
    <t>Szerverszoba klímájának cseréje</t>
  </si>
  <si>
    <t>Működési tartalékba helyezendő maradvány</t>
  </si>
  <si>
    <t>Tartalék</t>
  </si>
  <si>
    <t>Kárté-rítés</t>
  </si>
  <si>
    <t>Tatai Kertvárosi Óvoda kisértékű tárgyi eszk.</t>
  </si>
  <si>
    <t>Tatai Geszti Óvoda skytec hangrendszer</t>
  </si>
  <si>
    <t>Intézmények Gazdasági Hivatala számítástechnikai eszközök, programok</t>
  </si>
  <si>
    <t>Intézmények Gazdasági Hivatala kisértékű tárgyi eszközök</t>
  </si>
  <si>
    <t>Intézmények Gazdasági Hivatala Kőkúti Iskola Tanuszoda (hajszárító 3 db)</t>
  </si>
  <si>
    <t>Kuny Domokos Múzeum számítástechnikai eszköz: laptop</t>
  </si>
  <si>
    <t>Kuny Domokos Múzeum (infrastruktúra bővítés)</t>
  </si>
  <si>
    <t>Tatai Csillagsziget Bölcsőde folyosó és előterek burkolatának cseréje</t>
  </si>
  <si>
    <t>Összes
forrás</t>
  </si>
  <si>
    <t>Összes forrásból:</t>
  </si>
  <si>
    <t>Összes
kiadás</t>
  </si>
  <si>
    <t>Tárgyévben
érkező EU-s
támogatás
előirányzata</t>
  </si>
  <si>
    <t>Tárgyévi
kiadások
előirányzata</t>
  </si>
  <si>
    <t>Önerő</t>
  </si>
  <si>
    <t>EU-s forrás támogatási szerződés szerint</t>
  </si>
  <si>
    <t>Munkaügyi Központtól kapott támogatás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</si>
</sst>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;\-#,##0"/>
    <numFmt numFmtId="165" formatCode="[$-40E]General"/>
    <numFmt numFmtId="166" formatCode="[$-40E]#,##0"/>
    <numFmt numFmtId="167" formatCode="_-* #,##0.00\ _F_t_-;\-* #,##0.00\ _F_t_-;_-* \-??\ _F_t_-;_-@_-"/>
    <numFmt numFmtId="168" formatCode="#,##0_ ;\-#,##0\ "/>
    <numFmt numFmtId="169" formatCode="0.0"/>
    <numFmt numFmtId="170" formatCode="#,##0.0"/>
  </numFmts>
  <fonts count="4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1"/>
      <name val="Times New Roman CE"/>
      <family val="1"/>
      <charset val="238"/>
    </font>
    <font>
      <sz val="11"/>
      <color theme="1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u/>
      <sz val="11"/>
      <name val="Times New Roman CE"/>
      <charset val="238"/>
    </font>
    <font>
      <i/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 CE"/>
      <family val="1"/>
      <charset val="238"/>
    </font>
    <font>
      <b/>
      <u/>
      <sz val="11"/>
      <name val="Times New Roman CE"/>
      <family val="1"/>
      <charset val="238"/>
    </font>
    <font>
      <b/>
      <i/>
      <sz val="1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name val="Times New Roman CE"/>
      <charset val="238"/>
    </font>
    <font>
      <sz val="11"/>
      <color rgb="FF000000"/>
      <name val="Times New Roman1"/>
      <charset val="238"/>
    </font>
    <font>
      <b/>
      <sz val="11"/>
      <color rgb="FF000000"/>
      <name val="Times New Roman1"/>
      <charset val="238"/>
    </font>
    <font>
      <sz val="10"/>
      <color theme="1"/>
      <name val="Arial CE"/>
      <charset val="238"/>
    </font>
    <font>
      <sz val="11"/>
      <color rgb="FF1C1C1C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2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8">
    <xf numFmtId="0" fontId="0" fillId="0" borderId="0"/>
    <xf numFmtId="0" fontId="2" fillId="0" borderId="0"/>
    <xf numFmtId="0" fontId="9" fillId="0" borderId="0"/>
    <xf numFmtId="0" fontId="10" fillId="0" borderId="0"/>
    <xf numFmtId="0" fontId="20" fillId="0" borderId="0"/>
    <xf numFmtId="0" fontId="21" fillId="0" borderId="0"/>
    <xf numFmtId="0" fontId="9" fillId="0" borderId="0"/>
    <xf numFmtId="0" fontId="20" fillId="0" borderId="0"/>
    <xf numFmtId="165" fontId="27" fillId="0" borderId="0"/>
    <xf numFmtId="0" fontId="10" fillId="0" borderId="0"/>
    <xf numFmtId="0" fontId="30" fillId="0" borderId="0"/>
    <xf numFmtId="167" fontId="9" fillId="0" borderId="0" applyFill="0" applyBorder="0" applyAlignment="0" applyProtection="0"/>
    <xf numFmtId="0" fontId="32" fillId="0" borderId="0" applyNumberFormat="0" applyFill="0" applyBorder="0" applyAlignment="0" applyProtection="0"/>
    <xf numFmtId="0" fontId="9" fillId="0" borderId="0"/>
    <xf numFmtId="0" fontId="10" fillId="0" borderId="0"/>
    <xf numFmtId="0" fontId="36" fillId="0" borderId="0"/>
    <xf numFmtId="0" fontId="10" fillId="0" borderId="0"/>
    <xf numFmtId="0" fontId="10" fillId="0" borderId="0"/>
  </cellStyleXfs>
  <cellXfs count="1559">
    <xf numFmtId="0" fontId="0" fillId="0" borderId="0" xfId="0"/>
    <xf numFmtId="0" fontId="4" fillId="0" borderId="0" xfId="0" applyFont="1" applyAlignment="1">
      <alignment vertical="center"/>
    </xf>
    <xf numFmtId="0" fontId="5" fillId="0" borderId="15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0" borderId="27" xfId="0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34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3" fontId="5" fillId="0" borderId="31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3" fontId="5" fillId="0" borderId="23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5" fillId="0" borderId="12" xfId="0" applyNumberFormat="1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3" fontId="6" fillId="0" borderId="12" xfId="0" applyNumberFormat="1" applyFont="1" applyBorder="1" applyAlignment="1">
      <alignment vertical="center"/>
    </xf>
    <xf numFmtId="0" fontId="6" fillId="0" borderId="15" xfId="0" applyFont="1" applyBorder="1" applyAlignment="1">
      <alignment horizontal="left" vertical="center" wrapText="1"/>
    </xf>
    <xf numFmtId="3" fontId="7" fillId="0" borderId="10" xfId="0" applyNumberFormat="1" applyFont="1" applyBorder="1" applyAlignment="1">
      <alignment vertical="center"/>
    </xf>
    <xf numFmtId="49" fontId="6" fillId="0" borderId="15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49" fontId="5" fillId="0" borderId="13" xfId="0" applyNumberFormat="1" applyFont="1" applyBorder="1" applyAlignment="1">
      <alignment horizontal="left" vertical="center" wrapText="1"/>
    </xf>
    <xf numFmtId="3" fontId="6" fillId="0" borderId="16" xfId="0" applyNumberFormat="1" applyFont="1" applyBorder="1" applyAlignment="1">
      <alignment vertical="center"/>
    </xf>
    <xf numFmtId="3" fontId="6" fillId="0" borderId="17" xfId="0" applyNumberFormat="1" applyFont="1" applyBorder="1" applyAlignment="1">
      <alignment vertical="center"/>
    </xf>
    <xf numFmtId="0" fontId="5" fillId="0" borderId="37" xfId="0" applyFont="1" applyBorder="1" applyAlignment="1">
      <alignment horizontal="left" vertical="center"/>
    </xf>
    <xf numFmtId="3" fontId="5" fillId="0" borderId="38" xfId="0" applyNumberFormat="1" applyFont="1" applyBorder="1" applyAlignment="1">
      <alignment vertical="center"/>
    </xf>
    <xf numFmtId="3" fontId="5" fillId="0" borderId="39" xfId="0" applyNumberFormat="1" applyFont="1" applyBorder="1" applyAlignment="1">
      <alignment vertical="center"/>
    </xf>
    <xf numFmtId="3" fontId="5" fillId="0" borderId="40" xfId="0" applyNumberFormat="1" applyFont="1" applyBorder="1" applyAlignment="1">
      <alignment vertical="center"/>
    </xf>
    <xf numFmtId="3" fontId="5" fillId="0" borderId="41" xfId="0" applyNumberFormat="1" applyFont="1" applyBorder="1" applyAlignment="1">
      <alignment vertical="center"/>
    </xf>
    <xf numFmtId="0" fontId="6" fillId="0" borderId="29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29" xfId="0" applyFont="1" applyBorder="1" applyAlignment="1">
      <alignment vertical="center" wrapText="1"/>
    </xf>
    <xf numFmtId="0" fontId="7" fillId="0" borderId="29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1" fillId="0" borderId="0" xfId="1" applyFont="1" applyAlignment="1">
      <alignment vertical="center"/>
    </xf>
    <xf numFmtId="3" fontId="11" fillId="0" borderId="14" xfId="1" applyNumberFormat="1" applyFont="1" applyFill="1" applyBorder="1" applyAlignment="1">
      <alignment vertical="center"/>
    </xf>
    <xf numFmtId="49" fontId="11" fillId="0" borderId="49" xfId="1" applyNumberFormat="1" applyFont="1" applyBorder="1" applyAlignment="1">
      <alignment vertical="center" wrapText="1"/>
    </xf>
    <xf numFmtId="3" fontId="11" fillId="0" borderId="50" xfId="1" applyNumberFormat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0" fontId="11" fillId="0" borderId="0" xfId="1" applyFont="1" applyAlignment="1">
      <alignment vertical="center" wrapText="1"/>
    </xf>
    <xf numFmtId="0" fontId="3" fillId="0" borderId="51" xfId="1" applyFont="1" applyBorder="1" applyAlignment="1">
      <alignment horizontal="center" vertical="center" wrapText="1"/>
    </xf>
    <xf numFmtId="0" fontId="3" fillId="0" borderId="52" xfId="1" applyFont="1" applyFill="1" applyBorder="1" applyAlignment="1">
      <alignment horizontal="center" vertical="center"/>
    </xf>
    <xf numFmtId="0" fontId="3" fillId="0" borderId="55" xfId="1" applyFont="1" applyBorder="1" applyAlignment="1">
      <alignment horizontal="center" vertical="center" wrapText="1"/>
    </xf>
    <xf numFmtId="0" fontId="3" fillId="0" borderId="52" xfId="1" applyFont="1" applyBorder="1" applyAlignment="1">
      <alignment horizontal="center" vertical="center"/>
    </xf>
    <xf numFmtId="49" fontId="3" fillId="0" borderId="56" xfId="1" applyNumberFormat="1" applyFont="1" applyBorder="1" applyAlignment="1">
      <alignment vertical="center" wrapText="1"/>
    </xf>
    <xf numFmtId="3" fontId="3" fillId="0" borderId="57" xfId="1" applyNumberFormat="1" applyFont="1" applyFill="1" applyBorder="1" applyAlignment="1">
      <alignment vertical="center"/>
    </xf>
    <xf numFmtId="3" fontId="3" fillId="0" borderId="58" xfId="1" applyNumberFormat="1" applyFont="1" applyFill="1" applyBorder="1" applyAlignment="1">
      <alignment vertical="center"/>
    </xf>
    <xf numFmtId="0" fontId="3" fillId="0" borderId="59" xfId="1" applyFont="1" applyBorder="1" applyAlignment="1">
      <alignment horizontal="left" vertical="center" wrapText="1"/>
    </xf>
    <xf numFmtId="3" fontId="3" fillId="0" borderId="57" xfId="1" applyNumberFormat="1" applyFont="1" applyBorder="1" applyAlignment="1">
      <alignment vertical="center"/>
    </xf>
    <xf numFmtId="3" fontId="3" fillId="0" borderId="58" xfId="1" applyNumberFormat="1" applyFont="1" applyBorder="1" applyAlignment="1">
      <alignment vertical="center"/>
    </xf>
    <xf numFmtId="49" fontId="3" fillId="0" borderId="49" xfId="1" applyNumberFormat="1" applyFont="1" applyBorder="1" applyAlignment="1">
      <alignment vertical="center" wrapText="1"/>
    </xf>
    <xf numFmtId="3" fontId="3" fillId="0" borderId="14" xfId="1" applyNumberFormat="1" applyFont="1" applyFill="1" applyBorder="1" applyAlignment="1">
      <alignment vertical="center"/>
    </xf>
    <xf numFmtId="3" fontId="3" fillId="0" borderId="50" xfId="1" applyNumberFormat="1" applyFont="1" applyFill="1" applyBorder="1" applyAlignment="1">
      <alignment vertical="center"/>
    </xf>
    <xf numFmtId="0" fontId="3" fillId="0" borderId="54" xfId="1" applyFont="1" applyBorder="1" applyAlignment="1">
      <alignment vertical="center" wrapText="1"/>
    </xf>
    <xf numFmtId="3" fontId="3" fillId="0" borderId="14" xfId="1" applyNumberFormat="1" applyFont="1" applyBorder="1" applyAlignment="1">
      <alignment vertical="center"/>
    </xf>
    <xf numFmtId="3" fontId="3" fillId="0" borderId="50" xfId="1" applyNumberFormat="1" applyFont="1" applyBorder="1" applyAlignment="1">
      <alignment vertical="center"/>
    </xf>
    <xf numFmtId="3" fontId="11" fillId="0" borderId="14" xfId="1" applyNumberFormat="1" applyFont="1" applyBorder="1" applyAlignment="1">
      <alignment vertical="center"/>
    </xf>
    <xf numFmtId="3" fontId="11" fillId="0" borderId="50" xfId="1" applyNumberFormat="1" applyFont="1" applyBorder="1" applyAlignment="1">
      <alignment vertical="center"/>
    </xf>
    <xf numFmtId="0" fontId="11" fillId="0" borderId="54" xfId="1" applyFont="1" applyBorder="1" applyAlignment="1">
      <alignment vertical="center" wrapText="1"/>
    </xf>
    <xf numFmtId="0" fontId="11" fillId="0" borderId="54" xfId="2" applyFont="1" applyBorder="1" applyAlignment="1">
      <alignment vertical="center" wrapText="1"/>
    </xf>
    <xf numFmtId="0" fontId="13" fillId="0" borderId="54" xfId="3" applyFont="1" applyBorder="1" applyAlignment="1">
      <alignment vertical="center" wrapText="1"/>
    </xf>
    <xf numFmtId="3" fontId="13" fillId="0" borderId="14" xfId="3" applyNumberFormat="1" applyFont="1" applyBorder="1" applyAlignment="1">
      <alignment vertical="center"/>
    </xf>
    <xf numFmtId="3" fontId="13" fillId="0" borderId="50" xfId="3" applyNumberFormat="1" applyFont="1" applyBorder="1" applyAlignment="1">
      <alignment vertical="center"/>
    </xf>
    <xf numFmtId="3" fontId="14" fillId="0" borderId="14" xfId="1" applyNumberFormat="1" applyFont="1" applyBorder="1" applyAlignment="1">
      <alignment vertical="center"/>
    </xf>
    <xf numFmtId="3" fontId="14" fillId="0" borderId="50" xfId="1" applyNumberFormat="1" applyFont="1" applyBorder="1" applyAlignment="1">
      <alignment vertical="center"/>
    </xf>
    <xf numFmtId="0" fontId="15" fillId="0" borderId="49" xfId="0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49" fontId="11" fillId="0" borderId="60" xfId="1" applyNumberFormat="1" applyFont="1" applyBorder="1" applyAlignment="1">
      <alignment vertical="center" wrapText="1"/>
    </xf>
    <xf numFmtId="3" fontId="11" fillId="0" borderId="61" xfId="1" applyNumberFormat="1" applyFont="1" applyFill="1" applyBorder="1" applyAlignment="1">
      <alignment vertical="center"/>
    </xf>
    <xf numFmtId="3" fontId="11" fillId="0" borderId="62" xfId="1" applyNumberFormat="1" applyFont="1" applyFill="1" applyBorder="1" applyAlignment="1">
      <alignment vertical="center"/>
    </xf>
    <xf numFmtId="0" fontId="11" fillId="0" borderId="63" xfId="1" applyFont="1" applyBorder="1" applyAlignment="1">
      <alignment vertical="center" wrapText="1"/>
    </xf>
    <xf numFmtId="3" fontId="11" fillId="0" borderId="61" xfId="1" applyNumberFormat="1" applyFont="1" applyBorder="1" applyAlignment="1">
      <alignment vertical="center"/>
    </xf>
    <xf numFmtId="3" fontId="11" fillId="0" borderId="62" xfId="1" applyNumberFormat="1" applyFont="1" applyBorder="1" applyAlignment="1">
      <alignment vertical="center"/>
    </xf>
    <xf numFmtId="3" fontId="3" fillId="0" borderId="65" xfId="1" applyNumberFormat="1" applyFont="1" applyFill="1" applyBorder="1" applyAlignment="1">
      <alignment vertical="center"/>
    </xf>
    <xf numFmtId="3" fontId="3" fillId="0" borderId="66" xfId="1" applyNumberFormat="1" applyFont="1" applyFill="1" applyBorder="1" applyAlignment="1">
      <alignment vertical="center"/>
    </xf>
    <xf numFmtId="3" fontId="3" fillId="0" borderId="65" xfId="1" applyNumberFormat="1" applyFont="1" applyBorder="1" applyAlignment="1">
      <alignment vertical="center"/>
    </xf>
    <xf numFmtId="3" fontId="3" fillId="0" borderId="66" xfId="1" applyNumberFormat="1" applyFont="1" applyBorder="1" applyAlignment="1">
      <alignment vertical="center"/>
    </xf>
    <xf numFmtId="0" fontId="3" fillId="0" borderId="56" xfId="1" applyFont="1" applyBorder="1" applyAlignment="1">
      <alignment vertical="center" wrapText="1"/>
    </xf>
    <xf numFmtId="0" fontId="3" fillId="0" borderId="59" xfId="1" applyFont="1" applyBorder="1" applyAlignment="1">
      <alignment vertical="center" wrapText="1"/>
    </xf>
    <xf numFmtId="0" fontId="3" fillId="0" borderId="49" xfId="1" applyFont="1" applyBorder="1" applyAlignment="1">
      <alignment vertical="center" wrapText="1"/>
    </xf>
    <xf numFmtId="3" fontId="5" fillId="0" borderId="14" xfId="1" applyNumberFormat="1" applyFont="1" applyFill="1" applyBorder="1" applyAlignment="1">
      <alignment vertical="center"/>
    </xf>
    <xf numFmtId="3" fontId="5" fillId="0" borderId="50" xfId="1" applyNumberFormat="1" applyFont="1" applyFill="1" applyBorder="1" applyAlignment="1">
      <alignment vertical="center"/>
    </xf>
    <xf numFmtId="3" fontId="16" fillId="0" borderId="49" xfId="0" applyNumberFormat="1" applyFont="1" applyBorder="1" applyAlignment="1">
      <alignment vertical="center" wrapText="1"/>
    </xf>
    <xf numFmtId="3" fontId="17" fillId="0" borderId="14" xfId="1" applyNumberFormat="1" applyFont="1" applyBorder="1" applyAlignment="1">
      <alignment vertical="center"/>
    </xf>
    <xf numFmtId="3" fontId="16" fillId="0" borderId="60" xfId="0" applyNumberFormat="1" applyFont="1" applyBorder="1" applyAlignment="1">
      <alignment vertical="center" wrapText="1"/>
    </xf>
    <xf numFmtId="3" fontId="3" fillId="0" borderId="61" xfId="1" applyNumberFormat="1" applyFont="1" applyFill="1" applyBorder="1" applyAlignment="1">
      <alignment vertical="center"/>
    </xf>
    <xf numFmtId="3" fontId="3" fillId="0" borderId="62" xfId="1" applyNumberFormat="1" applyFont="1" applyFill="1" applyBorder="1" applyAlignment="1">
      <alignment vertical="center"/>
    </xf>
    <xf numFmtId="0" fontId="3" fillId="0" borderId="63" xfId="1" applyFont="1" applyBorder="1" applyAlignment="1">
      <alignment vertical="center" wrapText="1"/>
    </xf>
    <xf numFmtId="3" fontId="3" fillId="0" borderId="61" xfId="1" applyNumberFormat="1" applyFont="1" applyBorder="1" applyAlignment="1">
      <alignment vertical="center"/>
    </xf>
    <xf numFmtId="3" fontId="3" fillId="0" borderId="62" xfId="1" applyNumberFormat="1" applyFont="1" applyBorder="1" applyAlignment="1">
      <alignment vertical="center"/>
    </xf>
    <xf numFmtId="0" fontId="3" fillId="0" borderId="68" xfId="1" applyFont="1" applyBorder="1" applyAlignment="1">
      <alignment vertical="center" wrapText="1"/>
    </xf>
    <xf numFmtId="3" fontId="3" fillId="0" borderId="69" xfId="1" applyNumberFormat="1" applyFont="1" applyFill="1" applyBorder="1" applyAlignment="1">
      <alignment vertical="center"/>
    </xf>
    <xf numFmtId="3" fontId="3" fillId="0" borderId="70" xfId="1" applyNumberFormat="1" applyFont="1" applyFill="1" applyBorder="1" applyAlignment="1">
      <alignment vertical="center"/>
    </xf>
    <xf numFmtId="0" fontId="3" fillId="0" borderId="71" xfId="1" applyFont="1" applyBorder="1" applyAlignment="1">
      <alignment vertical="center" wrapText="1"/>
    </xf>
    <xf numFmtId="3" fontId="3" fillId="0" borderId="69" xfId="1" applyNumberFormat="1" applyFont="1" applyBorder="1" applyAlignment="1">
      <alignment vertical="center"/>
    </xf>
    <xf numFmtId="3" fontId="3" fillId="0" borderId="70" xfId="1" applyNumberFormat="1" applyFont="1" applyBorder="1" applyAlignment="1">
      <alignment vertical="center"/>
    </xf>
    <xf numFmtId="0" fontId="3" fillId="0" borderId="64" xfId="2" applyFont="1" applyBorder="1" applyAlignment="1">
      <alignment vertical="center" wrapText="1"/>
    </xf>
    <xf numFmtId="3" fontId="3" fillId="0" borderId="65" xfId="2" applyNumberFormat="1" applyFont="1" applyFill="1" applyBorder="1" applyAlignment="1">
      <alignment vertical="center"/>
    </xf>
    <xf numFmtId="3" fontId="3" fillId="0" borderId="66" xfId="2" applyNumberFormat="1" applyFont="1" applyFill="1" applyBorder="1" applyAlignment="1">
      <alignment vertical="center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3" fontId="6" fillId="0" borderId="14" xfId="1" applyNumberFormat="1" applyFont="1" applyFill="1" applyBorder="1" applyAlignment="1">
      <alignment vertical="center"/>
    </xf>
    <xf numFmtId="3" fontId="6" fillId="0" borderId="50" xfId="1" applyNumberFormat="1" applyFont="1" applyFill="1" applyBorder="1" applyAlignment="1">
      <alignment vertical="center"/>
    </xf>
    <xf numFmtId="0" fontId="3" fillId="0" borderId="54" xfId="1" applyFont="1" applyBorder="1" applyAlignment="1">
      <alignment horizontal="left" vertical="center" wrapText="1"/>
    </xf>
    <xf numFmtId="0" fontId="14" fillId="0" borderId="54" xfId="0" applyFont="1" applyBorder="1" applyAlignment="1">
      <alignment vertical="center" wrapText="1"/>
    </xf>
    <xf numFmtId="3" fontId="7" fillId="0" borderId="14" xfId="1" applyNumberFormat="1" applyFont="1" applyBorder="1" applyAlignment="1">
      <alignment vertical="center"/>
    </xf>
    <xf numFmtId="3" fontId="7" fillId="0" borderId="50" xfId="1" applyNumberFormat="1" applyFont="1" applyBorder="1" applyAlignment="1">
      <alignment vertical="center"/>
    </xf>
    <xf numFmtId="3" fontId="14" fillId="0" borderId="54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3" fontId="3" fillId="0" borderId="0" xfId="1" applyNumberFormat="1" applyFont="1" applyBorder="1" applyAlignment="1">
      <alignment vertical="center"/>
    </xf>
    <xf numFmtId="0" fontId="18" fillId="0" borderId="0" xfId="1" applyFont="1" applyAlignment="1">
      <alignment vertical="center" wrapText="1"/>
    </xf>
    <xf numFmtId="3" fontId="18" fillId="0" borderId="0" xfId="1" applyNumberFormat="1" applyFont="1" applyAlignment="1">
      <alignment vertical="center"/>
    </xf>
    <xf numFmtId="0" fontId="18" fillId="0" borderId="0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3" fontId="5" fillId="0" borderId="0" xfId="1" applyNumberFormat="1" applyFont="1" applyAlignment="1">
      <alignment vertical="center"/>
    </xf>
    <xf numFmtId="3" fontId="11" fillId="0" borderId="0" xfId="1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3" fontId="5" fillId="0" borderId="0" xfId="1" applyNumberFormat="1" applyFont="1" applyAlignment="1">
      <alignment horizontal="right" vertical="center"/>
    </xf>
    <xf numFmtId="0" fontId="6" fillId="0" borderId="72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49" fontId="5" fillId="0" borderId="11" xfId="0" applyNumberFormat="1" applyFont="1" applyBorder="1" applyAlignment="1">
      <alignment vertical="center"/>
    </xf>
    <xf numFmtId="3" fontId="6" fillId="0" borderId="31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49" fontId="5" fillId="0" borderId="43" xfId="0" applyNumberFormat="1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49" fontId="5" fillId="0" borderId="6" xfId="0" applyNumberFormat="1" applyFont="1" applyBorder="1" applyAlignment="1">
      <alignment horizontal="left" vertical="center" wrapText="1"/>
    </xf>
    <xf numFmtId="0" fontId="5" fillId="0" borderId="73" xfId="0" applyFont="1" applyBorder="1" applyAlignment="1">
      <alignment vertical="center"/>
    </xf>
    <xf numFmtId="3" fontId="6" fillId="0" borderId="74" xfId="0" applyNumberFormat="1" applyFont="1" applyBorder="1" applyAlignment="1">
      <alignment vertical="center"/>
    </xf>
    <xf numFmtId="3" fontId="6" fillId="0" borderId="75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6" fillId="0" borderId="76" xfId="0" applyNumberFormat="1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3" fontId="11" fillId="0" borderId="57" xfId="1" applyNumberFormat="1" applyFont="1" applyFill="1" applyBorder="1" applyAlignment="1">
      <alignment vertical="center"/>
    </xf>
    <xf numFmtId="3" fontId="11" fillId="0" borderId="58" xfId="1" applyNumberFormat="1" applyFont="1" applyFill="1" applyBorder="1" applyAlignment="1">
      <alignment vertical="center"/>
    </xf>
    <xf numFmtId="0" fontId="11" fillId="0" borderId="60" xfId="0" applyFont="1" applyBorder="1" applyAlignment="1">
      <alignment vertical="center"/>
    </xf>
    <xf numFmtId="3" fontId="16" fillId="0" borderId="13" xfId="0" applyNumberFormat="1" applyFont="1" applyBorder="1" applyAlignment="1">
      <alignment horizontal="right" vertical="center" wrapText="1"/>
    </xf>
    <xf numFmtId="3" fontId="16" fillId="0" borderId="10" xfId="0" applyNumberFormat="1" applyFont="1" applyBorder="1" applyAlignment="1">
      <alignment horizontal="right" vertical="center" wrapText="1"/>
    </xf>
    <xf numFmtId="0" fontId="15" fillId="0" borderId="15" xfId="0" applyFont="1" applyBorder="1" applyAlignment="1">
      <alignment horizontal="left" vertical="center"/>
    </xf>
    <xf numFmtId="3" fontId="15" fillId="0" borderId="13" xfId="0" applyNumberFormat="1" applyFont="1" applyBorder="1" applyAlignment="1">
      <alignment horizontal="right" vertical="center" wrapText="1"/>
    </xf>
    <xf numFmtId="3" fontId="15" fillId="0" borderId="10" xfId="0" applyNumberFormat="1" applyFont="1" applyBorder="1" applyAlignment="1">
      <alignment horizontal="right" vertical="center" wrapText="1"/>
    </xf>
    <xf numFmtId="3" fontId="13" fillId="0" borderId="13" xfId="0" applyNumberFormat="1" applyFont="1" applyBorder="1" applyAlignment="1">
      <alignment horizontal="right" vertical="center" wrapText="1"/>
    </xf>
    <xf numFmtId="3" fontId="13" fillId="0" borderId="10" xfId="0" applyNumberFormat="1" applyFont="1" applyBorder="1" applyAlignment="1">
      <alignment horizontal="right" vertical="center" wrapText="1"/>
    </xf>
    <xf numFmtId="0" fontId="13" fillId="0" borderId="15" xfId="0" applyFont="1" applyBorder="1" applyAlignment="1">
      <alignment horizontal="left" vertical="center" wrapText="1"/>
    </xf>
    <xf numFmtId="3" fontId="16" fillId="0" borderId="15" xfId="0" applyNumberFormat="1" applyFont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15" fillId="0" borderId="29" xfId="0" applyNumberFormat="1" applyFont="1" applyBorder="1" applyAlignment="1">
      <alignment horizontal="right" vertical="center" wrapText="1"/>
    </xf>
    <xf numFmtId="3" fontId="13" fillId="0" borderId="29" xfId="0" applyNumberFormat="1" applyFont="1" applyBorder="1" applyAlignment="1">
      <alignment horizontal="right" vertical="center" wrapText="1"/>
    </xf>
    <xf numFmtId="0" fontId="16" fillId="0" borderId="11" xfId="0" applyFont="1" applyBorder="1" applyAlignment="1">
      <alignment horizontal="left" vertical="center"/>
    </xf>
    <xf numFmtId="3" fontId="16" fillId="0" borderId="77" xfId="0" applyNumberFormat="1" applyFont="1" applyBorder="1" applyAlignment="1">
      <alignment horizontal="right" vertical="center" wrapText="1"/>
    </xf>
    <xf numFmtId="3" fontId="16" fillId="0" borderId="42" xfId="0" applyNumberFormat="1" applyFont="1" applyBorder="1" applyAlignment="1">
      <alignment horizontal="right" vertical="center" wrapText="1"/>
    </xf>
    <xf numFmtId="3" fontId="16" fillId="0" borderId="8" xfId="0" applyNumberFormat="1" applyFont="1" applyBorder="1" applyAlignment="1">
      <alignment horizontal="right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3" fillId="0" borderId="0" xfId="0" applyFont="1" applyAlignment="1">
      <alignment vertical="center"/>
    </xf>
    <xf numFmtId="3" fontId="15" fillId="0" borderId="13" xfId="0" applyNumberFormat="1" applyFont="1" applyBorder="1" applyAlignment="1">
      <alignment vertical="center"/>
    </xf>
    <xf numFmtId="3" fontId="15" fillId="0" borderId="29" xfId="0" applyNumberFormat="1" applyFont="1" applyBorder="1" applyAlignment="1">
      <alignment vertical="center"/>
    </xf>
    <xf numFmtId="3" fontId="15" fillId="0" borderId="10" xfId="0" applyNumberFormat="1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3" fontId="13" fillId="0" borderId="13" xfId="0" applyNumberFormat="1" applyFont="1" applyBorder="1" applyAlignment="1">
      <alignment vertical="center"/>
    </xf>
    <xf numFmtId="3" fontId="13" fillId="0" borderId="29" xfId="0" applyNumberFormat="1" applyFont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0" fontId="15" fillId="0" borderId="15" xfId="0" applyFont="1" applyBorder="1" applyAlignment="1">
      <alignment vertical="center" wrapText="1"/>
    </xf>
    <xf numFmtId="3" fontId="16" fillId="0" borderId="13" xfId="0" applyNumberFormat="1" applyFont="1" applyBorder="1" applyAlignment="1">
      <alignment vertical="center"/>
    </xf>
    <xf numFmtId="3" fontId="16" fillId="0" borderId="29" xfId="0" applyNumberFormat="1" applyFont="1" applyBorder="1" applyAlignment="1">
      <alignment vertical="center"/>
    </xf>
    <xf numFmtId="3" fontId="16" fillId="0" borderId="10" xfId="0" applyNumberFormat="1" applyFont="1" applyBorder="1" applyAlignment="1">
      <alignment vertical="center"/>
    </xf>
    <xf numFmtId="0" fontId="15" fillId="0" borderId="15" xfId="0" applyFont="1" applyBorder="1" applyAlignment="1">
      <alignment vertical="center" shrinkToFit="1"/>
    </xf>
    <xf numFmtId="3" fontId="16" fillId="0" borderId="15" xfId="0" applyNumberFormat="1" applyFont="1" applyBorder="1" applyAlignment="1">
      <alignment vertical="center" shrinkToFit="1"/>
    </xf>
    <xf numFmtId="3" fontId="15" fillId="0" borderId="15" xfId="0" applyNumberFormat="1" applyFont="1" applyBorder="1" applyAlignment="1">
      <alignment vertical="center" shrinkToFit="1"/>
    </xf>
    <xf numFmtId="3" fontId="15" fillId="0" borderId="0" xfId="0" applyNumberFormat="1" applyFont="1" applyAlignment="1">
      <alignment vertical="center"/>
    </xf>
    <xf numFmtId="3" fontId="15" fillId="0" borderId="72" xfId="0" applyNumberFormat="1" applyFont="1" applyBorder="1" applyAlignment="1">
      <alignment vertical="center" shrinkToFit="1"/>
    </xf>
    <xf numFmtId="3" fontId="15" fillId="0" borderId="6" xfId="0" applyNumberFormat="1" applyFont="1" applyBorder="1" applyAlignment="1">
      <alignment vertical="center"/>
    </xf>
    <xf numFmtId="3" fontId="15" fillId="0" borderId="35" xfId="0" applyNumberFormat="1" applyFont="1" applyBorder="1" applyAlignment="1">
      <alignment vertical="center"/>
    </xf>
    <xf numFmtId="3" fontId="15" fillId="0" borderId="17" xfId="0" applyNumberFormat="1" applyFont="1" applyBorder="1" applyAlignment="1">
      <alignment vertical="center"/>
    </xf>
    <xf numFmtId="3" fontId="16" fillId="0" borderId="11" xfId="0" applyNumberFormat="1" applyFont="1" applyBorder="1" applyAlignment="1">
      <alignment vertical="center" shrinkToFit="1"/>
    </xf>
    <xf numFmtId="3" fontId="16" fillId="0" borderId="43" xfId="0" applyNumberFormat="1" applyFont="1" applyBorder="1" applyAlignment="1">
      <alignment vertical="center" shrinkToFit="1"/>
    </xf>
    <xf numFmtId="3" fontId="16" fillId="0" borderId="72" xfId="0" applyNumberFormat="1" applyFont="1" applyBorder="1" applyAlignment="1">
      <alignment vertical="center" shrinkToFit="1"/>
    </xf>
    <xf numFmtId="3" fontId="16" fillId="0" borderId="79" xfId="0" applyNumberFormat="1" applyFont="1" applyBorder="1" applyAlignment="1">
      <alignment vertical="center" shrinkToFit="1"/>
    </xf>
    <xf numFmtId="3" fontId="16" fillId="0" borderId="80" xfId="0" applyNumberFormat="1" applyFont="1" applyBorder="1" applyAlignment="1">
      <alignment vertical="center"/>
    </xf>
    <xf numFmtId="3" fontId="16" fillId="0" borderId="25" xfId="0" applyNumberFormat="1" applyFont="1" applyBorder="1" applyAlignment="1">
      <alignment vertical="center"/>
    </xf>
    <xf numFmtId="3" fontId="16" fillId="0" borderId="34" xfId="0" applyNumberFormat="1" applyFont="1" applyBorder="1" applyAlignment="1">
      <alignment vertical="center"/>
    </xf>
    <xf numFmtId="3" fontId="16" fillId="0" borderId="43" xfId="0" applyNumberFormat="1" applyFont="1" applyBorder="1" applyAlignment="1">
      <alignment vertical="center" wrapText="1"/>
    </xf>
    <xf numFmtId="3" fontId="16" fillId="0" borderId="37" xfId="0" applyNumberFormat="1" applyFont="1" applyBorder="1" applyAlignment="1">
      <alignment vertical="center"/>
    </xf>
    <xf numFmtId="3" fontId="16" fillId="0" borderId="44" xfId="0" applyNumberFormat="1" applyFont="1" applyBorder="1" applyAlignment="1">
      <alignment vertical="center"/>
    </xf>
    <xf numFmtId="3" fontId="16" fillId="0" borderId="39" xfId="0" applyNumberFormat="1" applyFont="1" applyBorder="1" applyAlignment="1">
      <alignment vertical="center"/>
    </xf>
    <xf numFmtId="164" fontId="6" fillId="0" borderId="13" xfId="0" applyNumberFormat="1" applyFont="1" applyBorder="1" applyAlignment="1">
      <alignment vertical="center" wrapText="1"/>
    </xf>
    <xf numFmtId="164" fontId="6" fillId="0" borderId="29" xfId="0" applyNumberFormat="1" applyFont="1" applyBorder="1" applyAlignment="1">
      <alignment vertical="center" wrapText="1"/>
    </xf>
    <xf numFmtId="164" fontId="6" fillId="0" borderId="12" xfId="0" applyNumberFormat="1" applyFont="1" applyBorder="1" applyAlignment="1">
      <alignment vertical="center" wrapText="1"/>
    </xf>
    <xf numFmtId="164" fontId="6" fillId="0" borderId="49" xfId="0" applyNumberFormat="1" applyFont="1" applyBorder="1" applyAlignment="1">
      <alignment vertical="center" wrapText="1"/>
    </xf>
    <xf numFmtId="164" fontId="6" fillId="0" borderId="14" xfId="0" applyNumberFormat="1" applyFont="1" applyBorder="1" applyAlignment="1">
      <alignment vertical="center" wrapText="1"/>
    </xf>
    <xf numFmtId="164" fontId="6" fillId="0" borderId="50" xfId="0" applyNumberFormat="1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 wrapText="1"/>
    </xf>
    <xf numFmtId="3" fontId="6" fillId="0" borderId="13" xfId="0" applyNumberFormat="1" applyFont="1" applyBorder="1" applyAlignment="1">
      <alignment vertical="center" wrapText="1"/>
    </xf>
    <xf numFmtId="3" fontId="6" fillId="0" borderId="29" xfId="0" applyNumberFormat="1" applyFont="1" applyBorder="1" applyAlignment="1">
      <alignment vertical="center" wrapText="1"/>
    </xf>
    <xf numFmtId="3" fontId="6" fillId="0" borderId="12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43" xfId="0" applyFont="1" applyBorder="1" applyAlignment="1">
      <alignment vertical="center"/>
    </xf>
    <xf numFmtId="3" fontId="5" fillId="0" borderId="37" xfId="0" applyNumberFormat="1" applyFont="1" applyBorder="1" applyAlignment="1">
      <alignment vertical="center" wrapText="1"/>
    </xf>
    <xf numFmtId="3" fontId="5" fillId="0" borderId="44" xfId="0" applyNumberFormat="1" applyFont="1" applyBorder="1" applyAlignment="1">
      <alignment vertical="center" wrapText="1"/>
    </xf>
    <xf numFmtId="3" fontId="5" fillId="0" borderId="41" xfId="0" applyNumberFormat="1" applyFont="1" applyBorder="1" applyAlignment="1">
      <alignment vertical="center" wrapText="1"/>
    </xf>
    <xf numFmtId="3" fontId="5" fillId="0" borderId="64" xfId="0" applyNumberFormat="1" applyFont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40" xfId="0" applyNumberFormat="1" applyFont="1" applyBorder="1" applyAlignment="1">
      <alignment vertical="center" wrapText="1"/>
    </xf>
    <xf numFmtId="3" fontId="5" fillId="0" borderId="43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/>
    </xf>
    <xf numFmtId="3" fontId="5" fillId="0" borderId="37" xfId="0" applyNumberFormat="1" applyFont="1" applyBorder="1" applyAlignment="1">
      <alignment vertical="center"/>
    </xf>
    <xf numFmtId="3" fontId="5" fillId="0" borderId="44" xfId="0" applyNumberFormat="1" applyFont="1" applyBorder="1" applyAlignment="1">
      <alignment vertical="center"/>
    </xf>
    <xf numFmtId="3" fontId="5" fillId="0" borderId="64" xfId="0" applyNumberFormat="1" applyFont="1" applyBorder="1" applyAlignment="1">
      <alignment vertical="center"/>
    </xf>
    <xf numFmtId="3" fontId="5" fillId="0" borderId="65" xfId="0" applyNumberFormat="1" applyFont="1" applyBorder="1" applyAlignment="1">
      <alignment vertical="center"/>
    </xf>
    <xf numFmtId="3" fontId="5" fillId="0" borderId="66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45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5" xfId="0" applyFont="1" applyBorder="1" applyAlignment="1">
      <alignment vertical="center"/>
    </xf>
    <xf numFmtId="3" fontId="5" fillId="0" borderId="77" xfId="0" applyNumberFormat="1" applyFont="1" applyBorder="1" applyAlignment="1">
      <alignment vertical="center" wrapText="1"/>
    </xf>
    <xf numFmtId="3" fontId="5" fillId="0" borderId="42" xfId="0" applyNumberFormat="1" applyFont="1" applyBorder="1" applyAlignment="1">
      <alignment vertical="center" wrapText="1"/>
    </xf>
    <xf numFmtId="3" fontId="5" fillId="0" borderId="23" xfId="0" applyNumberFormat="1" applyFont="1" applyBorder="1" applyAlignment="1">
      <alignment vertical="center" wrapText="1"/>
    </xf>
    <xf numFmtId="3" fontId="5" fillId="0" borderId="56" xfId="0" applyNumberFormat="1" applyFont="1" applyBorder="1" applyAlignment="1">
      <alignment vertical="center" wrapText="1"/>
    </xf>
    <xf numFmtId="3" fontId="5" fillId="0" borderId="57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5" fillId="0" borderId="32" xfId="0" applyNumberFormat="1" applyFont="1" applyBorder="1" applyAlignment="1">
      <alignment vertical="center" wrapText="1"/>
    </xf>
    <xf numFmtId="3" fontId="5" fillId="0" borderId="77" xfId="0" applyNumberFormat="1" applyFont="1" applyBorder="1" applyAlignment="1">
      <alignment vertical="center"/>
    </xf>
    <xf numFmtId="3" fontId="5" fillId="0" borderId="42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vertical="center" wrapText="1"/>
    </xf>
    <xf numFmtId="3" fontId="5" fillId="0" borderId="29" xfId="0" applyNumberFormat="1" applyFont="1" applyBorder="1" applyAlignment="1">
      <alignment vertical="center" wrapText="1"/>
    </xf>
    <xf numFmtId="3" fontId="5" fillId="0" borderId="12" xfId="0" applyNumberFormat="1" applyFont="1" applyBorder="1" applyAlignment="1">
      <alignment vertical="center" wrapText="1"/>
    </xf>
    <xf numFmtId="3" fontId="5" fillId="0" borderId="49" xfId="0" applyNumberFormat="1" applyFont="1" applyBorder="1" applyAlignment="1">
      <alignment vertical="center" wrapText="1"/>
    </xf>
    <xf numFmtId="3" fontId="5" fillId="0" borderId="14" xfId="0" applyNumberFormat="1" applyFont="1" applyBorder="1" applyAlignment="1">
      <alignment vertical="center" wrapText="1"/>
    </xf>
    <xf numFmtId="3" fontId="5" fillId="0" borderId="50" xfId="0" applyNumberFormat="1" applyFont="1" applyBorder="1" applyAlignment="1">
      <alignment vertical="center" wrapText="1"/>
    </xf>
    <xf numFmtId="3" fontId="5" fillId="0" borderId="9" xfId="0" applyNumberFormat="1" applyFont="1" applyBorder="1" applyAlignment="1">
      <alignment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29" xfId="0" applyNumberFormat="1" applyFont="1" applyBorder="1" applyAlignment="1">
      <alignment vertical="center"/>
    </xf>
    <xf numFmtId="164" fontId="5" fillId="0" borderId="13" xfId="0" applyNumberFormat="1" applyFont="1" applyBorder="1" applyAlignment="1">
      <alignment vertical="center" wrapText="1"/>
    </xf>
    <xf numFmtId="164" fontId="5" fillId="0" borderId="29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49" xfId="0" applyNumberFormat="1" applyFont="1" applyBorder="1" applyAlignment="1">
      <alignment vertical="center" wrapText="1"/>
    </xf>
    <xf numFmtId="164" fontId="5" fillId="0" borderId="14" xfId="0" applyNumberFormat="1" applyFont="1" applyBorder="1" applyAlignment="1">
      <alignment vertical="center" wrapText="1"/>
    </xf>
    <xf numFmtId="164" fontId="5" fillId="0" borderId="50" xfId="0" applyNumberFormat="1" applyFont="1" applyBorder="1" applyAlignment="1">
      <alignment vertical="center" wrapText="1"/>
    </xf>
    <xf numFmtId="164" fontId="5" fillId="0" borderId="9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vertical="center"/>
    </xf>
    <xf numFmtId="3" fontId="6" fillId="0" borderId="49" xfId="0" applyNumberFormat="1" applyFont="1" applyBorder="1" applyAlignment="1">
      <alignment vertical="center" wrapText="1"/>
    </xf>
    <xf numFmtId="3" fontId="6" fillId="0" borderId="14" xfId="0" applyNumberFormat="1" applyFont="1" applyBorder="1" applyAlignment="1">
      <alignment vertical="center" wrapText="1"/>
    </xf>
    <xf numFmtId="3" fontId="6" fillId="0" borderId="50" xfId="0" applyNumberFormat="1" applyFont="1" applyBorder="1" applyAlignment="1">
      <alignment vertical="center" wrapText="1"/>
    </xf>
    <xf numFmtId="3" fontId="6" fillId="0" borderId="9" xfId="0" applyNumberFormat="1" applyFont="1" applyBorder="1" applyAlignment="1">
      <alignment vertical="center" wrapText="1"/>
    </xf>
    <xf numFmtId="0" fontId="24" fillId="0" borderId="45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3" fontId="7" fillId="0" borderId="13" xfId="0" applyNumberFormat="1" applyFont="1" applyBorder="1" applyAlignment="1">
      <alignment vertical="center" wrapText="1"/>
    </xf>
    <xf numFmtId="3" fontId="7" fillId="0" borderId="29" xfId="0" applyNumberFormat="1" applyFont="1" applyBorder="1" applyAlignment="1">
      <alignment vertical="center" wrapText="1"/>
    </xf>
    <xf numFmtId="3" fontId="7" fillId="0" borderId="12" xfId="0" applyNumberFormat="1" applyFont="1" applyBorder="1" applyAlignment="1">
      <alignment vertical="center" wrapText="1"/>
    </xf>
    <xf numFmtId="3" fontId="7" fillId="0" borderId="49" xfId="0" applyNumberFormat="1" applyFont="1" applyBorder="1" applyAlignment="1">
      <alignment vertical="center" wrapText="1"/>
    </xf>
    <xf numFmtId="3" fontId="7" fillId="0" borderId="14" xfId="0" applyNumberFormat="1" applyFont="1" applyBorder="1" applyAlignment="1">
      <alignment vertical="center" wrapText="1"/>
    </xf>
    <xf numFmtId="3" fontId="7" fillId="0" borderId="50" xfId="0" applyNumberFormat="1" applyFont="1" applyBorder="1" applyAlignment="1">
      <alignment vertical="center" wrapText="1"/>
    </xf>
    <xf numFmtId="3" fontId="7" fillId="0" borderId="9" xfId="0" applyNumberFormat="1" applyFont="1" applyBorder="1" applyAlignment="1">
      <alignment vertical="center" wrapText="1"/>
    </xf>
    <xf numFmtId="0" fontId="24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2" xfId="0" applyFont="1" applyBorder="1" applyAlignment="1">
      <alignment vertical="center" wrapText="1"/>
    </xf>
    <xf numFmtId="3" fontId="7" fillId="0" borderId="6" xfId="0" applyNumberFormat="1" applyFont="1" applyBorder="1" applyAlignment="1">
      <alignment vertical="center" wrapText="1"/>
    </xf>
    <xf numFmtId="3" fontId="7" fillId="0" borderId="35" xfId="0" applyNumberFormat="1" applyFont="1" applyBorder="1" applyAlignment="1">
      <alignment vertical="center" wrapText="1"/>
    </xf>
    <xf numFmtId="3" fontId="7" fillId="0" borderId="24" xfId="0" applyNumberFormat="1" applyFont="1" applyBorder="1" applyAlignment="1">
      <alignment vertical="center" wrapText="1"/>
    </xf>
    <xf numFmtId="3" fontId="7" fillId="0" borderId="60" xfId="0" applyNumberFormat="1" applyFont="1" applyBorder="1" applyAlignment="1">
      <alignment vertical="center" wrapText="1"/>
    </xf>
    <xf numFmtId="3" fontId="7" fillId="0" borderId="61" xfId="0" applyNumberFormat="1" applyFont="1" applyBorder="1" applyAlignment="1">
      <alignment vertical="center" wrapText="1"/>
    </xf>
    <xf numFmtId="3" fontId="7" fillId="0" borderId="62" xfId="0" applyNumberFormat="1" applyFont="1" applyBorder="1" applyAlignment="1">
      <alignment vertical="center" wrapText="1"/>
    </xf>
    <xf numFmtId="3" fontId="7" fillId="0" borderId="36" xfId="0" applyNumberFormat="1" applyFont="1" applyBorder="1" applyAlignment="1">
      <alignment vertical="center" wrapText="1"/>
    </xf>
    <xf numFmtId="0" fontId="5" fillId="0" borderId="72" xfId="0" applyFont="1" applyBorder="1" applyAlignment="1">
      <alignment vertical="center"/>
    </xf>
    <xf numFmtId="0" fontId="5" fillId="0" borderId="79" xfId="0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83" xfId="0" applyNumberFormat="1" applyFont="1" applyBorder="1" applyAlignment="1">
      <alignment vertical="center"/>
    </xf>
    <xf numFmtId="3" fontId="5" fillId="0" borderId="84" xfId="0" applyNumberFormat="1" applyFont="1" applyBorder="1" applyAlignment="1">
      <alignment vertical="center"/>
    </xf>
    <xf numFmtId="3" fontId="5" fillId="0" borderId="85" xfId="0" applyNumberFormat="1" applyFont="1" applyBorder="1" applyAlignment="1">
      <alignment vertical="center"/>
    </xf>
    <xf numFmtId="3" fontId="5" fillId="0" borderId="86" xfId="0" applyNumberFormat="1" applyFont="1" applyBorder="1" applyAlignment="1">
      <alignment vertical="center"/>
    </xf>
    <xf numFmtId="3" fontId="5" fillId="0" borderId="79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/>
    </xf>
    <xf numFmtId="0" fontId="8" fillId="0" borderId="0" xfId="0" applyFont="1" applyFill="1" applyAlignment="1">
      <alignment vertical="center"/>
    </xf>
    <xf numFmtId="3" fontId="23" fillId="0" borderId="93" xfId="5" applyNumberFormat="1" applyFont="1" applyFill="1" applyBorder="1" applyAlignment="1">
      <alignment vertical="center"/>
    </xf>
    <xf numFmtId="0" fontId="23" fillId="0" borderId="91" xfId="5" applyFont="1" applyFill="1" applyBorder="1" applyAlignment="1">
      <alignment horizontal="left" vertical="center"/>
    </xf>
    <xf numFmtId="3" fontId="23" fillId="0" borderId="92" xfId="5" applyNumberFormat="1" applyFont="1" applyFill="1" applyBorder="1" applyAlignment="1">
      <alignment vertical="center"/>
    </xf>
    <xf numFmtId="0" fontId="23" fillId="0" borderId="97" xfId="5" applyFont="1" applyFill="1" applyBorder="1" applyAlignment="1">
      <alignment horizontal="left" vertical="center"/>
    </xf>
    <xf numFmtId="0" fontId="23" fillId="0" borderId="98" xfId="5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5" fillId="0" borderId="0" xfId="6" applyFont="1" applyAlignment="1">
      <alignment vertical="center"/>
    </xf>
    <xf numFmtId="0" fontId="25" fillId="0" borderId="0" xfId="6" applyFont="1" applyAlignment="1">
      <alignment horizontal="right" vertical="center"/>
    </xf>
    <xf numFmtId="0" fontId="25" fillId="0" borderId="0" xfId="6" applyFont="1" applyAlignment="1">
      <alignment horizontal="center" vertical="center"/>
    </xf>
    <xf numFmtId="3" fontId="25" fillId="0" borderId="0" xfId="6" applyNumberFormat="1" applyFont="1" applyAlignment="1">
      <alignment horizontal="center" vertical="center"/>
    </xf>
    <xf numFmtId="3" fontId="26" fillId="0" borderId="0" xfId="6" applyNumberFormat="1" applyFont="1" applyAlignment="1">
      <alignment horizontal="right" vertical="center"/>
    </xf>
    <xf numFmtId="3" fontId="26" fillId="0" borderId="92" xfId="6" applyNumberFormat="1" applyFont="1" applyBorder="1" applyAlignment="1" applyProtection="1">
      <alignment vertical="center"/>
    </xf>
    <xf numFmtId="3" fontId="26" fillId="0" borderId="93" xfId="6" applyNumberFormat="1" applyFont="1" applyBorder="1" applyAlignment="1" applyProtection="1">
      <alignment vertical="center"/>
    </xf>
    <xf numFmtId="0" fontId="26" fillId="0" borderId="91" xfId="6" applyFont="1" applyBorder="1" applyAlignment="1">
      <alignment horizontal="left" vertical="center"/>
    </xf>
    <xf numFmtId="3" fontId="26" fillId="0" borderId="92" xfId="6" applyNumberFormat="1" applyFont="1" applyBorder="1" applyAlignment="1">
      <alignment vertical="center"/>
    </xf>
    <xf numFmtId="3" fontId="26" fillId="0" borderId="93" xfId="6" applyNumberFormat="1" applyFont="1" applyBorder="1" applyAlignment="1">
      <alignment vertical="center"/>
    </xf>
    <xf numFmtId="0" fontId="26" fillId="0" borderId="91" xfId="6" applyFont="1" applyFill="1" applyBorder="1" applyAlignment="1">
      <alignment horizontal="left" vertical="center"/>
    </xf>
    <xf numFmtId="0" fontId="8" fillId="0" borderId="0" xfId="0" applyFont="1" applyFill="1" applyBorder="1"/>
    <xf numFmtId="165" fontId="22" fillId="0" borderId="0" xfId="8" applyFont="1" applyFill="1" applyBorder="1" applyAlignment="1">
      <alignment horizontal="center" vertical="center"/>
    </xf>
    <xf numFmtId="0" fontId="8" fillId="0" borderId="0" xfId="0" applyFont="1" applyFill="1"/>
    <xf numFmtId="0" fontId="29" fillId="0" borderId="0" xfId="0" applyFont="1" applyFill="1"/>
    <xf numFmtId="166" fontId="22" fillId="0" borderId="14" xfId="8" applyNumberFormat="1" applyFont="1" applyFill="1" applyBorder="1" applyAlignment="1">
      <alignment vertical="center"/>
    </xf>
    <xf numFmtId="166" fontId="28" fillId="0" borderId="14" xfId="8" applyNumberFormat="1" applyFont="1" applyFill="1" applyBorder="1" applyAlignment="1">
      <alignment vertical="center"/>
    </xf>
    <xf numFmtId="166" fontId="23" fillId="0" borderId="14" xfId="8" applyNumberFormat="1" applyFont="1" applyFill="1" applyBorder="1" applyAlignment="1">
      <alignment vertical="center"/>
    </xf>
    <xf numFmtId="166" fontId="23" fillId="0" borderId="14" xfId="8" applyNumberFormat="1" applyFont="1" applyFill="1" applyBorder="1" applyAlignment="1"/>
    <xf numFmtId="166" fontId="23" fillId="0" borderId="52" xfId="8" applyNumberFormat="1" applyFont="1" applyFill="1" applyBorder="1" applyAlignment="1"/>
    <xf numFmtId="166" fontId="22" fillId="0" borderId="101" xfId="8" applyNumberFormat="1" applyFont="1" applyFill="1" applyBorder="1" applyAlignment="1">
      <alignment vertical="center"/>
    </xf>
    <xf numFmtId="165" fontId="23" fillId="0" borderId="52" xfId="8" applyFont="1" applyFill="1" applyBorder="1" applyAlignment="1">
      <alignment horizontal="center" vertical="center" wrapText="1"/>
    </xf>
    <xf numFmtId="165" fontId="22" fillId="0" borderId="103" xfId="8" applyFont="1" applyFill="1" applyBorder="1" applyAlignment="1">
      <alignment vertical="center" wrapText="1"/>
    </xf>
    <xf numFmtId="165" fontId="22" fillId="0" borderId="54" xfId="8" applyFont="1" applyFill="1" applyBorder="1" applyAlignment="1">
      <alignment vertical="center" wrapText="1"/>
    </xf>
    <xf numFmtId="166" fontId="22" fillId="0" borderId="54" xfId="8" applyNumberFormat="1" applyFont="1" applyFill="1" applyBorder="1" applyAlignment="1">
      <alignment vertical="center"/>
    </xf>
    <xf numFmtId="165" fontId="23" fillId="0" borderId="54" xfId="8" applyFont="1" applyFill="1" applyBorder="1" applyAlignment="1">
      <alignment vertical="center" wrapText="1"/>
    </xf>
    <xf numFmtId="166" fontId="23" fillId="0" borderId="54" xfId="8" applyNumberFormat="1" applyFont="1" applyFill="1" applyBorder="1" applyAlignment="1">
      <alignment vertical="center"/>
    </xf>
    <xf numFmtId="166" fontId="23" fillId="0" borderId="54" xfId="8" applyNumberFormat="1" applyFont="1" applyFill="1" applyBorder="1" applyAlignment="1"/>
    <xf numFmtId="166" fontId="23" fillId="0" borderId="55" xfId="8" applyNumberFormat="1" applyFont="1" applyFill="1" applyBorder="1" applyAlignment="1"/>
    <xf numFmtId="165" fontId="22" fillId="0" borderId="102" xfId="8" applyFont="1" applyFill="1" applyBorder="1" applyAlignment="1">
      <alignment vertical="center" wrapText="1"/>
    </xf>
    <xf numFmtId="165" fontId="22" fillId="0" borderId="50" xfId="8" applyFont="1" applyFill="1" applyBorder="1" applyAlignment="1">
      <alignment vertical="center" wrapText="1"/>
    </xf>
    <xf numFmtId="165" fontId="23" fillId="0" borderId="50" xfId="8" applyFont="1" applyFill="1" applyBorder="1" applyAlignment="1">
      <alignment vertical="center" wrapText="1"/>
    </xf>
    <xf numFmtId="165" fontId="23" fillId="0" borderId="22" xfId="8" applyFont="1" applyFill="1" applyBorder="1" applyAlignment="1">
      <alignment vertical="center" wrapText="1"/>
    </xf>
    <xf numFmtId="166" fontId="22" fillId="0" borderId="104" xfId="8" applyNumberFormat="1" applyFont="1" applyFill="1" applyBorder="1" applyAlignment="1">
      <alignment vertical="center"/>
    </xf>
    <xf numFmtId="166" fontId="22" fillId="0" borderId="87" xfId="8" applyNumberFormat="1" applyFont="1" applyFill="1" applyBorder="1" applyAlignment="1">
      <alignment vertical="center"/>
    </xf>
    <xf numFmtId="166" fontId="23" fillId="0" borderId="87" xfId="8" applyNumberFormat="1" applyFont="1" applyFill="1" applyBorder="1" applyAlignment="1">
      <alignment vertical="center"/>
    </xf>
    <xf numFmtId="166" fontId="23" fillId="0" borderId="88" xfId="8" applyNumberFormat="1" applyFont="1" applyFill="1" applyBorder="1" applyAlignment="1"/>
    <xf numFmtId="166" fontId="22" fillId="0" borderId="94" xfId="8" applyNumberFormat="1" applyFont="1" applyFill="1" applyBorder="1" applyAlignment="1">
      <alignment vertical="center"/>
    </xf>
    <xf numFmtId="166" fontId="22" fillId="0" borderId="95" xfId="8" applyNumberFormat="1" applyFont="1" applyFill="1" applyBorder="1" applyAlignment="1">
      <alignment vertical="center"/>
    </xf>
    <xf numFmtId="166" fontId="23" fillId="0" borderId="95" xfId="8" applyNumberFormat="1" applyFont="1" applyFill="1" applyBorder="1" applyAlignment="1">
      <alignment vertical="center"/>
    </xf>
    <xf numFmtId="166" fontId="23" fillId="0" borderId="93" xfId="8" applyNumberFormat="1" applyFont="1" applyFill="1" applyBorder="1" applyAlignment="1"/>
    <xf numFmtId="165" fontId="23" fillId="0" borderId="102" xfId="8" applyFont="1" applyFill="1" applyBorder="1" applyAlignment="1">
      <alignment vertical="center" wrapText="1"/>
    </xf>
    <xf numFmtId="166" fontId="23" fillId="0" borderId="103" xfId="8" applyNumberFormat="1" applyFont="1" applyFill="1" applyBorder="1" applyAlignment="1"/>
    <xf numFmtId="166" fontId="23" fillId="0" borderId="101" xfId="8" applyNumberFormat="1" applyFont="1" applyFill="1" applyBorder="1" applyAlignment="1"/>
    <xf numFmtId="166" fontId="23" fillId="0" borderId="101" xfId="8" applyNumberFormat="1" applyFont="1" applyFill="1" applyBorder="1" applyAlignment="1">
      <alignment vertical="center"/>
    </xf>
    <xf numFmtId="166" fontId="23" fillId="0" borderId="104" xfId="8" applyNumberFormat="1" applyFont="1" applyFill="1" applyBorder="1" applyAlignment="1">
      <alignment vertical="center"/>
    </xf>
    <xf numFmtId="166" fontId="23" fillId="0" borderId="94" xfId="8" applyNumberFormat="1" applyFont="1" applyFill="1" applyBorder="1" applyAlignment="1">
      <alignment vertical="center"/>
    </xf>
    <xf numFmtId="165" fontId="23" fillId="0" borderId="48" xfId="8" applyFont="1" applyFill="1" applyBorder="1" applyAlignment="1">
      <alignment vertical="center" wrapText="1"/>
    </xf>
    <xf numFmtId="166" fontId="23" fillId="0" borderId="53" xfId="8" applyNumberFormat="1" applyFont="1" applyFill="1" applyBorder="1" applyAlignment="1">
      <alignment vertical="center"/>
    </xf>
    <xf numFmtId="166" fontId="23" fillId="0" borderId="47" xfId="8" applyNumberFormat="1" applyFont="1" applyFill="1" applyBorder="1" applyAlignment="1">
      <alignment vertical="center"/>
    </xf>
    <xf numFmtId="166" fontId="23" fillId="0" borderId="91" xfId="8" applyNumberFormat="1" applyFont="1" applyFill="1" applyBorder="1" applyAlignment="1">
      <alignment vertical="center"/>
    </xf>
    <xf numFmtId="166" fontId="23" fillId="0" borderId="92" xfId="8" applyNumberFormat="1" applyFont="1" applyFill="1" applyBorder="1" applyAlignment="1">
      <alignment vertical="center"/>
    </xf>
    <xf numFmtId="166" fontId="23" fillId="0" borderId="55" xfId="8" applyNumberFormat="1" applyFont="1" applyFill="1" applyBorder="1" applyAlignment="1">
      <alignment vertical="center"/>
    </xf>
    <xf numFmtId="166" fontId="23" fillId="0" borderId="52" xfId="8" applyNumberFormat="1" applyFont="1" applyFill="1" applyBorder="1" applyAlignment="1">
      <alignment vertical="center"/>
    </xf>
    <xf numFmtId="166" fontId="23" fillId="0" borderId="88" xfId="8" applyNumberFormat="1" applyFont="1" applyFill="1" applyBorder="1" applyAlignment="1">
      <alignment vertical="center"/>
    </xf>
    <xf numFmtId="166" fontId="23" fillId="0" borderId="93" xfId="8" applyNumberFormat="1" applyFont="1" applyFill="1" applyBorder="1" applyAlignment="1">
      <alignment vertical="center"/>
    </xf>
    <xf numFmtId="166" fontId="23" fillId="0" borderId="53" xfId="8" applyNumberFormat="1" applyFont="1" applyFill="1" applyBorder="1" applyAlignment="1"/>
    <xf numFmtId="166" fontId="23" fillId="0" borderId="47" xfId="8" applyNumberFormat="1" applyFont="1" applyFill="1" applyBorder="1" applyAlignment="1"/>
    <xf numFmtId="0" fontId="8" fillId="0" borderId="0" xfId="0" applyFont="1" applyFill="1" applyBorder="1" applyAlignment="1">
      <alignment vertical="center"/>
    </xf>
    <xf numFmtId="165" fontId="23" fillId="0" borderId="55" xfId="8" applyFont="1" applyFill="1" applyBorder="1" applyAlignment="1">
      <alignment horizontal="center" vertical="center" wrapText="1"/>
    </xf>
    <xf numFmtId="166" fontId="22" fillId="0" borderId="103" xfId="8" applyNumberFormat="1" applyFont="1" applyFill="1" applyBorder="1" applyAlignment="1">
      <alignment vertical="center"/>
    </xf>
    <xf numFmtId="165" fontId="23" fillId="0" borderId="88" xfId="8" applyFont="1" applyFill="1" applyBorder="1" applyAlignment="1">
      <alignment horizontal="center" vertical="center" wrapText="1"/>
    </xf>
    <xf numFmtId="165" fontId="22" fillId="0" borderId="62" xfId="8" applyFont="1" applyFill="1" applyBorder="1" applyAlignment="1">
      <alignment vertical="center" wrapText="1"/>
    </xf>
    <xf numFmtId="166" fontId="22" fillId="0" borderId="63" xfId="8" applyNumberFormat="1" applyFont="1" applyFill="1" applyBorder="1" applyAlignment="1">
      <alignment vertical="center"/>
    </xf>
    <xf numFmtId="166" fontId="22" fillId="0" borderId="61" xfId="8" applyNumberFormat="1" applyFont="1" applyFill="1" applyBorder="1" applyAlignment="1">
      <alignment vertical="center"/>
    </xf>
    <xf numFmtId="166" fontId="22" fillId="0" borderId="89" xfId="8" applyNumberFormat="1" applyFont="1" applyFill="1" applyBorder="1" applyAlignment="1">
      <alignment vertical="center"/>
    </xf>
    <xf numFmtId="166" fontId="22" fillId="0" borderId="96" xfId="8" applyNumberFormat="1" applyFont="1" applyFill="1" applyBorder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3" fontId="15" fillId="0" borderId="50" xfId="9" applyNumberFormat="1" applyFont="1" applyFill="1" applyBorder="1" applyAlignment="1">
      <alignment horizontal="right" vertical="center"/>
    </xf>
    <xf numFmtId="49" fontId="15" fillId="0" borderId="0" xfId="0" applyNumberFormat="1" applyFont="1" applyAlignment="1">
      <alignment horizontal="center" vertical="center" wrapText="1"/>
    </xf>
    <xf numFmtId="3" fontId="15" fillId="0" borderId="50" xfId="9" applyNumberFormat="1" applyFont="1" applyFill="1" applyBorder="1" applyAlignment="1">
      <alignment horizontal="right" vertical="center" wrapText="1"/>
    </xf>
    <xf numFmtId="0" fontId="16" fillId="0" borderId="26" xfId="9" applyFont="1" applyFill="1" applyBorder="1" applyAlignment="1">
      <alignment vertical="center" wrapText="1"/>
    </xf>
    <xf numFmtId="3" fontId="16" fillId="0" borderId="50" xfId="9" applyNumberFormat="1" applyFont="1" applyFill="1" applyBorder="1" applyAlignment="1">
      <alignment horizontal="right" vertical="center"/>
    </xf>
    <xf numFmtId="3" fontId="15" fillId="0" borderId="0" xfId="9" applyNumberFormat="1" applyFont="1" applyFill="1" applyAlignment="1">
      <alignment horizontal="left" vertical="center" wrapText="1"/>
    </xf>
    <xf numFmtId="0" fontId="15" fillId="0" borderId="0" xfId="9" applyFont="1" applyFill="1" applyAlignment="1">
      <alignment vertical="center" wrapText="1"/>
    </xf>
    <xf numFmtId="168" fontId="15" fillId="0" borderId="0" xfId="11" applyNumberFormat="1" applyFont="1" applyFill="1" applyBorder="1" applyAlignment="1" applyProtection="1">
      <alignment horizontal="left" vertical="center" wrapText="1"/>
    </xf>
    <xf numFmtId="168" fontId="16" fillId="0" borderId="0" xfId="9" applyNumberFormat="1" applyFont="1" applyFill="1" applyAlignment="1">
      <alignment horizontal="left" vertical="center" wrapText="1"/>
    </xf>
    <xf numFmtId="3" fontId="16" fillId="0" borderId="0" xfId="9" applyNumberFormat="1" applyFont="1" applyFill="1" applyAlignment="1">
      <alignment horizontal="left" vertical="center" wrapText="1"/>
    </xf>
    <xf numFmtId="0" fontId="15" fillId="0" borderId="0" xfId="9" applyFont="1" applyFill="1" applyBorder="1" applyAlignment="1">
      <alignment vertical="center" wrapText="1"/>
    </xf>
    <xf numFmtId="3" fontId="16" fillId="0" borderId="14" xfId="9" applyNumberFormat="1" applyFont="1" applyFill="1" applyBorder="1" applyAlignment="1">
      <alignment vertical="center"/>
    </xf>
    <xf numFmtId="3" fontId="15" fillId="0" borderId="14" xfId="9" applyNumberFormat="1" applyFont="1" applyFill="1" applyBorder="1" applyAlignment="1">
      <alignment vertical="center"/>
    </xf>
    <xf numFmtId="3" fontId="15" fillId="0" borderId="14" xfId="9" applyNumberFormat="1" applyFont="1" applyFill="1" applyBorder="1" applyAlignment="1">
      <alignment vertical="center" wrapText="1"/>
    </xf>
    <xf numFmtId="3" fontId="22" fillId="0" borderId="14" xfId="10" applyNumberFormat="1" applyFont="1" applyFill="1" applyBorder="1" applyAlignment="1">
      <alignment vertical="center"/>
    </xf>
    <xf numFmtId="3" fontId="8" fillId="0" borderId="14" xfId="10" applyNumberFormat="1" applyFont="1" applyFill="1" applyBorder="1" applyAlignment="1">
      <alignment vertical="center"/>
    </xf>
    <xf numFmtId="3" fontId="8" fillId="0" borderId="14" xfId="9" applyNumberFormat="1" applyFont="1" applyFill="1" applyBorder="1" applyAlignment="1">
      <alignment vertical="center"/>
    </xf>
    <xf numFmtId="3" fontId="29" fillId="0" borderId="14" xfId="9" applyNumberFormat="1" applyFont="1" applyFill="1" applyBorder="1" applyAlignment="1">
      <alignment vertical="center"/>
    </xf>
    <xf numFmtId="3" fontId="31" fillId="0" borderId="14" xfId="9" applyNumberFormat="1" applyFont="1" applyFill="1" applyBorder="1" applyAlignment="1">
      <alignment vertical="center"/>
    </xf>
    <xf numFmtId="3" fontId="19" fillId="0" borderId="14" xfId="9" applyNumberFormat="1" applyFont="1" applyFill="1" applyBorder="1" applyAlignment="1">
      <alignment vertical="center"/>
    </xf>
    <xf numFmtId="0" fontId="15" fillId="0" borderId="50" xfId="0" applyFont="1" applyBorder="1" applyAlignment="1">
      <alignment horizontal="right" vertical="center"/>
    </xf>
    <xf numFmtId="3" fontId="22" fillId="0" borderId="50" xfId="10" applyNumberFormat="1" applyFont="1" applyFill="1" applyBorder="1" applyAlignment="1">
      <alignment horizontal="right" vertical="center"/>
    </xf>
    <xf numFmtId="3" fontId="29" fillId="0" borderId="50" xfId="9" applyNumberFormat="1" applyFont="1" applyFill="1" applyBorder="1" applyAlignment="1">
      <alignment horizontal="right" vertical="center"/>
    </xf>
    <xf numFmtId="3" fontId="8" fillId="0" borderId="50" xfId="9" applyNumberFormat="1" applyFont="1" applyFill="1" applyBorder="1" applyAlignment="1">
      <alignment horizontal="right" vertical="center"/>
    </xf>
    <xf numFmtId="3" fontId="23" fillId="0" borderId="50" xfId="10" applyNumberFormat="1" applyFont="1" applyFill="1" applyBorder="1" applyAlignment="1">
      <alignment horizontal="right" vertical="center"/>
    </xf>
    <xf numFmtId="0" fontId="16" fillId="0" borderId="65" xfId="9" applyNumberFormat="1" applyFont="1" applyFill="1" applyBorder="1" applyAlignment="1">
      <alignment horizontal="center" vertical="center" wrapText="1"/>
    </xf>
    <xf numFmtId="0" fontId="16" fillId="0" borderId="67" xfId="9" applyNumberFormat="1" applyFont="1" applyFill="1" applyBorder="1" applyAlignment="1">
      <alignment horizontal="center" vertical="center" wrapText="1"/>
    </xf>
    <xf numFmtId="3" fontId="15" fillId="0" borderId="54" xfId="9" applyNumberFormat="1" applyFont="1" applyFill="1" applyBorder="1" applyAlignment="1">
      <alignment vertical="center"/>
    </xf>
    <xf numFmtId="3" fontId="16" fillId="0" borderId="54" xfId="9" applyNumberFormat="1" applyFont="1" applyFill="1" applyBorder="1" applyAlignment="1">
      <alignment vertical="center"/>
    </xf>
    <xf numFmtId="3" fontId="15" fillId="0" borderId="54" xfId="9" applyNumberFormat="1" applyFont="1" applyFill="1" applyBorder="1" applyAlignment="1">
      <alignment vertical="center" wrapText="1"/>
    </xf>
    <xf numFmtId="3" fontId="22" fillId="0" borderId="54" xfId="10" applyNumberFormat="1" applyFont="1" applyFill="1" applyBorder="1" applyAlignment="1">
      <alignment vertical="center"/>
    </xf>
    <xf numFmtId="3" fontId="8" fillId="0" borderId="54" xfId="10" applyNumberFormat="1" applyFont="1" applyFill="1" applyBorder="1" applyAlignment="1">
      <alignment vertical="center"/>
    </xf>
    <xf numFmtId="3" fontId="8" fillId="0" borderId="54" xfId="9" applyNumberFormat="1" applyFont="1" applyFill="1" applyBorder="1" applyAlignment="1">
      <alignment vertical="center"/>
    </xf>
    <xf numFmtId="0" fontId="15" fillId="0" borderId="54" xfId="0" applyFont="1" applyBorder="1" applyAlignment="1">
      <alignment vertical="center"/>
    </xf>
    <xf numFmtId="3" fontId="29" fillId="0" borderId="54" xfId="9" applyNumberFormat="1" applyFont="1" applyFill="1" applyBorder="1" applyAlignment="1">
      <alignment vertical="center"/>
    </xf>
    <xf numFmtId="3" fontId="31" fillId="0" borderId="54" xfId="9" applyNumberFormat="1" applyFont="1" applyFill="1" applyBorder="1" applyAlignment="1">
      <alignment vertical="center"/>
    </xf>
    <xf numFmtId="3" fontId="19" fillId="0" borderId="54" xfId="9" applyNumberFormat="1" applyFont="1" applyFill="1" applyBorder="1" applyAlignment="1">
      <alignment vertical="center"/>
    </xf>
    <xf numFmtId="0" fontId="16" fillId="0" borderId="26" xfId="9" applyFont="1" applyFill="1" applyBorder="1" applyAlignment="1">
      <alignment horizontal="center" vertical="center" wrapText="1"/>
    </xf>
    <xf numFmtId="0" fontId="16" fillId="0" borderId="95" xfId="9" applyFont="1" applyFill="1" applyBorder="1" applyAlignment="1">
      <alignment vertical="center" wrapText="1"/>
    </xf>
    <xf numFmtId="0" fontId="15" fillId="2" borderId="95" xfId="9" applyFont="1" applyFill="1" applyBorder="1" applyAlignment="1">
      <alignment vertical="center" wrapText="1"/>
    </xf>
    <xf numFmtId="49" fontId="15" fillId="2" borderId="95" xfId="10" applyNumberFormat="1" applyFont="1" applyFill="1" applyBorder="1" applyAlignment="1">
      <alignment horizontal="left" vertical="center" wrapText="1"/>
    </xf>
    <xf numFmtId="0" fontId="15" fillId="0" borderId="95" xfId="0" applyFont="1" applyBorder="1" applyAlignment="1">
      <alignment vertical="center" wrapText="1"/>
    </xf>
    <xf numFmtId="49" fontId="22" fillId="2" borderId="95" xfId="10" applyNumberFormat="1" applyFont="1" applyFill="1" applyBorder="1" applyAlignment="1">
      <alignment horizontal="left" vertical="center" wrapText="1"/>
    </xf>
    <xf numFmtId="49" fontId="22" fillId="2" borderId="95" xfId="10" applyNumberFormat="1" applyFont="1" applyFill="1" applyBorder="1" applyAlignment="1">
      <alignment vertical="center" wrapText="1"/>
    </xf>
    <xf numFmtId="0" fontId="16" fillId="2" borderId="95" xfId="9" applyFont="1" applyFill="1" applyBorder="1" applyAlignment="1">
      <alignment vertical="center" wrapText="1"/>
    </xf>
    <xf numFmtId="49" fontId="8" fillId="2" borderId="95" xfId="10" applyNumberFormat="1" applyFont="1" applyFill="1" applyBorder="1" applyAlignment="1">
      <alignment horizontal="left" vertical="center" wrapText="1"/>
    </xf>
    <xf numFmtId="49" fontId="15" fillId="2" borderId="95" xfId="9" applyNumberFormat="1" applyFont="1" applyFill="1" applyBorder="1" applyAlignment="1">
      <alignment vertical="center" wrapText="1"/>
    </xf>
    <xf numFmtId="0" fontId="19" fillId="2" borderId="95" xfId="9" applyFont="1" applyFill="1" applyBorder="1" applyAlignment="1">
      <alignment vertical="center" wrapText="1"/>
    </xf>
    <xf numFmtId="0" fontId="15" fillId="0" borderId="94" xfId="9" applyFont="1" applyFill="1" applyBorder="1" applyAlignment="1">
      <alignment vertical="center" wrapText="1"/>
    </xf>
    <xf numFmtId="3" fontId="15" fillId="0" borderId="103" xfId="9" applyNumberFormat="1" applyFont="1" applyFill="1" applyBorder="1" applyAlignment="1">
      <alignment vertical="center"/>
    </xf>
    <xf numFmtId="3" fontId="15" fillId="0" borderId="101" xfId="9" applyNumberFormat="1" applyFont="1" applyFill="1" applyBorder="1" applyAlignment="1">
      <alignment vertical="center"/>
    </xf>
    <xf numFmtId="3" fontId="15" fillId="0" borderId="102" xfId="9" applyNumberFormat="1" applyFont="1" applyFill="1" applyBorder="1" applyAlignment="1">
      <alignment vertical="center"/>
    </xf>
    <xf numFmtId="3" fontId="16" fillId="0" borderId="67" xfId="9" applyNumberFormat="1" applyFont="1" applyFill="1" applyBorder="1" applyAlignment="1">
      <alignment vertical="center"/>
    </xf>
    <xf numFmtId="3" fontId="16" fillId="0" borderId="65" xfId="9" applyNumberFormat="1" applyFont="1" applyFill="1" applyBorder="1" applyAlignment="1">
      <alignment vertical="center"/>
    </xf>
    <xf numFmtId="3" fontId="16" fillId="0" borderId="66" xfId="9" applyNumberFormat="1" applyFont="1" applyFill="1" applyBorder="1" applyAlignment="1">
      <alignment vertical="center"/>
    </xf>
    <xf numFmtId="49" fontId="22" fillId="2" borderId="96" xfId="10" applyNumberFormat="1" applyFont="1" applyFill="1" applyBorder="1" applyAlignment="1">
      <alignment horizontal="left" vertical="center" wrapText="1"/>
    </xf>
    <xf numFmtId="3" fontId="22" fillId="0" borderId="105" xfId="10" applyNumberFormat="1" applyFont="1" applyFill="1" applyBorder="1" applyAlignment="1">
      <alignment vertical="center"/>
    </xf>
    <xf numFmtId="3" fontId="22" fillId="0" borderId="106" xfId="10" applyNumberFormat="1" applyFont="1" applyFill="1" applyBorder="1" applyAlignment="1">
      <alignment vertical="center"/>
    </xf>
    <xf numFmtId="3" fontId="22" fillId="0" borderId="107" xfId="10" applyNumberFormat="1" applyFont="1" applyFill="1" applyBorder="1" applyAlignment="1">
      <alignment horizontal="right" vertical="center"/>
    </xf>
    <xf numFmtId="0" fontId="16" fillId="2" borderId="94" xfId="9" applyFont="1" applyFill="1" applyBorder="1" applyAlignment="1">
      <alignment vertical="center" wrapText="1"/>
    </xf>
    <xf numFmtId="3" fontId="29" fillId="0" borderId="103" xfId="9" applyNumberFormat="1" applyFont="1" applyFill="1" applyBorder="1" applyAlignment="1">
      <alignment vertical="center"/>
    </xf>
    <xf numFmtId="3" fontId="29" fillId="0" borderId="101" xfId="9" applyNumberFormat="1" applyFont="1" applyFill="1" applyBorder="1" applyAlignment="1">
      <alignment vertical="center"/>
    </xf>
    <xf numFmtId="3" fontId="29" fillId="0" borderId="102" xfId="9" applyNumberFormat="1" applyFont="1" applyFill="1" applyBorder="1" applyAlignment="1">
      <alignment horizontal="right" vertical="center"/>
    </xf>
    <xf numFmtId="0" fontId="16" fillId="2" borderId="26" xfId="9" applyFont="1" applyFill="1" applyBorder="1" applyAlignment="1">
      <alignment vertical="center" wrapText="1"/>
    </xf>
    <xf numFmtId="3" fontId="29" fillId="0" borderId="67" xfId="9" applyNumberFormat="1" applyFont="1" applyFill="1" applyBorder="1" applyAlignment="1">
      <alignment vertical="center"/>
    </xf>
    <xf numFmtId="3" fontId="29" fillId="0" borderId="65" xfId="9" applyNumberFormat="1" applyFont="1" applyFill="1" applyBorder="1" applyAlignment="1">
      <alignment vertical="center"/>
    </xf>
    <xf numFmtId="3" fontId="29" fillId="0" borderId="66" xfId="9" applyNumberFormat="1" applyFont="1" applyFill="1" applyBorder="1" applyAlignment="1">
      <alignment horizontal="right" vertical="center"/>
    </xf>
    <xf numFmtId="0" fontId="15" fillId="2" borderId="96" xfId="9" applyFont="1" applyFill="1" applyBorder="1" applyAlignment="1">
      <alignment vertical="center" wrapText="1"/>
    </xf>
    <xf numFmtId="3" fontId="15" fillId="0" borderId="105" xfId="9" applyNumberFormat="1" applyFont="1" applyFill="1" applyBorder="1" applyAlignment="1">
      <alignment vertical="center"/>
    </xf>
    <xf numFmtId="3" fontId="15" fillId="0" borderId="106" xfId="9" applyNumberFormat="1" applyFont="1" applyFill="1" applyBorder="1" applyAlignment="1">
      <alignment vertical="center"/>
    </xf>
    <xf numFmtId="3" fontId="15" fillId="0" borderId="107" xfId="9" applyNumberFormat="1" applyFont="1" applyFill="1" applyBorder="1" applyAlignment="1">
      <alignment horizontal="right" vertical="center"/>
    </xf>
    <xf numFmtId="0" fontId="15" fillId="2" borderId="94" xfId="9" applyFont="1" applyFill="1" applyBorder="1" applyAlignment="1">
      <alignment vertical="center" wrapText="1"/>
    </xf>
    <xf numFmtId="3" fontId="15" fillId="0" borderId="102" xfId="9" applyNumberFormat="1" applyFont="1" applyFill="1" applyBorder="1" applyAlignment="1">
      <alignment horizontal="right" vertical="center"/>
    </xf>
    <xf numFmtId="3" fontId="16" fillId="0" borderId="66" xfId="9" applyNumberFormat="1" applyFont="1" applyFill="1" applyBorder="1" applyAlignment="1">
      <alignment horizontal="right" vertical="center"/>
    </xf>
    <xf numFmtId="0" fontId="15" fillId="0" borderId="108" xfId="9" applyFont="1" applyFill="1" applyBorder="1" applyAlignment="1">
      <alignment vertical="center" wrapText="1"/>
    </xf>
    <xf numFmtId="3" fontId="15" fillId="0" borderId="109" xfId="9" applyNumberFormat="1" applyFont="1" applyFill="1" applyBorder="1" applyAlignment="1">
      <alignment vertical="center"/>
    </xf>
    <xf numFmtId="3" fontId="15" fillId="0" borderId="110" xfId="9" applyNumberFormat="1" applyFont="1" applyFill="1" applyBorder="1" applyAlignment="1">
      <alignment vertical="center"/>
    </xf>
    <xf numFmtId="49" fontId="22" fillId="2" borderId="108" xfId="10" applyNumberFormat="1" applyFont="1" applyFill="1" applyBorder="1" applyAlignment="1">
      <alignment horizontal="left" vertical="center" wrapText="1"/>
    </xf>
    <xf numFmtId="49" fontId="15" fillId="2" borderId="108" xfId="1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6" fillId="0" borderId="64" xfId="9" applyFont="1" applyFill="1" applyBorder="1" applyAlignment="1">
      <alignment vertical="center" wrapText="1"/>
    </xf>
    <xf numFmtId="3" fontId="16" fillId="0" borderId="101" xfId="9" applyNumberFormat="1" applyFont="1" applyFill="1" applyBorder="1" applyAlignment="1">
      <alignment vertical="center"/>
    </xf>
    <xf numFmtId="3" fontId="22" fillId="0" borderId="109" xfId="10" applyNumberFormat="1" applyFont="1" applyBorder="1" applyAlignment="1">
      <alignment vertical="center"/>
    </xf>
    <xf numFmtId="3" fontId="22" fillId="0" borderId="110" xfId="10" applyNumberFormat="1" applyFont="1" applyBorder="1" applyAlignment="1">
      <alignment vertical="center"/>
    </xf>
    <xf numFmtId="49" fontId="22" fillId="2" borderId="108" xfId="10" applyNumberFormat="1" applyFont="1" applyFill="1" applyBorder="1" applyAlignment="1">
      <alignment vertical="center" wrapText="1"/>
    </xf>
    <xf numFmtId="3" fontId="22" fillId="2" borderId="109" xfId="10" applyNumberFormat="1" applyFont="1" applyFill="1" applyBorder="1" applyAlignment="1">
      <alignment vertical="center"/>
    </xf>
    <xf numFmtId="3" fontId="15" fillId="0" borderId="109" xfId="10" applyNumberFormat="1" applyFont="1" applyBorder="1" applyAlignment="1">
      <alignment vertical="center"/>
    </xf>
    <xf numFmtId="3" fontId="15" fillId="0" borderId="110" xfId="10" applyNumberFormat="1" applyFont="1" applyBorder="1" applyAlignment="1">
      <alignment vertical="center"/>
    </xf>
    <xf numFmtId="49" fontId="15" fillId="2" borderId="108" xfId="9" applyNumberFormat="1" applyFont="1" applyFill="1" applyBorder="1" applyAlignment="1">
      <alignment vertical="center" wrapText="1"/>
    </xf>
    <xf numFmtId="3" fontId="8" fillId="2" borderId="109" xfId="9" applyNumberFormat="1" applyFont="1" applyFill="1" applyBorder="1" applyAlignment="1">
      <alignment vertical="center"/>
    </xf>
    <xf numFmtId="3" fontId="8" fillId="0" borderId="109" xfId="9" applyNumberFormat="1" applyFont="1" applyFill="1" applyBorder="1" applyAlignment="1">
      <alignment vertical="center"/>
    </xf>
    <xf numFmtId="3" fontId="16" fillId="0" borderId="109" xfId="9" applyNumberFormat="1" applyFont="1" applyFill="1" applyBorder="1" applyAlignment="1">
      <alignment vertical="center"/>
    </xf>
    <xf numFmtId="0" fontId="15" fillId="0" borderId="111" xfId="9" applyFont="1" applyFill="1" applyBorder="1" applyAlignment="1">
      <alignment vertical="center" wrapText="1"/>
    </xf>
    <xf numFmtId="3" fontId="16" fillId="0" borderId="106" xfId="9" applyNumberFormat="1" applyFont="1" applyFill="1" applyBorder="1" applyAlignment="1">
      <alignment vertical="center"/>
    </xf>
    <xf numFmtId="3" fontId="15" fillId="0" borderId="107" xfId="9" applyNumberFormat="1" applyFont="1" applyFill="1" applyBorder="1" applyAlignment="1">
      <alignment vertical="center"/>
    </xf>
    <xf numFmtId="3" fontId="15" fillId="0" borderId="0" xfId="9" applyNumberFormat="1" applyFont="1" applyFill="1" applyBorder="1" applyAlignment="1">
      <alignment vertical="center"/>
    </xf>
    <xf numFmtId="0" fontId="16" fillId="0" borderId="64" xfId="9" applyFont="1" applyFill="1" applyBorder="1" applyAlignment="1">
      <alignment horizontal="center" vertical="center" wrapText="1"/>
    </xf>
    <xf numFmtId="3" fontId="16" fillId="0" borderId="65" xfId="9" applyNumberFormat="1" applyFont="1" applyFill="1" applyBorder="1" applyAlignment="1">
      <alignment horizontal="center" vertical="center" wrapText="1"/>
    </xf>
    <xf numFmtId="0" fontId="16" fillId="0" borderId="66" xfId="9" applyNumberFormat="1" applyFont="1" applyFill="1" applyBorder="1" applyAlignment="1">
      <alignment horizontal="center" vertical="center" wrapText="1"/>
    </xf>
    <xf numFmtId="3" fontId="8" fillId="0" borderId="106" xfId="9" applyNumberFormat="1" applyFont="1" applyFill="1" applyBorder="1" applyAlignment="1">
      <alignment vertical="center"/>
    </xf>
    <xf numFmtId="3" fontId="22" fillId="0" borderId="106" xfId="10" applyNumberFormat="1" applyFont="1" applyBorder="1" applyAlignment="1">
      <alignment vertical="center"/>
    </xf>
    <xf numFmtId="3" fontId="22" fillId="0" borderId="107" xfId="10" applyNumberFormat="1" applyFont="1" applyBorder="1" applyAlignment="1">
      <alignment vertical="center"/>
    </xf>
    <xf numFmtId="0" fontId="15" fillId="0" borderId="56" xfId="9" applyFont="1" applyFill="1" applyBorder="1" applyAlignment="1">
      <alignment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3" fontId="15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vertical="center" wrapText="1"/>
    </xf>
    <xf numFmtId="3" fontId="16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vertical="center" wrapText="1"/>
    </xf>
    <xf numFmtId="3" fontId="15" fillId="0" borderId="109" xfId="0" applyNumberFormat="1" applyFont="1" applyBorder="1" applyAlignment="1">
      <alignment horizontal="right" vertical="center"/>
    </xf>
    <xf numFmtId="3" fontId="16" fillId="0" borderId="109" xfId="0" applyNumberFormat="1" applyFont="1" applyBorder="1" applyAlignment="1">
      <alignment horizontal="right" vertical="center"/>
    </xf>
    <xf numFmtId="3" fontId="19" fillId="0" borderId="109" xfId="0" applyNumberFormat="1" applyFont="1" applyBorder="1" applyAlignment="1">
      <alignment horizontal="right" vertical="center"/>
    </xf>
    <xf numFmtId="3" fontId="15" fillId="0" borderId="110" xfId="0" applyNumberFormat="1" applyFont="1" applyBorder="1" applyAlignment="1">
      <alignment horizontal="right" vertical="center"/>
    </xf>
    <xf numFmtId="3" fontId="16" fillId="0" borderId="110" xfId="0" applyNumberFormat="1" applyFont="1" applyBorder="1" applyAlignment="1">
      <alignment horizontal="right" vertical="center"/>
    </xf>
    <xf numFmtId="3" fontId="19" fillId="0" borderId="110" xfId="0" applyNumberFormat="1" applyFont="1" applyBorder="1" applyAlignment="1">
      <alignment horizontal="right" vertical="center"/>
    </xf>
    <xf numFmtId="3" fontId="15" fillId="0" borderId="115" xfId="0" applyNumberFormat="1" applyFont="1" applyBorder="1" applyAlignment="1">
      <alignment horizontal="right" vertical="center"/>
    </xf>
    <xf numFmtId="3" fontId="15" fillId="0" borderId="116" xfId="0" applyNumberFormat="1" applyFont="1" applyBorder="1" applyAlignment="1">
      <alignment horizontal="right" vertical="center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3" fontId="15" fillId="0" borderId="117" xfId="0" applyNumberFormat="1" applyFont="1" applyBorder="1" applyAlignment="1">
      <alignment horizontal="right" vertical="center"/>
    </xf>
    <xf numFmtId="3" fontId="15" fillId="0" borderId="118" xfId="0" applyNumberFormat="1" applyFont="1" applyBorder="1" applyAlignment="1">
      <alignment horizontal="right" vertical="center"/>
    </xf>
    <xf numFmtId="3" fontId="16" fillId="0" borderId="118" xfId="0" applyNumberFormat="1" applyFont="1" applyBorder="1" applyAlignment="1">
      <alignment horizontal="right" vertical="center"/>
    </xf>
    <xf numFmtId="3" fontId="19" fillId="0" borderId="118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 wrapText="1"/>
    </xf>
    <xf numFmtId="0" fontId="15" fillId="0" borderId="120" xfId="0" applyFont="1" applyBorder="1" applyAlignment="1">
      <alignment vertical="center" wrapText="1"/>
    </xf>
    <xf numFmtId="0" fontId="15" fillId="0" borderId="95" xfId="0" applyFont="1" applyBorder="1" applyAlignment="1">
      <alignment horizontal="left" vertical="center" wrapText="1"/>
    </xf>
    <xf numFmtId="0" fontId="16" fillId="0" borderId="95" xfId="0" applyFont="1" applyBorder="1" applyAlignment="1">
      <alignment vertical="center" wrapText="1"/>
    </xf>
    <xf numFmtId="0" fontId="19" fillId="0" borderId="95" xfId="0" applyFont="1" applyBorder="1" applyAlignment="1">
      <alignment vertical="center" wrapText="1"/>
    </xf>
    <xf numFmtId="0" fontId="15" fillId="0" borderId="96" xfId="0" applyFont="1" applyBorder="1" applyAlignment="1">
      <alignment vertical="center" wrapText="1"/>
    </xf>
    <xf numFmtId="3" fontId="15" fillId="0" borderId="121" xfId="0" applyNumberFormat="1" applyFont="1" applyBorder="1" applyAlignment="1">
      <alignment horizontal="right" vertical="center"/>
    </xf>
    <xf numFmtId="3" fontId="15" fillId="0" borderId="106" xfId="0" applyNumberFormat="1" applyFont="1" applyBorder="1" applyAlignment="1">
      <alignment horizontal="right" vertical="center"/>
    </xf>
    <xf numFmtId="3" fontId="15" fillId="0" borderId="107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vertical="center" wrapText="1"/>
    </xf>
    <xf numFmtId="3" fontId="16" fillId="0" borderId="67" xfId="0" applyNumberFormat="1" applyFont="1" applyBorder="1" applyAlignment="1">
      <alignment horizontal="right" vertical="center"/>
    </xf>
    <xf numFmtId="3" fontId="16" fillId="0" borderId="65" xfId="0" applyNumberFormat="1" applyFont="1" applyBorder="1" applyAlignment="1">
      <alignment horizontal="right" vertical="center"/>
    </xf>
    <xf numFmtId="3" fontId="16" fillId="0" borderId="66" xfId="0" applyNumberFormat="1" applyFont="1" applyBorder="1" applyAlignment="1">
      <alignment horizontal="right" vertical="center"/>
    </xf>
    <xf numFmtId="0" fontId="15" fillId="0" borderId="0" xfId="9" applyFont="1" applyAlignment="1">
      <alignment vertical="center"/>
    </xf>
    <xf numFmtId="0" fontId="16" fillId="0" borderId="0" xfId="12" applyFont="1" applyBorder="1" applyAlignment="1">
      <alignment horizontal="center" vertical="center"/>
    </xf>
    <xf numFmtId="0" fontId="15" fillId="0" borderId="0" xfId="9" applyFont="1" applyAlignment="1">
      <alignment horizontal="center" vertical="center"/>
    </xf>
    <xf numFmtId="0" fontId="16" fillId="0" borderId="0" xfId="9" applyFont="1" applyAlignment="1">
      <alignment vertical="center"/>
    </xf>
    <xf numFmtId="0" fontId="15" fillId="0" borderId="0" xfId="9" applyFont="1" applyFill="1" applyAlignment="1">
      <alignment vertical="center"/>
    </xf>
    <xf numFmtId="0" fontId="15" fillId="4" borderId="0" xfId="9" applyFont="1" applyFill="1" applyAlignment="1">
      <alignment vertical="center"/>
    </xf>
    <xf numFmtId="3" fontId="15" fillId="0" borderId="0" xfId="9" applyNumberFormat="1" applyFont="1" applyFill="1" applyAlignment="1">
      <alignment vertical="center"/>
    </xf>
    <xf numFmtId="0" fontId="19" fillId="0" borderId="0" xfId="9" applyFont="1" applyAlignment="1">
      <alignment vertical="center"/>
    </xf>
    <xf numFmtId="0" fontId="15" fillId="0" borderId="0" xfId="9" applyFont="1" applyAlignment="1">
      <alignment vertical="center" wrapText="1"/>
    </xf>
    <xf numFmtId="3" fontId="16" fillId="0" borderId="109" xfId="12" applyNumberFormat="1" applyFont="1" applyBorder="1" applyAlignment="1">
      <alignment horizontal="center" vertical="center"/>
    </xf>
    <xf numFmtId="3" fontId="15" fillId="0" borderId="109" xfId="12" applyNumberFormat="1" applyFont="1" applyBorder="1" applyAlignment="1">
      <alignment vertical="center"/>
    </xf>
    <xf numFmtId="3" fontId="15" fillId="0" borderId="109" xfId="12" applyNumberFormat="1" applyFont="1" applyFill="1" applyBorder="1" applyAlignment="1">
      <alignment vertical="center"/>
    </xf>
    <xf numFmtId="3" fontId="19" fillId="0" borderId="109" xfId="12" applyNumberFormat="1" applyFont="1" applyFill="1" applyBorder="1" applyAlignment="1">
      <alignment vertical="center"/>
    </xf>
    <xf numFmtId="3" fontId="16" fillId="0" borderId="109" xfId="12" applyNumberFormat="1" applyFont="1" applyFill="1" applyBorder="1" applyAlignment="1">
      <alignment vertical="center"/>
    </xf>
    <xf numFmtId="3" fontId="15" fillId="0" borderId="110" xfId="12" applyNumberFormat="1" applyFont="1" applyBorder="1" applyAlignment="1">
      <alignment vertical="center"/>
    </xf>
    <xf numFmtId="3" fontId="15" fillId="0" borderId="110" xfId="12" applyNumberFormat="1" applyFont="1" applyFill="1" applyBorder="1" applyAlignment="1">
      <alignment vertical="center"/>
    </xf>
    <xf numFmtId="3" fontId="19" fillId="0" borderId="110" xfId="12" applyNumberFormat="1" applyFont="1" applyFill="1" applyBorder="1" applyAlignment="1">
      <alignment vertical="center"/>
    </xf>
    <xf numFmtId="3" fontId="16" fillId="0" borderId="110" xfId="12" applyNumberFormat="1" applyFont="1" applyFill="1" applyBorder="1" applyAlignment="1">
      <alignment vertical="center"/>
    </xf>
    <xf numFmtId="3" fontId="16" fillId="0" borderId="115" xfId="12" applyNumberFormat="1" applyFont="1" applyBorder="1" applyAlignment="1">
      <alignment vertical="center"/>
    </xf>
    <xf numFmtId="3" fontId="16" fillId="0" borderId="116" xfId="12" applyNumberFormat="1" applyFont="1" applyBorder="1" applyAlignment="1">
      <alignment vertical="center"/>
    </xf>
    <xf numFmtId="3" fontId="16" fillId="0" borderId="65" xfId="12" applyNumberFormat="1" applyFont="1" applyBorder="1" applyAlignment="1">
      <alignment horizontal="center" vertical="center"/>
    </xf>
    <xf numFmtId="3" fontId="16" fillId="0" borderId="66" xfId="12" applyNumberFormat="1" applyFont="1" applyBorder="1" applyAlignment="1">
      <alignment horizontal="center" vertical="center"/>
    </xf>
    <xf numFmtId="3" fontId="16" fillId="0" borderId="67" xfId="12" applyNumberFormat="1" applyFont="1" applyBorder="1" applyAlignment="1">
      <alignment horizontal="center" vertical="center"/>
    </xf>
    <xf numFmtId="3" fontId="16" fillId="0" borderId="117" xfId="12" applyNumberFormat="1" applyFont="1" applyBorder="1" applyAlignment="1">
      <alignment vertical="center"/>
    </xf>
    <xf numFmtId="3" fontId="15" fillId="0" borderId="118" xfId="12" applyNumberFormat="1" applyFont="1" applyBorder="1" applyAlignment="1">
      <alignment vertical="center"/>
    </xf>
    <xf numFmtId="3" fontId="15" fillId="0" borderId="118" xfId="12" applyNumberFormat="1" applyFont="1" applyFill="1" applyBorder="1" applyAlignment="1">
      <alignment vertical="center"/>
    </xf>
    <xf numFmtId="3" fontId="19" fillId="0" borderId="118" xfId="12" applyNumberFormat="1" applyFont="1" applyFill="1" applyBorder="1" applyAlignment="1">
      <alignment vertical="center"/>
    </xf>
    <xf numFmtId="3" fontId="16" fillId="0" borderId="118" xfId="12" applyNumberFormat="1" applyFont="1" applyFill="1" applyBorder="1" applyAlignment="1">
      <alignment vertical="center"/>
    </xf>
    <xf numFmtId="0" fontId="16" fillId="0" borderId="26" xfId="12" applyFont="1" applyBorder="1" applyAlignment="1">
      <alignment horizontal="center" vertical="center" wrapText="1"/>
    </xf>
    <xf numFmtId="0" fontId="16" fillId="0" borderId="120" xfId="12" applyFont="1" applyBorder="1" applyAlignment="1">
      <alignment vertical="center" wrapText="1"/>
    </xf>
    <xf numFmtId="0" fontId="15" fillId="0" borderId="95" xfId="12" applyFont="1" applyBorder="1" applyAlignment="1">
      <alignment vertical="center" wrapText="1"/>
    </xf>
    <xf numFmtId="0" fontId="16" fillId="0" borderId="95" xfId="12" applyFont="1" applyBorder="1" applyAlignment="1">
      <alignment vertical="center" wrapText="1"/>
    </xf>
    <xf numFmtId="0" fontId="15" fillId="3" borderId="95" xfId="12" applyFont="1" applyFill="1" applyBorder="1" applyAlignment="1">
      <alignment vertical="center" wrapText="1"/>
    </xf>
    <xf numFmtId="0" fontId="15" fillId="0" borderId="95" xfId="12" applyFont="1" applyFill="1" applyBorder="1" applyAlignment="1">
      <alignment vertical="center" wrapText="1"/>
    </xf>
    <xf numFmtId="0" fontId="19" fillId="0" borderId="95" xfId="12" applyFont="1" applyFill="1" applyBorder="1" applyAlignment="1">
      <alignment vertical="center" wrapText="1"/>
    </xf>
    <xf numFmtId="0" fontId="16" fillId="0" borderId="95" xfId="12" applyFont="1" applyFill="1" applyBorder="1" applyAlignment="1">
      <alignment vertical="center" wrapText="1"/>
    </xf>
    <xf numFmtId="0" fontId="15" fillId="0" borderId="95" xfId="0" applyFont="1" applyFill="1" applyBorder="1" applyAlignment="1">
      <alignment vertical="center" wrapText="1"/>
    </xf>
    <xf numFmtId="0" fontId="19" fillId="0" borderId="95" xfId="12" applyFont="1" applyBorder="1" applyAlignment="1">
      <alignment vertical="center" wrapText="1"/>
    </xf>
    <xf numFmtId="0" fontId="16" fillId="0" borderId="26" xfId="12" applyFont="1" applyBorder="1" applyAlignment="1">
      <alignment vertical="center" wrapText="1"/>
    </xf>
    <xf numFmtId="3" fontId="16" fillId="0" borderId="67" xfId="12" applyNumberFormat="1" applyFont="1" applyBorder="1" applyAlignment="1">
      <alignment vertical="center"/>
    </xf>
    <xf numFmtId="3" fontId="16" fillId="0" borderId="65" xfId="12" applyNumberFormat="1" applyFont="1" applyBorder="1" applyAlignment="1">
      <alignment vertical="center"/>
    </xf>
    <xf numFmtId="3" fontId="16" fillId="0" borderId="66" xfId="12" applyNumberFormat="1" applyFont="1" applyBorder="1" applyAlignment="1">
      <alignment vertical="center"/>
    </xf>
    <xf numFmtId="0" fontId="16" fillId="0" borderId="96" xfId="12" applyFont="1" applyBorder="1" applyAlignment="1">
      <alignment vertical="center" wrapText="1"/>
    </xf>
    <xf numFmtId="3" fontId="16" fillId="0" borderId="121" xfId="12" applyNumberFormat="1" applyFont="1" applyFill="1" applyBorder="1" applyAlignment="1">
      <alignment vertical="center"/>
    </xf>
    <xf numFmtId="3" fontId="16" fillId="0" borderId="106" xfId="12" applyNumberFormat="1" applyFont="1" applyFill="1" applyBorder="1" applyAlignment="1">
      <alignment vertical="center"/>
    </xf>
    <xf numFmtId="3" fontId="16" fillId="0" borderId="107" xfId="12" applyNumberFormat="1" applyFont="1" applyFill="1" applyBorder="1" applyAlignment="1">
      <alignment vertical="center"/>
    </xf>
    <xf numFmtId="0" fontId="16" fillId="0" borderId="0" xfId="9" applyFont="1" applyBorder="1" applyAlignment="1">
      <alignment vertical="center"/>
    </xf>
    <xf numFmtId="3" fontId="16" fillId="0" borderId="110" xfId="12" applyNumberFormat="1" applyFont="1" applyBorder="1" applyAlignment="1">
      <alignment horizontal="center" vertical="center"/>
    </xf>
    <xf numFmtId="3" fontId="16" fillId="0" borderId="118" xfId="12" applyNumberFormat="1" applyFont="1" applyBorder="1" applyAlignment="1">
      <alignment horizontal="center" vertical="center"/>
    </xf>
    <xf numFmtId="3" fontId="16" fillId="0" borderId="117" xfId="12" applyNumberFormat="1" applyFont="1" applyBorder="1" applyAlignment="1">
      <alignment horizontal="center" vertical="center"/>
    </xf>
    <xf numFmtId="3" fontId="16" fillId="0" borderId="115" xfId="12" applyNumberFormat="1" applyFont="1" applyBorder="1" applyAlignment="1">
      <alignment horizontal="center" vertical="center"/>
    </xf>
    <xf numFmtId="3" fontId="16" fillId="0" borderId="116" xfId="12" applyNumberFormat="1" applyFont="1" applyBorder="1" applyAlignment="1">
      <alignment horizontal="center" vertical="center"/>
    </xf>
    <xf numFmtId="3" fontId="19" fillId="0" borderId="118" xfId="12" applyNumberFormat="1" applyFont="1" applyBorder="1" applyAlignment="1">
      <alignment vertical="center"/>
    </xf>
    <xf numFmtId="3" fontId="19" fillId="0" borderId="109" xfId="12" applyNumberFormat="1" applyFont="1" applyBorder="1" applyAlignment="1">
      <alignment vertical="center"/>
    </xf>
    <xf numFmtId="3" fontId="19" fillId="0" borderId="110" xfId="12" applyNumberFormat="1" applyFont="1" applyBorder="1" applyAlignment="1">
      <alignment vertical="center"/>
    </xf>
    <xf numFmtId="0" fontId="13" fillId="0" borderId="0" xfId="9" applyFont="1" applyAlignment="1">
      <alignment vertical="center"/>
    </xf>
    <xf numFmtId="0" fontId="13" fillId="0" borderId="0" xfId="9" applyFont="1" applyFill="1" applyAlignment="1">
      <alignment vertical="center"/>
    </xf>
    <xf numFmtId="0" fontId="15" fillId="0" borderId="96" xfId="12" applyFont="1" applyBorder="1" applyAlignment="1">
      <alignment vertical="center" wrapText="1"/>
    </xf>
    <xf numFmtId="3" fontId="15" fillId="0" borderId="121" xfId="12" applyNumberFormat="1" applyFont="1" applyBorder="1" applyAlignment="1">
      <alignment vertical="center"/>
    </xf>
    <xf numFmtId="3" fontId="15" fillId="0" borderId="106" xfId="12" applyNumberFormat="1" applyFont="1" applyBorder="1" applyAlignment="1">
      <alignment vertical="center"/>
    </xf>
    <xf numFmtId="3" fontId="15" fillId="0" borderId="107" xfId="12" applyNumberFormat="1" applyFont="1" applyBorder="1" applyAlignment="1">
      <alignment vertical="center"/>
    </xf>
    <xf numFmtId="3" fontId="16" fillId="0" borderId="67" xfId="12" applyNumberFormat="1" applyFont="1" applyFill="1" applyBorder="1" applyAlignment="1">
      <alignment vertical="center"/>
    </xf>
    <xf numFmtId="3" fontId="16" fillId="0" borderId="65" xfId="12" applyNumberFormat="1" applyFont="1" applyFill="1" applyBorder="1" applyAlignment="1">
      <alignment vertical="center"/>
    </xf>
    <xf numFmtId="3" fontId="16" fillId="0" borderId="66" xfId="12" applyNumberFormat="1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3" fontId="15" fillId="0" borderId="0" xfId="9" applyNumberFormat="1" applyFont="1" applyAlignment="1">
      <alignment vertical="center"/>
    </xf>
    <xf numFmtId="3" fontId="16" fillId="0" borderId="109" xfId="0" applyNumberFormat="1" applyFont="1" applyFill="1" applyBorder="1" applyAlignment="1">
      <alignment vertical="center"/>
    </xf>
    <xf numFmtId="3" fontId="15" fillId="0" borderId="109" xfId="0" applyNumberFormat="1" applyFont="1" applyFill="1" applyBorder="1" applyAlignment="1">
      <alignment vertical="center"/>
    </xf>
    <xf numFmtId="3" fontId="19" fillId="0" borderId="109" xfId="0" applyNumberFormat="1" applyFont="1" applyFill="1" applyBorder="1" applyAlignment="1">
      <alignment vertical="center"/>
    </xf>
    <xf numFmtId="3" fontId="16" fillId="0" borderId="109" xfId="0" applyNumberFormat="1" applyFont="1" applyFill="1" applyBorder="1" applyAlignment="1">
      <alignment horizontal="center" vertical="center"/>
    </xf>
    <xf numFmtId="3" fontId="16" fillId="0" borderId="110" xfId="0" applyNumberFormat="1" applyFont="1" applyFill="1" applyBorder="1" applyAlignment="1">
      <alignment vertical="center"/>
    </xf>
    <xf numFmtId="3" fontId="15" fillId="0" borderId="110" xfId="0" applyNumberFormat="1" applyFont="1" applyFill="1" applyBorder="1" applyAlignment="1">
      <alignment vertical="center"/>
    </xf>
    <xf numFmtId="3" fontId="19" fillId="0" borderId="110" xfId="0" applyNumberFormat="1" applyFont="1" applyFill="1" applyBorder="1" applyAlignment="1">
      <alignment vertical="center"/>
    </xf>
    <xf numFmtId="3" fontId="16" fillId="0" borderId="110" xfId="0" applyNumberFormat="1" applyFont="1" applyBorder="1" applyAlignment="1">
      <alignment horizontal="center" vertical="center"/>
    </xf>
    <xf numFmtId="3" fontId="16" fillId="0" borderId="115" xfId="0" applyNumberFormat="1" applyFont="1" applyFill="1" applyBorder="1" applyAlignment="1">
      <alignment vertical="center"/>
    </xf>
    <xf numFmtId="3" fontId="16" fillId="0" borderId="116" xfId="0" applyNumberFormat="1" applyFont="1" applyFill="1" applyBorder="1" applyAlignment="1">
      <alignment vertical="center"/>
    </xf>
    <xf numFmtId="3" fontId="16" fillId="0" borderId="65" xfId="0" applyNumberFormat="1" applyFont="1" applyBorder="1" applyAlignment="1">
      <alignment horizontal="center" vertical="center"/>
    </xf>
    <xf numFmtId="3" fontId="16" fillId="0" borderId="66" xfId="0" applyNumberFormat="1" applyFont="1" applyBorder="1" applyAlignment="1">
      <alignment horizontal="center" vertical="center"/>
    </xf>
    <xf numFmtId="0" fontId="19" fillId="0" borderId="0" xfId="9" applyFont="1" applyBorder="1" applyAlignment="1">
      <alignment vertical="center"/>
    </xf>
    <xf numFmtId="3" fontId="16" fillId="0" borderId="67" xfId="0" applyNumberFormat="1" applyFont="1" applyBorder="1" applyAlignment="1">
      <alignment horizontal="center" vertical="center"/>
    </xf>
    <xf numFmtId="3" fontId="16" fillId="0" borderId="117" xfId="0" applyNumberFormat="1" applyFont="1" applyFill="1" applyBorder="1" applyAlignment="1">
      <alignment vertical="center"/>
    </xf>
    <xf numFmtId="3" fontId="15" fillId="0" borderId="118" xfId="0" applyNumberFormat="1" applyFont="1" applyFill="1" applyBorder="1" applyAlignment="1">
      <alignment vertical="center"/>
    </xf>
    <xf numFmtId="3" fontId="19" fillId="0" borderId="118" xfId="0" applyNumberFormat="1" applyFont="1" applyFill="1" applyBorder="1" applyAlignment="1">
      <alignment vertical="center"/>
    </xf>
    <xf numFmtId="3" fontId="16" fillId="0" borderId="118" xfId="0" applyNumberFormat="1" applyFont="1" applyFill="1" applyBorder="1" applyAlignment="1">
      <alignment vertical="center"/>
    </xf>
    <xf numFmtId="3" fontId="16" fillId="0" borderId="118" xfId="0" applyNumberFormat="1" applyFont="1" applyFill="1" applyBorder="1" applyAlignment="1">
      <alignment horizontal="center" vertical="center"/>
    </xf>
    <xf numFmtId="3" fontId="15" fillId="0" borderId="121" xfId="0" applyNumberFormat="1" applyFont="1" applyFill="1" applyBorder="1" applyAlignment="1">
      <alignment vertical="center"/>
    </xf>
    <xf numFmtId="3" fontId="15" fillId="0" borderId="106" xfId="0" applyNumberFormat="1" applyFont="1" applyFill="1" applyBorder="1" applyAlignment="1">
      <alignment vertical="center"/>
    </xf>
    <xf numFmtId="3" fontId="15" fillId="0" borderId="107" xfId="0" applyNumberFormat="1" applyFont="1" applyFill="1" applyBorder="1" applyAlignment="1">
      <alignment vertical="center"/>
    </xf>
    <xf numFmtId="0" fontId="16" fillId="0" borderId="120" xfId="0" applyFont="1" applyBorder="1" applyAlignment="1">
      <alignment vertical="center" wrapText="1"/>
    </xf>
    <xf numFmtId="3" fontId="16" fillId="0" borderId="67" xfId="0" applyNumberFormat="1" applyFont="1" applyFill="1" applyBorder="1" applyAlignment="1">
      <alignment vertical="center"/>
    </xf>
    <xf numFmtId="3" fontId="16" fillId="0" borderId="65" xfId="0" applyNumberFormat="1" applyFont="1" applyFill="1" applyBorder="1" applyAlignment="1">
      <alignment vertical="center"/>
    </xf>
    <xf numFmtId="3" fontId="16" fillId="0" borderId="66" xfId="0" applyNumberFormat="1" applyFont="1" applyFill="1" applyBorder="1" applyAlignment="1">
      <alignment vertical="center"/>
    </xf>
    <xf numFmtId="0" fontId="16" fillId="0" borderId="96" xfId="12" applyFont="1" applyFill="1" applyBorder="1" applyAlignment="1">
      <alignment vertical="center" wrapText="1"/>
    </xf>
    <xf numFmtId="3" fontId="16" fillId="0" borderId="121" xfId="0" applyNumberFormat="1" applyFont="1" applyFill="1" applyBorder="1" applyAlignment="1">
      <alignment vertical="center"/>
    </xf>
    <xf numFmtId="3" fontId="16" fillId="0" borderId="106" xfId="0" applyNumberFormat="1" applyFont="1" applyFill="1" applyBorder="1" applyAlignment="1">
      <alignment vertical="center"/>
    </xf>
    <xf numFmtId="3" fontId="16" fillId="0" borderId="107" xfId="0" applyNumberFormat="1" applyFont="1" applyFill="1" applyBorder="1" applyAlignment="1">
      <alignment vertical="center"/>
    </xf>
    <xf numFmtId="0" fontId="16" fillId="0" borderId="52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19" xfId="0" applyFont="1" applyBorder="1" applyAlignment="1">
      <alignment horizontal="center" vertical="center" wrapText="1"/>
    </xf>
    <xf numFmtId="0" fontId="15" fillId="0" borderId="120" xfId="0" applyFont="1" applyBorder="1" applyAlignment="1">
      <alignment horizontal="justify" vertical="center" wrapText="1"/>
    </xf>
    <xf numFmtId="2" fontId="15" fillId="0" borderId="117" xfId="0" applyNumberFormat="1" applyFont="1" applyBorder="1" applyAlignment="1">
      <alignment horizontal="center" vertical="center" wrapText="1"/>
    </xf>
    <xf numFmtId="2" fontId="15" fillId="0" borderId="115" xfId="0" applyNumberFormat="1" applyFont="1" applyBorder="1" applyAlignment="1">
      <alignment horizontal="center" vertical="center" wrapText="1"/>
    </xf>
    <xf numFmtId="2" fontId="15" fillId="0" borderId="116" xfId="0" applyNumberFormat="1" applyFont="1" applyBorder="1" applyAlignment="1">
      <alignment horizontal="center" vertical="center" wrapText="1"/>
    </xf>
    <xf numFmtId="0" fontId="15" fillId="0" borderId="95" xfId="0" applyFont="1" applyBorder="1" applyAlignment="1">
      <alignment horizontal="justify" vertical="center" wrapText="1"/>
    </xf>
    <xf numFmtId="2" fontId="15" fillId="0" borderId="118" xfId="0" applyNumberFormat="1" applyFont="1" applyBorder="1" applyAlignment="1">
      <alignment horizontal="center" vertical="center" wrapText="1"/>
    </xf>
    <xf numFmtId="2" fontId="15" fillId="0" borderId="109" xfId="0" applyNumberFormat="1" applyFont="1" applyBorder="1" applyAlignment="1">
      <alignment horizontal="center" vertical="center" wrapText="1"/>
    </xf>
    <xf numFmtId="2" fontId="15" fillId="0" borderId="110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justify" vertical="center" wrapText="1"/>
    </xf>
    <xf numFmtId="2" fontId="13" fillId="0" borderId="118" xfId="0" applyNumberFormat="1" applyFont="1" applyBorder="1" applyAlignment="1">
      <alignment horizontal="center" vertical="center" wrapText="1"/>
    </xf>
    <xf numFmtId="2" fontId="13" fillId="0" borderId="109" xfId="0" applyNumberFormat="1" applyFont="1" applyBorder="1" applyAlignment="1">
      <alignment horizontal="center" vertical="center" wrapText="1"/>
    </xf>
    <xf numFmtId="2" fontId="13" fillId="0" borderId="110" xfId="0" applyNumberFormat="1" applyFont="1" applyBorder="1" applyAlignment="1">
      <alignment horizontal="center" vertical="center" wrapText="1"/>
    </xf>
    <xf numFmtId="0" fontId="16" fillId="0" borderId="95" xfId="0" applyFont="1" applyBorder="1" applyAlignment="1">
      <alignment horizontal="justify" vertical="center" wrapText="1"/>
    </xf>
    <xf numFmtId="2" fontId="16" fillId="0" borderId="118" xfId="0" applyNumberFormat="1" applyFont="1" applyBorder="1" applyAlignment="1">
      <alignment horizontal="center" vertical="center" wrapText="1"/>
    </xf>
    <xf numFmtId="2" fontId="16" fillId="0" borderId="109" xfId="0" applyNumberFormat="1" applyFont="1" applyBorder="1" applyAlignment="1">
      <alignment horizontal="center" vertical="center" wrapText="1"/>
    </xf>
    <xf numFmtId="2" fontId="16" fillId="0" borderId="110" xfId="0" applyNumberFormat="1" applyFont="1" applyBorder="1" applyAlignment="1">
      <alignment horizontal="center" vertical="center" wrapText="1"/>
    </xf>
    <xf numFmtId="2" fontId="15" fillId="0" borderId="118" xfId="0" applyNumberFormat="1" applyFont="1" applyBorder="1" applyAlignment="1">
      <alignment horizontal="center" vertical="center"/>
    </xf>
    <xf numFmtId="2" fontId="15" fillId="0" borderId="109" xfId="0" applyNumberFormat="1" applyFont="1" applyBorder="1" applyAlignment="1">
      <alignment horizontal="center" vertical="center"/>
    </xf>
    <xf numFmtId="2" fontId="15" fillId="0" borderId="110" xfId="0" applyNumberFormat="1" applyFont="1" applyBorder="1" applyAlignment="1">
      <alignment horizontal="center" vertical="center"/>
    </xf>
    <xf numFmtId="49" fontId="15" fillId="0" borderId="95" xfId="0" applyNumberFormat="1" applyFont="1" applyBorder="1" applyAlignment="1">
      <alignment horizontal="justify" vertical="center" wrapText="1"/>
    </xf>
    <xf numFmtId="0" fontId="15" fillId="0" borderId="96" xfId="0" applyFont="1" applyBorder="1" applyAlignment="1">
      <alignment horizontal="justify" vertical="center" wrapText="1"/>
    </xf>
    <xf numFmtId="2" fontId="15" fillId="0" borderId="121" xfId="0" applyNumberFormat="1" applyFont="1" applyBorder="1" applyAlignment="1">
      <alignment horizontal="center" vertical="center" wrapText="1"/>
    </xf>
    <xf numFmtId="2" fontId="15" fillId="0" borderId="106" xfId="0" applyNumberFormat="1" applyFont="1" applyBorder="1" applyAlignment="1">
      <alignment horizontal="center" vertical="center" wrapText="1"/>
    </xf>
    <xf numFmtId="2" fontId="15" fillId="0" borderId="107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horizontal="justify" vertical="center" wrapText="1"/>
    </xf>
    <xf numFmtId="2" fontId="16" fillId="0" borderId="67" xfId="0" applyNumberFormat="1" applyFont="1" applyBorder="1" applyAlignment="1">
      <alignment horizontal="center" vertical="center" wrapText="1"/>
    </xf>
    <xf numFmtId="2" fontId="16" fillId="0" borderId="65" xfId="0" applyNumberFormat="1" applyFont="1" applyBorder="1" applyAlignment="1">
      <alignment horizontal="center" vertical="center" wrapText="1"/>
    </xf>
    <xf numFmtId="2" fontId="16" fillId="0" borderId="66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169" fontId="15" fillId="0" borderId="0" xfId="0" applyNumberFormat="1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5" fillId="0" borderId="122" xfId="0" applyFont="1" applyBorder="1" applyAlignment="1">
      <alignment vertical="center"/>
    </xf>
    <xf numFmtId="2" fontId="15" fillId="0" borderId="71" xfId="0" applyNumberFormat="1" applyFont="1" applyBorder="1" applyAlignment="1">
      <alignment horizontal="center" vertical="center"/>
    </xf>
    <xf numFmtId="2" fontId="15" fillId="0" borderId="69" xfId="0" applyNumberFormat="1" applyFont="1" applyBorder="1" applyAlignment="1">
      <alignment horizontal="center" vertical="center"/>
    </xf>
    <xf numFmtId="2" fontId="15" fillId="0" borderId="70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vertical="center"/>
    </xf>
    <xf numFmtId="2" fontId="16" fillId="0" borderId="67" xfId="0" applyNumberFormat="1" applyFont="1" applyBorder="1" applyAlignment="1">
      <alignment horizontal="center" vertical="center"/>
    </xf>
    <xf numFmtId="2" fontId="16" fillId="0" borderId="65" xfId="0" applyNumberFormat="1" applyFont="1" applyBorder="1" applyAlignment="1">
      <alignment horizontal="center" vertical="center"/>
    </xf>
    <xf numFmtId="2" fontId="16" fillId="0" borderId="66" xfId="0" applyNumberFormat="1" applyFont="1" applyBorder="1" applyAlignment="1">
      <alignment horizontal="center" vertical="center"/>
    </xf>
    <xf numFmtId="0" fontId="16" fillId="0" borderId="0" xfId="13" applyFont="1" applyBorder="1" applyAlignment="1">
      <alignment horizontal="center" vertical="center"/>
    </xf>
    <xf numFmtId="0" fontId="16" fillId="0" borderId="0" xfId="13" applyFont="1" applyBorder="1" applyAlignment="1">
      <alignment horizontal="center" vertical="center" wrapText="1"/>
    </xf>
    <xf numFmtId="3" fontId="15" fillId="0" borderId="109" xfId="13" applyNumberFormat="1" applyFont="1" applyBorder="1" applyAlignment="1">
      <alignment horizontal="right"/>
    </xf>
    <xf numFmtId="3" fontId="15" fillId="0" borderId="87" xfId="13" applyNumberFormat="1" applyFont="1" applyBorder="1" applyAlignment="1">
      <alignment horizontal="right"/>
    </xf>
    <xf numFmtId="3" fontId="16" fillId="0" borderId="110" xfId="13" applyNumberFormat="1" applyFont="1" applyBorder="1" applyAlignment="1">
      <alignment horizontal="right"/>
    </xf>
    <xf numFmtId="3" fontId="16" fillId="0" borderId="0" xfId="13" applyNumberFormat="1" applyFont="1" applyBorder="1" applyAlignment="1">
      <alignment horizontal="right"/>
    </xf>
    <xf numFmtId="0" fontId="15" fillId="0" borderId="108" xfId="13" applyFont="1" applyBorder="1" applyAlignment="1">
      <alignment horizontal="left"/>
    </xf>
    <xf numFmtId="0" fontId="15" fillId="0" borderId="51" xfId="13" applyFont="1" applyBorder="1" applyAlignment="1">
      <alignment horizontal="left"/>
    </xf>
    <xf numFmtId="3" fontId="15" fillId="0" borderId="52" xfId="13" applyNumberFormat="1" applyFont="1" applyBorder="1" applyAlignment="1">
      <alignment horizontal="right"/>
    </xf>
    <xf numFmtId="3" fontId="15" fillId="0" borderId="112" xfId="13" applyNumberFormat="1" applyFont="1" applyBorder="1" applyAlignment="1">
      <alignment horizontal="right"/>
    </xf>
    <xf numFmtId="3" fontId="16" fillId="0" borderId="22" xfId="13" applyNumberFormat="1" applyFont="1" applyBorder="1" applyAlignment="1">
      <alignment horizontal="right"/>
    </xf>
    <xf numFmtId="0" fontId="8" fillId="0" borderId="0" xfId="0" applyFont="1" applyBorder="1"/>
    <xf numFmtId="3" fontId="16" fillId="0" borderId="109" xfId="13" applyNumberFormat="1" applyFont="1" applyBorder="1" applyAlignment="1">
      <alignment horizontal="right"/>
    </xf>
    <xf numFmtId="3" fontId="16" fillId="0" borderId="52" xfId="13" applyNumberFormat="1" applyFont="1" applyBorder="1" applyAlignment="1">
      <alignment horizontal="right"/>
    </xf>
    <xf numFmtId="0" fontId="16" fillId="0" borderId="52" xfId="13" applyFont="1" applyBorder="1" applyAlignment="1">
      <alignment horizontal="center" vertical="center" wrapText="1"/>
    </xf>
    <xf numFmtId="0" fontId="16" fillId="0" borderId="22" xfId="13" applyFont="1" applyBorder="1" applyAlignment="1">
      <alignment horizontal="center" vertical="center" wrapText="1"/>
    </xf>
    <xf numFmtId="0" fontId="16" fillId="0" borderId="119" xfId="13" applyFont="1" applyBorder="1" applyAlignment="1">
      <alignment horizontal="center" vertical="center" wrapText="1"/>
    </xf>
    <xf numFmtId="3" fontId="15" fillId="0" borderId="118" xfId="13" applyNumberFormat="1" applyFont="1" applyBorder="1" applyAlignment="1">
      <alignment horizontal="right"/>
    </xf>
    <xf numFmtId="3" fontId="15" fillId="0" borderId="119" xfId="13" applyNumberFormat="1" applyFont="1" applyBorder="1" applyAlignment="1">
      <alignment horizontal="right"/>
    </xf>
    <xf numFmtId="0" fontId="15" fillId="0" borderId="110" xfId="13" applyFont="1" applyBorder="1"/>
    <xf numFmtId="0" fontId="15" fillId="0" borderId="22" xfId="13" applyFont="1" applyBorder="1"/>
    <xf numFmtId="0" fontId="16" fillId="0" borderId="112" xfId="13" applyFont="1" applyBorder="1" applyAlignment="1">
      <alignment horizontal="center" vertical="center" wrapText="1"/>
    </xf>
    <xf numFmtId="3" fontId="16" fillId="0" borderId="118" xfId="13" applyNumberFormat="1" applyFont="1" applyBorder="1" applyAlignment="1">
      <alignment horizontal="right"/>
    </xf>
    <xf numFmtId="3" fontId="16" fillId="0" borderId="119" xfId="13" applyNumberFormat="1" applyFont="1" applyBorder="1" applyAlignment="1">
      <alignment horizontal="right"/>
    </xf>
    <xf numFmtId="0" fontId="16" fillId="0" borderId="51" xfId="13" applyFont="1" applyBorder="1" applyAlignment="1">
      <alignment horizontal="center" vertical="center" wrapText="1"/>
    </xf>
    <xf numFmtId="3" fontId="15" fillId="0" borderId="108" xfId="13" applyNumberFormat="1" applyFont="1" applyBorder="1" applyAlignment="1">
      <alignment horizontal="right"/>
    </xf>
    <xf numFmtId="3" fontId="15" fillId="0" borderId="110" xfId="13" applyNumberFormat="1" applyFont="1" applyBorder="1" applyAlignment="1">
      <alignment horizontal="right"/>
    </xf>
    <xf numFmtId="3" fontId="15" fillId="0" borderId="51" xfId="13" applyNumberFormat="1" applyFont="1" applyBorder="1" applyAlignment="1">
      <alignment horizontal="right"/>
    </xf>
    <xf numFmtId="3" fontId="15" fillId="0" borderId="22" xfId="13" applyNumberFormat="1" applyFont="1" applyBorder="1" applyAlignment="1">
      <alignment horizontal="right"/>
    </xf>
    <xf numFmtId="3" fontId="34" fillId="0" borderId="109" xfId="0" applyNumberFormat="1" applyFont="1" applyBorder="1" applyAlignment="1">
      <alignment horizontal="right" vertical="center" wrapText="1"/>
    </xf>
    <xf numFmtId="3" fontId="35" fillId="0" borderId="109" xfId="0" applyNumberFormat="1" applyFont="1" applyBorder="1" applyAlignment="1">
      <alignment horizontal="right" vertical="center" wrapText="1"/>
    </xf>
    <xf numFmtId="3" fontId="34" fillId="0" borderId="52" xfId="0" applyNumberFormat="1" applyFont="1" applyBorder="1" applyAlignment="1">
      <alignment vertical="center"/>
    </xf>
    <xf numFmtId="0" fontId="35" fillId="0" borderId="0" xfId="0" applyFont="1" applyAlignment="1">
      <alignment vertical="center"/>
    </xf>
    <xf numFmtId="0" fontId="34" fillId="0" borderId="108" xfId="0" applyFont="1" applyBorder="1" applyAlignment="1">
      <alignment vertical="center" wrapText="1"/>
    </xf>
    <xf numFmtId="3" fontId="34" fillId="0" borderId="110" xfId="0" applyNumberFormat="1" applyFont="1" applyBorder="1" applyAlignment="1">
      <alignment horizontal="right" vertical="center" wrapText="1"/>
    </xf>
    <xf numFmtId="0" fontId="35" fillId="0" borderId="108" xfId="0" applyFont="1" applyBorder="1" applyAlignment="1">
      <alignment vertical="center" wrapText="1"/>
    </xf>
    <xf numFmtId="3" fontId="35" fillId="0" borderId="110" xfId="0" applyNumberFormat="1" applyFont="1" applyBorder="1" applyAlignment="1">
      <alignment horizontal="right" vertical="center" wrapText="1"/>
    </xf>
    <xf numFmtId="0" fontId="34" fillId="0" borderId="51" xfId="0" applyFont="1" applyFill="1" applyBorder="1" applyAlignment="1">
      <alignment vertical="center" wrapText="1"/>
    </xf>
    <xf numFmtId="3" fontId="34" fillId="0" borderId="22" xfId="0" applyNumberFormat="1" applyFont="1" applyBorder="1" applyAlignment="1">
      <alignment vertical="center"/>
    </xf>
    <xf numFmtId="0" fontId="34" fillId="0" borderId="114" xfId="0" applyFont="1" applyBorder="1" applyAlignment="1">
      <alignment vertical="center" wrapText="1"/>
    </xf>
    <xf numFmtId="3" fontId="34" fillId="0" borderId="115" xfId="0" applyNumberFormat="1" applyFont="1" applyBorder="1" applyAlignment="1">
      <alignment horizontal="right" vertical="center" wrapText="1"/>
    </xf>
    <xf numFmtId="3" fontId="34" fillId="0" borderId="116" xfId="0" applyNumberFormat="1" applyFont="1" applyBorder="1" applyAlignment="1">
      <alignment horizontal="right" vertical="center" wrapText="1"/>
    </xf>
    <xf numFmtId="0" fontId="34" fillId="0" borderId="65" xfId="0" applyFont="1" applyBorder="1" applyAlignment="1">
      <alignment horizontal="center" vertical="center" wrapText="1"/>
    </xf>
    <xf numFmtId="0" fontId="34" fillId="0" borderId="66" xfId="0" applyFont="1" applyBorder="1" applyAlignment="1">
      <alignment horizontal="center" vertical="center" wrapText="1"/>
    </xf>
    <xf numFmtId="0" fontId="34" fillId="0" borderId="64" xfId="0" applyFont="1" applyBorder="1" applyAlignment="1">
      <alignment horizontal="center" vertical="center" wrapText="1"/>
    </xf>
    <xf numFmtId="0" fontId="34" fillId="0" borderId="113" xfId="0" applyFont="1" applyBorder="1" applyAlignment="1">
      <alignment horizontal="center" vertical="center" wrapText="1"/>
    </xf>
    <xf numFmtId="3" fontId="34" fillId="0" borderId="123" xfId="0" applyNumberFormat="1" applyFont="1" applyBorder="1" applyAlignment="1">
      <alignment horizontal="right" vertical="center" wrapText="1"/>
    </xf>
    <xf numFmtId="3" fontId="34" fillId="0" borderId="87" xfId="0" applyNumberFormat="1" applyFont="1" applyBorder="1" applyAlignment="1">
      <alignment horizontal="right" vertical="center" wrapText="1"/>
    </xf>
    <xf numFmtId="3" fontId="35" fillId="0" borderId="87" xfId="0" applyNumberFormat="1" applyFont="1" applyBorder="1" applyAlignment="1">
      <alignment horizontal="right" vertical="center" wrapText="1"/>
    </xf>
    <xf numFmtId="3" fontId="34" fillId="0" borderId="112" xfId="0" applyNumberFormat="1" applyFont="1" applyBorder="1" applyAlignment="1">
      <alignment vertical="center"/>
    </xf>
    <xf numFmtId="3" fontId="34" fillId="0" borderId="114" xfId="0" applyNumberFormat="1" applyFont="1" applyBorder="1" applyAlignment="1">
      <alignment horizontal="right" vertical="center" wrapText="1"/>
    </xf>
    <xf numFmtId="3" fontId="34" fillId="0" borderId="108" xfId="0" applyNumberFormat="1" applyFont="1" applyBorder="1" applyAlignment="1">
      <alignment horizontal="right" vertical="center" wrapText="1"/>
    </xf>
    <xf numFmtId="3" fontId="34" fillId="0" borderId="51" xfId="0" applyNumberFormat="1" applyFont="1" applyBorder="1" applyAlignment="1">
      <alignment vertical="center"/>
    </xf>
    <xf numFmtId="49" fontId="15" fillId="0" borderId="0" xfId="14" applyNumberFormat="1" applyFont="1" applyAlignment="1">
      <alignment horizontal="center"/>
    </xf>
    <xf numFmtId="49" fontId="15" fillId="0" borderId="0" xfId="14" applyNumberFormat="1" applyFont="1" applyBorder="1" applyAlignment="1">
      <alignment horizontal="center"/>
    </xf>
    <xf numFmtId="0" fontId="15" fillId="0" borderId="0" xfId="14" applyFont="1"/>
    <xf numFmtId="3" fontId="15" fillId="0" borderId="0" xfId="14" applyNumberFormat="1" applyFont="1"/>
    <xf numFmtId="3" fontId="16" fillId="0" borderId="0" xfId="14" applyNumberFormat="1" applyFont="1"/>
    <xf numFmtId="49" fontId="15" fillId="0" borderId="0" xfId="14" applyNumberFormat="1" applyFont="1" applyBorder="1" applyAlignment="1">
      <alignment horizontal="center" vertical="center"/>
    </xf>
    <xf numFmtId="49" fontId="15" fillId="0" borderId="0" xfId="14" applyNumberFormat="1" applyFont="1" applyBorder="1" applyAlignment="1">
      <alignment horizontal="center" vertical="center" wrapText="1"/>
    </xf>
    <xf numFmtId="0" fontId="15" fillId="0" borderId="0" xfId="14" applyFont="1" applyAlignment="1">
      <alignment vertical="center"/>
    </xf>
    <xf numFmtId="49" fontId="15" fillId="0" borderId="0" xfId="9" applyNumberFormat="1" applyFont="1" applyFill="1" applyBorder="1" applyAlignment="1">
      <alignment horizontal="center" vertical="center"/>
    </xf>
    <xf numFmtId="3" fontId="15" fillId="0" borderId="126" xfId="9" applyNumberFormat="1" applyFont="1" applyFill="1" applyBorder="1" applyAlignment="1">
      <alignment horizontal="right" vertical="center"/>
    </xf>
    <xf numFmtId="3" fontId="15" fillId="0" borderId="127" xfId="14" applyNumberFormat="1" applyFont="1" applyBorder="1" applyAlignment="1">
      <alignment horizontal="right" vertical="center"/>
    </xf>
    <xf numFmtId="3" fontId="15" fillId="0" borderId="126" xfId="14" applyNumberFormat="1" applyFont="1" applyBorder="1" applyAlignment="1">
      <alignment horizontal="right" vertical="center"/>
    </xf>
    <xf numFmtId="3" fontId="15" fillId="0" borderId="127" xfId="0" applyNumberFormat="1" applyFont="1" applyBorder="1" applyAlignment="1">
      <alignment horizontal="right" vertical="center" wrapText="1"/>
    </xf>
    <xf numFmtId="3" fontId="22" fillId="2" borderId="127" xfId="10" applyNumberFormat="1" applyFont="1" applyFill="1" applyBorder="1" applyAlignment="1">
      <alignment horizontal="right" vertical="center" wrapText="1"/>
    </xf>
    <xf numFmtId="3" fontId="22" fillId="2" borderId="126" xfId="10" applyNumberFormat="1" applyFont="1" applyFill="1" applyBorder="1" applyAlignment="1">
      <alignment horizontal="right" vertical="center" wrapText="1"/>
    </xf>
    <xf numFmtId="3" fontId="22" fillId="2" borderId="128" xfId="10" applyNumberFormat="1" applyFont="1" applyFill="1" applyBorder="1" applyAlignment="1">
      <alignment horizontal="right" vertical="center" wrapText="1"/>
    </xf>
    <xf numFmtId="3" fontId="15" fillId="0" borderId="127" xfId="9" applyNumberFormat="1" applyFont="1" applyFill="1" applyBorder="1" applyAlignment="1">
      <alignment horizontal="right" vertical="center" wrapText="1"/>
    </xf>
    <xf numFmtId="3" fontId="15" fillId="2" borderId="127" xfId="9" applyNumberFormat="1" applyFont="1" applyFill="1" applyBorder="1" applyAlignment="1">
      <alignment horizontal="right" vertical="center" wrapText="1"/>
    </xf>
    <xf numFmtId="3" fontId="15" fillId="2" borderId="126" xfId="9" applyNumberFormat="1" applyFont="1" applyFill="1" applyBorder="1" applyAlignment="1">
      <alignment horizontal="right" vertical="center" wrapText="1"/>
    </xf>
    <xf numFmtId="3" fontId="15" fillId="2" borderId="128" xfId="9" applyNumberFormat="1" applyFont="1" applyFill="1" applyBorder="1" applyAlignment="1">
      <alignment horizontal="right" vertical="center" wrapText="1"/>
    </xf>
    <xf numFmtId="3" fontId="15" fillId="0" borderId="128" xfId="14" applyNumberFormat="1" applyFont="1" applyBorder="1" applyAlignment="1">
      <alignment horizontal="right" vertical="center"/>
    </xf>
    <xf numFmtId="3" fontId="16" fillId="0" borderId="127" xfId="14" applyNumberFormat="1" applyFont="1" applyBorder="1" applyAlignment="1">
      <alignment horizontal="right" vertical="center" wrapText="1"/>
    </xf>
    <xf numFmtId="3" fontId="16" fillId="0" borderId="126" xfId="14" applyNumberFormat="1" applyFont="1" applyBorder="1" applyAlignment="1">
      <alignment horizontal="right" vertical="center" wrapText="1"/>
    </xf>
    <xf numFmtId="3" fontId="16" fillId="0" borderId="128" xfId="14" applyNumberFormat="1" applyFont="1" applyBorder="1" applyAlignment="1">
      <alignment horizontal="right" vertical="center" wrapText="1"/>
    </xf>
    <xf numFmtId="3" fontId="15" fillId="0" borderId="127" xfId="9" applyNumberFormat="1" applyFont="1" applyFill="1" applyBorder="1" applyAlignment="1">
      <alignment horizontal="right" vertical="center"/>
    </xf>
    <xf numFmtId="3" fontId="15" fillId="0" borderId="128" xfId="9" applyNumberFormat="1" applyFont="1" applyFill="1" applyBorder="1" applyAlignment="1">
      <alignment horizontal="right" vertical="center"/>
    </xf>
    <xf numFmtId="3" fontId="15" fillId="0" borderId="128" xfId="14" applyNumberFormat="1" applyFont="1" applyBorder="1" applyAlignment="1">
      <alignment horizontal="right" vertical="center" wrapText="1"/>
    </xf>
    <xf numFmtId="3" fontId="15" fillId="0" borderId="126" xfId="14" applyNumberFormat="1" applyFont="1" applyBorder="1" applyAlignment="1">
      <alignment horizontal="right" vertical="center" wrapText="1"/>
    </xf>
    <xf numFmtId="3" fontId="15" fillId="0" borderId="127" xfId="14" applyNumberFormat="1" applyFont="1" applyBorder="1" applyAlignment="1">
      <alignment horizontal="right" vertical="center" wrapText="1"/>
    </xf>
    <xf numFmtId="0" fontId="16" fillId="0" borderId="0" xfId="14" applyFont="1" applyBorder="1" applyAlignment="1">
      <alignment horizontal="left" vertical="center"/>
    </xf>
    <xf numFmtId="3" fontId="16" fillId="0" borderId="0" xfId="14" applyNumberFormat="1" applyFont="1" applyBorder="1" applyAlignment="1">
      <alignment horizontal="right" vertical="center"/>
    </xf>
    <xf numFmtId="3" fontId="16" fillId="0" borderId="0" xfId="14" applyNumberFormat="1" applyFont="1" applyBorder="1" applyAlignment="1">
      <alignment horizontal="left" vertical="center"/>
    </xf>
    <xf numFmtId="0" fontId="15" fillId="0" borderId="0" xfId="14" applyFont="1" applyBorder="1"/>
    <xf numFmtId="3" fontId="15" fillId="0" borderId="0" xfId="14" applyNumberFormat="1" applyFont="1" applyBorder="1"/>
    <xf numFmtId="3" fontId="16" fillId="0" borderId="0" xfId="14" applyNumberFormat="1" applyFont="1" applyBorder="1"/>
    <xf numFmtId="49" fontId="15" fillId="2" borderId="131" xfId="10" applyNumberFormat="1" applyFont="1" applyFill="1" applyBorder="1" applyAlignment="1">
      <alignment horizontal="left" vertical="center" wrapText="1"/>
    </xf>
    <xf numFmtId="3" fontId="15" fillId="0" borderId="132" xfId="14" applyNumberFormat="1" applyFont="1" applyBorder="1" applyAlignment="1">
      <alignment horizontal="right" vertical="center"/>
    </xf>
    <xf numFmtId="0" fontId="15" fillId="0" borderId="131" xfId="0" applyFont="1" applyBorder="1" applyAlignment="1">
      <alignment vertical="center" wrapText="1"/>
    </xf>
    <xf numFmtId="49" fontId="22" fillId="2" borderId="131" xfId="10" applyNumberFormat="1" applyFont="1" applyFill="1" applyBorder="1" applyAlignment="1">
      <alignment horizontal="left" vertical="center" wrapText="1"/>
    </xf>
    <xf numFmtId="0" fontId="15" fillId="2" borderId="131" xfId="9" applyFont="1" applyFill="1" applyBorder="1" applyAlignment="1">
      <alignment vertical="center" wrapText="1"/>
    </xf>
    <xf numFmtId="0" fontId="15" fillId="0" borderId="131" xfId="14" applyFont="1" applyBorder="1" applyAlignment="1">
      <alignment horizontal="left" vertical="center" wrapText="1"/>
    </xf>
    <xf numFmtId="0" fontId="15" fillId="0" borderId="131" xfId="14" applyFont="1" applyBorder="1" applyAlignment="1">
      <alignment vertical="center" wrapText="1"/>
    </xf>
    <xf numFmtId="3" fontId="15" fillId="2" borderId="131" xfId="10" applyNumberFormat="1" applyFont="1" applyFill="1" applyBorder="1" applyAlignment="1">
      <alignment horizontal="right" vertical="center" wrapText="1"/>
    </xf>
    <xf numFmtId="3" fontId="15" fillId="2" borderId="132" xfId="10" applyNumberFormat="1" applyFont="1" applyFill="1" applyBorder="1" applyAlignment="1">
      <alignment horizontal="right" vertical="center" wrapText="1"/>
    </xf>
    <xf numFmtId="3" fontId="15" fillId="0" borderId="131" xfId="0" applyNumberFormat="1" applyFont="1" applyBorder="1" applyAlignment="1">
      <alignment horizontal="right" vertical="center" wrapText="1"/>
    </xf>
    <xf numFmtId="3" fontId="15" fillId="0" borderId="132" xfId="0" applyNumberFormat="1" applyFont="1" applyBorder="1" applyAlignment="1">
      <alignment horizontal="right" vertical="center" wrapText="1"/>
    </xf>
    <xf numFmtId="3" fontId="22" fillId="2" borderId="131" xfId="10" applyNumberFormat="1" applyFont="1" applyFill="1" applyBorder="1" applyAlignment="1">
      <alignment horizontal="right" vertical="center" wrapText="1"/>
    </xf>
    <xf numFmtId="3" fontId="22" fillId="2" borderId="132" xfId="10" applyNumberFormat="1" applyFont="1" applyFill="1" applyBorder="1" applyAlignment="1">
      <alignment horizontal="right" vertical="center" wrapText="1"/>
    </xf>
    <xf numFmtId="3" fontId="15" fillId="0" borderId="131" xfId="9" applyNumberFormat="1" applyFont="1" applyFill="1" applyBorder="1" applyAlignment="1">
      <alignment horizontal="right" vertical="center" wrapText="1"/>
    </xf>
    <xf numFmtId="3" fontId="15" fillId="0" borderId="132" xfId="9" applyNumberFormat="1" applyFont="1" applyFill="1" applyBorder="1" applyAlignment="1">
      <alignment horizontal="right" vertical="center" wrapText="1"/>
    </xf>
    <xf numFmtId="3" fontId="15" fillId="2" borderId="131" xfId="9" applyNumberFormat="1" applyFont="1" applyFill="1" applyBorder="1" applyAlignment="1">
      <alignment horizontal="right" vertical="center" wrapText="1"/>
    </xf>
    <xf numFmtId="3" fontId="15" fillId="2" borderId="132" xfId="9" applyNumberFormat="1" applyFont="1" applyFill="1" applyBorder="1" applyAlignment="1">
      <alignment horizontal="right" vertical="center" wrapText="1"/>
    </xf>
    <xf numFmtId="3" fontId="15" fillId="0" borderId="131" xfId="14" applyNumberFormat="1" applyFont="1" applyBorder="1" applyAlignment="1">
      <alignment horizontal="right" vertical="center"/>
    </xf>
    <xf numFmtId="3" fontId="16" fillId="0" borderId="131" xfId="14" applyNumberFormat="1" applyFont="1" applyBorder="1" applyAlignment="1">
      <alignment horizontal="right" vertical="center" wrapText="1"/>
    </xf>
    <xf numFmtId="3" fontId="16" fillId="0" borderId="132" xfId="14" applyNumberFormat="1" applyFont="1" applyBorder="1" applyAlignment="1">
      <alignment horizontal="right" vertical="center" wrapText="1"/>
    </xf>
    <xf numFmtId="3" fontId="15" fillId="0" borderId="131" xfId="9" applyNumberFormat="1" applyFont="1" applyFill="1" applyBorder="1" applyAlignment="1">
      <alignment horizontal="right" vertical="center"/>
    </xf>
    <xf numFmtId="3" fontId="15" fillId="0" borderId="132" xfId="9" applyNumberFormat="1" applyFont="1" applyFill="1" applyBorder="1" applyAlignment="1">
      <alignment horizontal="right" vertical="center"/>
    </xf>
    <xf numFmtId="3" fontId="15" fillId="0" borderId="131" xfId="14" applyNumberFormat="1" applyFont="1" applyBorder="1" applyAlignment="1">
      <alignment horizontal="right" vertical="center" wrapText="1"/>
    </xf>
    <xf numFmtId="3" fontId="15" fillId="0" borderId="132" xfId="14" applyNumberFormat="1" applyFont="1" applyBorder="1" applyAlignment="1">
      <alignment horizontal="right" vertical="center" wrapText="1"/>
    </xf>
    <xf numFmtId="3" fontId="15" fillId="2" borderId="127" xfId="10" applyNumberFormat="1" applyFont="1" applyFill="1" applyBorder="1" applyAlignment="1">
      <alignment horizontal="right" vertical="center" wrapText="1"/>
    </xf>
    <xf numFmtId="3" fontId="16" fillId="0" borderId="146" xfId="14" applyNumberFormat="1" applyFont="1" applyBorder="1" applyAlignment="1">
      <alignment horizontal="center" vertical="center" wrapText="1"/>
    </xf>
    <xf numFmtId="3" fontId="16" fillId="0" borderId="147" xfId="14" applyNumberFormat="1" applyFont="1" applyBorder="1" applyAlignment="1">
      <alignment horizontal="center" vertical="center" wrapText="1"/>
    </xf>
    <xf numFmtId="3" fontId="16" fillId="0" borderId="127" xfId="9" applyNumberFormat="1" applyFont="1" applyFill="1" applyBorder="1" applyAlignment="1">
      <alignment horizontal="right" vertical="center"/>
    </xf>
    <xf numFmtId="3" fontId="16" fillId="0" borderId="132" xfId="9" applyNumberFormat="1" applyFont="1" applyFill="1" applyBorder="1" applyAlignment="1">
      <alignment horizontal="right" vertical="center"/>
    </xf>
    <xf numFmtId="0" fontId="16" fillId="0" borderId="64" xfId="14" applyFont="1" applyBorder="1" applyAlignment="1">
      <alignment horizontal="left" vertical="center"/>
    </xf>
    <xf numFmtId="3" fontId="16" fillId="0" borderId="65" xfId="14" applyNumberFormat="1" applyFont="1" applyBorder="1" applyAlignment="1">
      <alignment horizontal="right" vertical="center"/>
    </xf>
    <xf numFmtId="3" fontId="16" fillId="0" borderId="66" xfId="14" applyNumberFormat="1" applyFont="1" applyBorder="1" applyAlignment="1">
      <alignment horizontal="right" vertical="center"/>
    </xf>
    <xf numFmtId="3" fontId="16" fillId="0" borderId="113" xfId="14" applyNumberFormat="1" applyFont="1" applyBorder="1" applyAlignment="1">
      <alignment horizontal="right" vertical="center"/>
    </xf>
    <xf numFmtId="3" fontId="16" fillId="0" borderId="150" xfId="14" applyNumberFormat="1" applyFont="1" applyBorder="1" applyAlignment="1">
      <alignment horizontal="center" vertical="center" wrapText="1"/>
    </xf>
    <xf numFmtId="3" fontId="16" fillId="0" borderId="131" xfId="9" applyNumberFormat="1" applyFont="1" applyFill="1" applyBorder="1" applyAlignment="1">
      <alignment horizontal="right" vertical="center"/>
    </xf>
    <xf numFmtId="3" fontId="16" fillId="0" borderId="64" xfId="14" applyNumberFormat="1" applyFont="1" applyBorder="1" applyAlignment="1">
      <alignment horizontal="right" vertical="center"/>
    </xf>
    <xf numFmtId="3" fontId="16" fillId="0" borderId="105" xfId="14" applyNumberFormat="1" applyFont="1" applyBorder="1" applyAlignment="1">
      <alignment horizontal="center" vertical="center" wrapText="1"/>
    </xf>
    <xf numFmtId="3" fontId="16" fillId="0" borderId="67" xfId="14" applyNumberFormat="1" applyFont="1" applyBorder="1" applyAlignment="1">
      <alignment horizontal="right" vertical="center"/>
    </xf>
    <xf numFmtId="3" fontId="16" fillId="0" borderId="151" xfId="14" applyNumberFormat="1" applyFont="1" applyBorder="1" applyAlignment="1">
      <alignment horizontal="center" vertical="center" wrapText="1"/>
    </xf>
    <xf numFmtId="0" fontId="15" fillId="2" borderId="125" xfId="9" applyFont="1" applyFill="1" applyBorder="1" applyAlignment="1">
      <alignment vertical="center" wrapText="1"/>
    </xf>
    <xf numFmtId="49" fontId="15" fillId="2" borderId="125" xfId="10" applyNumberFormat="1" applyFont="1" applyFill="1" applyBorder="1" applyAlignment="1">
      <alignment horizontal="left" vertical="center" wrapText="1"/>
    </xf>
    <xf numFmtId="0" fontId="15" fillId="0" borderId="125" xfId="0" applyFont="1" applyBorder="1" applyAlignment="1">
      <alignment vertical="center" wrapText="1"/>
    </xf>
    <xf numFmtId="49" fontId="22" fillId="2" borderId="125" xfId="10" applyNumberFormat="1" applyFont="1" applyFill="1" applyBorder="1" applyAlignment="1">
      <alignment horizontal="left" vertical="center" wrapText="1"/>
    </xf>
    <xf numFmtId="0" fontId="15" fillId="0" borderId="125" xfId="14" applyFont="1" applyBorder="1" applyAlignment="1">
      <alignment horizontal="left" vertical="center" wrapText="1"/>
    </xf>
    <xf numFmtId="0" fontId="15" fillId="0" borderId="125" xfId="14" applyFont="1" applyBorder="1" applyAlignment="1">
      <alignment vertical="center" wrapText="1"/>
    </xf>
    <xf numFmtId="0" fontId="16" fillId="0" borderId="44" xfId="14" applyFont="1" applyBorder="1" applyAlignment="1">
      <alignment horizontal="left" vertical="center"/>
    </xf>
    <xf numFmtId="3" fontId="15" fillId="0" borderId="163" xfId="15" applyNumberFormat="1" applyFont="1" applyFill="1" applyBorder="1" applyAlignment="1">
      <alignment horizontal="center" vertical="center" wrapText="1"/>
    </xf>
    <xf numFmtId="3" fontId="15" fillId="0" borderId="161" xfId="15" applyNumberFormat="1" applyFont="1" applyFill="1" applyBorder="1" applyAlignment="1">
      <alignment horizontal="center" vertical="center" wrapText="1"/>
    </xf>
    <xf numFmtId="0" fontId="16" fillId="0" borderId="166" xfId="15" applyFont="1" applyFill="1" applyBorder="1" applyAlignment="1">
      <alignment horizontal="center" vertical="center" wrapText="1"/>
    </xf>
    <xf numFmtId="49" fontId="15" fillId="0" borderId="167" xfId="15" applyNumberFormat="1" applyFont="1" applyFill="1" applyBorder="1" applyAlignment="1">
      <alignment horizontal="left" vertical="center"/>
    </xf>
    <xf numFmtId="49" fontId="19" fillId="0" borderId="128" xfId="15" applyNumberFormat="1" applyFont="1" applyFill="1" applyBorder="1" applyAlignment="1">
      <alignment vertical="center" wrapText="1"/>
    </xf>
    <xf numFmtId="49" fontId="15" fillId="0" borderId="128" xfId="15" applyNumberFormat="1" applyFont="1" applyFill="1" applyBorder="1" applyAlignment="1">
      <alignment vertical="center" wrapText="1"/>
    </xf>
    <xf numFmtId="49" fontId="16" fillId="0" borderId="128" xfId="15" applyNumberFormat="1" applyFont="1" applyFill="1" applyBorder="1" applyAlignment="1">
      <alignment vertical="center" wrapText="1"/>
    </xf>
    <xf numFmtId="0" fontId="15" fillId="0" borderId="128" xfId="15" applyNumberFormat="1" applyFont="1" applyFill="1" applyBorder="1" applyAlignment="1">
      <alignment vertical="center" wrapText="1"/>
    </xf>
    <xf numFmtId="49" fontId="16" fillId="0" borderId="171" xfId="15" applyNumberFormat="1" applyFont="1" applyFill="1" applyBorder="1" applyAlignment="1">
      <alignment vertical="center" wrapText="1"/>
    </xf>
    <xf numFmtId="49" fontId="15" fillId="0" borderId="103" xfId="15" applyNumberFormat="1" applyFont="1" applyFill="1" applyBorder="1" applyAlignment="1">
      <alignment vertical="center" wrapText="1"/>
    </xf>
    <xf numFmtId="49" fontId="16" fillId="0" borderId="103" xfId="15" applyNumberFormat="1" applyFont="1" applyFill="1" applyBorder="1" applyAlignment="1">
      <alignment vertical="center" wrapText="1"/>
    </xf>
    <xf numFmtId="49" fontId="19" fillId="0" borderId="173" xfId="15" applyNumberFormat="1" applyFont="1" applyFill="1" applyBorder="1" applyAlignment="1">
      <alignment vertical="center" wrapText="1"/>
    </xf>
    <xf numFmtId="49" fontId="15" fillId="0" borderId="175" xfId="15" applyNumberFormat="1" applyFont="1" applyFill="1" applyBorder="1" applyAlignment="1">
      <alignment vertical="center" wrapText="1"/>
    </xf>
    <xf numFmtId="49" fontId="16" fillId="0" borderId="169" xfId="15" applyNumberFormat="1" applyFont="1" applyFill="1" applyBorder="1" applyAlignment="1">
      <alignment vertical="center" wrapText="1"/>
    </xf>
    <xf numFmtId="0" fontId="37" fillId="0" borderId="0" xfId="16" applyFont="1" applyAlignment="1">
      <alignment vertical="center"/>
    </xf>
    <xf numFmtId="3" fontId="37" fillId="0" borderId="0" xfId="0" applyNumberFormat="1" applyFont="1" applyBorder="1" applyAlignment="1">
      <alignment vertical="center" wrapText="1"/>
    </xf>
    <xf numFmtId="3" fontId="37" fillId="0" borderId="0" xfId="0" applyNumberFormat="1" applyFont="1" applyBorder="1" applyAlignment="1">
      <alignment vertical="center"/>
    </xf>
    <xf numFmtId="3" fontId="39" fillId="0" borderId="43" xfId="0" applyNumberFormat="1" applyFont="1" applyBorder="1" applyAlignment="1">
      <alignment horizontal="center" vertical="center" wrapText="1"/>
    </xf>
    <xf numFmtId="3" fontId="39" fillId="0" borderId="100" xfId="0" applyNumberFormat="1" applyFont="1" applyBorder="1" applyAlignment="1">
      <alignment vertical="center" wrapText="1"/>
    </xf>
    <xf numFmtId="3" fontId="38" fillId="0" borderId="133" xfId="0" applyNumberFormat="1" applyFont="1" applyBorder="1" applyAlignment="1">
      <alignment vertical="center" wrapText="1"/>
    </xf>
    <xf numFmtId="0" fontId="38" fillId="0" borderId="0" xfId="16" applyFont="1" applyAlignment="1">
      <alignment vertical="center"/>
    </xf>
    <xf numFmtId="3" fontId="39" fillId="0" borderId="133" xfId="0" applyNumberFormat="1" applyFont="1" applyBorder="1" applyAlignment="1">
      <alignment vertical="center" wrapText="1"/>
    </xf>
    <xf numFmtId="3" fontId="37" fillId="0" borderId="133" xfId="0" applyNumberFormat="1" applyFont="1" applyBorder="1" applyAlignment="1">
      <alignment vertical="center" wrapText="1"/>
    </xf>
    <xf numFmtId="0" fontId="39" fillId="0" borderId="0" xfId="16" applyFont="1" applyAlignment="1">
      <alignment vertical="center"/>
    </xf>
    <xf numFmtId="3" fontId="37" fillId="0" borderId="144" xfId="0" applyNumberFormat="1" applyFont="1" applyBorder="1" applyAlignment="1">
      <alignment vertical="center" wrapText="1"/>
    </xf>
    <xf numFmtId="3" fontId="39" fillId="0" borderId="43" xfId="0" applyNumberFormat="1" applyFont="1" applyBorder="1" applyAlignment="1">
      <alignment vertical="center" wrapText="1"/>
    </xf>
    <xf numFmtId="3" fontId="39" fillId="0" borderId="139" xfId="16" applyNumberFormat="1" applyFont="1" applyBorder="1" applyAlignment="1">
      <alignment vertical="center" wrapText="1"/>
    </xf>
    <xf numFmtId="3" fontId="39" fillId="0" borderId="139" xfId="16" applyNumberFormat="1" applyFont="1" applyBorder="1" applyAlignment="1">
      <alignment vertical="center"/>
    </xf>
    <xf numFmtId="3" fontId="37" fillId="0" borderId="0" xfId="16" applyNumberFormat="1" applyFont="1" applyAlignment="1">
      <alignment vertical="center" wrapText="1"/>
    </xf>
    <xf numFmtId="3" fontId="37" fillId="0" borderId="0" xfId="16" applyNumberFormat="1" applyFont="1" applyAlignment="1">
      <alignment vertical="center"/>
    </xf>
    <xf numFmtId="3" fontId="39" fillId="0" borderId="64" xfId="0" applyNumberFormat="1" applyFont="1" applyBorder="1" applyAlignment="1">
      <alignment horizontal="center" vertical="center"/>
    </xf>
    <xf numFmtId="3" fontId="39" fillId="0" borderId="65" xfId="0" applyNumberFormat="1" applyFont="1" applyBorder="1" applyAlignment="1">
      <alignment horizontal="center" vertical="center"/>
    </xf>
    <xf numFmtId="3" fontId="39" fillId="0" borderId="66" xfId="0" applyNumberFormat="1" applyFont="1" applyBorder="1" applyAlignment="1">
      <alignment horizontal="center" vertical="center"/>
    </xf>
    <xf numFmtId="3" fontId="39" fillId="0" borderId="56" xfId="0" applyNumberFormat="1" applyFont="1" applyBorder="1" applyAlignment="1">
      <alignment vertical="center"/>
    </xf>
    <xf numFmtId="3" fontId="39" fillId="0" borderId="101" xfId="0" applyNumberFormat="1" applyFont="1" applyBorder="1" applyAlignment="1">
      <alignment vertical="center"/>
    </xf>
    <xf numFmtId="3" fontId="39" fillId="0" borderId="102" xfId="0" applyNumberFormat="1" applyFont="1" applyBorder="1" applyAlignment="1">
      <alignment vertical="center"/>
    </xf>
    <xf numFmtId="3" fontId="38" fillId="0" borderId="131" xfId="0" applyNumberFormat="1" applyFont="1" applyBorder="1" applyAlignment="1">
      <alignment vertical="center"/>
    </xf>
    <xf numFmtId="3" fontId="38" fillId="0" borderId="127" xfId="0" applyNumberFormat="1" applyFont="1" applyBorder="1" applyAlignment="1">
      <alignment vertical="center"/>
    </xf>
    <xf numFmtId="3" fontId="38" fillId="0" borderId="132" xfId="0" applyNumberFormat="1" applyFont="1" applyBorder="1" applyAlignment="1">
      <alignment vertical="center"/>
    </xf>
    <xf numFmtId="3" fontId="39" fillId="0" borderId="131" xfId="0" applyNumberFormat="1" applyFont="1" applyBorder="1" applyAlignment="1">
      <alignment vertical="center"/>
    </xf>
    <xf numFmtId="3" fontId="39" fillId="0" borderId="127" xfId="0" applyNumberFormat="1" applyFont="1" applyBorder="1" applyAlignment="1">
      <alignment vertical="center"/>
    </xf>
    <xf numFmtId="3" fontId="39" fillId="0" borderId="132" xfId="0" applyNumberFormat="1" applyFont="1" applyBorder="1" applyAlignment="1">
      <alignment vertical="center"/>
    </xf>
    <xf numFmtId="3" fontId="37" fillId="0" borderId="131" xfId="0" applyNumberFormat="1" applyFont="1" applyBorder="1" applyAlignment="1">
      <alignment vertical="center"/>
    </xf>
    <xf numFmtId="3" fontId="37" fillId="0" borderId="127" xfId="0" applyNumberFormat="1" applyFont="1" applyBorder="1" applyAlignment="1">
      <alignment vertical="center"/>
    </xf>
    <xf numFmtId="3" fontId="37" fillId="0" borderId="132" xfId="0" applyNumberFormat="1" applyFont="1" applyBorder="1" applyAlignment="1">
      <alignment vertical="center"/>
    </xf>
    <xf numFmtId="3" fontId="37" fillId="2" borderId="131" xfId="0" applyNumberFormat="1" applyFont="1" applyFill="1" applyBorder="1" applyAlignment="1">
      <alignment vertical="center"/>
    </xf>
    <xf numFmtId="3" fontId="37" fillId="2" borderId="127" xfId="0" applyNumberFormat="1" applyFont="1" applyFill="1" applyBorder="1" applyAlignment="1">
      <alignment vertical="center"/>
    </xf>
    <xf numFmtId="3" fontId="37" fillId="2" borderId="132" xfId="0" applyNumberFormat="1" applyFont="1" applyFill="1" applyBorder="1" applyAlignment="1">
      <alignment vertical="center"/>
    </xf>
    <xf numFmtId="3" fontId="37" fillId="0" borderId="151" xfId="0" applyNumberFormat="1" applyFont="1" applyBorder="1" applyAlignment="1">
      <alignment vertical="center"/>
    </xf>
    <xf numFmtId="3" fontId="37" fillId="0" borderId="145" xfId="0" applyNumberFormat="1" applyFont="1" applyBorder="1" applyAlignment="1">
      <alignment vertical="center"/>
    </xf>
    <xf numFmtId="3" fontId="37" fillId="0" borderId="147" xfId="0" applyNumberFormat="1" applyFont="1" applyBorder="1" applyAlignment="1">
      <alignment vertical="center"/>
    </xf>
    <xf numFmtId="3" fontId="39" fillId="0" borderId="64" xfId="0" applyNumberFormat="1" applyFont="1" applyBorder="1" applyAlignment="1">
      <alignment vertical="center"/>
    </xf>
    <xf numFmtId="3" fontId="39" fillId="0" borderId="65" xfId="0" applyNumberFormat="1" applyFont="1" applyBorder="1" applyAlignment="1">
      <alignment vertical="center"/>
    </xf>
    <xf numFmtId="3" fontId="39" fillId="0" borderId="66" xfId="0" applyNumberFormat="1" applyFont="1" applyBorder="1" applyAlignment="1">
      <alignment vertical="center"/>
    </xf>
    <xf numFmtId="0" fontId="15" fillId="0" borderId="0" xfId="17" applyFont="1" applyAlignment="1">
      <alignment vertical="center" wrapText="1"/>
    </xf>
    <xf numFmtId="0" fontId="15" fillId="0" borderId="0" xfId="17" applyFont="1" applyAlignment="1">
      <alignment vertical="center"/>
    </xf>
    <xf numFmtId="0" fontId="15" fillId="0" borderId="0" xfId="17" applyFont="1" applyAlignment="1">
      <alignment horizontal="center" vertical="center" wrapText="1"/>
    </xf>
    <xf numFmtId="3" fontId="15" fillId="0" borderId="0" xfId="17" applyNumberFormat="1" applyFont="1" applyAlignment="1">
      <alignment vertical="center"/>
    </xf>
    <xf numFmtId="3" fontId="15" fillId="0" borderId="0" xfId="17" applyNumberFormat="1" applyFont="1" applyAlignment="1">
      <alignment vertical="center" wrapText="1"/>
    </xf>
    <xf numFmtId="0" fontId="16" fillId="0" borderId="64" xfId="0" applyFont="1" applyBorder="1" applyAlignment="1">
      <alignment vertical="center" wrapText="1"/>
    </xf>
    <xf numFmtId="0" fontId="16" fillId="0" borderId="65" xfId="0" applyFont="1" applyBorder="1" applyAlignment="1">
      <alignment vertical="center"/>
    </xf>
    <xf numFmtId="0" fontId="16" fillId="0" borderId="65" xfId="0" applyFont="1" applyBorder="1" applyAlignment="1">
      <alignment horizontal="center" vertical="center" wrapText="1"/>
    </xf>
    <xf numFmtId="3" fontId="16" fillId="0" borderId="65" xfId="0" applyNumberFormat="1" applyFont="1" applyBorder="1" applyAlignment="1">
      <alignment vertical="center"/>
    </xf>
    <xf numFmtId="3" fontId="16" fillId="0" borderId="66" xfId="0" applyNumberFormat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15" applyFont="1" applyFill="1" applyAlignment="1">
      <alignment vertical="center"/>
    </xf>
    <xf numFmtId="0" fontId="8" fillId="0" borderId="0" xfId="15" applyFont="1" applyFill="1" applyAlignment="1">
      <alignment horizontal="center" vertical="center"/>
    </xf>
    <xf numFmtId="3" fontId="8" fillId="0" borderId="0" xfId="15" applyNumberFormat="1" applyFont="1" applyFill="1" applyAlignment="1">
      <alignment vertical="center"/>
    </xf>
    <xf numFmtId="0" fontId="15" fillId="0" borderId="101" xfId="15" applyFont="1" applyFill="1" applyBorder="1" applyAlignment="1">
      <alignment vertical="center"/>
    </xf>
    <xf numFmtId="0" fontId="15" fillId="0" borderId="101" xfId="15" applyFont="1" applyFill="1" applyBorder="1" applyAlignment="1">
      <alignment horizontal="center" vertical="center"/>
    </xf>
    <xf numFmtId="3" fontId="15" fillId="0" borderId="101" xfId="15" applyNumberFormat="1" applyFont="1" applyFill="1" applyBorder="1" applyAlignment="1">
      <alignment vertical="center"/>
    </xf>
    <xf numFmtId="3" fontId="15" fillId="0" borderId="104" xfId="15" applyNumberFormat="1" applyFont="1" applyFill="1" applyBorder="1" applyAlignment="1">
      <alignment vertical="center"/>
    </xf>
    <xf numFmtId="3" fontId="15" fillId="0" borderId="168" xfId="15" applyNumberFormat="1" applyFont="1" applyFill="1" applyBorder="1" applyAlignment="1">
      <alignment vertical="center"/>
    </xf>
    <xf numFmtId="0" fontId="15" fillId="0" borderId="0" xfId="15" applyFont="1" applyFill="1" applyAlignment="1">
      <alignment vertical="center"/>
    </xf>
    <xf numFmtId="0" fontId="19" fillId="0" borderId="169" xfId="15" applyFont="1" applyFill="1" applyBorder="1" applyAlignment="1">
      <alignment vertical="center"/>
    </xf>
    <xf numFmtId="49" fontId="19" fillId="0" borderId="103" xfId="15" applyNumberFormat="1" applyFont="1" applyFill="1" applyBorder="1" applyAlignment="1">
      <alignment vertical="center"/>
    </xf>
    <xf numFmtId="0" fontId="15" fillId="0" borderId="127" xfId="15" applyFont="1" applyFill="1" applyBorder="1" applyAlignment="1">
      <alignment vertical="center"/>
    </xf>
    <xf numFmtId="0" fontId="15" fillId="0" borderId="127" xfId="15" applyFont="1" applyFill="1" applyBorder="1" applyAlignment="1">
      <alignment horizontal="center" vertical="center"/>
    </xf>
    <xf numFmtId="3" fontId="15" fillId="0" borderId="127" xfId="15" applyNumberFormat="1" applyFont="1" applyFill="1" applyBorder="1" applyAlignment="1">
      <alignment vertical="center"/>
    </xf>
    <xf numFmtId="3" fontId="13" fillId="0" borderId="127" xfId="15" applyNumberFormat="1" applyFont="1" applyFill="1" applyBorder="1" applyAlignment="1">
      <alignment vertical="center"/>
    </xf>
    <xf numFmtId="3" fontId="15" fillId="0" borderId="126" xfId="15" applyNumberFormat="1" applyFont="1" applyFill="1" applyBorder="1" applyAlignment="1">
      <alignment vertical="center"/>
    </xf>
    <xf numFmtId="3" fontId="15" fillId="0" borderId="170" xfId="15" applyNumberFormat="1" applyFont="1" applyFill="1" applyBorder="1" applyAlignment="1">
      <alignment vertical="center"/>
    </xf>
    <xf numFmtId="3" fontId="15" fillId="0" borderId="0" xfId="15" applyNumberFormat="1" applyFont="1" applyFill="1" applyAlignment="1">
      <alignment vertical="center"/>
    </xf>
    <xf numFmtId="49" fontId="13" fillId="0" borderId="131" xfId="15" applyNumberFormat="1" applyFont="1" applyFill="1" applyBorder="1" applyAlignment="1">
      <alignment vertical="center"/>
    </xf>
    <xf numFmtId="3" fontId="19" fillId="0" borderId="127" xfId="15" applyNumberFormat="1" applyFont="1" applyFill="1" applyBorder="1" applyAlignment="1">
      <alignment vertical="center"/>
    </xf>
    <xf numFmtId="3" fontId="16" fillId="0" borderId="126" xfId="15" applyNumberFormat="1" applyFont="1" applyFill="1" applyBorder="1" applyAlignment="1">
      <alignment vertical="center"/>
    </xf>
    <xf numFmtId="3" fontId="16" fillId="0" borderId="170" xfId="15" applyNumberFormat="1" applyFont="1" applyFill="1" applyBorder="1" applyAlignment="1">
      <alignment vertical="center"/>
    </xf>
    <xf numFmtId="0" fontId="15" fillId="0" borderId="171" xfId="15" applyFont="1" applyFill="1" applyBorder="1" applyAlignment="1">
      <alignment vertical="center"/>
    </xf>
    <xf numFmtId="49" fontId="15" fillId="0" borderId="128" xfId="15" applyNumberFormat="1" applyFont="1" applyFill="1" applyBorder="1" applyAlignment="1">
      <alignment vertical="center"/>
    </xf>
    <xf numFmtId="0" fontId="13" fillId="0" borderId="171" xfId="15" applyFont="1" applyFill="1" applyBorder="1" applyAlignment="1">
      <alignment vertical="center"/>
    </xf>
    <xf numFmtId="49" fontId="13" fillId="0" borderId="128" xfId="15" applyNumberFormat="1" applyFont="1" applyFill="1" applyBorder="1" applyAlignment="1">
      <alignment vertical="center"/>
    </xf>
    <xf numFmtId="170" fontId="15" fillId="0" borderId="127" xfId="15" applyNumberFormat="1" applyFont="1" applyFill="1" applyBorder="1" applyAlignment="1">
      <alignment horizontal="right" vertical="center"/>
    </xf>
    <xf numFmtId="3" fontId="15" fillId="0" borderId="127" xfId="15" applyNumberFormat="1" applyFont="1" applyFill="1" applyBorder="1" applyAlignment="1">
      <alignment horizontal="center" vertical="center"/>
    </xf>
    <xf numFmtId="3" fontId="15" fillId="0" borderId="127" xfId="15" applyNumberFormat="1" applyFont="1" applyFill="1" applyBorder="1" applyAlignment="1">
      <alignment horizontal="right" vertical="center"/>
    </xf>
    <xf numFmtId="0" fontId="19" fillId="0" borderId="171" xfId="15" applyFont="1" applyFill="1" applyBorder="1" applyAlignment="1">
      <alignment vertical="center"/>
    </xf>
    <xf numFmtId="49" fontId="19" fillId="0" borderId="128" xfId="15" applyNumberFormat="1" applyFont="1" applyFill="1" applyBorder="1" applyAlignment="1">
      <alignment vertical="center"/>
    </xf>
    <xf numFmtId="3" fontId="19" fillId="0" borderId="126" xfId="15" applyNumberFormat="1" applyFont="1" applyFill="1" applyBorder="1" applyAlignment="1">
      <alignment vertical="center"/>
    </xf>
    <xf numFmtId="3" fontId="19" fillId="0" borderId="170" xfId="15" applyNumberFormat="1" applyFont="1" applyFill="1" applyBorder="1" applyAlignment="1">
      <alignment vertical="center"/>
    </xf>
    <xf numFmtId="49" fontId="19" fillId="0" borderId="131" xfId="15" applyNumberFormat="1" applyFont="1" applyFill="1" applyBorder="1" applyAlignment="1">
      <alignment vertical="center"/>
    </xf>
    <xf numFmtId="170" fontId="15" fillId="0" borderId="127" xfId="15" applyNumberFormat="1" applyFont="1" applyFill="1" applyBorder="1" applyAlignment="1">
      <alignment vertical="center"/>
    </xf>
    <xf numFmtId="0" fontId="16" fillId="0" borderId="171" xfId="15" applyFont="1" applyFill="1" applyBorder="1" applyAlignment="1">
      <alignment vertical="center"/>
    </xf>
    <xf numFmtId="49" fontId="16" fillId="0" borderId="128" xfId="15" applyNumberFormat="1" applyFont="1" applyFill="1" applyBorder="1" applyAlignment="1">
      <alignment vertical="center"/>
    </xf>
    <xf numFmtId="3" fontId="16" fillId="0" borderId="127" xfId="15" applyNumberFormat="1" applyFont="1" applyFill="1" applyBorder="1" applyAlignment="1">
      <alignment vertical="center"/>
    </xf>
    <xf numFmtId="169" fontId="15" fillId="0" borderId="127" xfId="15" applyNumberFormat="1" applyFont="1" applyFill="1" applyBorder="1" applyAlignment="1">
      <alignment vertical="center"/>
    </xf>
    <xf numFmtId="0" fontId="16" fillId="0" borderId="169" xfId="15" applyFont="1" applyFill="1" applyBorder="1" applyAlignment="1">
      <alignment vertical="center"/>
    </xf>
    <xf numFmtId="49" fontId="16" fillId="0" borderId="103" xfId="15" applyNumberFormat="1" applyFont="1" applyFill="1" applyBorder="1" applyAlignment="1">
      <alignment vertical="center"/>
    </xf>
    <xf numFmtId="49" fontId="16" fillId="0" borderId="131" xfId="15" applyNumberFormat="1" applyFont="1" applyFill="1" applyBorder="1" applyAlignment="1">
      <alignment vertical="center"/>
    </xf>
    <xf numFmtId="0" fontId="15" fillId="0" borderId="126" xfId="15" applyFont="1" applyFill="1" applyBorder="1" applyAlignment="1">
      <alignment vertical="center"/>
    </xf>
    <xf numFmtId="0" fontId="15" fillId="0" borderId="125" xfId="15" applyFont="1" applyFill="1" applyBorder="1" applyAlignment="1">
      <alignment vertical="center"/>
    </xf>
    <xf numFmtId="0" fontId="15" fillId="0" borderId="128" xfId="15" applyFont="1" applyFill="1" applyBorder="1" applyAlignment="1">
      <alignment vertical="center"/>
    </xf>
    <xf numFmtId="0" fontId="15" fillId="0" borderId="169" xfId="15" applyFont="1" applyFill="1" applyBorder="1" applyAlignment="1">
      <alignment vertical="center"/>
    </xf>
    <xf numFmtId="49" fontId="16" fillId="0" borderId="171" xfId="15" applyNumberFormat="1" applyFont="1" applyFill="1" applyBorder="1" applyAlignment="1">
      <alignment horizontal="left" vertical="center" wrapText="1"/>
    </xf>
    <xf numFmtId="10" fontId="15" fillId="0" borderId="127" xfId="15" applyNumberFormat="1" applyFont="1" applyFill="1" applyBorder="1" applyAlignment="1">
      <alignment vertical="center"/>
    </xf>
    <xf numFmtId="0" fontId="19" fillId="0" borderId="172" xfId="15" applyFont="1" applyFill="1" applyBorder="1" applyAlignment="1">
      <alignment vertical="center"/>
    </xf>
    <xf numFmtId="0" fontId="15" fillId="0" borderId="163" xfId="15" applyFont="1" applyFill="1" applyBorder="1" applyAlignment="1">
      <alignment vertical="center"/>
    </xf>
    <xf numFmtId="0" fontId="15" fillId="0" borderId="163" xfId="15" applyFont="1" applyFill="1" applyBorder="1" applyAlignment="1">
      <alignment horizontal="center" vertical="center"/>
    </xf>
    <xf numFmtId="3" fontId="15" fillId="0" borderId="163" xfId="15" applyNumberFormat="1" applyFont="1" applyFill="1" applyBorder="1" applyAlignment="1">
      <alignment vertical="center"/>
    </xf>
    <xf numFmtId="0" fontId="15" fillId="0" borderId="174" xfId="15" applyFont="1" applyFill="1" applyBorder="1" applyAlignment="1">
      <alignment vertical="center"/>
    </xf>
    <xf numFmtId="0" fontId="15" fillId="0" borderId="176" xfId="15" applyFont="1" applyFill="1" applyBorder="1" applyAlignment="1">
      <alignment vertical="center"/>
    </xf>
    <xf numFmtId="0" fontId="15" fillId="0" borderId="176" xfId="15" applyFont="1" applyFill="1" applyBorder="1" applyAlignment="1">
      <alignment horizontal="center" vertical="center"/>
    </xf>
    <xf numFmtId="3" fontId="15" fillId="0" borderId="176" xfId="15" applyNumberFormat="1" applyFont="1" applyFill="1" applyBorder="1" applyAlignment="1">
      <alignment vertical="center"/>
    </xf>
    <xf numFmtId="3" fontId="15" fillId="0" borderId="154" xfId="15" applyNumberFormat="1" applyFont="1" applyFill="1" applyBorder="1" applyAlignment="1">
      <alignment vertical="center"/>
    </xf>
    <xf numFmtId="3" fontId="15" fillId="0" borderId="157" xfId="15" applyNumberFormat="1" applyFont="1" applyFill="1" applyBorder="1" applyAlignment="1">
      <alignment vertical="center"/>
    </xf>
    <xf numFmtId="0" fontId="15" fillId="0" borderId="177" xfId="15" applyFont="1" applyFill="1" applyBorder="1" applyAlignment="1">
      <alignment vertical="center"/>
    </xf>
    <xf numFmtId="0" fontId="15" fillId="0" borderId="145" xfId="15" applyFont="1" applyFill="1" applyBorder="1" applyAlignment="1">
      <alignment vertical="center"/>
    </xf>
    <xf numFmtId="0" fontId="15" fillId="0" borderId="145" xfId="15" applyFont="1" applyFill="1" applyBorder="1" applyAlignment="1">
      <alignment horizontal="center" vertical="center"/>
    </xf>
    <xf numFmtId="3" fontId="15" fillId="0" borderId="145" xfId="15" applyNumberFormat="1" applyFont="1" applyFill="1" applyBorder="1" applyAlignment="1">
      <alignment vertical="center"/>
    </xf>
    <xf numFmtId="49" fontId="15" fillId="0" borderId="131" xfId="15" applyNumberFormat="1" applyFont="1" applyFill="1" applyBorder="1" applyAlignment="1">
      <alignment vertical="center"/>
    </xf>
    <xf numFmtId="0" fontId="19" fillId="0" borderId="179" xfId="15" applyFont="1" applyFill="1" applyBorder="1" applyAlignment="1">
      <alignment vertical="center"/>
    </xf>
    <xf numFmtId="49" fontId="19" fillId="0" borderId="51" xfId="15" applyNumberFormat="1" applyFont="1" applyFill="1" applyBorder="1" applyAlignment="1">
      <alignment vertical="center"/>
    </xf>
    <xf numFmtId="0" fontId="19" fillId="0" borderId="52" xfId="15" applyFont="1" applyFill="1" applyBorder="1" applyAlignment="1">
      <alignment vertical="center"/>
    </xf>
    <xf numFmtId="0" fontId="19" fillId="0" borderId="52" xfId="15" applyFont="1" applyFill="1" applyBorder="1" applyAlignment="1">
      <alignment horizontal="center" vertical="center"/>
    </xf>
    <xf numFmtId="3" fontId="19" fillId="0" borderId="52" xfId="15" applyNumberFormat="1" applyFont="1" applyFill="1" applyBorder="1" applyAlignment="1">
      <alignment vertical="center"/>
    </xf>
    <xf numFmtId="3" fontId="19" fillId="0" borderId="112" xfId="15" applyNumberFormat="1" applyFont="1" applyFill="1" applyBorder="1" applyAlignment="1">
      <alignment vertical="center"/>
    </xf>
    <xf numFmtId="3" fontId="19" fillId="0" borderId="180" xfId="15" applyNumberFormat="1" applyFont="1" applyFill="1" applyBorder="1" applyAlignment="1">
      <alignment vertical="center"/>
    </xf>
    <xf numFmtId="3" fontId="19" fillId="0" borderId="0" xfId="15" applyNumberFormat="1" applyFont="1" applyFill="1" applyAlignment="1">
      <alignment vertical="center"/>
    </xf>
    <xf numFmtId="0" fontId="31" fillId="0" borderId="0" xfId="15" applyFont="1" applyFill="1" applyAlignment="1">
      <alignment vertical="center"/>
    </xf>
    <xf numFmtId="0" fontId="19" fillId="0" borderId="181" xfId="15" applyFont="1" applyFill="1" applyBorder="1" applyAlignment="1">
      <alignment vertical="center"/>
    </xf>
    <xf numFmtId="49" fontId="19" fillId="0" borderId="173" xfId="15" applyNumberFormat="1" applyFont="1" applyFill="1" applyBorder="1" applyAlignment="1">
      <alignment vertical="center"/>
    </xf>
    <xf numFmtId="0" fontId="19" fillId="0" borderId="163" xfId="15" applyFont="1" applyFill="1" applyBorder="1" applyAlignment="1">
      <alignment vertical="center"/>
    </xf>
    <xf numFmtId="0" fontId="19" fillId="0" borderId="163" xfId="15" applyFont="1" applyFill="1" applyBorder="1" applyAlignment="1">
      <alignment horizontal="center" vertical="center"/>
    </xf>
    <xf numFmtId="3" fontId="19" fillId="0" borderId="163" xfId="15" applyNumberFormat="1" applyFont="1" applyFill="1" applyBorder="1" applyAlignment="1">
      <alignment vertical="center"/>
    </xf>
    <xf numFmtId="3" fontId="19" fillId="0" borderId="161" xfId="15" applyNumberFormat="1" applyFont="1" applyFill="1" applyBorder="1" applyAlignment="1">
      <alignment vertical="center"/>
    </xf>
    <xf numFmtId="3" fontId="19" fillId="0" borderId="165" xfId="15" applyNumberFormat="1" applyFont="1" applyFill="1" applyBorder="1" applyAlignment="1">
      <alignment vertical="center"/>
    </xf>
    <xf numFmtId="0" fontId="15" fillId="0" borderId="0" xfId="15" applyFont="1" applyFill="1" applyBorder="1" applyAlignment="1">
      <alignment vertical="center"/>
    </xf>
    <xf numFmtId="49" fontId="19" fillId="0" borderId="0" xfId="15" applyNumberFormat="1" applyFont="1" applyFill="1" applyBorder="1" applyAlignment="1">
      <alignment vertical="center"/>
    </xf>
    <xf numFmtId="0" fontId="15" fillId="0" borderId="0" xfId="15" applyFont="1" applyFill="1" applyBorder="1" applyAlignment="1">
      <alignment horizontal="center" vertical="center"/>
    </xf>
    <xf numFmtId="3" fontId="15" fillId="0" borderId="0" xfId="15" applyNumberFormat="1" applyFont="1" applyFill="1" applyBorder="1" applyAlignment="1">
      <alignment vertical="center"/>
    </xf>
    <xf numFmtId="49" fontId="15" fillId="0" borderId="0" xfId="15" applyNumberFormat="1" applyFont="1" applyFill="1" applyAlignment="1">
      <alignment vertical="center"/>
    </xf>
    <xf numFmtId="0" fontId="15" fillId="0" borderId="0" xfId="15" applyFont="1" applyFill="1" applyAlignment="1">
      <alignment horizontal="center" vertical="center"/>
    </xf>
    <xf numFmtId="49" fontId="15" fillId="0" borderId="0" xfId="15" applyNumberFormat="1" applyFont="1" applyFill="1" applyBorder="1" applyAlignment="1">
      <alignment vertical="center"/>
    </xf>
    <xf numFmtId="49" fontId="15" fillId="0" borderId="127" xfId="15" applyNumberFormat="1" applyFont="1" applyFill="1" applyBorder="1" applyAlignment="1">
      <alignment vertical="center"/>
    </xf>
    <xf numFmtId="49" fontId="16" fillId="0" borderId="127" xfId="15" applyNumberFormat="1" applyFont="1" applyFill="1" applyBorder="1" applyAlignment="1">
      <alignment vertical="center"/>
    </xf>
    <xf numFmtId="3" fontId="15" fillId="0" borderId="26" xfId="15" applyNumberFormat="1" applyFont="1" applyFill="1" applyBorder="1" applyAlignment="1">
      <alignment vertical="center"/>
    </xf>
    <xf numFmtId="49" fontId="16" fillId="0" borderId="127" xfId="15" applyNumberFormat="1" applyFont="1" applyFill="1" applyBorder="1" applyAlignment="1">
      <alignment horizontal="right" vertical="center"/>
    </xf>
    <xf numFmtId="3" fontId="13" fillId="0" borderId="126" xfId="15" applyNumberFormat="1" applyFont="1" applyFill="1" applyBorder="1" applyAlignment="1">
      <alignment vertical="center"/>
    </xf>
    <xf numFmtId="3" fontId="13" fillId="0" borderId="170" xfId="15" applyNumberFormat="1" applyFont="1" applyFill="1" applyBorder="1" applyAlignment="1">
      <alignment vertical="center"/>
    </xf>
    <xf numFmtId="3" fontId="16" fillId="0" borderId="145" xfId="15" applyNumberFormat="1" applyFont="1" applyFill="1" applyBorder="1" applyAlignment="1">
      <alignment vertical="center"/>
    </xf>
    <xf numFmtId="3" fontId="16" fillId="0" borderId="146" xfId="15" applyNumberFormat="1" applyFont="1" applyFill="1" applyBorder="1" applyAlignment="1">
      <alignment vertical="center"/>
    </xf>
    <xf numFmtId="3" fontId="16" fillId="0" borderId="178" xfId="15" applyNumberFormat="1" applyFont="1" applyFill="1" applyBorder="1" applyAlignment="1">
      <alignment vertical="center"/>
    </xf>
    <xf numFmtId="3" fontId="35" fillId="0" borderId="108" xfId="0" applyNumberFormat="1" applyFont="1" applyBorder="1" applyAlignment="1">
      <alignment horizontal="right" vertical="center" wrapText="1"/>
    </xf>
    <xf numFmtId="3" fontId="13" fillId="0" borderId="117" xfId="13" applyNumberFormat="1" applyFont="1" applyBorder="1" applyAlignment="1">
      <alignment horizontal="right"/>
    </xf>
    <xf numFmtId="3" fontId="13" fillId="0" borderId="115" xfId="13" applyNumberFormat="1" applyFont="1" applyBorder="1" applyAlignment="1">
      <alignment horizontal="right"/>
    </xf>
    <xf numFmtId="3" fontId="13" fillId="0" borderId="123" xfId="13" applyNumberFormat="1" applyFont="1" applyBorder="1" applyAlignment="1">
      <alignment horizontal="right"/>
    </xf>
    <xf numFmtId="3" fontId="13" fillId="0" borderId="114" xfId="13" applyNumberFormat="1" applyFont="1" applyBorder="1" applyAlignment="1">
      <alignment horizontal="right"/>
    </xf>
    <xf numFmtId="3" fontId="13" fillId="0" borderId="116" xfId="13" applyNumberFormat="1" applyFont="1" applyBorder="1" applyAlignment="1">
      <alignment horizontal="right"/>
    </xf>
    <xf numFmtId="3" fontId="19" fillId="0" borderId="117" xfId="13" applyNumberFormat="1" applyFont="1" applyBorder="1" applyAlignment="1">
      <alignment horizontal="right"/>
    </xf>
    <xf numFmtId="3" fontId="19" fillId="0" borderId="115" xfId="13" applyNumberFormat="1" applyFont="1" applyBorder="1" applyAlignment="1">
      <alignment horizontal="right"/>
    </xf>
    <xf numFmtId="3" fontId="19" fillId="0" borderId="116" xfId="13" applyNumberFormat="1" applyFont="1" applyBorder="1" applyAlignment="1">
      <alignment horizontal="right"/>
    </xf>
    <xf numFmtId="3" fontId="19" fillId="0" borderId="0" xfId="13" applyNumberFormat="1" applyFont="1" applyBorder="1" applyAlignment="1">
      <alignment horizontal="right"/>
    </xf>
    <xf numFmtId="0" fontId="40" fillId="0" borderId="0" xfId="0" applyFont="1" applyBorder="1"/>
    <xf numFmtId="3" fontId="13" fillId="0" borderId="118" xfId="13" applyNumberFormat="1" applyFont="1" applyBorder="1" applyAlignment="1">
      <alignment horizontal="right"/>
    </xf>
    <xf numFmtId="3" fontId="13" fillId="0" borderId="109" xfId="13" applyNumberFormat="1" applyFont="1" applyBorder="1" applyAlignment="1">
      <alignment horizontal="right"/>
    </xf>
    <xf numFmtId="3" fontId="13" fillId="0" borderId="87" xfId="13" applyNumberFormat="1" applyFont="1" applyBorder="1" applyAlignment="1">
      <alignment horizontal="right"/>
    </xf>
    <xf numFmtId="3" fontId="13" fillId="0" borderId="108" xfId="13" applyNumberFormat="1" applyFont="1" applyBorder="1" applyAlignment="1">
      <alignment horizontal="right"/>
    </xf>
    <xf numFmtId="3" fontId="13" fillId="0" borderId="110" xfId="13" applyNumberFormat="1" applyFont="1" applyBorder="1" applyAlignment="1">
      <alignment horizontal="right"/>
    </xf>
    <xf numFmtId="3" fontId="19" fillId="0" borderId="118" xfId="13" applyNumberFormat="1" applyFont="1" applyBorder="1" applyAlignment="1">
      <alignment horizontal="right"/>
    </xf>
    <xf numFmtId="3" fontId="19" fillId="0" borderId="109" xfId="13" applyNumberFormat="1" applyFont="1" applyBorder="1" applyAlignment="1">
      <alignment horizontal="right"/>
    </xf>
    <xf numFmtId="3" fontId="19" fillId="0" borderId="110" xfId="13" applyNumberFormat="1" applyFont="1" applyBorder="1" applyAlignment="1">
      <alignment horizontal="right"/>
    </xf>
    <xf numFmtId="0" fontId="29" fillId="0" borderId="0" xfId="0" applyFont="1" applyFill="1" applyAlignment="1">
      <alignment vertical="center"/>
    </xf>
    <xf numFmtId="166" fontId="23" fillId="0" borderId="103" xfId="8" applyNumberFormat="1" applyFont="1" applyFill="1" applyBorder="1" applyAlignment="1">
      <alignment vertical="center"/>
    </xf>
    <xf numFmtId="165" fontId="22" fillId="0" borderId="63" xfId="8" applyFont="1" applyFill="1" applyBorder="1" applyAlignment="1">
      <alignment vertical="center" wrapText="1"/>
    </xf>
    <xf numFmtId="166" fontId="29" fillId="0" borderId="0" xfId="0" applyNumberFormat="1" applyFont="1" applyFill="1"/>
    <xf numFmtId="3" fontId="25" fillId="0" borderId="128" xfId="6" applyNumberFormat="1" applyFont="1" applyBorder="1" applyAlignment="1">
      <alignment horizontal="right" vertical="center"/>
    </xf>
    <xf numFmtId="3" fontId="25" fillId="0" borderId="128" xfId="6" applyNumberFormat="1" applyFont="1" applyBorder="1" applyAlignment="1" applyProtection="1">
      <alignment horizontal="right" vertical="center"/>
    </xf>
    <xf numFmtId="3" fontId="25" fillId="0" borderId="128" xfId="6" applyNumberFormat="1" applyFont="1" applyBorder="1" applyAlignment="1">
      <alignment vertical="center"/>
    </xf>
    <xf numFmtId="3" fontId="26" fillId="0" borderId="128" xfId="6" applyNumberFormat="1" applyFont="1" applyBorder="1" applyAlignment="1" applyProtection="1">
      <alignment vertical="center"/>
    </xf>
    <xf numFmtId="3" fontId="26" fillId="0" borderId="186" xfId="6" applyNumberFormat="1" applyFont="1" applyBorder="1" applyAlignment="1" applyProtection="1">
      <alignment vertical="center"/>
    </xf>
    <xf numFmtId="3" fontId="26" fillId="0" borderId="128" xfId="6" applyNumberFormat="1" applyFont="1" applyBorder="1" applyAlignment="1">
      <alignment vertical="center"/>
    </xf>
    <xf numFmtId="3" fontId="26" fillId="0" borderId="186" xfId="6" applyNumberFormat="1" applyFont="1" applyBorder="1" applyAlignment="1">
      <alignment vertical="center"/>
    </xf>
    <xf numFmtId="3" fontId="26" fillId="0" borderId="128" xfId="6" applyNumberFormat="1" applyFont="1" applyFill="1" applyBorder="1" applyAlignment="1">
      <alignment vertical="center"/>
    </xf>
    <xf numFmtId="3" fontId="26" fillId="0" borderId="187" xfId="6" applyNumberFormat="1" applyFont="1" applyBorder="1" applyAlignment="1">
      <alignment vertical="center"/>
    </xf>
    <xf numFmtId="3" fontId="26" fillId="0" borderId="187" xfId="6" applyNumberFormat="1" applyFont="1" applyBorder="1" applyAlignment="1" applyProtection="1">
      <alignment horizontal="right" vertical="center"/>
    </xf>
    <xf numFmtId="3" fontId="26" fillId="0" borderId="182" xfId="6" applyNumberFormat="1" applyFont="1" applyBorder="1" applyAlignment="1">
      <alignment vertical="center"/>
    </xf>
    <xf numFmtId="3" fontId="26" fillId="0" borderId="187" xfId="6" applyNumberFormat="1" applyFont="1" applyBorder="1" applyAlignment="1" applyProtection="1">
      <alignment vertical="center"/>
    </xf>
    <xf numFmtId="3" fontId="26" fillId="0" borderId="187" xfId="6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3" fontId="22" fillId="0" borderId="128" xfId="5" applyNumberFormat="1" applyFont="1" applyFill="1" applyBorder="1" applyAlignment="1">
      <alignment vertical="center"/>
    </xf>
    <xf numFmtId="3" fontId="22" fillId="0" borderId="128" xfId="5" applyNumberFormat="1" applyFont="1" applyFill="1" applyBorder="1" applyAlignment="1">
      <alignment horizontal="right" vertical="center"/>
    </xf>
    <xf numFmtId="3" fontId="23" fillId="0" borderId="128" xfId="5" applyNumberFormat="1" applyFont="1" applyFill="1" applyBorder="1" applyAlignment="1">
      <alignment vertical="center"/>
    </xf>
    <xf numFmtId="3" fontId="23" fillId="0" borderId="186" xfId="5" applyNumberFormat="1" applyFont="1" applyFill="1" applyBorder="1" applyAlignment="1">
      <alignment vertical="center"/>
    </xf>
    <xf numFmtId="3" fontId="23" fillId="0" borderId="187" xfId="5" applyNumberFormat="1" applyFont="1" applyFill="1" applyBorder="1" applyAlignment="1">
      <alignment vertical="center"/>
    </xf>
    <xf numFmtId="3" fontId="23" fillId="0" borderId="182" xfId="5" applyNumberFormat="1" applyFont="1" applyFill="1" applyBorder="1" applyAlignment="1">
      <alignment vertical="center"/>
    </xf>
    <xf numFmtId="0" fontId="23" fillId="0" borderId="149" xfId="5" applyFont="1" applyFill="1" applyBorder="1" applyAlignment="1">
      <alignment horizontal="left" vertical="center"/>
    </xf>
    <xf numFmtId="0" fontId="23" fillId="0" borderId="147" xfId="5" applyFont="1" applyFill="1" applyBorder="1" applyAlignment="1">
      <alignment horizontal="left" vertical="center"/>
    </xf>
    <xf numFmtId="0" fontId="5" fillId="0" borderId="60" xfId="0" applyFont="1" applyBorder="1" applyAlignment="1">
      <alignment vertical="center"/>
    </xf>
    <xf numFmtId="0" fontId="5" fillId="0" borderId="61" xfId="0" applyFont="1" applyBorder="1" applyAlignment="1">
      <alignment vertical="center"/>
    </xf>
    <xf numFmtId="0" fontId="5" fillId="0" borderId="62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3" fontId="24" fillId="0" borderId="13" xfId="0" applyNumberFormat="1" applyFont="1" applyBorder="1" applyAlignment="1">
      <alignment vertical="center"/>
    </xf>
    <xf numFmtId="3" fontId="24" fillId="0" borderId="29" xfId="0" applyNumberFormat="1" applyFont="1" applyBorder="1" applyAlignment="1">
      <alignment vertical="center"/>
    </xf>
    <xf numFmtId="3" fontId="24" fillId="0" borderId="10" xfId="0" applyNumberFormat="1" applyFont="1" applyBorder="1" applyAlignment="1">
      <alignment vertical="center"/>
    </xf>
    <xf numFmtId="3" fontId="24" fillId="0" borderId="6" xfId="0" applyNumberFormat="1" applyFont="1" applyBorder="1" applyAlignment="1">
      <alignment vertical="center"/>
    </xf>
    <xf numFmtId="3" fontId="24" fillId="0" borderId="35" xfId="0" applyNumberFormat="1" applyFont="1" applyBorder="1" applyAlignment="1">
      <alignment vertical="center"/>
    </xf>
    <xf numFmtId="3" fontId="24" fillId="0" borderId="17" xfId="0" applyNumberFormat="1" applyFont="1" applyBorder="1" applyAlignment="1">
      <alignment vertical="center"/>
    </xf>
    <xf numFmtId="3" fontId="16" fillId="0" borderId="77" xfId="0" applyNumberFormat="1" applyFont="1" applyBorder="1" applyAlignment="1">
      <alignment vertical="center"/>
    </xf>
    <xf numFmtId="3" fontId="16" fillId="0" borderId="42" xfId="0" applyNumberFormat="1" applyFont="1" applyBorder="1" applyAlignment="1">
      <alignment vertical="center"/>
    </xf>
    <xf numFmtId="3" fontId="16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vertical="center"/>
    </xf>
    <xf numFmtId="3" fontId="16" fillId="0" borderId="35" xfId="0" applyNumberFormat="1" applyFont="1" applyBorder="1" applyAlignment="1">
      <alignment vertical="center"/>
    </xf>
    <xf numFmtId="3" fontId="16" fillId="0" borderId="17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3" fillId="0" borderId="52" xfId="1" applyFont="1" applyFill="1" applyBorder="1" applyAlignment="1">
      <alignment horizontal="center" vertical="center" wrapText="1"/>
    </xf>
    <xf numFmtId="3" fontId="5" fillId="0" borderId="14" xfId="1" applyNumberFormat="1" applyFont="1" applyBorder="1" applyAlignment="1">
      <alignment vertical="center"/>
    </xf>
    <xf numFmtId="3" fontId="5" fillId="0" borderId="50" xfId="1" applyNumberFormat="1" applyFont="1" applyBorder="1" applyAlignment="1">
      <alignment vertical="center"/>
    </xf>
    <xf numFmtId="3" fontId="6" fillId="0" borderId="188" xfId="0" applyNumberFormat="1" applyFont="1" applyBorder="1" applyAlignment="1">
      <alignment vertical="center"/>
    </xf>
    <xf numFmtId="3" fontId="6" fillId="0" borderId="189" xfId="0" applyNumberFormat="1" applyFont="1" applyBorder="1" applyAlignment="1">
      <alignment vertical="center"/>
    </xf>
    <xf numFmtId="3" fontId="6" fillId="0" borderId="190" xfId="0" applyNumberFormat="1" applyFont="1" applyBorder="1" applyAlignment="1">
      <alignment vertical="center"/>
    </xf>
    <xf numFmtId="49" fontId="11" fillId="0" borderId="131" xfId="1" applyNumberFormat="1" applyFont="1" applyBorder="1" applyAlignment="1">
      <alignment vertical="center" wrapText="1"/>
    </xf>
    <xf numFmtId="3" fontId="11" fillId="0" borderId="127" xfId="1" applyNumberFormat="1" applyFont="1" applyFill="1" applyBorder="1" applyAlignment="1">
      <alignment vertical="center"/>
    </xf>
    <xf numFmtId="3" fontId="11" fillId="0" borderId="132" xfId="1" applyNumberFormat="1" applyFont="1" applyFill="1" applyBorder="1" applyAlignment="1">
      <alignment vertical="center"/>
    </xf>
    <xf numFmtId="49" fontId="6" fillId="0" borderId="49" xfId="1" applyNumberFormat="1" applyFont="1" applyBorder="1" applyAlignment="1">
      <alignment vertical="center" wrapText="1"/>
    </xf>
    <xf numFmtId="3" fontId="6" fillId="0" borderId="14" xfId="1" applyNumberFormat="1" applyFont="1" applyBorder="1" applyAlignment="1">
      <alignment vertical="center"/>
    </xf>
    <xf numFmtId="3" fontId="6" fillId="0" borderId="50" xfId="1" applyNumberFormat="1" applyFont="1" applyBorder="1" applyAlignment="1">
      <alignment vertical="center"/>
    </xf>
    <xf numFmtId="0" fontId="22" fillId="0" borderId="123" xfId="5" applyFont="1" applyFill="1" applyBorder="1" applyAlignment="1">
      <alignment horizontal="left" vertical="center"/>
    </xf>
    <xf numFmtId="3" fontId="23" fillId="0" borderId="120" xfId="5" applyNumberFormat="1" applyFont="1" applyFill="1" applyBorder="1" applyAlignment="1">
      <alignment vertical="center"/>
    </xf>
    <xf numFmtId="3" fontId="22" fillId="0" borderId="117" xfId="5" applyNumberFormat="1" applyFont="1" applyFill="1" applyBorder="1" applyAlignment="1">
      <alignment vertical="center"/>
    </xf>
    <xf numFmtId="3" fontId="22" fillId="0" borderId="115" xfId="5" applyNumberFormat="1" applyFont="1" applyFill="1" applyBorder="1" applyAlignment="1">
      <alignment vertical="center"/>
    </xf>
    <xf numFmtId="0" fontId="22" fillId="0" borderId="115" xfId="5" applyFont="1" applyFill="1" applyBorder="1" applyAlignment="1">
      <alignment vertical="center"/>
    </xf>
    <xf numFmtId="0" fontId="23" fillId="0" borderId="201" xfId="5" applyFont="1" applyFill="1" applyBorder="1" applyAlignment="1">
      <alignment horizontal="center" vertical="center" wrapText="1"/>
    </xf>
    <xf numFmtId="0" fontId="23" fillId="0" borderId="198" xfId="5" applyFont="1" applyFill="1" applyBorder="1" applyAlignment="1">
      <alignment horizontal="center" vertical="center" wrapText="1"/>
    </xf>
    <xf numFmtId="0" fontId="23" fillId="0" borderId="198" xfId="5" applyFont="1" applyFill="1" applyBorder="1" applyAlignment="1">
      <alignment horizontal="center" vertical="center"/>
    </xf>
    <xf numFmtId="3" fontId="23" fillId="0" borderId="198" xfId="5" applyNumberFormat="1" applyFont="1" applyFill="1" applyBorder="1" applyAlignment="1">
      <alignment horizontal="center" vertical="center" wrapText="1"/>
    </xf>
    <xf numFmtId="0" fontId="22" fillId="0" borderId="193" xfId="5" applyFont="1" applyFill="1" applyBorder="1" applyAlignment="1">
      <alignment horizontal="left" vertical="center"/>
    </xf>
    <xf numFmtId="3" fontId="23" fillId="0" borderId="194" xfId="5" applyNumberFormat="1" applyFont="1" applyFill="1" applyBorder="1" applyAlignment="1">
      <alignment vertical="center"/>
    </xf>
    <xf numFmtId="3" fontId="22" fillId="0" borderId="195" xfId="5" applyNumberFormat="1" applyFont="1" applyFill="1" applyBorder="1" applyAlignment="1">
      <alignment vertical="center"/>
    </xf>
    <xf numFmtId="3" fontId="22" fillId="0" borderId="192" xfId="5" applyNumberFormat="1" applyFont="1" applyFill="1" applyBorder="1" applyAlignment="1">
      <alignment vertical="center"/>
    </xf>
    <xf numFmtId="0" fontId="22" fillId="0" borderId="192" xfId="5" applyFont="1" applyFill="1" applyBorder="1" applyAlignment="1">
      <alignment vertical="center"/>
    </xf>
    <xf numFmtId="0" fontId="22" fillId="0" borderId="196" xfId="5" applyFont="1" applyFill="1" applyBorder="1" applyAlignment="1">
      <alignment vertical="center"/>
    </xf>
    <xf numFmtId="0" fontId="22" fillId="0" borderId="206" xfId="5" applyFont="1" applyFill="1" applyBorder="1" applyAlignment="1">
      <alignment vertical="center"/>
    </xf>
    <xf numFmtId="3" fontId="22" fillId="0" borderId="127" xfId="5" applyNumberFormat="1" applyFont="1" applyFill="1" applyBorder="1" applyAlignment="1">
      <alignment vertical="center"/>
    </xf>
    <xf numFmtId="0" fontId="22" fillId="0" borderId="127" xfId="5" applyFont="1" applyFill="1" applyBorder="1" applyAlignment="1">
      <alignment vertical="center"/>
    </xf>
    <xf numFmtId="0" fontId="22" fillId="0" borderId="209" xfId="5" applyFont="1" applyFill="1" applyBorder="1" applyAlignment="1">
      <alignment vertical="center"/>
    </xf>
    <xf numFmtId="3" fontId="22" fillId="0" borderId="127" xfId="5" applyNumberFormat="1" applyFont="1" applyFill="1" applyBorder="1" applyAlignment="1">
      <alignment horizontal="right" vertical="center"/>
    </xf>
    <xf numFmtId="3" fontId="22" fillId="0" borderId="209" xfId="5" applyNumberFormat="1" applyFont="1" applyFill="1" applyBorder="1" applyAlignment="1">
      <alignment vertical="center"/>
    </xf>
    <xf numFmtId="0" fontId="22" fillId="0" borderId="127" xfId="5" applyFont="1" applyFill="1" applyBorder="1" applyAlignment="1">
      <alignment horizontal="right" vertical="center"/>
    </xf>
    <xf numFmtId="3" fontId="23" fillId="0" borderId="212" xfId="5" applyNumberFormat="1" applyFont="1" applyFill="1" applyBorder="1" applyAlignment="1">
      <alignment vertical="center"/>
    </xf>
    <xf numFmtId="3" fontId="23" fillId="0" borderId="148" xfId="5" applyNumberFormat="1" applyFont="1" applyFill="1" applyBorder="1" applyAlignment="1">
      <alignment vertical="center"/>
    </xf>
    <xf numFmtId="3" fontId="23" fillId="0" borderId="213" xfId="5" applyNumberFormat="1" applyFont="1" applyFill="1" applyBorder="1" applyAlignment="1">
      <alignment vertical="center"/>
    </xf>
    <xf numFmtId="0" fontId="23" fillId="0" borderId="126" xfId="5" applyFont="1" applyFill="1" applyBorder="1" applyAlignment="1">
      <alignment vertical="center"/>
    </xf>
    <xf numFmtId="3" fontId="23" fillId="0" borderId="127" xfId="5" applyNumberFormat="1" applyFont="1" applyFill="1" applyBorder="1" applyAlignment="1">
      <alignment vertical="center"/>
    </xf>
    <xf numFmtId="3" fontId="23" fillId="0" borderId="209" xfId="5" applyNumberFormat="1" applyFont="1" applyFill="1" applyBorder="1" applyAlignment="1">
      <alignment vertical="center"/>
    </xf>
    <xf numFmtId="3" fontId="23" fillId="0" borderId="183" xfId="5" applyNumberFormat="1" applyFont="1" applyFill="1" applyBorder="1" applyAlignment="1">
      <alignment vertical="center"/>
    </xf>
    <xf numFmtId="3" fontId="23" fillId="0" borderId="214" xfId="5" applyNumberFormat="1" applyFont="1" applyFill="1" applyBorder="1" applyAlignment="1">
      <alignment vertical="center"/>
    </xf>
    <xf numFmtId="0" fontId="23" fillId="0" borderId="123" xfId="5" applyFont="1" applyFill="1" applyBorder="1" applyAlignment="1">
      <alignment horizontal="left" vertical="center"/>
    </xf>
    <xf numFmtId="3" fontId="23" fillId="0" borderId="117" xfId="5" applyNumberFormat="1" applyFont="1" applyFill="1" applyBorder="1" applyAlignment="1">
      <alignment vertical="center"/>
    </xf>
    <xf numFmtId="3" fontId="23" fillId="0" borderId="115" xfId="5" applyNumberFormat="1" applyFont="1" applyFill="1" applyBorder="1" applyAlignment="1">
      <alignment vertical="center"/>
    </xf>
    <xf numFmtId="3" fontId="23" fillId="0" borderId="206" xfId="5" applyNumberFormat="1" applyFont="1" applyFill="1" applyBorder="1" applyAlignment="1">
      <alignment vertical="center"/>
    </xf>
    <xf numFmtId="3" fontId="23" fillId="0" borderId="121" xfId="5" applyNumberFormat="1" applyFont="1" applyFill="1" applyBorder="1" applyAlignment="1">
      <alignment vertical="center"/>
    </xf>
    <xf numFmtId="3" fontId="23" fillId="0" borderId="145" xfId="5" applyNumberFormat="1" applyFont="1" applyFill="1" applyBorder="1" applyAlignment="1">
      <alignment vertical="center"/>
    </xf>
    <xf numFmtId="3" fontId="23" fillId="0" borderId="215" xfId="5" applyNumberFormat="1" applyFont="1" applyFill="1" applyBorder="1" applyAlignment="1">
      <alignment vertical="center"/>
    </xf>
    <xf numFmtId="0" fontId="23" fillId="0" borderId="218" xfId="5" applyFont="1" applyFill="1" applyBorder="1" applyAlignment="1">
      <alignment horizontal="left" vertical="center"/>
    </xf>
    <xf numFmtId="3" fontId="23" fillId="0" borderId="200" xfId="5" applyNumberFormat="1" applyFont="1" applyFill="1" applyBorder="1" applyAlignment="1">
      <alignment vertical="center"/>
    </xf>
    <xf numFmtId="3" fontId="23" fillId="0" borderId="201" xfId="5" applyNumberFormat="1" applyFont="1" applyFill="1" applyBorder="1" applyAlignment="1">
      <alignment vertical="center"/>
    </xf>
    <xf numFmtId="3" fontId="23" fillId="0" borderId="198" xfId="5" applyNumberFormat="1" applyFont="1" applyFill="1" applyBorder="1" applyAlignment="1">
      <alignment vertical="center"/>
    </xf>
    <xf numFmtId="3" fontId="23" fillId="0" borderId="202" xfId="5" applyNumberFormat="1" applyFont="1" applyFill="1" applyBorder="1" applyAlignment="1">
      <alignment vertical="center"/>
    </xf>
    <xf numFmtId="0" fontId="22" fillId="0" borderId="97" xfId="5" applyFont="1" applyFill="1" applyBorder="1" applyAlignment="1">
      <alignment horizontal="left" vertical="center"/>
    </xf>
    <xf numFmtId="3" fontId="23" fillId="0" borderId="122" xfId="5" applyNumberFormat="1" applyFont="1" applyFill="1" applyBorder="1" applyAlignment="1">
      <alignment vertical="center"/>
    </xf>
    <xf numFmtId="3" fontId="22" fillId="0" borderId="121" xfId="5" applyNumberFormat="1" applyFont="1" applyFill="1" applyBorder="1" applyAlignment="1">
      <alignment horizontal="right" vertical="center"/>
    </xf>
    <xf numFmtId="3" fontId="22" fillId="0" borderId="145" xfId="5" applyNumberFormat="1" applyFont="1" applyFill="1" applyBorder="1" applyAlignment="1">
      <alignment horizontal="right" vertical="center"/>
    </xf>
    <xf numFmtId="0" fontId="22" fillId="0" borderId="145" xfId="5" applyFont="1" applyFill="1" applyBorder="1" applyAlignment="1">
      <alignment vertical="center"/>
    </xf>
    <xf numFmtId="0" fontId="22" fillId="0" borderId="215" xfId="5" applyFont="1" applyFill="1" applyBorder="1" applyAlignment="1">
      <alignment vertical="center"/>
    </xf>
    <xf numFmtId="0" fontId="23" fillId="0" borderId="193" xfId="5" applyFont="1" applyFill="1" applyBorder="1" applyAlignment="1">
      <alignment horizontal="left" vertical="center"/>
    </xf>
    <xf numFmtId="3" fontId="23" fillId="0" borderId="195" xfId="5" applyNumberFormat="1" applyFont="1" applyFill="1" applyBorder="1" applyAlignment="1">
      <alignment vertical="center"/>
    </xf>
    <xf numFmtId="3" fontId="23" fillId="0" borderId="192" xfId="5" applyNumberFormat="1" applyFont="1" applyFill="1" applyBorder="1" applyAlignment="1">
      <alignment vertical="center"/>
    </xf>
    <xf numFmtId="3" fontId="23" fillId="0" borderId="196" xfId="5" applyNumberFormat="1" applyFont="1" applyFill="1" applyBorder="1" applyAlignment="1">
      <alignment vertical="center"/>
    </xf>
    <xf numFmtId="0" fontId="23" fillId="0" borderId="199" xfId="5" applyFont="1" applyFill="1" applyBorder="1" applyAlignment="1">
      <alignment vertical="center"/>
    </xf>
    <xf numFmtId="3" fontId="22" fillId="0" borderId="117" xfId="5" applyNumberFormat="1" applyFont="1" applyFill="1" applyBorder="1" applyAlignment="1">
      <alignment horizontal="right" vertical="center"/>
    </xf>
    <xf numFmtId="3" fontId="22" fillId="0" borderId="115" xfId="5" applyNumberFormat="1" applyFont="1" applyFill="1" applyBorder="1" applyAlignment="1">
      <alignment horizontal="right" vertical="center"/>
    </xf>
    <xf numFmtId="0" fontId="22" fillId="0" borderId="91" xfId="5" applyFont="1" applyFill="1" applyBorder="1" applyAlignment="1">
      <alignment horizontal="left" vertical="center"/>
    </xf>
    <xf numFmtId="3" fontId="22" fillId="0" borderId="212" xfId="5" applyNumberFormat="1" applyFont="1" applyFill="1" applyBorder="1" applyAlignment="1">
      <alignment horizontal="right" vertical="center"/>
    </xf>
    <xf numFmtId="3" fontId="22" fillId="0" borderId="148" xfId="5" applyNumberFormat="1" applyFont="1" applyFill="1" applyBorder="1" applyAlignment="1">
      <alignment horizontal="right" vertical="center"/>
    </xf>
    <xf numFmtId="0" fontId="22" fillId="0" borderId="148" xfId="5" applyFont="1" applyFill="1" applyBorder="1" applyAlignment="1">
      <alignment vertical="center"/>
    </xf>
    <xf numFmtId="0" fontId="22" fillId="0" borderId="213" xfId="5" applyFont="1" applyFill="1" applyBorder="1" applyAlignment="1">
      <alignment vertical="center"/>
    </xf>
    <xf numFmtId="0" fontId="22" fillId="0" borderId="98" xfId="5" applyFont="1" applyFill="1" applyBorder="1" applyAlignment="1">
      <alignment horizontal="left" vertical="center"/>
    </xf>
    <xf numFmtId="3" fontId="23" fillId="0" borderId="219" xfId="5" applyNumberFormat="1" applyFont="1" applyFill="1" applyBorder="1" applyAlignment="1">
      <alignment vertical="center"/>
    </xf>
    <xf numFmtId="3" fontId="22" fillId="0" borderId="186" xfId="5" applyNumberFormat="1" applyFont="1" applyFill="1" applyBorder="1" applyAlignment="1">
      <alignment horizontal="right" vertical="center"/>
    </xf>
    <xf numFmtId="3" fontId="22" fillId="0" borderId="183" xfId="5" applyNumberFormat="1" applyFont="1" applyFill="1" applyBorder="1" applyAlignment="1">
      <alignment horizontal="right" vertical="center"/>
    </xf>
    <xf numFmtId="0" fontId="22" fillId="0" borderId="183" xfId="5" applyFont="1" applyFill="1" applyBorder="1" applyAlignment="1">
      <alignment vertical="center"/>
    </xf>
    <xf numFmtId="0" fontId="22" fillId="0" borderId="214" xfId="5" applyFont="1" applyFill="1" applyBorder="1" applyAlignment="1">
      <alignment vertical="center"/>
    </xf>
    <xf numFmtId="3" fontId="26" fillId="0" borderId="120" xfId="6" applyNumberFormat="1" applyFont="1" applyBorder="1" applyAlignment="1">
      <alignment vertical="center"/>
    </xf>
    <xf numFmtId="3" fontId="25" fillId="0" borderId="117" xfId="6" applyNumberFormat="1" applyFont="1" applyBorder="1" applyAlignment="1">
      <alignment vertical="center"/>
    </xf>
    <xf numFmtId="3" fontId="25" fillId="0" borderId="115" xfId="6" applyNumberFormat="1" applyFont="1" applyBorder="1" applyAlignment="1">
      <alignment vertical="center"/>
    </xf>
    <xf numFmtId="0" fontId="25" fillId="0" borderId="206" xfId="6" applyFont="1" applyBorder="1" applyAlignment="1">
      <alignment vertical="center"/>
    </xf>
    <xf numFmtId="3" fontId="25" fillId="0" borderId="127" xfId="6" applyNumberFormat="1" applyFont="1" applyBorder="1" applyAlignment="1">
      <alignment horizontal="right" vertical="center"/>
    </xf>
    <xf numFmtId="0" fontId="25" fillId="0" borderId="209" xfId="6" applyFont="1" applyBorder="1" applyAlignment="1">
      <alignment vertical="center"/>
    </xf>
    <xf numFmtId="3" fontId="25" fillId="0" borderId="127" xfId="6" applyNumberFormat="1" applyFont="1" applyBorder="1" applyAlignment="1" applyProtection="1">
      <alignment horizontal="right" vertical="center"/>
    </xf>
    <xf numFmtId="0" fontId="25" fillId="0" borderId="126" xfId="5" applyFont="1" applyBorder="1" applyAlignment="1">
      <alignment horizontal="left" vertical="center"/>
    </xf>
    <xf numFmtId="3" fontId="25" fillId="0" borderId="127" xfId="6" applyNumberFormat="1" applyFont="1" applyBorder="1" applyAlignment="1">
      <alignment vertical="center"/>
    </xf>
    <xf numFmtId="3" fontId="26" fillId="0" borderId="127" xfId="6" applyNumberFormat="1" applyFont="1" applyBorder="1" applyAlignment="1">
      <alignment vertical="center"/>
    </xf>
    <xf numFmtId="0" fontId="25" fillId="0" borderId="220" xfId="5" applyFont="1" applyBorder="1" applyAlignment="1">
      <alignment horizontal="left" vertical="center"/>
    </xf>
    <xf numFmtId="3" fontId="26" fillId="0" borderId="182" xfId="6" applyNumberFormat="1" applyFont="1" applyBorder="1" applyAlignment="1" applyProtection="1">
      <alignment horizontal="right" vertical="center"/>
    </xf>
    <xf numFmtId="3" fontId="25" fillId="0" borderId="121" xfId="6" applyNumberFormat="1" applyFont="1" applyBorder="1" applyAlignment="1">
      <alignment horizontal="right" vertical="center"/>
    </xf>
    <xf numFmtId="3" fontId="25" fillId="0" borderId="145" xfId="6" applyNumberFormat="1" applyFont="1" applyBorder="1" applyAlignment="1">
      <alignment horizontal="right" vertical="center"/>
    </xf>
    <xf numFmtId="0" fontId="25" fillId="0" borderId="215" xfId="6" applyFont="1" applyBorder="1" applyAlignment="1">
      <alignment vertical="center"/>
    </xf>
    <xf numFmtId="3" fontId="26" fillId="0" borderId="212" xfId="6" applyNumberFormat="1" applyFont="1" applyBorder="1" applyAlignment="1" applyProtection="1">
      <alignment vertical="center"/>
    </xf>
    <xf numFmtId="3" fontId="26" fillId="0" borderId="148" xfId="6" applyNumberFormat="1" applyFont="1" applyBorder="1" applyAlignment="1" applyProtection="1">
      <alignment vertical="center"/>
    </xf>
    <xf numFmtId="3" fontId="26" fillId="0" borderId="213" xfId="6" applyNumberFormat="1" applyFont="1" applyBorder="1" applyAlignment="1" applyProtection="1">
      <alignment vertical="center"/>
    </xf>
    <xf numFmtId="0" fontId="26" fillId="0" borderId="126" xfId="6" applyFont="1" applyBorder="1" applyAlignment="1">
      <alignment horizontal="left" vertical="center"/>
    </xf>
    <xf numFmtId="3" fontId="26" fillId="0" borderId="127" xfId="6" applyNumberFormat="1" applyFont="1" applyBorder="1" applyAlignment="1" applyProtection="1">
      <alignment vertical="center"/>
    </xf>
    <xf numFmtId="3" fontId="26" fillId="0" borderId="209" xfId="6" applyNumberFormat="1" applyFont="1" applyBorder="1" applyAlignment="1" applyProtection="1">
      <alignment vertical="center"/>
    </xf>
    <xf numFmtId="0" fontId="26" fillId="0" borderId="112" xfId="6" applyFont="1" applyBorder="1" applyAlignment="1">
      <alignment horizontal="left" vertical="center"/>
    </xf>
    <xf numFmtId="3" fontId="26" fillId="0" borderId="183" xfId="6" applyNumberFormat="1" applyFont="1" applyBorder="1" applyAlignment="1" applyProtection="1">
      <alignment vertical="center"/>
    </xf>
    <xf numFmtId="3" fontId="26" fillId="0" borderId="214" xfId="6" applyNumberFormat="1" applyFont="1" applyBorder="1" applyAlignment="1" applyProtection="1">
      <alignment vertical="center"/>
    </xf>
    <xf numFmtId="0" fontId="25" fillId="0" borderId="123" xfId="5" applyFont="1" applyBorder="1" applyAlignment="1">
      <alignment horizontal="left" vertical="center"/>
    </xf>
    <xf numFmtId="3" fontId="26" fillId="0" borderId="120" xfId="6" applyNumberFormat="1" applyFont="1" applyBorder="1" applyAlignment="1">
      <alignment horizontal="right" vertical="center"/>
    </xf>
    <xf numFmtId="3" fontId="25" fillId="0" borderId="117" xfId="6" applyNumberFormat="1" applyFont="1" applyBorder="1" applyAlignment="1">
      <alignment horizontal="right" vertical="center"/>
    </xf>
    <xf numFmtId="3" fontId="25" fillId="0" borderId="115" xfId="6" applyNumberFormat="1" applyFont="1" applyBorder="1" applyAlignment="1">
      <alignment horizontal="right" vertical="center"/>
    </xf>
    <xf numFmtId="3" fontId="26" fillId="0" borderId="212" xfId="6" applyNumberFormat="1" applyFont="1" applyBorder="1" applyAlignment="1">
      <alignment vertical="center"/>
    </xf>
    <xf numFmtId="3" fontId="26" fillId="0" borderId="148" xfId="6" applyNumberFormat="1" applyFont="1" applyBorder="1" applyAlignment="1">
      <alignment vertical="center"/>
    </xf>
    <xf numFmtId="3" fontId="26" fillId="0" borderId="213" xfId="6" applyNumberFormat="1" applyFont="1" applyBorder="1" applyAlignment="1">
      <alignment vertical="center"/>
    </xf>
    <xf numFmtId="3" fontId="26" fillId="0" borderId="209" xfId="6" applyNumberFormat="1" applyFont="1" applyBorder="1" applyAlignment="1">
      <alignment vertical="center"/>
    </xf>
    <xf numFmtId="3" fontId="26" fillId="0" borderId="183" xfId="6" applyNumberFormat="1" applyFont="1" applyBorder="1" applyAlignment="1">
      <alignment vertical="center"/>
    </xf>
    <xf numFmtId="3" fontId="26" fillId="0" borderId="214" xfId="6" applyNumberFormat="1" applyFont="1" applyBorder="1" applyAlignment="1">
      <alignment vertical="center"/>
    </xf>
    <xf numFmtId="3" fontId="26" fillId="0" borderId="115" xfId="6" applyNumberFormat="1" applyFont="1" applyBorder="1" applyAlignment="1">
      <alignment vertical="center"/>
    </xf>
    <xf numFmtId="0" fontId="26" fillId="0" borderId="126" xfId="5" applyFont="1" applyBorder="1" applyAlignment="1">
      <alignment horizontal="left" vertical="center"/>
    </xf>
    <xf numFmtId="0" fontId="26" fillId="0" borderId="112" xfId="5" applyFont="1" applyBorder="1" applyAlignment="1">
      <alignment horizontal="left" vertical="center"/>
    </xf>
    <xf numFmtId="3" fontId="26" fillId="0" borderId="127" xfId="6" applyNumberFormat="1" applyFont="1" applyFill="1" applyBorder="1" applyAlignment="1">
      <alignment vertical="center"/>
    </xf>
    <xf numFmtId="3" fontId="26" fillId="0" borderId="209" xfId="6" applyNumberFormat="1" applyFont="1" applyFill="1" applyBorder="1" applyAlignment="1">
      <alignment vertical="center"/>
    </xf>
    <xf numFmtId="3" fontId="26" fillId="0" borderId="117" xfId="6" applyNumberFormat="1" applyFont="1" applyBorder="1" applyAlignment="1">
      <alignment vertical="center"/>
    </xf>
    <xf numFmtId="3" fontId="26" fillId="0" borderId="206" xfId="6" applyNumberFormat="1" applyFont="1" applyBorder="1" applyAlignment="1">
      <alignment vertical="center"/>
    </xf>
    <xf numFmtId="3" fontId="26" fillId="0" borderId="121" xfId="6" applyNumberFormat="1" applyFont="1" applyBorder="1" applyAlignment="1">
      <alignment vertical="center"/>
    </xf>
    <xf numFmtId="3" fontId="26" fillId="0" borderId="145" xfId="6" applyNumberFormat="1" applyFont="1" applyBorder="1" applyAlignment="1">
      <alignment vertical="center"/>
    </xf>
    <xf numFmtId="3" fontId="26" fillId="0" borderId="215" xfId="6" applyNumberFormat="1" applyFont="1" applyBorder="1" applyAlignment="1">
      <alignment vertical="center"/>
    </xf>
    <xf numFmtId="0" fontId="26" fillId="0" borderId="199" xfId="5" applyFont="1" applyBorder="1" applyAlignment="1">
      <alignment horizontal="left" vertical="center"/>
    </xf>
    <xf numFmtId="3" fontId="23" fillId="0" borderId="200" xfId="7" applyNumberFormat="1" applyFont="1" applyBorder="1" applyAlignment="1">
      <alignment vertical="center"/>
    </xf>
    <xf numFmtId="3" fontId="23" fillId="0" borderId="201" xfId="7" applyNumberFormat="1" applyFont="1" applyBorder="1" applyAlignment="1">
      <alignment vertical="center"/>
    </xf>
    <xf numFmtId="3" fontId="23" fillId="0" borderId="198" xfId="7" applyNumberFormat="1" applyFont="1" applyBorder="1" applyAlignment="1">
      <alignment vertical="center"/>
    </xf>
    <xf numFmtId="0" fontId="41" fillId="0" borderId="202" xfId="7" applyFont="1" applyBorder="1" applyAlignment="1">
      <alignment vertical="center"/>
    </xf>
    <xf numFmtId="0" fontId="23" fillId="0" borderId="202" xfId="5" applyFont="1" applyFill="1" applyBorder="1" applyAlignment="1">
      <alignment horizontal="center" vertical="center" wrapText="1"/>
    </xf>
    <xf numFmtId="0" fontId="25" fillId="0" borderId="97" xfId="6" applyFont="1" applyBorder="1" applyAlignment="1">
      <alignment horizontal="left" vertical="center"/>
    </xf>
    <xf numFmtId="3" fontId="26" fillId="0" borderId="122" xfId="6" applyNumberFormat="1" applyFont="1" applyBorder="1" applyAlignment="1">
      <alignment vertical="center"/>
    </xf>
    <xf numFmtId="3" fontId="25" fillId="0" borderId="71" xfId="6" applyNumberFormat="1" applyFont="1" applyBorder="1" applyAlignment="1">
      <alignment vertical="center"/>
    </xf>
    <xf numFmtId="3" fontId="25" fillId="0" borderId="69" xfId="6" applyNumberFormat="1" applyFont="1" applyBorder="1" applyAlignment="1">
      <alignment vertical="center"/>
    </xf>
    <xf numFmtId="0" fontId="25" fillId="0" borderId="222" xfId="6" applyFont="1" applyBorder="1" applyAlignment="1">
      <alignment vertical="center"/>
    </xf>
    <xf numFmtId="3" fontId="26" fillId="0" borderId="120" xfId="6" applyNumberFormat="1" applyFont="1" applyBorder="1" applyAlignment="1" applyProtection="1">
      <alignment horizontal="right" vertical="center"/>
    </xf>
    <xf numFmtId="3" fontId="26" fillId="0" borderId="92" xfId="6" applyNumberFormat="1" applyFont="1" applyBorder="1" applyAlignment="1" applyProtection="1">
      <alignment horizontal="right" vertical="center"/>
    </xf>
    <xf numFmtId="3" fontId="25" fillId="0" borderId="212" xfId="6" applyNumberFormat="1" applyFont="1" applyBorder="1" applyAlignment="1">
      <alignment horizontal="right" vertical="center"/>
    </xf>
    <xf numFmtId="3" fontId="25" fillId="0" borderId="148" xfId="6" applyNumberFormat="1" applyFont="1" applyBorder="1" applyAlignment="1">
      <alignment horizontal="right" vertical="center"/>
    </xf>
    <xf numFmtId="0" fontId="25" fillId="0" borderId="213" xfId="6" applyFont="1" applyBorder="1" applyAlignment="1">
      <alignment vertical="center"/>
    </xf>
    <xf numFmtId="0" fontId="25" fillId="0" borderId="112" xfId="5" applyFont="1" applyBorder="1" applyAlignment="1">
      <alignment horizontal="left" vertical="center"/>
    </xf>
    <xf numFmtId="3" fontId="26" fillId="0" borderId="93" xfId="6" applyNumberFormat="1" applyFont="1" applyBorder="1" applyAlignment="1" applyProtection="1">
      <alignment horizontal="right" vertical="center"/>
    </xf>
    <xf numFmtId="3" fontId="25" fillId="0" borderId="186" xfId="6" applyNumberFormat="1" applyFont="1" applyBorder="1" applyAlignment="1" applyProtection="1">
      <alignment horizontal="right" vertical="center"/>
    </xf>
    <xf numFmtId="3" fontId="25" fillId="0" borderId="183" xfId="6" applyNumberFormat="1" applyFont="1" applyBorder="1" applyAlignment="1" applyProtection="1">
      <alignment horizontal="right" vertical="center"/>
    </xf>
    <xf numFmtId="3" fontId="25" fillId="0" borderId="183" xfId="6" applyNumberFormat="1" applyFont="1" applyBorder="1" applyAlignment="1">
      <alignment horizontal="right" vertical="center"/>
    </xf>
    <xf numFmtId="0" fontId="25" fillId="0" borderId="214" xfId="6" applyFont="1" applyBorder="1" applyAlignment="1">
      <alignment vertical="center"/>
    </xf>
    <xf numFmtId="0" fontId="26" fillId="0" borderId="220" xfId="5" applyFont="1" applyBorder="1" applyAlignment="1">
      <alignment horizontal="left" vertical="center"/>
    </xf>
    <xf numFmtId="0" fontId="26" fillId="0" borderId="123" xfId="6" applyFont="1" applyFill="1" applyBorder="1" applyAlignment="1">
      <alignment horizontal="left" vertical="center"/>
    </xf>
    <xf numFmtId="0" fontId="26" fillId="0" borderId="193" xfId="6" applyFont="1" applyFill="1" applyBorder="1" applyAlignment="1">
      <alignment horizontal="left" vertical="center"/>
    </xf>
    <xf numFmtId="3" fontId="26" fillId="0" borderId="194" xfId="6" applyNumberFormat="1" applyFont="1" applyFill="1" applyBorder="1" applyAlignment="1">
      <alignment vertical="center"/>
    </xf>
    <xf numFmtId="3" fontId="26" fillId="0" borderId="195" xfId="6" applyNumberFormat="1" applyFont="1" applyFill="1" applyBorder="1" applyAlignment="1">
      <alignment vertical="center"/>
    </xf>
    <xf numFmtId="3" fontId="26" fillId="0" borderId="192" xfId="6" applyNumberFormat="1" applyFont="1" applyFill="1" applyBorder="1" applyAlignment="1">
      <alignment vertical="center"/>
    </xf>
    <xf numFmtId="3" fontId="26" fillId="0" borderId="196" xfId="6" applyNumberFormat="1" applyFont="1" applyFill="1" applyBorder="1" applyAlignment="1">
      <alignment vertical="center"/>
    </xf>
    <xf numFmtId="3" fontId="26" fillId="0" borderId="200" xfId="6" applyNumberFormat="1" applyFont="1" applyFill="1" applyBorder="1" applyAlignment="1">
      <alignment vertical="center"/>
    </xf>
    <xf numFmtId="3" fontId="26" fillId="0" borderId="201" xfId="6" applyNumberFormat="1" applyFont="1" applyFill="1" applyBorder="1" applyAlignment="1">
      <alignment vertical="center"/>
    </xf>
    <xf numFmtId="3" fontId="26" fillId="0" borderId="198" xfId="6" applyNumberFormat="1" applyFont="1" applyFill="1" applyBorder="1" applyAlignment="1">
      <alignment vertical="center"/>
    </xf>
    <xf numFmtId="3" fontId="26" fillId="0" borderId="202" xfId="6" applyNumberFormat="1" applyFont="1" applyFill="1" applyBorder="1" applyAlignment="1">
      <alignment vertical="center"/>
    </xf>
    <xf numFmtId="0" fontId="7" fillId="0" borderId="225" xfId="0" applyFont="1" applyBorder="1" applyAlignment="1">
      <alignment vertical="center"/>
    </xf>
    <xf numFmtId="3" fontId="14" fillId="0" borderId="226" xfId="1" applyNumberFormat="1" applyFont="1" applyBorder="1" applyAlignment="1">
      <alignment vertical="center"/>
    </xf>
    <xf numFmtId="3" fontId="14" fillId="0" borderId="227" xfId="1" applyNumberFormat="1" applyFont="1" applyBorder="1" applyAlignment="1">
      <alignment vertical="center"/>
    </xf>
    <xf numFmtId="49" fontId="6" fillId="0" borderId="131" xfId="1" applyNumberFormat="1" applyFont="1" applyBorder="1" applyAlignment="1">
      <alignment vertical="center" wrapText="1"/>
    </xf>
    <xf numFmtId="3" fontId="6" fillId="0" borderId="127" xfId="1" applyNumberFormat="1" applyFont="1" applyFill="1" applyBorder="1" applyAlignment="1">
      <alignment vertical="center"/>
    </xf>
    <xf numFmtId="3" fontId="6" fillId="0" borderId="132" xfId="1" applyNumberFormat="1" applyFont="1" applyFill="1" applyBorder="1" applyAlignment="1">
      <alignment vertical="center"/>
    </xf>
    <xf numFmtId="0" fontId="6" fillId="0" borderId="54" xfId="1" applyFont="1" applyBorder="1" applyAlignment="1">
      <alignment vertical="center" wrapText="1"/>
    </xf>
    <xf numFmtId="0" fontId="6" fillId="0" borderId="0" xfId="1" applyFont="1" applyAlignment="1">
      <alignment vertical="center"/>
    </xf>
    <xf numFmtId="49" fontId="3" fillId="0" borderId="228" xfId="1" applyNumberFormat="1" applyFont="1" applyBorder="1" applyAlignment="1">
      <alignment vertical="center" wrapText="1"/>
    </xf>
    <xf numFmtId="0" fontId="14" fillId="0" borderId="128" xfId="0" applyFont="1" applyBorder="1" applyAlignment="1">
      <alignment vertical="center" wrapText="1"/>
    </xf>
    <xf numFmtId="3" fontId="7" fillId="0" borderId="127" xfId="1" applyNumberFormat="1" applyFont="1" applyBorder="1" applyAlignment="1">
      <alignment vertical="center"/>
    </xf>
    <xf numFmtId="3" fontId="7" fillId="0" borderId="132" xfId="1" applyNumberFormat="1" applyFont="1" applyBorder="1" applyAlignment="1">
      <alignment vertical="center"/>
    </xf>
    <xf numFmtId="49" fontId="6" fillId="0" borderId="228" xfId="1" applyNumberFormat="1" applyFont="1" applyBorder="1" applyAlignment="1">
      <alignment vertical="center" wrapText="1"/>
    </xf>
    <xf numFmtId="3" fontId="6" fillId="0" borderId="115" xfId="1" applyNumberFormat="1" applyFont="1" applyFill="1" applyBorder="1" applyAlignment="1">
      <alignment vertical="center"/>
    </xf>
    <xf numFmtId="3" fontId="6" fillId="0" borderId="116" xfId="1" applyNumberFormat="1" applyFont="1" applyFill="1" applyBorder="1" applyAlignment="1">
      <alignment vertical="center"/>
    </xf>
    <xf numFmtId="0" fontId="3" fillId="0" borderId="121" xfId="1" applyFont="1" applyBorder="1" applyAlignment="1">
      <alignment vertical="center" wrapText="1"/>
    </xf>
    <xf numFmtId="3" fontId="3" fillId="0" borderId="145" xfId="1" applyNumberFormat="1" applyFont="1" applyBorder="1" applyAlignment="1">
      <alignment vertical="center"/>
    </xf>
    <xf numFmtId="3" fontId="3" fillId="0" borderId="147" xfId="1" applyNumberFormat="1" applyFont="1" applyBorder="1" applyAlignment="1">
      <alignment vertical="center"/>
    </xf>
    <xf numFmtId="3" fontId="5" fillId="0" borderId="115" xfId="1" applyNumberFormat="1" applyFont="1" applyFill="1" applyBorder="1" applyAlignment="1">
      <alignment vertical="center"/>
    </xf>
    <xf numFmtId="3" fontId="5" fillId="0" borderId="116" xfId="1" applyNumberFormat="1" applyFont="1" applyFill="1" applyBorder="1" applyAlignment="1">
      <alignment vertical="center"/>
    </xf>
    <xf numFmtId="0" fontId="5" fillId="0" borderId="223" xfId="0" applyFont="1" applyBorder="1" applyAlignment="1">
      <alignment horizontal="left" vertical="center"/>
    </xf>
    <xf numFmtId="3" fontId="6" fillId="0" borderId="229" xfId="0" applyNumberFormat="1" applyFont="1" applyBorder="1" applyAlignment="1">
      <alignment vertical="center"/>
    </xf>
    <xf numFmtId="3" fontId="6" fillId="0" borderId="230" xfId="0" applyNumberFormat="1" applyFont="1" applyBorder="1" applyAlignment="1">
      <alignment vertical="center"/>
    </xf>
    <xf numFmtId="3" fontId="6" fillId="0" borderId="224" xfId="0" applyNumberFormat="1" applyFont="1" applyBorder="1" applyAlignment="1">
      <alignment vertical="center"/>
    </xf>
    <xf numFmtId="0" fontId="6" fillId="0" borderId="223" xfId="0" applyFont="1" applyBorder="1" applyAlignment="1">
      <alignment horizontal="left" vertical="center"/>
    </xf>
    <xf numFmtId="3" fontId="7" fillId="0" borderId="229" xfId="0" applyNumberFormat="1" applyFont="1" applyBorder="1" applyAlignment="1">
      <alignment vertical="center"/>
    </xf>
    <xf numFmtId="3" fontId="7" fillId="0" borderId="230" xfId="0" applyNumberFormat="1" applyFont="1" applyBorder="1" applyAlignment="1">
      <alignment vertical="center"/>
    </xf>
    <xf numFmtId="3" fontId="7" fillId="0" borderId="224" xfId="0" applyNumberFormat="1" applyFont="1" applyBorder="1" applyAlignment="1">
      <alignment vertical="center"/>
    </xf>
    <xf numFmtId="0" fontId="6" fillId="0" borderId="223" xfId="0" applyFont="1" applyBorder="1" applyAlignment="1">
      <alignment vertical="center"/>
    </xf>
    <xf numFmtId="0" fontId="5" fillId="0" borderId="231" xfId="0" applyFont="1" applyBorder="1" applyAlignment="1">
      <alignment horizontal="center" vertical="center"/>
    </xf>
    <xf numFmtId="0" fontId="5" fillId="0" borderId="223" xfId="0" applyFont="1" applyBorder="1" applyAlignment="1">
      <alignment horizontal="center" vertical="center"/>
    </xf>
    <xf numFmtId="0" fontId="7" fillId="0" borderId="223" xfId="0" applyFont="1" applyBorder="1" applyAlignment="1">
      <alignment horizontal="left" vertical="center"/>
    </xf>
    <xf numFmtId="0" fontId="7" fillId="0" borderId="230" xfId="0" applyFont="1" applyBorder="1" applyAlignment="1">
      <alignment horizontal="left" vertical="center" wrapText="1"/>
    </xf>
    <xf numFmtId="0" fontId="7" fillId="0" borderId="230" xfId="0" applyFont="1" applyBorder="1" applyAlignment="1">
      <alignment horizontal="left" vertical="center"/>
    </xf>
    <xf numFmtId="0" fontId="5" fillId="0" borderId="23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3" fontId="5" fillId="0" borderId="43" xfId="0" applyNumberFormat="1" applyFont="1" applyBorder="1" applyAlignment="1">
      <alignment horizontal="left" vertical="center"/>
    </xf>
    <xf numFmtId="0" fontId="3" fillId="0" borderId="22" xfId="1" applyFont="1" applyFill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3" fontId="39" fillId="0" borderId="0" xfId="16" applyNumberFormat="1" applyFont="1" applyAlignment="1">
      <alignment vertical="center"/>
    </xf>
    <xf numFmtId="3" fontId="13" fillId="0" borderId="133" xfId="0" applyNumberFormat="1" applyFont="1" applyBorder="1" applyAlignment="1">
      <alignment vertical="center" wrapText="1"/>
    </xf>
    <xf numFmtId="3" fontId="13" fillId="0" borderId="131" xfId="0" applyNumberFormat="1" applyFont="1" applyBorder="1" applyAlignment="1">
      <alignment vertical="center"/>
    </xf>
    <xf numFmtId="3" fontId="13" fillId="0" borderId="226" xfId="0" applyNumberFormat="1" applyFont="1" applyBorder="1" applyAlignment="1">
      <alignment vertical="center"/>
    </xf>
    <xf numFmtId="3" fontId="13" fillId="0" borderId="227" xfId="0" applyNumberFormat="1" applyFont="1" applyBorder="1" applyAlignment="1">
      <alignment vertical="center"/>
    </xf>
    <xf numFmtId="3" fontId="19" fillId="0" borderId="0" xfId="16" applyNumberFormat="1" applyFont="1" applyAlignment="1">
      <alignment vertical="center"/>
    </xf>
    <xf numFmtId="0" fontId="19" fillId="0" borderId="0" xfId="16" applyFont="1" applyAlignment="1">
      <alignment vertical="center"/>
    </xf>
    <xf numFmtId="0" fontId="15" fillId="0" borderId="187" xfId="12" applyFont="1" applyFill="1" applyBorder="1" applyAlignment="1">
      <alignment vertical="center" wrapText="1"/>
    </xf>
    <xf numFmtId="3" fontId="15" fillId="0" borderId="128" xfId="12" applyNumberFormat="1" applyFont="1" applyFill="1" applyBorder="1" applyAlignment="1">
      <alignment vertical="center"/>
    </xf>
    <xf numFmtId="3" fontId="15" fillId="0" borderId="226" xfId="12" applyNumberFormat="1" applyFont="1" applyFill="1" applyBorder="1" applyAlignment="1">
      <alignment vertical="center"/>
    </xf>
    <xf numFmtId="3" fontId="15" fillId="0" borderId="227" xfId="12" applyNumberFormat="1" applyFont="1" applyFill="1" applyBorder="1" applyAlignment="1">
      <alignment vertical="center"/>
    </xf>
    <xf numFmtId="0" fontId="15" fillId="0" borderId="187" xfId="0" applyFont="1" applyFill="1" applyBorder="1" applyAlignment="1">
      <alignment vertical="center" wrapText="1"/>
    </xf>
    <xf numFmtId="0" fontId="15" fillId="0" borderId="187" xfId="12" applyFont="1" applyBorder="1" applyAlignment="1">
      <alignment vertical="center" wrapText="1"/>
    </xf>
    <xf numFmtId="3" fontId="15" fillId="0" borderId="128" xfId="12" applyNumberFormat="1" applyFont="1" applyBorder="1" applyAlignment="1">
      <alignment vertical="center"/>
    </xf>
    <xf numFmtId="3" fontId="15" fillId="0" borderId="226" xfId="12" applyNumberFormat="1" applyFont="1" applyBorder="1" applyAlignment="1">
      <alignment vertical="center"/>
    </xf>
    <xf numFmtId="3" fontId="15" fillId="0" borderId="227" xfId="12" applyNumberFormat="1" applyFont="1" applyBorder="1" applyAlignment="1">
      <alignment vertical="center"/>
    </xf>
    <xf numFmtId="3" fontId="19" fillId="0" borderId="226" xfId="12" applyNumberFormat="1" applyFont="1" applyFill="1" applyBorder="1" applyAlignment="1">
      <alignment vertical="center"/>
    </xf>
    <xf numFmtId="3" fontId="19" fillId="0" borderId="227" xfId="12" applyNumberFormat="1" applyFont="1" applyFill="1" applyBorder="1" applyAlignment="1">
      <alignment vertical="center"/>
    </xf>
    <xf numFmtId="49" fontId="22" fillId="2" borderId="187" xfId="10" applyNumberFormat="1" applyFont="1" applyFill="1" applyBorder="1" applyAlignment="1">
      <alignment horizontal="left" vertical="center" wrapText="1"/>
    </xf>
    <xf numFmtId="3" fontId="22" fillId="0" borderId="128" xfId="10" applyNumberFormat="1" applyFont="1" applyFill="1" applyBorder="1" applyAlignment="1">
      <alignment vertical="center"/>
    </xf>
    <xf numFmtId="3" fontId="22" fillId="0" borderId="226" xfId="10" applyNumberFormat="1" applyFont="1" applyFill="1" applyBorder="1" applyAlignment="1">
      <alignment vertical="center"/>
    </xf>
    <xf numFmtId="3" fontId="15" fillId="0" borderId="227" xfId="9" applyNumberFormat="1" applyFont="1" applyFill="1" applyBorder="1" applyAlignment="1">
      <alignment horizontal="right" vertical="center" wrapText="1"/>
    </xf>
    <xf numFmtId="0" fontId="8" fillId="0" borderId="95" xfId="0" applyFont="1" applyBorder="1" applyAlignment="1">
      <alignment vertical="center" wrapText="1"/>
    </xf>
    <xf numFmtId="49" fontId="22" fillId="2" borderId="187" xfId="10" applyNumberFormat="1" applyFont="1" applyFill="1" applyBorder="1" applyAlignment="1">
      <alignment vertical="center" wrapText="1"/>
    </xf>
    <xf numFmtId="3" fontId="15" fillId="0" borderId="128" xfId="9" applyNumberFormat="1" applyFont="1" applyFill="1" applyBorder="1" applyAlignment="1">
      <alignment vertical="center" wrapText="1"/>
    </xf>
    <xf numFmtId="3" fontId="15" fillId="0" borderId="226" xfId="9" applyNumberFormat="1" applyFont="1" applyFill="1" applyBorder="1" applyAlignment="1">
      <alignment vertical="center" wrapText="1"/>
    </xf>
    <xf numFmtId="3" fontId="15" fillId="0" borderId="227" xfId="9" applyNumberFormat="1" applyFont="1" applyFill="1" applyBorder="1" applyAlignment="1">
      <alignment horizontal="right" vertical="center"/>
    </xf>
    <xf numFmtId="0" fontId="15" fillId="0" borderId="128" xfId="0" applyFont="1" applyBorder="1" applyAlignment="1">
      <alignment vertical="center"/>
    </xf>
    <xf numFmtId="3" fontId="8" fillId="0" borderId="226" xfId="9" applyNumberFormat="1" applyFont="1" applyFill="1" applyBorder="1" applyAlignment="1">
      <alignment vertical="center"/>
    </xf>
    <xf numFmtId="0" fontId="15" fillId="0" borderId="187" xfId="0" applyFont="1" applyBorder="1" applyAlignment="1">
      <alignment vertical="center" wrapText="1"/>
    </xf>
    <xf numFmtId="3" fontId="15" fillId="0" borderId="128" xfId="0" applyNumberFormat="1" applyFont="1" applyFill="1" applyBorder="1" applyAlignment="1">
      <alignment vertical="center"/>
    </xf>
    <xf numFmtId="3" fontId="15" fillId="0" borderId="226" xfId="0" applyNumberFormat="1" applyFont="1" applyFill="1" applyBorder="1" applyAlignment="1">
      <alignment vertical="center"/>
    </xf>
    <xf numFmtId="3" fontId="15" fillId="0" borderId="227" xfId="0" applyNumberFormat="1" applyFont="1" applyFill="1" applyBorder="1" applyAlignment="1">
      <alignment vertical="center"/>
    </xf>
    <xf numFmtId="0" fontId="15" fillId="0" borderId="232" xfId="15" applyFont="1" applyFill="1" applyBorder="1" applyAlignment="1">
      <alignment vertical="center"/>
    </xf>
    <xf numFmtId="49" fontId="15" fillId="0" borderId="233" xfId="15" applyNumberFormat="1" applyFont="1" applyFill="1" applyBorder="1" applyAlignment="1">
      <alignment vertical="center"/>
    </xf>
    <xf numFmtId="0" fontId="15" fillId="0" borderId="234" xfId="15" applyFont="1" applyFill="1" applyBorder="1" applyAlignment="1">
      <alignment vertical="center"/>
    </xf>
    <xf numFmtId="0" fontId="15" fillId="0" borderId="234" xfId="15" applyFont="1" applyFill="1" applyBorder="1" applyAlignment="1">
      <alignment horizontal="center" vertical="center"/>
    </xf>
    <xf numFmtId="3" fontId="15" fillId="0" borderId="234" xfId="15" applyNumberFormat="1" applyFont="1" applyFill="1" applyBorder="1" applyAlignment="1">
      <alignment vertical="center"/>
    </xf>
    <xf numFmtId="3" fontId="15" fillId="0" borderId="220" xfId="15" applyNumberFormat="1" applyFont="1" applyFill="1" applyBorder="1" applyAlignment="1">
      <alignment vertical="center"/>
    </xf>
    <xf numFmtId="3" fontId="15" fillId="0" borderId="235" xfId="15" applyNumberFormat="1" applyFont="1" applyFill="1" applyBorder="1" applyAlignment="1">
      <alignment vertical="center"/>
    </xf>
    <xf numFmtId="0" fontId="16" fillId="0" borderId="187" xfId="12" applyFont="1" applyBorder="1" applyAlignment="1">
      <alignment vertical="center" wrapText="1"/>
    </xf>
    <xf numFmtId="3" fontId="16" fillId="0" borderId="128" xfId="12" applyNumberFormat="1" applyFont="1" applyBorder="1" applyAlignment="1">
      <alignment horizontal="center" vertical="center"/>
    </xf>
    <xf numFmtId="3" fontId="16" fillId="0" borderId="226" xfId="12" applyNumberFormat="1" applyFont="1" applyBorder="1" applyAlignment="1">
      <alignment horizontal="center" vertical="center"/>
    </xf>
    <xf numFmtId="3" fontId="16" fillId="0" borderId="227" xfId="12" applyNumberFormat="1" applyFont="1" applyBorder="1" applyAlignment="1">
      <alignment horizontal="center" vertical="center"/>
    </xf>
    <xf numFmtId="0" fontId="19" fillId="0" borderId="187" xfId="12" applyFont="1" applyFill="1" applyBorder="1" applyAlignment="1">
      <alignment vertical="center" wrapText="1"/>
    </xf>
    <xf numFmtId="3" fontId="16" fillId="0" borderId="227" xfId="12" applyNumberFormat="1" applyFont="1" applyBorder="1" applyAlignment="1">
      <alignment horizontal="right" vertical="center"/>
    </xf>
    <xf numFmtId="3" fontId="15" fillId="0" borderId="227" xfId="12" applyNumberFormat="1" applyFont="1" applyBorder="1" applyAlignment="1">
      <alignment horizontal="right" vertical="center"/>
    </xf>
    <xf numFmtId="3" fontId="16" fillId="0" borderId="128" xfId="12" applyNumberFormat="1" applyFont="1" applyBorder="1" applyAlignment="1">
      <alignment horizontal="right" vertical="center"/>
    </xf>
    <xf numFmtId="3" fontId="15" fillId="0" borderId="128" xfId="12" applyNumberFormat="1" applyFont="1" applyBorder="1" applyAlignment="1">
      <alignment horizontal="right" vertical="center"/>
    </xf>
    <xf numFmtId="3" fontId="15" fillId="0" borderId="226" xfId="12" applyNumberFormat="1" applyFont="1" applyBorder="1" applyAlignment="1">
      <alignment horizontal="right" vertical="center"/>
    </xf>
    <xf numFmtId="3" fontId="8" fillId="0" borderId="128" xfId="9" applyNumberFormat="1" applyFont="1" applyFill="1" applyBorder="1" applyAlignment="1">
      <alignment vertical="center"/>
    </xf>
    <xf numFmtId="3" fontId="8" fillId="0" borderId="227" xfId="9" applyNumberFormat="1" applyFont="1" applyFill="1" applyBorder="1" applyAlignment="1">
      <alignment horizontal="right" vertical="center"/>
    </xf>
    <xf numFmtId="0" fontId="19" fillId="0" borderId="187" xfId="0" applyFont="1" applyBorder="1" applyAlignment="1">
      <alignment vertical="center" wrapText="1"/>
    </xf>
    <xf numFmtId="3" fontId="16" fillId="0" borderId="227" xfId="0" applyNumberFormat="1" applyFont="1" applyFill="1" applyBorder="1" applyAlignment="1">
      <alignment vertical="center"/>
    </xf>
    <xf numFmtId="3" fontId="16" fillId="0" borderId="128" xfId="0" applyNumberFormat="1" applyFont="1" applyFill="1" applyBorder="1" applyAlignment="1">
      <alignment vertical="center"/>
    </xf>
    <xf numFmtId="3" fontId="16" fillId="0" borderId="226" xfId="0" applyNumberFormat="1" applyFont="1" applyFill="1" applyBorder="1" applyAlignment="1">
      <alignment vertical="center"/>
    </xf>
    <xf numFmtId="3" fontId="15" fillId="0" borderId="226" xfId="14" applyNumberFormat="1" applyFont="1" applyBorder="1" applyAlignment="1">
      <alignment horizontal="right" vertical="center"/>
    </xf>
    <xf numFmtId="3" fontId="15" fillId="0" borderId="227" xfId="14" applyNumberFormat="1" applyFont="1" applyBorder="1" applyAlignment="1">
      <alignment horizontal="right" vertical="center"/>
    </xf>
    <xf numFmtId="3" fontId="16" fillId="0" borderId="226" xfId="14" applyNumberFormat="1" applyFont="1" applyBorder="1" applyAlignment="1">
      <alignment horizontal="right" vertical="center" wrapText="1"/>
    </xf>
    <xf numFmtId="3" fontId="16" fillId="0" borderId="227" xfId="14" applyNumberFormat="1" applyFont="1" applyBorder="1" applyAlignment="1">
      <alignment horizontal="right" vertical="center" wrapText="1"/>
    </xf>
    <xf numFmtId="3" fontId="15" fillId="0" borderId="226" xfId="14" applyNumberFormat="1" applyFont="1" applyBorder="1" applyAlignment="1">
      <alignment horizontal="right" vertical="center" wrapText="1"/>
    </xf>
    <xf numFmtId="3" fontId="15" fillId="0" borderId="227" xfId="14" applyNumberFormat="1" applyFont="1" applyBorder="1" applyAlignment="1">
      <alignment horizontal="right" vertical="center" wrapText="1"/>
    </xf>
    <xf numFmtId="3" fontId="16" fillId="0" borderId="226" xfId="9" applyNumberFormat="1" applyFont="1" applyFill="1" applyBorder="1" applyAlignment="1">
      <alignment horizontal="right" vertical="center"/>
    </xf>
    <xf numFmtId="3" fontId="16" fillId="0" borderId="227" xfId="9" applyNumberFormat="1" applyFont="1" applyFill="1" applyBorder="1" applyAlignment="1">
      <alignment horizontal="right" vertical="center"/>
    </xf>
    <xf numFmtId="3" fontId="16" fillId="0" borderId="233" xfId="14" applyNumberFormat="1" applyFont="1" applyBorder="1" applyAlignment="1">
      <alignment horizontal="center" vertical="center" wrapText="1"/>
    </xf>
    <xf numFmtId="3" fontId="16" fillId="0" borderId="220" xfId="14" applyNumberFormat="1" applyFont="1" applyBorder="1" applyAlignment="1">
      <alignment horizontal="center" vertical="center" wrapText="1"/>
    </xf>
    <xf numFmtId="3" fontId="16" fillId="0" borderId="237" xfId="14" applyNumberFormat="1" applyFont="1" applyBorder="1" applyAlignment="1">
      <alignment horizontal="center" vertical="center" wrapText="1"/>
    </xf>
    <xf numFmtId="3" fontId="15" fillId="2" borderId="226" xfId="9" applyNumberFormat="1" applyFont="1" applyFill="1" applyBorder="1" applyAlignment="1">
      <alignment horizontal="right" vertical="center" wrapText="1"/>
    </xf>
    <xf numFmtId="3" fontId="15" fillId="2" borderId="227" xfId="9" applyNumberFormat="1" applyFont="1" applyFill="1" applyBorder="1" applyAlignment="1">
      <alignment horizontal="right" vertical="center" wrapText="1"/>
    </xf>
    <xf numFmtId="3" fontId="22" fillId="2" borderId="226" xfId="10" applyNumberFormat="1" applyFont="1" applyFill="1" applyBorder="1" applyAlignment="1">
      <alignment horizontal="right" vertical="center" wrapText="1"/>
    </xf>
    <xf numFmtId="3" fontId="22" fillId="2" borderId="227" xfId="10" applyNumberFormat="1" applyFont="1" applyFill="1" applyBorder="1" applyAlignment="1">
      <alignment horizontal="right" vertical="center" wrapText="1"/>
    </xf>
    <xf numFmtId="165" fontId="22" fillId="0" borderId="0" xfId="8" applyFont="1" applyFill="1" applyBorder="1" applyAlignment="1">
      <alignment horizontal="center" vertical="center"/>
    </xf>
    <xf numFmtId="3" fontId="11" fillId="0" borderId="0" xfId="1" applyNumberFormat="1" applyFont="1" applyBorder="1" applyAlignment="1">
      <alignment vertical="center"/>
    </xf>
    <xf numFmtId="0" fontId="15" fillId="2" borderId="187" xfId="9" applyFont="1" applyFill="1" applyBorder="1" applyAlignment="1">
      <alignment vertical="center" wrapText="1"/>
    </xf>
    <xf numFmtId="3" fontId="15" fillId="0" borderId="128" xfId="9" applyNumberFormat="1" applyFont="1" applyFill="1" applyBorder="1" applyAlignment="1">
      <alignment vertical="center"/>
    </xf>
    <xf numFmtId="3" fontId="15" fillId="0" borderId="226" xfId="9" applyNumberFormat="1" applyFont="1" applyFill="1" applyBorder="1" applyAlignment="1">
      <alignment vertical="center"/>
    </xf>
    <xf numFmtId="3" fontId="16" fillId="0" borderId="238" xfId="17" applyNumberFormat="1" applyFont="1" applyBorder="1" applyAlignment="1">
      <alignment horizontal="center" vertical="center" wrapText="1"/>
    </xf>
    <xf numFmtId="3" fontId="15" fillId="0" borderId="123" xfId="0" applyNumberFormat="1" applyFont="1" applyBorder="1" applyAlignment="1">
      <alignment vertical="center"/>
    </xf>
    <xf numFmtId="3" fontId="15" fillId="0" borderId="126" xfId="0" applyNumberFormat="1" applyFont="1" applyBorder="1" applyAlignment="1">
      <alignment vertical="center"/>
    </xf>
    <xf numFmtId="3" fontId="15" fillId="0" borderId="220" xfId="0" applyNumberFormat="1" applyFont="1" applyBorder="1" applyAlignment="1">
      <alignment vertical="center"/>
    </xf>
    <xf numFmtId="3" fontId="16" fillId="0" borderId="113" xfId="0" applyNumberFormat="1" applyFont="1" applyBorder="1" applyAlignment="1">
      <alignment vertical="center"/>
    </xf>
    <xf numFmtId="3" fontId="15" fillId="0" borderId="228" xfId="0" applyNumberFormat="1" applyFont="1" applyBorder="1" applyAlignment="1">
      <alignment vertical="center"/>
    </xf>
    <xf numFmtId="3" fontId="15" fillId="0" borderId="116" xfId="0" applyNumberFormat="1" applyFont="1" applyBorder="1" applyAlignment="1">
      <alignment vertical="center"/>
    </xf>
    <xf numFmtId="3" fontId="15" fillId="0" borderId="131" xfId="0" applyNumberFormat="1" applyFont="1" applyBorder="1" applyAlignment="1">
      <alignment vertical="center"/>
    </xf>
    <xf numFmtId="3" fontId="15" fillId="0" borderId="227" xfId="0" applyNumberFormat="1" applyFont="1" applyBorder="1" applyAlignment="1">
      <alignment vertical="center"/>
    </xf>
    <xf numFmtId="3" fontId="15" fillId="0" borderId="233" xfId="0" applyNumberFormat="1" applyFont="1" applyBorder="1" applyAlignment="1">
      <alignment vertical="center"/>
    </xf>
    <xf numFmtId="3" fontId="16" fillId="0" borderId="64" xfId="0" applyNumberFormat="1" applyFont="1" applyBorder="1" applyAlignment="1">
      <alignment vertical="center"/>
    </xf>
    <xf numFmtId="14" fontId="15" fillId="0" borderId="123" xfId="0" applyNumberFormat="1" applyFont="1" applyBorder="1" applyAlignment="1">
      <alignment horizontal="center" vertical="center"/>
    </xf>
    <xf numFmtId="14" fontId="15" fillId="0" borderId="126" xfId="0" applyNumberFormat="1" applyFont="1" applyBorder="1" applyAlignment="1">
      <alignment horizontal="center" vertical="center"/>
    </xf>
    <xf numFmtId="14" fontId="15" fillId="2" borderId="126" xfId="0" applyNumberFormat="1" applyFont="1" applyFill="1" applyBorder="1" applyAlignment="1">
      <alignment horizontal="center" vertical="center"/>
    </xf>
    <xf numFmtId="14" fontId="15" fillId="2" borderId="220" xfId="0" applyNumberFormat="1" applyFont="1" applyFill="1" applyBorder="1" applyAlignment="1">
      <alignment horizontal="center" vertical="center"/>
    </xf>
    <xf numFmtId="0" fontId="16" fillId="0" borderId="113" xfId="0" applyFont="1" applyBorder="1" applyAlignment="1">
      <alignment horizontal="center" vertical="center"/>
    </xf>
    <xf numFmtId="3" fontId="15" fillId="0" borderId="115" xfId="0" applyNumberFormat="1" applyFont="1" applyBorder="1" applyAlignment="1">
      <alignment vertical="center"/>
    </xf>
    <xf numFmtId="3" fontId="15" fillId="0" borderId="226" xfId="0" applyNumberFormat="1" applyFont="1" applyBorder="1" applyAlignment="1">
      <alignment vertical="center"/>
    </xf>
    <xf numFmtId="3" fontId="15" fillId="0" borderId="234" xfId="0" applyNumberFormat="1" applyFont="1" applyBorder="1" applyAlignment="1">
      <alignment vertical="center"/>
    </xf>
    <xf numFmtId="3" fontId="15" fillId="0" borderId="131" xfId="0" applyNumberFormat="1" applyFont="1" applyFill="1" applyBorder="1" applyAlignment="1">
      <alignment vertical="center"/>
    </xf>
    <xf numFmtId="0" fontId="15" fillId="0" borderId="233" xfId="0" applyFont="1" applyBorder="1" applyAlignment="1">
      <alignment vertical="center" wrapText="1"/>
    </xf>
    <xf numFmtId="0" fontId="15" fillId="0" borderId="234" xfId="0" applyFont="1" applyBorder="1" applyAlignment="1">
      <alignment vertical="center"/>
    </xf>
    <xf numFmtId="14" fontId="15" fillId="0" borderId="234" xfId="0" applyNumberFormat="1" applyFont="1" applyBorder="1" applyAlignment="1">
      <alignment horizontal="center" vertical="center" wrapText="1"/>
    </xf>
    <xf numFmtId="3" fontId="15" fillId="0" borderId="237" xfId="0" applyNumberFormat="1" applyFont="1" applyBorder="1" applyAlignment="1">
      <alignment vertical="center"/>
    </xf>
    <xf numFmtId="3" fontId="8" fillId="0" borderId="0" xfId="0" applyNumberFormat="1" applyFont="1"/>
    <xf numFmtId="3" fontId="16" fillId="0" borderId="25" xfId="17" applyNumberFormat="1" applyFont="1" applyBorder="1" applyAlignment="1">
      <alignment horizontal="center" vertical="center" wrapText="1"/>
    </xf>
    <xf numFmtId="0" fontId="15" fillId="0" borderId="228" xfId="0" applyFont="1" applyBorder="1" applyAlignment="1">
      <alignment vertical="center" wrapText="1"/>
    </xf>
    <xf numFmtId="0" fontId="15" fillId="0" borderId="115" xfId="0" applyFont="1" applyBorder="1" applyAlignment="1">
      <alignment vertical="center"/>
    </xf>
    <xf numFmtId="14" fontId="15" fillId="0" borderId="115" xfId="0" applyNumberFormat="1" applyFont="1" applyBorder="1" applyAlignment="1">
      <alignment horizontal="center" vertical="center" wrapText="1"/>
    </xf>
    <xf numFmtId="0" fontId="15" fillId="0" borderId="226" xfId="0" applyFont="1" applyBorder="1" applyAlignment="1">
      <alignment vertical="center"/>
    </xf>
    <xf numFmtId="14" fontId="15" fillId="0" borderId="226" xfId="0" applyNumberFormat="1" applyFont="1" applyBorder="1" applyAlignment="1">
      <alignment horizontal="center" vertical="center" wrapText="1"/>
    </xf>
    <xf numFmtId="0" fontId="15" fillId="0" borderId="22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47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23" fillId="0" borderId="0" xfId="5" applyFont="1" applyFill="1" applyBorder="1" applyAlignment="1">
      <alignment horizontal="center" vertical="center" wrapText="1"/>
    </xf>
    <xf numFmtId="0" fontId="16" fillId="0" borderId="0" xfId="4" applyFont="1" applyFill="1" applyBorder="1" applyAlignment="1">
      <alignment horizontal="center" vertical="center"/>
    </xf>
    <xf numFmtId="0" fontId="23" fillId="0" borderId="191" xfId="5" applyFont="1" applyFill="1" applyBorder="1" applyAlignment="1">
      <alignment horizontal="center" vertical="center"/>
    </xf>
    <xf numFmtId="0" fontId="23" fillId="0" borderId="192" xfId="5" applyFont="1" applyFill="1" applyBorder="1" applyAlignment="1">
      <alignment horizontal="center" vertical="center"/>
    </xf>
    <xf numFmtId="0" fontId="23" fillId="0" borderId="193" xfId="5" applyFont="1" applyFill="1" applyBorder="1" applyAlignment="1">
      <alignment horizontal="center" vertical="center"/>
    </xf>
    <xf numFmtId="0" fontId="23" fillId="0" borderId="197" xfId="5" applyFont="1" applyFill="1" applyBorder="1" applyAlignment="1">
      <alignment horizontal="center" vertical="center"/>
    </xf>
    <xf numFmtId="0" fontId="23" fillId="0" borderId="198" xfId="5" applyFont="1" applyFill="1" applyBorder="1" applyAlignment="1">
      <alignment horizontal="center" vertical="center"/>
    </xf>
    <xf numFmtId="0" fontId="23" fillId="0" borderId="199" xfId="5" applyFont="1" applyFill="1" applyBorder="1" applyAlignment="1">
      <alignment horizontal="center" vertical="center"/>
    </xf>
    <xf numFmtId="0" fontId="23" fillId="0" borderId="194" xfId="5" applyFont="1" applyFill="1" applyBorder="1" applyAlignment="1">
      <alignment horizontal="center" vertical="center"/>
    </xf>
    <xf numFmtId="0" fontId="23" fillId="0" borderId="200" xfId="5" applyFont="1" applyFill="1" applyBorder="1" applyAlignment="1">
      <alignment horizontal="center" vertical="center"/>
    </xf>
    <xf numFmtId="0" fontId="23" fillId="0" borderId="195" xfId="5" applyFont="1" applyFill="1" applyBorder="1" applyAlignment="1">
      <alignment horizontal="center" vertical="center"/>
    </xf>
    <xf numFmtId="0" fontId="23" fillId="0" borderId="196" xfId="5" applyFont="1" applyFill="1" applyBorder="1" applyAlignment="1">
      <alignment horizontal="center" vertical="center" wrapText="1"/>
    </xf>
    <xf numFmtId="0" fontId="23" fillId="0" borderId="202" xfId="5" applyFont="1" applyFill="1" applyBorder="1" applyAlignment="1">
      <alignment horizontal="center" vertical="center" wrapText="1"/>
    </xf>
    <xf numFmtId="0" fontId="22" fillId="0" borderId="211" xfId="5" applyFont="1" applyFill="1" applyBorder="1" applyAlignment="1">
      <alignment horizontal="left" vertical="center"/>
    </xf>
    <xf numFmtId="0" fontId="22" fillId="0" borderId="205" xfId="5" applyFont="1" applyFill="1" applyBorder="1" applyAlignment="1">
      <alignment horizontal="left" vertical="center"/>
    </xf>
    <xf numFmtId="0" fontId="22" fillId="0" borderId="210" xfId="5" applyFont="1" applyFill="1" applyBorder="1" applyAlignment="1">
      <alignment horizontal="left" vertical="center"/>
    </xf>
    <xf numFmtId="49" fontId="22" fillId="0" borderId="184" xfId="5" applyNumberFormat="1" applyFont="1" applyFill="1" applyBorder="1" applyAlignment="1">
      <alignment horizontal="center" vertical="center"/>
    </xf>
    <xf numFmtId="49" fontId="22" fillId="0" borderId="69" xfId="5" applyNumberFormat="1" applyFont="1" applyFill="1" applyBorder="1" applyAlignment="1">
      <alignment horizontal="center" vertical="center"/>
    </xf>
    <xf numFmtId="49" fontId="22" fillId="0" borderId="185" xfId="5" applyNumberFormat="1" applyFont="1" applyFill="1" applyBorder="1" applyAlignment="1">
      <alignment horizontal="center" vertical="center"/>
    </xf>
    <xf numFmtId="0" fontId="22" fillId="0" borderId="208" xfId="5" applyFont="1" applyFill="1" applyBorder="1" applyAlignment="1">
      <alignment horizontal="left" vertical="center"/>
    </xf>
    <xf numFmtId="0" fontId="22" fillId="0" borderId="207" xfId="5" applyFont="1" applyFill="1" applyBorder="1" applyAlignment="1">
      <alignment horizontal="left" vertical="center"/>
    </xf>
    <xf numFmtId="49" fontId="22" fillId="0" borderId="145" xfId="5" applyNumberFormat="1" applyFont="1" applyFill="1" applyBorder="1" applyAlignment="1">
      <alignment horizontal="center" vertical="center"/>
    </xf>
    <xf numFmtId="49" fontId="22" fillId="0" borderId="115" xfId="5" applyNumberFormat="1" applyFont="1" applyFill="1" applyBorder="1" applyAlignment="1">
      <alignment horizontal="center" vertical="center"/>
    </xf>
    <xf numFmtId="0" fontId="22" fillId="0" borderId="203" xfId="5" applyFont="1" applyFill="1" applyBorder="1" applyAlignment="1">
      <alignment horizontal="left" vertical="center"/>
    </xf>
    <xf numFmtId="49" fontId="22" fillId="0" borderId="204" xfId="5" applyNumberFormat="1" applyFont="1" applyFill="1" applyBorder="1" applyAlignment="1">
      <alignment horizontal="center" vertical="center"/>
    </xf>
    <xf numFmtId="0" fontId="22" fillId="0" borderId="145" xfId="5" applyFont="1" applyFill="1" applyBorder="1" applyAlignment="1">
      <alignment horizontal="left" vertical="center" wrapText="1"/>
    </xf>
    <xf numFmtId="0" fontId="22" fillId="0" borderId="69" xfId="5" applyFont="1" applyFill="1" applyBorder="1" applyAlignment="1">
      <alignment horizontal="left" vertical="center" wrapText="1"/>
    </xf>
    <xf numFmtId="0" fontId="22" fillId="0" borderId="115" xfId="5" applyFont="1" applyFill="1" applyBorder="1" applyAlignment="1">
      <alignment horizontal="left" vertical="center" wrapText="1"/>
    </xf>
    <xf numFmtId="0" fontId="22" fillId="0" borderId="184" xfId="5" applyFont="1" applyFill="1" applyBorder="1" applyAlignment="1">
      <alignment horizontal="left" vertical="center" wrapText="1"/>
    </xf>
    <xf numFmtId="0" fontId="22" fillId="0" borderId="185" xfId="5" applyFont="1" applyFill="1" applyBorder="1" applyAlignment="1">
      <alignment horizontal="left" vertical="center" wrapText="1"/>
    </xf>
    <xf numFmtId="0" fontId="22" fillId="0" borderId="204" xfId="5" applyFont="1" applyFill="1" applyBorder="1" applyAlignment="1">
      <alignment horizontal="left" vertical="center" wrapText="1"/>
    </xf>
    <xf numFmtId="0" fontId="22" fillId="0" borderId="211" xfId="5" applyFont="1" applyFill="1" applyBorder="1" applyAlignment="1">
      <alignment horizontal="center" vertical="center"/>
    </xf>
    <xf numFmtId="0" fontId="22" fillId="0" borderId="205" xfId="5" applyFont="1" applyFill="1" applyBorder="1" applyAlignment="1">
      <alignment horizontal="center" vertical="center"/>
    </xf>
    <xf numFmtId="0" fontId="22" fillId="0" borderId="216" xfId="5" applyFont="1" applyFill="1" applyBorder="1" applyAlignment="1">
      <alignment horizontal="center" vertical="center"/>
    </xf>
    <xf numFmtId="0" fontId="23" fillId="0" borderId="184" xfId="5" applyFont="1" applyFill="1" applyBorder="1" applyAlignment="1">
      <alignment horizontal="center" vertical="center"/>
    </xf>
    <xf numFmtId="0" fontId="23" fillId="0" borderId="69" xfId="5" applyFont="1" applyFill="1" applyBorder="1" applyAlignment="1">
      <alignment horizontal="center" vertical="center"/>
    </xf>
    <xf numFmtId="0" fontId="23" fillId="0" borderId="217" xfId="5" applyFont="1" applyFill="1" applyBorder="1" applyAlignment="1">
      <alignment horizontal="center" vertical="center"/>
    </xf>
    <xf numFmtId="0" fontId="22" fillId="0" borderId="203" xfId="5" applyFont="1" applyFill="1" applyBorder="1" applyAlignment="1">
      <alignment horizontal="center" vertical="center"/>
    </xf>
    <xf numFmtId="0" fontId="22" fillId="0" borderId="210" xfId="5" applyFont="1" applyFill="1" applyBorder="1" applyAlignment="1">
      <alignment horizontal="center" vertical="center"/>
    </xf>
    <xf numFmtId="0" fontId="23" fillId="0" borderId="185" xfId="5" applyFont="1" applyFill="1" applyBorder="1" applyAlignment="1">
      <alignment horizontal="center" vertical="center"/>
    </xf>
    <xf numFmtId="0" fontId="23" fillId="0" borderId="204" xfId="5" applyFont="1" applyFill="1" applyBorder="1" applyAlignment="1">
      <alignment horizontal="left" vertical="center" wrapText="1"/>
    </xf>
    <xf numFmtId="0" fontId="23" fillId="0" borderId="69" xfId="5" applyFont="1" applyFill="1" applyBorder="1" applyAlignment="1">
      <alignment horizontal="left" vertical="center" wrapText="1"/>
    </xf>
    <xf numFmtId="0" fontId="23" fillId="0" borderId="217" xfId="5" applyFont="1" applyFill="1" applyBorder="1" applyAlignment="1">
      <alignment horizontal="left" vertical="center" wrapText="1"/>
    </xf>
    <xf numFmtId="0" fontId="23" fillId="0" borderId="185" xfId="5" applyFont="1" applyFill="1" applyBorder="1" applyAlignment="1">
      <alignment horizontal="left" vertical="center" wrapText="1"/>
    </xf>
    <xf numFmtId="0" fontId="23" fillId="0" borderId="184" xfId="5" applyFont="1" applyFill="1" applyBorder="1" applyAlignment="1">
      <alignment horizontal="left" vertical="center" wrapText="1"/>
    </xf>
    <xf numFmtId="0" fontId="23" fillId="0" borderId="204" xfId="5" applyFont="1" applyFill="1" applyBorder="1" applyAlignment="1">
      <alignment horizontal="center" vertical="center"/>
    </xf>
    <xf numFmtId="0" fontId="26" fillId="0" borderId="0" xfId="6" applyFont="1" applyFill="1" applyBorder="1" applyAlignment="1">
      <alignment horizontal="center" vertical="center" wrapText="1"/>
    </xf>
    <xf numFmtId="0" fontId="26" fillId="0" borderId="207" xfId="6" applyFont="1" applyFill="1" applyBorder="1" applyAlignment="1">
      <alignment horizontal="left" vertical="center"/>
    </xf>
    <xf numFmtId="0" fontId="26" fillId="0" borderId="115" xfId="6" applyFont="1" applyFill="1" applyBorder="1" applyAlignment="1">
      <alignment horizontal="left" vertical="center"/>
    </xf>
    <xf numFmtId="0" fontId="26" fillId="0" borderId="221" xfId="6" applyFont="1" applyFill="1" applyBorder="1" applyAlignment="1">
      <alignment horizontal="left" vertical="center"/>
    </xf>
    <xf numFmtId="0" fontId="26" fillId="0" borderId="127" xfId="6" applyFont="1" applyFill="1" applyBorder="1" applyAlignment="1">
      <alignment horizontal="left" vertical="center"/>
    </xf>
    <xf numFmtId="0" fontId="26" fillId="0" borderId="205" xfId="6" applyFont="1" applyFill="1" applyBorder="1" applyAlignment="1">
      <alignment horizontal="left" vertical="center"/>
    </xf>
    <xf numFmtId="0" fontId="26" fillId="0" borderId="69" xfId="6" applyFont="1" applyFill="1" applyBorder="1" applyAlignment="1">
      <alignment horizontal="left" vertical="center"/>
    </xf>
    <xf numFmtId="0" fontId="26" fillId="0" borderId="191" xfId="6" applyFont="1" applyFill="1" applyBorder="1" applyAlignment="1">
      <alignment horizontal="center" vertical="center"/>
    </xf>
    <xf numFmtId="0" fontId="26" fillId="0" borderId="192" xfId="6" applyFont="1" applyFill="1" applyBorder="1" applyAlignment="1">
      <alignment horizontal="center" vertical="center"/>
    </xf>
    <xf numFmtId="0" fontId="26" fillId="0" borderId="193" xfId="6" applyFont="1" applyFill="1" applyBorder="1" applyAlignment="1">
      <alignment horizontal="center" vertical="center"/>
    </xf>
    <xf numFmtId="0" fontId="26" fillId="0" borderId="197" xfId="6" applyFont="1" applyFill="1" applyBorder="1" applyAlignment="1">
      <alignment horizontal="center" vertical="center"/>
    </xf>
    <xf numFmtId="0" fontId="26" fillId="0" borderId="198" xfId="6" applyFont="1" applyFill="1" applyBorder="1" applyAlignment="1">
      <alignment horizontal="center" vertical="center"/>
    </xf>
    <xf numFmtId="0" fontId="26" fillId="0" borderId="199" xfId="6" applyFont="1" applyFill="1" applyBorder="1" applyAlignment="1">
      <alignment horizontal="center" vertical="center"/>
    </xf>
    <xf numFmtId="3" fontId="26" fillId="0" borderId="194" xfId="6" applyNumberFormat="1" applyFont="1" applyFill="1" applyBorder="1" applyAlignment="1">
      <alignment horizontal="center" vertical="center"/>
    </xf>
    <xf numFmtId="3" fontId="26" fillId="0" borderId="200" xfId="6" applyNumberFormat="1" applyFont="1" applyFill="1" applyBorder="1" applyAlignment="1">
      <alignment horizontal="center" vertical="center"/>
    </xf>
    <xf numFmtId="0" fontId="26" fillId="0" borderId="194" xfId="6" applyFont="1" applyFill="1" applyBorder="1" applyAlignment="1">
      <alignment horizontal="center" vertical="center"/>
    </xf>
    <xf numFmtId="0" fontId="26" fillId="0" borderId="200" xfId="6" applyFont="1" applyFill="1" applyBorder="1" applyAlignment="1">
      <alignment horizontal="center" vertical="center"/>
    </xf>
    <xf numFmtId="0" fontId="26" fillId="0" borderId="195" xfId="6" applyFont="1" applyFill="1" applyBorder="1" applyAlignment="1">
      <alignment horizontal="center" vertical="center"/>
    </xf>
    <xf numFmtId="0" fontId="26" fillId="0" borderId="196" xfId="6" applyFont="1" applyFill="1" applyBorder="1" applyAlignment="1">
      <alignment horizontal="center" vertical="center"/>
    </xf>
    <xf numFmtId="0" fontId="25" fillId="0" borderId="211" xfId="6" applyFont="1" applyBorder="1" applyAlignment="1">
      <alignment horizontal="left" vertical="center"/>
    </xf>
    <xf numFmtId="0" fontId="25" fillId="0" borderId="205" xfId="6" applyFont="1" applyBorder="1" applyAlignment="1">
      <alignment horizontal="left" vertical="center"/>
    </xf>
    <xf numFmtId="0" fontId="25" fillId="0" borderId="210" xfId="6" applyFont="1" applyBorder="1" applyAlignment="1">
      <alignment horizontal="left" vertical="center"/>
    </xf>
    <xf numFmtId="49" fontId="25" fillId="0" borderId="184" xfId="6" applyNumberFormat="1" applyFont="1" applyBorder="1" applyAlignment="1">
      <alignment horizontal="center" vertical="center"/>
    </xf>
    <xf numFmtId="49" fontId="25" fillId="0" borderId="69" xfId="6" applyNumberFormat="1" applyFont="1" applyBorder="1" applyAlignment="1">
      <alignment horizontal="center" vertical="center"/>
    </xf>
    <xf numFmtId="49" fontId="25" fillId="0" borderId="185" xfId="6" applyNumberFormat="1" applyFont="1" applyBorder="1" applyAlignment="1">
      <alignment horizontal="center" vertical="center"/>
    </xf>
    <xf numFmtId="0" fontId="25" fillId="0" borderId="184" xfId="6" applyFont="1" applyBorder="1" applyAlignment="1">
      <alignment horizontal="left" vertical="center"/>
    </xf>
    <xf numFmtId="0" fontId="25" fillId="0" borderId="69" xfId="6" applyFont="1" applyBorder="1" applyAlignment="1">
      <alignment horizontal="left" vertical="center"/>
    </xf>
    <xf numFmtId="0" fontId="25" fillId="0" borderId="185" xfId="6" applyFont="1" applyBorder="1" applyAlignment="1">
      <alignment horizontal="left" vertical="center"/>
    </xf>
    <xf numFmtId="0" fontId="25" fillId="0" borderId="207" xfId="6" applyFont="1" applyBorder="1" applyAlignment="1">
      <alignment horizontal="left" vertical="center"/>
    </xf>
    <xf numFmtId="49" fontId="25" fillId="0" borderId="115" xfId="6" applyNumberFormat="1" applyFont="1" applyBorder="1" applyAlignment="1">
      <alignment horizontal="center" vertical="center"/>
    </xf>
    <xf numFmtId="0" fontId="25" fillId="0" borderId="115" xfId="6" applyFont="1" applyBorder="1" applyAlignment="1">
      <alignment horizontal="left" vertical="center"/>
    </xf>
    <xf numFmtId="0" fontId="25" fillId="0" borderId="208" xfId="6" applyFont="1" applyBorder="1" applyAlignment="1">
      <alignment horizontal="left" vertical="center"/>
    </xf>
    <xf numFmtId="49" fontId="25" fillId="0" borderId="145" xfId="6" applyNumberFormat="1" applyFont="1" applyBorder="1" applyAlignment="1">
      <alignment horizontal="center" vertical="center"/>
    </xf>
    <xf numFmtId="0" fontId="25" fillId="0" borderId="145" xfId="6" applyFont="1" applyBorder="1" applyAlignment="1">
      <alignment horizontal="left" vertical="center"/>
    </xf>
    <xf numFmtId="0" fontId="26" fillId="0" borderId="184" xfId="6" applyFont="1" applyFill="1" applyBorder="1" applyAlignment="1">
      <alignment horizontal="left" vertical="center"/>
    </xf>
    <xf numFmtId="0" fontId="26" fillId="0" borderId="185" xfId="6" applyFont="1" applyFill="1" applyBorder="1" applyAlignment="1">
      <alignment horizontal="left" vertical="center"/>
    </xf>
    <xf numFmtId="0" fontId="26" fillId="0" borderId="184" xfId="6" applyFont="1" applyFill="1" applyBorder="1" applyAlignment="1">
      <alignment horizontal="center" vertical="center"/>
    </xf>
    <xf numFmtId="0" fontId="26" fillId="0" borderId="69" xfId="6" applyFont="1" applyFill="1" applyBorder="1" applyAlignment="1">
      <alignment horizontal="center" vertical="center"/>
    </xf>
    <xf numFmtId="0" fontId="26" fillId="0" borderId="185" xfId="6" applyFont="1" applyFill="1" applyBorder="1" applyAlignment="1">
      <alignment horizontal="center" vertical="center"/>
    </xf>
    <xf numFmtId="0" fontId="26" fillId="0" borderId="211" xfId="6" applyFont="1" applyFill="1" applyBorder="1" applyAlignment="1">
      <alignment horizontal="center" vertical="center"/>
    </xf>
    <xf numFmtId="0" fontId="26" fillId="0" borderId="205" xfId="6" applyFont="1" applyFill="1" applyBorder="1" applyAlignment="1">
      <alignment horizontal="center" vertical="center"/>
    </xf>
    <xf numFmtId="0" fontId="26" fillId="0" borderId="210" xfId="6" applyFont="1" applyFill="1" applyBorder="1" applyAlignment="1">
      <alignment horizontal="center" vertical="center"/>
    </xf>
    <xf numFmtId="0" fontId="26" fillId="0" borderId="203" xfId="6" applyFont="1" applyFill="1" applyBorder="1" applyAlignment="1">
      <alignment horizontal="center" vertical="center"/>
    </xf>
    <xf numFmtId="0" fontId="26" fillId="0" borderId="216" xfId="6" applyFont="1" applyFill="1" applyBorder="1" applyAlignment="1">
      <alignment horizontal="center" vertical="center"/>
    </xf>
    <xf numFmtId="0" fontId="26" fillId="0" borderId="204" xfId="6" applyFont="1" applyFill="1" applyBorder="1" applyAlignment="1">
      <alignment horizontal="center" vertical="center"/>
    </xf>
    <xf numFmtId="0" fontId="26" fillId="0" borderId="217" xfId="6" applyFont="1" applyFill="1" applyBorder="1" applyAlignment="1">
      <alignment horizontal="center" vertical="center"/>
    </xf>
    <xf numFmtId="0" fontId="26" fillId="0" borderId="204" xfId="6" applyFont="1" applyFill="1" applyBorder="1" applyAlignment="1">
      <alignment horizontal="left" vertical="center"/>
    </xf>
    <xf numFmtId="0" fontId="26" fillId="0" borderId="217" xfId="6" applyFont="1" applyFill="1" applyBorder="1" applyAlignment="1">
      <alignment horizontal="left" vertical="center"/>
    </xf>
    <xf numFmtId="165" fontId="23" fillId="0" borderId="56" xfId="8" applyFont="1" applyFill="1" applyBorder="1" applyAlignment="1">
      <alignment horizontal="center" vertical="center" wrapText="1"/>
    </xf>
    <xf numFmtId="165" fontId="23" fillId="0" borderId="49" xfId="8" applyFont="1" applyFill="1" applyBorder="1" applyAlignment="1">
      <alignment horizontal="center" vertical="center" wrapText="1"/>
    </xf>
    <xf numFmtId="165" fontId="23" fillId="0" borderId="51" xfId="8" applyFont="1" applyFill="1" applyBorder="1" applyAlignment="1">
      <alignment horizontal="center" vertical="center" wrapText="1"/>
    </xf>
    <xf numFmtId="165" fontId="23" fillId="0" borderId="101" xfId="8" applyFont="1" applyFill="1" applyBorder="1" applyAlignment="1">
      <alignment horizontal="center" vertical="center" wrapText="1"/>
    </xf>
    <xf numFmtId="165" fontId="23" fillId="0" borderId="14" xfId="8" applyFont="1" applyFill="1" applyBorder="1" applyAlignment="1">
      <alignment horizontal="center" vertical="center" wrapText="1"/>
    </xf>
    <xf numFmtId="165" fontId="23" fillId="0" borderId="52" xfId="8" applyFont="1" applyFill="1" applyBorder="1" applyAlignment="1">
      <alignment horizontal="center" vertical="center" wrapText="1"/>
    </xf>
    <xf numFmtId="165" fontId="23" fillId="0" borderId="48" xfId="8" applyFont="1" applyFill="1" applyBorder="1" applyAlignment="1">
      <alignment horizontal="center" vertical="center" wrapText="1"/>
    </xf>
    <xf numFmtId="165" fontId="23" fillId="0" borderId="22" xfId="8" applyFont="1" applyFill="1" applyBorder="1" applyAlignment="1">
      <alignment horizontal="center" vertical="center" wrapText="1"/>
    </xf>
    <xf numFmtId="165" fontId="23" fillId="0" borderId="61" xfId="8" applyFont="1" applyFill="1" applyBorder="1" applyAlignment="1">
      <alignment horizontal="center" vertical="center" wrapText="1"/>
    </xf>
    <xf numFmtId="165" fontId="23" fillId="0" borderId="69" xfId="8" applyFont="1" applyFill="1" applyBorder="1" applyAlignment="1">
      <alignment horizontal="center" vertical="center" wrapText="1"/>
    </xf>
    <xf numFmtId="165" fontId="23" fillId="0" borderId="46" xfId="8" applyFont="1" applyFill="1" applyBorder="1" applyAlignment="1">
      <alignment horizontal="center" vertical="center" wrapText="1"/>
    </xf>
    <xf numFmtId="165" fontId="23" fillId="0" borderId="47" xfId="8" applyFont="1" applyFill="1" applyBorder="1" applyAlignment="1">
      <alignment horizontal="center" vertical="center" wrapText="1"/>
    </xf>
    <xf numFmtId="165" fontId="22" fillId="0" borderId="49" xfId="8" applyFont="1" applyFill="1" applyBorder="1" applyAlignment="1">
      <alignment horizontal="center" vertical="center" wrapText="1"/>
    </xf>
    <xf numFmtId="165" fontId="22" fillId="0" borderId="14" xfId="8" applyFont="1" applyFill="1" applyBorder="1" applyAlignment="1">
      <alignment horizontal="center" vertical="center" wrapText="1"/>
    </xf>
    <xf numFmtId="165" fontId="22" fillId="0" borderId="60" xfId="8" applyFont="1" applyFill="1" applyBorder="1" applyAlignment="1">
      <alignment horizontal="center" vertical="center" wrapText="1"/>
    </xf>
    <xf numFmtId="165" fontId="22" fillId="0" borderId="61" xfId="8" applyFont="1" applyFill="1" applyBorder="1" applyAlignment="1">
      <alignment horizontal="center" vertical="center" wrapText="1"/>
    </xf>
    <xf numFmtId="165" fontId="22" fillId="0" borderId="56" xfId="8" applyFont="1" applyFill="1" applyBorder="1" applyAlignment="1">
      <alignment horizontal="center" vertical="center" wrapText="1"/>
    </xf>
    <xf numFmtId="165" fontId="22" fillId="0" borderId="101" xfId="8" applyFont="1" applyFill="1" applyBorder="1" applyAlignment="1">
      <alignment horizontal="center" vertical="center" wrapText="1"/>
    </xf>
    <xf numFmtId="165" fontId="23" fillId="0" borderId="91" xfId="8" applyFont="1" applyFill="1" applyBorder="1" applyAlignment="1">
      <alignment horizontal="center" vertical="center" wrapText="1"/>
    </xf>
    <xf numFmtId="165" fontId="23" fillId="0" borderId="88" xfId="8" applyFont="1" applyFill="1" applyBorder="1" applyAlignment="1">
      <alignment horizontal="center" vertical="center" wrapText="1"/>
    </xf>
    <xf numFmtId="165" fontId="23" fillId="0" borderId="92" xfId="8" applyFont="1" applyFill="1" applyBorder="1" applyAlignment="1">
      <alignment horizontal="center" vertical="center" wrapText="1"/>
    </xf>
    <xf numFmtId="165" fontId="23" fillId="0" borderId="93" xfId="8" applyFont="1" applyFill="1" applyBorder="1" applyAlignment="1">
      <alignment horizontal="center" vertical="center" wrapText="1"/>
    </xf>
    <xf numFmtId="165" fontId="22" fillId="0" borderId="0" xfId="8" applyFont="1" applyFill="1" applyBorder="1" applyAlignment="1">
      <alignment horizontal="center" vertical="center"/>
    </xf>
    <xf numFmtId="165" fontId="23" fillId="0" borderId="53" xfId="8" applyFont="1" applyFill="1" applyBorder="1" applyAlignment="1">
      <alignment horizontal="center" vertical="center" wrapText="1"/>
    </xf>
    <xf numFmtId="165" fontId="23" fillId="0" borderId="55" xfId="8" applyFont="1" applyFill="1" applyBorder="1" applyAlignment="1">
      <alignment horizontal="center" vertical="center" wrapText="1"/>
    </xf>
    <xf numFmtId="165" fontId="23" fillId="0" borderId="53" xfId="8" applyFont="1" applyFill="1" applyBorder="1" applyAlignment="1">
      <alignment horizontal="center" vertical="center"/>
    </xf>
    <xf numFmtId="165" fontId="23" fillId="0" borderId="47" xfId="8" applyFont="1" applyFill="1" applyBorder="1" applyAlignment="1">
      <alignment horizontal="center" vertical="center"/>
    </xf>
    <xf numFmtId="165" fontId="23" fillId="0" borderId="91" xfId="8" applyFont="1" applyFill="1" applyBorder="1" applyAlignment="1">
      <alignment horizontal="center" vertical="center"/>
    </xf>
    <xf numFmtId="0" fontId="16" fillId="0" borderId="0" xfId="9" applyFont="1" applyFill="1" applyBorder="1" applyAlignment="1">
      <alignment horizontal="center" vertical="center" wrapText="1"/>
    </xf>
    <xf numFmtId="0" fontId="16" fillId="0" borderId="0" xfId="9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12" applyFont="1" applyBorder="1" applyAlignment="1">
      <alignment horizontal="center" vertical="center" wrapText="1"/>
    </xf>
    <xf numFmtId="0" fontId="16" fillId="0" borderId="92" xfId="0" applyFont="1" applyBorder="1" applyAlignment="1">
      <alignment horizontal="center" vertical="center" wrapText="1"/>
    </xf>
    <xf numFmtId="0" fontId="16" fillId="0" borderId="93" xfId="0" applyFont="1" applyBorder="1" applyAlignment="1">
      <alignment horizontal="center" vertical="center" wrapText="1"/>
    </xf>
    <xf numFmtId="0" fontId="16" fillId="0" borderId="92" xfId="0" applyFont="1" applyBorder="1" applyAlignment="1">
      <alignment horizontal="center" vertical="center"/>
    </xf>
    <xf numFmtId="0" fontId="16" fillId="0" borderId="93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0" xfId="13" applyFont="1" applyBorder="1" applyAlignment="1">
      <alignment horizontal="center" vertical="center"/>
    </xf>
    <xf numFmtId="0" fontId="16" fillId="0" borderId="53" xfId="13" applyFont="1" applyBorder="1" applyAlignment="1">
      <alignment horizontal="center" vertical="center" wrapText="1"/>
    </xf>
    <xf numFmtId="0" fontId="16" fillId="0" borderId="47" xfId="13" applyFont="1" applyBorder="1" applyAlignment="1">
      <alignment horizontal="center" vertical="center" wrapText="1"/>
    </xf>
    <xf numFmtId="0" fontId="16" fillId="0" borderId="91" xfId="13" applyFont="1" applyBorder="1" applyAlignment="1">
      <alignment horizontal="center" vertical="center" wrapText="1"/>
    </xf>
    <xf numFmtId="0" fontId="16" fillId="0" borderId="46" xfId="13" applyFont="1" applyBorder="1" applyAlignment="1">
      <alignment horizontal="center" vertical="center" wrapText="1"/>
    </xf>
    <xf numFmtId="0" fontId="16" fillId="0" borderId="48" xfId="13" applyFont="1" applyBorder="1" applyAlignment="1">
      <alignment horizontal="center" vertical="center" wrapText="1"/>
    </xf>
    <xf numFmtId="0" fontId="13" fillId="0" borderId="108" xfId="13" applyFont="1" applyBorder="1" applyAlignment="1">
      <alignment horizontal="left"/>
    </xf>
    <xf numFmtId="0" fontId="13" fillId="0" borderId="110" xfId="13" applyFont="1" applyBorder="1" applyAlignment="1">
      <alignment horizontal="left"/>
    </xf>
    <xf numFmtId="0" fontId="16" fillId="0" borderId="51" xfId="13" applyFont="1" applyBorder="1" applyAlignment="1">
      <alignment horizontal="center" vertical="center" wrapText="1"/>
    </xf>
    <xf numFmtId="0" fontId="16" fillId="0" borderId="22" xfId="13" applyFont="1" applyBorder="1" applyAlignment="1">
      <alignment horizontal="center" vertical="center" wrapText="1"/>
    </xf>
    <xf numFmtId="0" fontId="13" fillId="0" borderId="114" xfId="13" applyFont="1" applyBorder="1" applyAlignment="1">
      <alignment horizontal="left"/>
    </xf>
    <xf numFmtId="0" fontId="13" fillId="0" borderId="116" xfId="13" applyFont="1" applyBorder="1" applyAlignment="1">
      <alignment horizontal="left"/>
    </xf>
    <xf numFmtId="0" fontId="34" fillId="0" borderId="0" xfId="0" applyFont="1" applyBorder="1" applyAlignment="1">
      <alignment horizontal="center" vertical="center"/>
    </xf>
    <xf numFmtId="0" fontId="16" fillId="0" borderId="0" xfId="14" applyFont="1" applyBorder="1" applyAlignment="1">
      <alignment horizontal="center"/>
    </xf>
    <xf numFmtId="0" fontId="16" fillId="0" borderId="99" xfId="14" applyFont="1" applyBorder="1" applyAlignment="1">
      <alignment horizontal="center" vertical="center"/>
    </xf>
    <xf numFmtId="0" fontId="16" fillId="0" borderId="129" xfId="14" applyFont="1" applyBorder="1" applyAlignment="1">
      <alignment horizontal="center" vertical="center"/>
    </xf>
    <xf numFmtId="0" fontId="16" fillId="0" borderId="124" xfId="14" applyFont="1" applyBorder="1" applyAlignment="1">
      <alignment horizontal="center" vertical="center"/>
    </xf>
    <xf numFmtId="0" fontId="16" fillId="0" borderId="134" xfId="14" applyFont="1" applyBorder="1" applyAlignment="1">
      <alignment horizontal="center" vertical="center"/>
    </xf>
    <xf numFmtId="0" fontId="16" fillId="0" borderId="140" xfId="14" applyFont="1" applyBorder="1" applyAlignment="1">
      <alignment horizontal="center" vertical="center"/>
    </xf>
    <xf numFmtId="3" fontId="16" fillId="0" borderId="135" xfId="14" applyNumberFormat="1" applyFont="1" applyBorder="1" applyAlignment="1">
      <alignment horizontal="center" vertical="center" wrapText="1"/>
    </xf>
    <xf numFmtId="3" fontId="16" fillId="0" borderId="141" xfId="14" applyNumberFormat="1" applyFont="1" applyBorder="1" applyAlignment="1">
      <alignment horizontal="center" vertical="center" wrapText="1"/>
    </xf>
    <xf numFmtId="3" fontId="16" fillId="0" borderId="137" xfId="14" applyNumberFormat="1" applyFont="1" applyBorder="1" applyAlignment="1">
      <alignment horizontal="center" vertical="center" wrapText="1"/>
    </xf>
    <xf numFmtId="3" fontId="16" fillId="0" borderId="143" xfId="14" applyNumberFormat="1" applyFont="1" applyBorder="1" applyAlignment="1">
      <alignment horizontal="center" vertical="center" wrapText="1"/>
    </xf>
    <xf numFmtId="3" fontId="16" fillId="0" borderId="100" xfId="14" applyNumberFormat="1" applyFont="1" applyBorder="1" applyAlignment="1">
      <alignment horizontal="center" vertical="center" wrapText="1"/>
    </xf>
    <xf numFmtId="3" fontId="16" fillId="0" borderId="130" xfId="14" applyNumberFormat="1" applyFont="1" applyBorder="1" applyAlignment="1">
      <alignment horizontal="center" vertical="center" wrapText="1"/>
    </xf>
    <xf numFmtId="3" fontId="16" fillId="0" borderId="138" xfId="14" applyNumberFormat="1" applyFont="1" applyBorder="1" applyAlignment="1">
      <alignment horizontal="center" vertical="center" wrapText="1"/>
    </xf>
    <xf numFmtId="3" fontId="16" fillId="0" borderId="100" xfId="14" applyNumberFormat="1" applyFont="1" applyBorder="1" applyAlignment="1">
      <alignment horizontal="center" vertical="center"/>
    </xf>
    <xf numFmtId="3" fontId="16" fillId="0" borderId="130" xfId="14" applyNumberFormat="1" applyFont="1" applyBorder="1" applyAlignment="1">
      <alignment horizontal="center" vertical="center"/>
    </xf>
    <xf numFmtId="3" fontId="16" fillId="0" borderId="138" xfId="14" applyNumberFormat="1" applyFont="1" applyBorder="1" applyAlignment="1">
      <alignment horizontal="center" vertical="center"/>
    </xf>
    <xf numFmtId="3" fontId="16" fillId="0" borderId="136" xfId="14" applyNumberFormat="1" applyFont="1" applyBorder="1" applyAlignment="1">
      <alignment horizontal="center" vertical="center" wrapText="1"/>
    </xf>
    <xf numFmtId="3" fontId="16" fillId="0" borderId="142" xfId="14" applyNumberFormat="1" applyFont="1" applyBorder="1" applyAlignment="1">
      <alignment horizontal="center" vertical="center" wrapText="1"/>
    </xf>
    <xf numFmtId="3" fontId="16" fillId="0" borderId="99" xfId="14" applyNumberFormat="1" applyFont="1" applyBorder="1" applyAlignment="1">
      <alignment horizontal="center" vertical="center" wrapText="1"/>
    </xf>
    <xf numFmtId="3" fontId="16" fillId="0" borderId="236" xfId="14" applyNumberFormat="1" applyFont="1" applyBorder="1" applyAlignment="1">
      <alignment horizontal="center" vertical="center" wrapText="1"/>
    </xf>
    <xf numFmtId="3" fontId="16" fillId="0" borderId="124" xfId="14" applyNumberFormat="1" applyFont="1" applyBorder="1" applyAlignment="1">
      <alignment horizontal="center" vertical="center" wrapText="1"/>
    </xf>
    <xf numFmtId="0" fontId="16" fillId="0" borderId="236" xfId="14" applyFont="1" applyBorder="1" applyAlignment="1">
      <alignment horizontal="center" vertical="center"/>
    </xf>
    <xf numFmtId="0" fontId="16" fillId="0" borderId="139" xfId="14" applyFont="1" applyBorder="1" applyAlignment="1">
      <alignment horizontal="center" vertical="center"/>
    </xf>
    <xf numFmtId="0" fontId="16" fillId="0" borderId="130" xfId="14" applyFont="1" applyBorder="1" applyAlignment="1">
      <alignment horizontal="center" vertical="center"/>
    </xf>
    <xf numFmtId="0" fontId="16" fillId="0" borderId="90" xfId="14" applyFont="1" applyBorder="1" applyAlignment="1">
      <alignment horizontal="center" vertical="center"/>
    </xf>
    <xf numFmtId="0" fontId="16" fillId="0" borderId="0" xfId="15" applyFont="1" applyFill="1" applyBorder="1" applyAlignment="1">
      <alignment horizontal="center" vertical="center"/>
    </xf>
    <xf numFmtId="0" fontId="16" fillId="0" borderId="0" xfId="15" applyFont="1" applyFill="1" applyAlignment="1">
      <alignment horizontal="center" vertical="center"/>
    </xf>
    <xf numFmtId="0" fontId="15" fillId="0" borderId="152" xfId="15" applyFont="1" applyFill="1" applyBorder="1" applyAlignment="1">
      <alignment horizontal="center" vertical="center" wrapText="1"/>
    </xf>
    <xf numFmtId="0" fontId="15" fillId="0" borderId="159" xfId="15" applyFont="1" applyFill="1" applyBorder="1" applyAlignment="1">
      <alignment horizontal="center" vertical="center" wrapText="1"/>
    </xf>
    <xf numFmtId="49" fontId="16" fillId="0" borderId="153" xfId="15" applyNumberFormat="1" applyFont="1" applyFill="1" applyBorder="1" applyAlignment="1">
      <alignment horizontal="center" vertical="center"/>
    </xf>
    <xf numFmtId="49" fontId="16" fillId="0" borderId="160" xfId="15" applyNumberFormat="1" applyFont="1" applyFill="1" applyBorder="1" applyAlignment="1">
      <alignment horizontal="center" vertical="center"/>
    </xf>
    <xf numFmtId="0" fontId="16" fillId="0" borderId="154" xfId="15" applyFont="1" applyFill="1" applyBorder="1" applyAlignment="1">
      <alignment horizontal="center" vertical="center"/>
    </xf>
    <xf numFmtId="0" fontId="16" fillId="0" borderId="155" xfId="15" applyFont="1" applyFill="1" applyBorder="1" applyAlignment="1">
      <alignment horizontal="center" vertical="center"/>
    </xf>
    <xf numFmtId="3" fontId="16" fillId="0" borderId="156" xfId="15" applyNumberFormat="1" applyFont="1" applyFill="1" applyBorder="1" applyAlignment="1">
      <alignment horizontal="center" vertical="center" wrapText="1"/>
    </xf>
    <xf numFmtId="3" fontId="16" fillId="0" borderId="164" xfId="15" applyNumberFormat="1" applyFont="1" applyFill="1" applyBorder="1" applyAlignment="1">
      <alignment horizontal="center" vertical="center" wrapText="1"/>
    </xf>
    <xf numFmtId="3" fontId="16" fillId="0" borderId="157" xfId="15" applyNumberFormat="1" applyFont="1" applyFill="1" applyBorder="1" applyAlignment="1">
      <alignment horizontal="center" vertical="center" wrapText="1"/>
    </xf>
    <xf numFmtId="3" fontId="15" fillId="0" borderId="165" xfId="15" applyNumberFormat="1" applyFont="1" applyFill="1" applyBorder="1" applyAlignment="1">
      <alignment horizontal="center" vertical="center" wrapText="1"/>
    </xf>
    <xf numFmtId="0" fontId="15" fillId="0" borderId="158" xfId="15" applyFont="1" applyFill="1" applyBorder="1" applyAlignment="1">
      <alignment horizontal="center" vertical="center" wrapText="1"/>
    </xf>
    <xf numFmtId="0" fontId="15" fillId="0" borderId="161" xfId="15" applyFont="1" applyFill="1" applyBorder="1" applyAlignment="1">
      <alignment horizontal="center" vertical="center" wrapText="1"/>
    </xf>
    <xf numFmtId="0" fontId="15" fillId="0" borderId="162" xfId="15" applyFont="1" applyFill="1" applyBorder="1" applyAlignment="1">
      <alignment horizontal="center" vertical="center" wrapText="1"/>
    </xf>
    <xf numFmtId="0" fontId="15" fillId="0" borderId="126" xfId="15" applyFont="1" applyFill="1" applyBorder="1" applyAlignment="1">
      <alignment horizontal="center" vertical="center"/>
    </xf>
    <xf numFmtId="0" fontId="15" fillId="0" borderId="125" xfId="15" applyFont="1" applyFill="1" applyBorder="1" applyAlignment="1">
      <alignment horizontal="center" vertical="center"/>
    </xf>
    <xf numFmtId="0" fontId="15" fillId="0" borderId="128" xfId="15" applyFont="1" applyFill="1" applyBorder="1" applyAlignment="1">
      <alignment horizontal="center" vertical="center"/>
    </xf>
    <xf numFmtId="3" fontId="39" fillId="0" borderId="0" xfId="0" applyNumberFormat="1" applyFont="1" applyBorder="1" applyAlignment="1">
      <alignment horizontal="center" vertical="center"/>
    </xf>
    <xf numFmtId="0" fontId="16" fillId="0" borderId="0" xfId="17" applyFont="1" applyBorder="1" applyAlignment="1">
      <alignment horizontal="center" vertical="center" wrapText="1"/>
    </xf>
    <xf numFmtId="3" fontId="16" fillId="0" borderId="239" xfId="17" applyNumberFormat="1" applyFont="1" applyBorder="1" applyAlignment="1">
      <alignment horizontal="center" vertical="center" wrapText="1"/>
    </xf>
    <xf numFmtId="3" fontId="16" fillId="0" borderId="83" xfId="17" applyNumberFormat="1" applyFont="1" applyBorder="1" applyAlignment="1">
      <alignment horizontal="center" vertical="center" wrapText="1"/>
    </xf>
    <xf numFmtId="3" fontId="16" fillId="0" borderId="240" xfId="17" applyNumberFormat="1" applyFont="1" applyBorder="1" applyAlignment="1">
      <alignment horizontal="center" vertical="center" wrapText="1"/>
    </xf>
    <xf numFmtId="3" fontId="16" fillId="0" borderId="85" xfId="17" applyNumberFormat="1" applyFont="1" applyBorder="1" applyAlignment="1">
      <alignment horizontal="center" vertical="center" wrapText="1"/>
    </xf>
    <xf numFmtId="0" fontId="16" fillId="0" borderId="239" xfId="17" applyFont="1" applyBorder="1" applyAlignment="1">
      <alignment horizontal="center" vertical="center" wrapText="1"/>
    </xf>
    <xf numFmtId="0" fontId="16" fillId="0" borderId="83" xfId="17" applyFont="1" applyBorder="1" applyAlignment="1">
      <alignment horizontal="center" vertical="center" wrapText="1"/>
    </xf>
    <xf numFmtId="0" fontId="16" fillId="0" borderId="184" xfId="17" applyFont="1" applyBorder="1" applyAlignment="1">
      <alignment horizontal="center" vertical="center"/>
    </xf>
    <xf numFmtId="0" fontId="16" fillId="0" borderId="185" xfId="17" applyFont="1" applyBorder="1" applyAlignment="1">
      <alignment horizontal="center" vertical="center"/>
    </xf>
    <xf numFmtId="0" fontId="16" fillId="0" borderId="184" xfId="17" applyFont="1" applyBorder="1" applyAlignment="1">
      <alignment horizontal="center" vertical="center" wrapText="1"/>
    </xf>
    <xf numFmtId="0" fontId="16" fillId="0" borderId="185" xfId="17" applyFont="1" applyBorder="1" applyAlignment="1">
      <alignment horizontal="center" vertical="center" wrapText="1"/>
    </xf>
    <xf numFmtId="0" fontId="16" fillId="0" borderId="240" xfId="17" applyFont="1" applyBorder="1" applyAlignment="1">
      <alignment horizontal="center" vertical="center" wrapText="1"/>
    </xf>
    <xf numFmtId="0" fontId="16" fillId="0" borderId="85" xfId="17" applyFont="1" applyBorder="1" applyAlignment="1">
      <alignment horizontal="center" vertical="center" wrapText="1"/>
    </xf>
    <xf numFmtId="3" fontId="16" fillId="0" borderId="91" xfId="17" applyNumberFormat="1" applyFont="1" applyBorder="1" applyAlignment="1">
      <alignment horizontal="center" vertical="center" wrapText="1"/>
    </xf>
    <xf numFmtId="3" fontId="16" fillId="0" borderId="236" xfId="17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</cellXfs>
  <cellStyles count="18">
    <cellStyle name="Excel Built-in Normal" xfId="8"/>
    <cellStyle name="Ezres 2" xfId="11"/>
    <cellStyle name="Magyarázó szöveg" xfId="12" builtinId="53"/>
    <cellStyle name="Magyarázó szöveg 2" xfId="13"/>
    <cellStyle name="Magyarázó szöveg 3" xfId="7"/>
    <cellStyle name="Magyarázó szöveg 4" xfId="5"/>
    <cellStyle name="Normál" xfId="0" builtinId="0"/>
    <cellStyle name="Normál 2" xfId="10"/>
    <cellStyle name="Normál 2 2" xfId="6"/>
    <cellStyle name="Normál 3" xfId="4"/>
    <cellStyle name="Normál 8" xfId="15"/>
    <cellStyle name="Normál_Beruh.felú-átadott-átvett" xfId="9"/>
    <cellStyle name="Normál_Brigitől kisebbségek_Munkafüzet1" xfId="14"/>
    <cellStyle name="Normál_EU-s_pályázatok 20150115" xfId="17"/>
    <cellStyle name="Normál_KTGVET98" xfId="1"/>
    <cellStyle name="Normál_Munkafüzet1" xfId="3"/>
    <cellStyle name="Normál_Munkafüzet3" xfId="16"/>
    <cellStyle name="Normál_Táblák-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topLeftCell="A24" zoomScale="248" zoomScaleNormal="248" workbookViewId="0">
      <selection activeCell="A36" sqref="A36"/>
    </sheetView>
  </sheetViews>
  <sheetFormatPr defaultRowHeight="15"/>
  <cols>
    <col min="1" max="1" width="68.42578125" style="1" bestFit="1" customWidth="1"/>
    <col min="2" max="2" width="10.85546875" style="1" bestFit="1" customWidth="1"/>
    <col min="3" max="4" width="11.28515625" style="1" bestFit="1" customWidth="1"/>
    <col min="5" max="5" width="59.7109375" style="1" bestFit="1" customWidth="1"/>
    <col min="6" max="6" width="10.140625" style="1" bestFit="1" customWidth="1"/>
    <col min="7" max="8" width="11.28515625" style="1" bestFit="1" customWidth="1"/>
    <col min="9" max="16384" width="9.140625" style="1"/>
  </cols>
  <sheetData>
    <row r="1" spans="1:8">
      <c r="A1" s="1323" t="s">
        <v>0</v>
      </c>
      <c r="B1" s="1323"/>
      <c r="C1" s="1323"/>
      <c r="D1" s="1323"/>
      <c r="E1" s="1323"/>
      <c r="F1" s="1323"/>
      <c r="G1" s="1323"/>
      <c r="H1" s="1323"/>
    </row>
    <row r="2" spans="1:8" ht="15.75" thickBot="1">
      <c r="A2" s="3"/>
      <c r="B2" s="4"/>
      <c r="C2" s="4"/>
      <c r="D2" s="4"/>
      <c r="E2" s="4"/>
      <c r="F2" s="4"/>
      <c r="G2" s="4"/>
      <c r="H2" s="4"/>
    </row>
    <row r="3" spans="1:8">
      <c r="A3" s="1324" t="s">
        <v>1</v>
      </c>
      <c r="B3" s="1325"/>
      <c r="C3" s="1325"/>
      <c r="D3" s="1326"/>
      <c r="E3" s="1327" t="s">
        <v>2</v>
      </c>
      <c r="F3" s="1327"/>
      <c r="G3" s="1327"/>
      <c r="H3" s="1328"/>
    </row>
    <row r="4" spans="1:8" ht="29.25" thickBot="1">
      <c r="A4" s="5" t="s">
        <v>3</v>
      </c>
      <c r="B4" s="6" t="s">
        <v>4</v>
      </c>
      <c r="C4" s="6" t="s">
        <v>69</v>
      </c>
      <c r="D4" s="7" t="s">
        <v>843</v>
      </c>
      <c r="E4" s="1203" t="s">
        <v>3</v>
      </c>
      <c r="F4" s="6" t="s">
        <v>5</v>
      </c>
      <c r="G4" s="8" t="s">
        <v>69</v>
      </c>
      <c r="H4" s="9" t="s">
        <v>843</v>
      </c>
    </row>
    <row r="5" spans="1:8">
      <c r="A5" s="10" t="s">
        <v>6</v>
      </c>
      <c r="B5" s="11">
        <f>'3. melléklet'!K5</f>
        <v>1143193</v>
      </c>
      <c r="C5" s="11">
        <f>'3. melléklet'!L5</f>
        <v>1199686</v>
      </c>
      <c r="D5" s="12">
        <f>'3. melléklet'!M5</f>
        <v>1596125</v>
      </c>
      <c r="E5" s="47" t="s">
        <v>7</v>
      </c>
      <c r="F5" s="11">
        <f>'4. melléklet'!M6</f>
        <v>1427857</v>
      </c>
      <c r="G5" s="14">
        <f>'4. melléklet'!N6</f>
        <v>1605479</v>
      </c>
      <c r="H5" s="12">
        <f>'4. melléklet'!O6</f>
        <v>1711672</v>
      </c>
    </row>
    <row r="6" spans="1:8">
      <c r="A6" s="15"/>
      <c r="B6" s="16"/>
      <c r="C6" s="16"/>
      <c r="D6" s="17"/>
      <c r="E6" s="1204"/>
      <c r="F6" s="16"/>
      <c r="G6" s="18"/>
      <c r="H6" s="17"/>
    </row>
    <row r="7" spans="1:8">
      <c r="A7" s="19" t="s">
        <v>8</v>
      </c>
      <c r="B7" s="16">
        <f>SUM(B8:B9)</f>
        <v>218119</v>
      </c>
      <c r="C7" s="16">
        <f t="shared" ref="C7:D7" si="0">SUM(C8:C9)</f>
        <v>951533</v>
      </c>
      <c r="D7" s="17">
        <f t="shared" si="0"/>
        <v>974915</v>
      </c>
      <c r="E7" s="1194" t="s">
        <v>10</v>
      </c>
      <c r="F7" s="16">
        <f>'4. melléklet'!M7</f>
        <v>297493</v>
      </c>
      <c r="G7" s="18">
        <f>'4. melléklet'!N7</f>
        <v>337911</v>
      </c>
      <c r="H7" s="17">
        <f>'4. melléklet'!O7</f>
        <v>360257</v>
      </c>
    </row>
    <row r="8" spans="1:8">
      <c r="A8" s="1198" t="s">
        <v>834</v>
      </c>
      <c r="B8" s="1195">
        <f>'3. melléklet'!K9</f>
        <v>0</v>
      </c>
      <c r="C8" s="1195">
        <f>'3. melléklet'!L9</f>
        <v>0</v>
      </c>
      <c r="D8" s="1197">
        <f>'3. melléklet'!M9</f>
        <v>0</v>
      </c>
      <c r="E8" s="1198"/>
      <c r="F8" s="21"/>
      <c r="G8" s="28"/>
      <c r="H8" s="22"/>
    </row>
    <row r="9" spans="1:8">
      <c r="A9" s="20" t="s">
        <v>9</v>
      </c>
      <c r="B9" s="21">
        <f>'3. melléklet'!K10</f>
        <v>218119</v>
      </c>
      <c r="C9" s="21">
        <f>'3. melléklet'!L10</f>
        <v>951533</v>
      </c>
      <c r="D9" s="22">
        <f>'3. melléklet'!M10</f>
        <v>974915</v>
      </c>
      <c r="E9" s="1194" t="s">
        <v>13</v>
      </c>
      <c r="F9" s="16">
        <f>'4. melléklet'!M8</f>
        <v>2059727</v>
      </c>
      <c r="G9" s="18">
        <f>'4. melléklet'!N8</f>
        <v>2487329</v>
      </c>
      <c r="H9" s="17">
        <f>'4. melléklet'!O8</f>
        <v>2506749</v>
      </c>
    </row>
    <row r="10" spans="1:8">
      <c r="A10" s="20"/>
      <c r="B10" s="21"/>
      <c r="C10" s="21"/>
      <c r="D10" s="22"/>
      <c r="E10" s="1194"/>
      <c r="F10" s="16"/>
      <c r="G10" s="18"/>
      <c r="H10" s="17"/>
    </row>
    <row r="11" spans="1:8">
      <c r="A11" s="23" t="s">
        <v>11</v>
      </c>
      <c r="B11" s="16">
        <f>B12</f>
        <v>0</v>
      </c>
      <c r="C11" s="16">
        <f t="shared" ref="C11:D11" si="1">C12</f>
        <v>992116</v>
      </c>
      <c r="D11" s="17">
        <f t="shared" si="1"/>
        <v>1166594</v>
      </c>
      <c r="E11" s="1194" t="s">
        <v>15</v>
      </c>
      <c r="F11" s="16">
        <f>'4. melléklet'!M9</f>
        <v>67900</v>
      </c>
      <c r="G11" s="18">
        <f>'4. melléklet'!N9</f>
        <v>61000</v>
      </c>
      <c r="H11" s="17">
        <f>'4. melléklet'!O9</f>
        <v>61000</v>
      </c>
    </row>
    <row r="12" spans="1:8">
      <c r="A12" s="20" t="s">
        <v>9</v>
      </c>
      <c r="B12" s="21">
        <f>'3. melléklet'!K12</f>
        <v>0</v>
      </c>
      <c r="C12" s="21">
        <f>'3. melléklet'!L12</f>
        <v>992116</v>
      </c>
      <c r="D12" s="22">
        <f>'3. melléklet'!M12</f>
        <v>1166594</v>
      </c>
      <c r="E12" s="1194"/>
      <c r="F12" s="16"/>
      <c r="G12" s="18"/>
      <c r="H12" s="17"/>
    </row>
    <row r="13" spans="1:8">
      <c r="A13" s="23"/>
      <c r="B13" s="21"/>
      <c r="C13" s="21"/>
      <c r="D13" s="22"/>
      <c r="E13" s="1194" t="s">
        <v>17</v>
      </c>
      <c r="F13" s="16">
        <f>SUM(F14:F18)</f>
        <v>1089152</v>
      </c>
      <c r="G13" s="18">
        <f t="shared" ref="G13:H13" si="2">SUM(G14:G18)</f>
        <v>1126813</v>
      </c>
      <c r="H13" s="17">
        <f t="shared" si="2"/>
        <v>1379122</v>
      </c>
    </row>
    <row r="14" spans="1:8">
      <c r="A14" s="24" t="s">
        <v>12</v>
      </c>
      <c r="B14" s="16">
        <f>SUM(B15:B19)</f>
        <v>2045000</v>
      </c>
      <c r="C14" s="16">
        <f t="shared" ref="C14:D14" si="3">SUM(C15:C19)</f>
        <v>2045000</v>
      </c>
      <c r="D14" s="17">
        <f t="shared" si="3"/>
        <v>2045000</v>
      </c>
      <c r="E14" s="1198" t="s">
        <v>18</v>
      </c>
      <c r="F14" s="21">
        <f>'4. melléklet'!M11</f>
        <v>18000</v>
      </c>
      <c r="G14" s="25">
        <f>'4. melléklet'!N11</f>
        <v>500</v>
      </c>
      <c r="H14" s="26">
        <f>'4. melléklet'!O11</f>
        <v>500</v>
      </c>
    </row>
    <row r="15" spans="1:8">
      <c r="A15" s="20" t="s">
        <v>14</v>
      </c>
      <c r="B15" s="21">
        <f>'3. melléklet'!K14</f>
        <v>500000</v>
      </c>
      <c r="C15" s="21">
        <f>'3. melléklet'!L14</f>
        <v>500000</v>
      </c>
      <c r="D15" s="22">
        <f>'3. melléklet'!M14</f>
        <v>500000</v>
      </c>
      <c r="E15" s="1198" t="s">
        <v>19</v>
      </c>
      <c r="F15" s="21">
        <f>'4. melléklet'!M12</f>
        <v>0</v>
      </c>
      <c r="G15" s="28">
        <f>'4. melléklet'!N12</f>
        <v>17500</v>
      </c>
      <c r="H15" s="22">
        <f>'4. melléklet'!O12</f>
        <v>17500</v>
      </c>
    </row>
    <row r="16" spans="1:8">
      <c r="A16" s="20" t="s">
        <v>85</v>
      </c>
      <c r="B16" s="21">
        <f>'3. melléklet'!K17</f>
        <v>1537000</v>
      </c>
      <c r="C16" s="21">
        <f>'3. melléklet'!L17</f>
        <v>1537000</v>
      </c>
      <c r="D16" s="22">
        <f>'3. melléklet'!M17</f>
        <v>1535000</v>
      </c>
      <c r="E16" s="1198" t="s">
        <v>20</v>
      </c>
      <c r="F16" s="21">
        <f>'4. melléklet'!M13</f>
        <v>40000</v>
      </c>
      <c r="G16" s="28">
        <f>'4. melléklet'!N13</f>
        <v>55000</v>
      </c>
      <c r="H16" s="22">
        <f>'4. melléklet'!O13</f>
        <v>55000</v>
      </c>
    </row>
    <row r="17" spans="1:8">
      <c r="A17" s="27" t="s">
        <v>16</v>
      </c>
      <c r="B17" s="21">
        <f>'3. melléklet'!K22</f>
        <v>5000</v>
      </c>
      <c r="C17" s="21">
        <f>'3. melléklet'!L22</f>
        <v>5000</v>
      </c>
      <c r="D17" s="22">
        <f>'3. melléklet'!M22</f>
        <v>5000</v>
      </c>
      <c r="E17" s="1198" t="s">
        <v>22</v>
      </c>
      <c r="F17" s="21">
        <f>'4. melléklet'!M14</f>
        <v>916152</v>
      </c>
      <c r="G17" s="28">
        <f>'4. melléklet'!N14</f>
        <v>952445</v>
      </c>
      <c r="H17" s="22">
        <f>'4. melléklet'!O14</f>
        <v>1025527</v>
      </c>
    </row>
    <row r="18" spans="1:8">
      <c r="A18" s="27" t="s">
        <v>835</v>
      </c>
      <c r="B18" s="21">
        <f>'3. melléklet'!K23</f>
        <v>3000</v>
      </c>
      <c r="C18" s="21">
        <f>'3. melléklet'!L23</f>
        <v>3000</v>
      </c>
      <c r="D18" s="22">
        <f>'3. melléklet'!M23</f>
        <v>3000</v>
      </c>
      <c r="E18" s="1198" t="s">
        <v>24</v>
      </c>
      <c r="F18" s="21">
        <f>SUM(F19:F21)</f>
        <v>115000</v>
      </c>
      <c r="G18" s="28">
        <f t="shared" ref="G18:H18" si="4">SUM(G19:G21)</f>
        <v>101368</v>
      </c>
      <c r="H18" s="22">
        <f t="shared" si="4"/>
        <v>280595</v>
      </c>
    </row>
    <row r="19" spans="1:8">
      <c r="A19" s="27" t="s">
        <v>95</v>
      </c>
      <c r="B19" s="21">
        <f>'3. melléklet'!K24</f>
        <v>0</v>
      </c>
      <c r="C19" s="21">
        <f>'3. melléklet'!L24</f>
        <v>0</v>
      </c>
      <c r="D19" s="22">
        <f>'3. melléklet'!M24</f>
        <v>2000</v>
      </c>
      <c r="E19" s="1205" t="s">
        <v>26</v>
      </c>
      <c r="F19" s="32">
        <f>'4. melléklet'!M16</f>
        <v>15000</v>
      </c>
      <c r="G19" s="33">
        <f>'4. melléklet'!N16</f>
        <v>11341</v>
      </c>
      <c r="H19" s="30">
        <f>'4. melléklet'!O16</f>
        <v>2054</v>
      </c>
    </row>
    <row r="20" spans="1:8">
      <c r="A20" s="24"/>
      <c r="B20" s="16"/>
      <c r="C20" s="16"/>
      <c r="D20" s="16"/>
      <c r="E20" s="1206" t="s">
        <v>28</v>
      </c>
      <c r="F20" s="32">
        <f>'4. melléklet'!M17</f>
        <v>100000</v>
      </c>
      <c r="G20" s="33">
        <f>'4. melléklet'!N17</f>
        <v>74949</v>
      </c>
      <c r="H20" s="30">
        <f>'4. melléklet'!O17</f>
        <v>269198</v>
      </c>
    </row>
    <row r="21" spans="1:8" ht="15" customHeight="1">
      <c r="A21" s="24" t="s">
        <v>21</v>
      </c>
      <c r="B21" s="16">
        <f>SUM(B22:B29)</f>
        <v>2235961</v>
      </c>
      <c r="C21" s="16">
        <f t="shared" ref="C21" si="5">SUM(C22:C29)</f>
        <v>2238130</v>
      </c>
      <c r="D21" s="16">
        <f t="shared" ref="D21" si="6">SUM(D22:D29)</f>
        <v>2284200</v>
      </c>
      <c r="E21" s="1207" t="s">
        <v>30</v>
      </c>
      <c r="F21" s="32">
        <f>'4. melléklet'!M18</f>
        <v>0</v>
      </c>
      <c r="G21" s="33">
        <f>'4. melléklet'!N18</f>
        <v>15078</v>
      </c>
      <c r="H21" s="30">
        <f>'4. melléklet'!O18</f>
        <v>9343</v>
      </c>
    </row>
    <row r="22" spans="1:8" ht="30">
      <c r="A22" s="29" t="s">
        <v>23</v>
      </c>
      <c r="B22" s="21">
        <f>'3. melléklet'!K26</f>
        <v>1536222</v>
      </c>
      <c r="C22" s="21">
        <f>'3. melléklet'!L26</f>
        <v>1536222</v>
      </c>
      <c r="D22" s="22">
        <f>'3. melléklet'!M26</f>
        <v>1542270</v>
      </c>
      <c r="E22" s="1204"/>
      <c r="F22" s="21"/>
      <c r="G22" s="28"/>
      <c r="H22" s="22"/>
    </row>
    <row r="23" spans="1:8">
      <c r="A23" s="20" t="s">
        <v>25</v>
      </c>
      <c r="B23" s="21">
        <f>'3. melléklet'!K27</f>
        <v>66269</v>
      </c>
      <c r="C23" s="21">
        <f>'3. melléklet'!L27</f>
        <v>66269</v>
      </c>
      <c r="D23" s="22">
        <f>'3. melléklet'!M27</f>
        <v>93727</v>
      </c>
      <c r="E23" s="1194" t="s">
        <v>33</v>
      </c>
      <c r="F23" s="16">
        <f>'4. melléklet'!M19</f>
        <v>1863729</v>
      </c>
      <c r="G23" s="18">
        <f>'4. melléklet'!N19</f>
        <v>2509173</v>
      </c>
      <c r="H23" s="17">
        <f>'4. melléklet'!O19</f>
        <v>3048285</v>
      </c>
    </row>
    <row r="24" spans="1:8">
      <c r="A24" s="20" t="s">
        <v>27</v>
      </c>
      <c r="B24" s="21">
        <f>'3. melléklet'!K28</f>
        <v>27960</v>
      </c>
      <c r="C24" s="21">
        <f>'3. melléklet'!L28</f>
        <v>27960</v>
      </c>
      <c r="D24" s="22">
        <f>'3. melléklet'!M28</f>
        <v>27960</v>
      </c>
      <c r="E24" s="1194"/>
      <c r="F24" s="21"/>
      <c r="G24" s="28"/>
      <c r="H24" s="30"/>
    </row>
    <row r="25" spans="1:8">
      <c r="A25" s="20" t="s">
        <v>29</v>
      </c>
      <c r="B25" s="21">
        <f>'3. melléklet'!K29</f>
        <v>94520</v>
      </c>
      <c r="C25" s="21">
        <f>'3. melléklet'!L29</f>
        <v>94520</v>
      </c>
      <c r="D25" s="22">
        <f>'3. melléklet'!M29</f>
        <v>94520</v>
      </c>
      <c r="E25" s="1194" t="s">
        <v>35</v>
      </c>
      <c r="F25" s="16">
        <f>'4. melléklet'!M20</f>
        <v>529166</v>
      </c>
      <c r="G25" s="18">
        <f>'4. melléklet'!N20</f>
        <v>694116</v>
      </c>
      <c r="H25" s="17">
        <f>'4. melléklet'!O20</f>
        <v>738063</v>
      </c>
    </row>
    <row r="26" spans="1:8">
      <c r="A26" s="20" t="s">
        <v>31</v>
      </c>
      <c r="B26" s="21">
        <f>'3. melléklet'!K30</f>
        <v>81688</v>
      </c>
      <c r="C26" s="21">
        <f>'3. melléklet'!L30</f>
        <v>83857</v>
      </c>
      <c r="D26" s="22">
        <f>'3. melléklet'!M30</f>
        <v>88857</v>
      </c>
      <c r="E26" s="1194"/>
      <c r="F26" s="16"/>
      <c r="G26" s="18"/>
      <c r="H26" s="17"/>
    </row>
    <row r="27" spans="1:8">
      <c r="A27" s="20" t="s">
        <v>32</v>
      </c>
      <c r="B27" s="21">
        <f>'3. melléklet'!K31</f>
        <v>429052</v>
      </c>
      <c r="C27" s="21">
        <f>'3. melléklet'!L31</f>
        <v>429052</v>
      </c>
      <c r="D27" s="22">
        <f>'3. melléklet'!M31</f>
        <v>436451</v>
      </c>
      <c r="E27" s="1194" t="s">
        <v>38</v>
      </c>
      <c r="F27" s="16">
        <f>SUM(F28:F30)</f>
        <v>57200</v>
      </c>
      <c r="G27" s="18">
        <f t="shared" ref="G27:H27" si="7">SUM(G28:G30)</f>
        <v>42400</v>
      </c>
      <c r="H27" s="17">
        <f t="shared" si="7"/>
        <v>8190</v>
      </c>
    </row>
    <row r="28" spans="1:8">
      <c r="A28" s="31" t="s">
        <v>836</v>
      </c>
      <c r="B28" s="21">
        <f>'3. melléklet'!K32</f>
        <v>150</v>
      </c>
      <c r="C28" s="21">
        <f>'3. melléklet'!L32</f>
        <v>150</v>
      </c>
      <c r="D28" s="22">
        <f>'3. melléklet'!M32</f>
        <v>150</v>
      </c>
      <c r="E28" s="1198" t="s">
        <v>20</v>
      </c>
      <c r="F28" s="21">
        <f>'4. melléklet'!M22</f>
        <v>1200</v>
      </c>
      <c r="G28" s="28">
        <f>'4. melléklet'!N22</f>
        <v>1200</v>
      </c>
      <c r="H28" s="22">
        <f>'4. melléklet'!O22</f>
        <v>1400</v>
      </c>
    </row>
    <row r="29" spans="1:8">
      <c r="A29" s="31" t="s">
        <v>34</v>
      </c>
      <c r="B29" s="21">
        <f>'3. melléklet'!K33</f>
        <v>100</v>
      </c>
      <c r="C29" s="21">
        <f>'3. melléklet'!L33</f>
        <v>100</v>
      </c>
      <c r="D29" s="22">
        <f>'3. melléklet'!M33</f>
        <v>265</v>
      </c>
      <c r="E29" s="1198" t="s">
        <v>40</v>
      </c>
      <c r="F29" s="21">
        <f>'4. melléklet'!M23</f>
        <v>6000</v>
      </c>
      <c r="G29" s="28">
        <f>'4. melléklet'!N23</f>
        <v>6200</v>
      </c>
      <c r="H29" s="22">
        <f>'4. melléklet'!O23</f>
        <v>6790</v>
      </c>
    </row>
    <row r="30" spans="1:8">
      <c r="A30" s="31"/>
      <c r="B30" s="21"/>
      <c r="C30" s="21"/>
      <c r="D30" s="22"/>
      <c r="E30" s="1198" t="s">
        <v>41</v>
      </c>
      <c r="F30" s="21">
        <f>F31</f>
        <v>50000</v>
      </c>
      <c r="G30" s="28">
        <f t="shared" ref="G30:H30" si="8">G31</f>
        <v>35000</v>
      </c>
      <c r="H30" s="22">
        <f t="shared" si="8"/>
        <v>0</v>
      </c>
    </row>
    <row r="31" spans="1:8">
      <c r="A31" s="24" t="s">
        <v>36</v>
      </c>
      <c r="B31" s="16">
        <f>SUM(B32:B33)</f>
        <v>1500</v>
      </c>
      <c r="C31" s="16">
        <f t="shared" ref="C31:D31" si="9">SUM(C32:C33)</f>
        <v>1500</v>
      </c>
      <c r="D31" s="17">
        <f t="shared" si="9"/>
        <v>27434</v>
      </c>
      <c r="E31" s="1205" t="s">
        <v>43</v>
      </c>
      <c r="F31" s="32">
        <f>'4. melléklet'!M25</f>
        <v>50000</v>
      </c>
      <c r="G31" s="33">
        <f>'4. melléklet'!N25</f>
        <v>35000</v>
      </c>
      <c r="H31" s="30">
        <f>'4. melléklet'!O25</f>
        <v>0</v>
      </c>
    </row>
    <row r="32" spans="1:8">
      <c r="A32" s="1202" t="s">
        <v>37</v>
      </c>
      <c r="B32" s="1195">
        <f>'3. melléklet'!K35</f>
        <v>1500</v>
      </c>
      <c r="C32" s="1195">
        <f>'3. melléklet'!L35</f>
        <v>1500</v>
      </c>
      <c r="D32" s="1197">
        <f>'3. melléklet'!M35</f>
        <v>25879</v>
      </c>
      <c r="E32" s="1205"/>
      <c r="F32" s="1199"/>
      <c r="G32" s="1200"/>
      <c r="H32" s="1201"/>
    </row>
    <row r="33" spans="1:8">
      <c r="A33" s="20" t="s">
        <v>837</v>
      </c>
      <c r="B33" s="21">
        <f>'3. melléklet'!K36</f>
        <v>0</v>
      </c>
      <c r="C33" s="21">
        <f>'3. melléklet'!L36</f>
        <v>0</v>
      </c>
      <c r="D33" s="22">
        <f>'3. melléklet'!M36</f>
        <v>1555</v>
      </c>
      <c r="E33" s="1205"/>
      <c r="F33" s="21"/>
      <c r="G33" s="28"/>
      <c r="H33" s="22"/>
    </row>
    <row r="34" spans="1:8">
      <c r="A34" s="20"/>
      <c r="B34" s="21"/>
      <c r="C34" s="21"/>
      <c r="D34" s="22"/>
      <c r="E34" s="1205"/>
      <c r="F34" s="1195"/>
      <c r="G34" s="1196"/>
      <c r="H34" s="1197"/>
    </row>
    <row r="35" spans="1:8">
      <c r="A35" s="34" t="s">
        <v>39</v>
      </c>
      <c r="B35" s="16">
        <f>SUM(B36:B37)</f>
        <v>50912</v>
      </c>
      <c r="C35" s="16">
        <f t="shared" ref="C35" si="10">SUM(C36:C37)</f>
        <v>65922</v>
      </c>
      <c r="D35" s="17">
        <f t="shared" ref="D35" si="11">SUM(D36:D37)</f>
        <v>81982</v>
      </c>
      <c r="E35" s="1205"/>
      <c r="F35" s="21"/>
      <c r="G35" s="28"/>
      <c r="H35" s="22"/>
    </row>
    <row r="36" spans="1:8">
      <c r="A36" s="20" t="s">
        <v>20</v>
      </c>
      <c r="B36" s="21">
        <f>'3. melléklet'!K38</f>
        <v>40000</v>
      </c>
      <c r="C36" s="21">
        <f>'3. melléklet'!L38</f>
        <v>55000</v>
      </c>
      <c r="D36" s="22">
        <f>'3. melléklet'!M38</f>
        <v>55000</v>
      </c>
      <c r="E36" s="1205"/>
      <c r="F36" s="21"/>
      <c r="G36" s="28"/>
      <c r="H36" s="22"/>
    </row>
    <row r="37" spans="1:8">
      <c r="A37" s="20" t="s">
        <v>42</v>
      </c>
      <c r="B37" s="21">
        <f>'3. melléklet'!K39</f>
        <v>10912</v>
      </c>
      <c r="C37" s="21">
        <f>'3. melléklet'!L39</f>
        <v>10922</v>
      </c>
      <c r="D37" s="22">
        <f>'3. melléklet'!M39</f>
        <v>26982</v>
      </c>
      <c r="E37" s="1205"/>
      <c r="F37" s="1022"/>
      <c r="G37" s="1024"/>
      <c r="H37" s="1023"/>
    </row>
    <row r="38" spans="1:8">
      <c r="A38" s="24"/>
      <c r="B38" s="21"/>
      <c r="C38" s="21"/>
      <c r="D38" s="22"/>
      <c r="E38" s="1205"/>
      <c r="F38" s="21"/>
      <c r="G38" s="28"/>
      <c r="H38" s="22"/>
    </row>
    <row r="39" spans="1:8">
      <c r="A39" s="19" t="s">
        <v>44</v>
      </c>
      <c r="B39" s="16">
        <f>SUM(B40:B41)</f>
        <v>191619</v>
      </c>
      <c r="C39" s="16">
        <f t="shared" ref="C39:D39" si="12">SUM(C40:C41)</f>
        <v>191864</v>
      </c>
      <c r="D39" s="17">
        <f t="shared" si="12"/>
        <v>177654</v>
      </c>
      <c r="E39" s="1205"/>
      <c r="F39" s="21"/>
      <c r="G39" s="28"/>
      <c r="H39" s="22"/>
    </row>
    <row r="40" spans="1:8">
      <c r="A40" s="20" t="s">
        <v>20</v>
      </c>
      <c r="B40" s="21">
        <f>'3. melléklet'!K41</f>
        <v>1336</v>
      </c>
      <c r="C40" s="21">
        <f>'3. melléklet'!L41</f>
        <v>1336</v>
      </c>
      <c r="D40" s="22">
        <f>'3. melléklet'!M41</f>
        <v>1376</v>
      </c>
      <c r="E40" s="1205"/>
      <c r="F40" s="32"/>
      <c r="G40" s="33"/>
      <c r="H40" s="30"/>
    </row>
    <row r="41" spans="1:8">
      <c r="A41" s="20" t="s">
        <v>42</v>
      </c>
      <c r="B41" s="21">
        <f>'3. melléklet'!K42</f>
        <v>190283</v>
      </c>
      <c r="C41" s="21">
        <f>'3. melléklet'!L42</f>
        <v>190528</v>
      </c>
      <c r="D41" s="22">
        <f>'3. melléklet'!M42</f>
        <v>176278</v>
      </c>
      <c r="E41" s="1205"/>
      <c r="F41" s="16"/>
      <c r="G41" s="18"/>
      <c r="H41" s="17"/>
    </row>
    <row r="42" spans="1:8" ht="15.75" thickBot="1">
      <c r="A42" s="133"/>
      <c r="B42" s="36"/>
      <c r="C42" s="36"/>
      <c r="D42" s="37"/>
      <c r="E42" s="1208"/>
      <c r="F42" s="135"/>
      <c r="G42" s="136"/>
      <c r="H42" s="137"/>
    </row>
    <row r="43" spans="1:8" ht="15.75" thickBot="1">
      <c r="A43" s="141" t="s">
        <v>54</v>
      </c>
      <c r="B43" s="39">
        <f>B5+B6+B7+B11+B14+B21+B31+B35+B39</f>
        <v>5886304</v>
      </c>
      <c r="C43" s="39">
        <f>C5+C6+C7+C11+C14+C21+C31+C35+C39</f>
        <v>7685751</v>
      </c>
      <c r="D43" s="40">
        <f>D5+D6+D7+D11+D14+D21+D31+D35+D39</f>
        <v>8353904</v>
      </c>
      <c r="E43" s="1209" t="s">
        <v>55</v>
      </c>
      <c r="F43" s="39">
        <f>F5+F7+F9+F11+F13+F23+F25+F27</f>
        <v>7392224</v>
      </c>
      <c r="G43" s="42">
        <f>G5+G7+G9+G11+G13+G23+G25+G27</f>
        <v>8864221</v>
      </c>
      <c r="H43" s="40">
        <f>H5+H7+H9+H11+H13+H23+H25+H27</f>
        <v>9813338</v>
      </c>
    </row>
    <row r="44" spans="1:8">
      <c r="A44" s="138"/>
      <c r="B44" s="139"/>
      <c r="C44" s="139"/>
      <c r="D44" s="140"/>
      <c r="E44" s="47"/>
      <c r="F44" s="11"/>
      <c r="G44" s="14"/>
      <c r="H44" s="12"/>
    </row>
    <row r="45" spans="1:8">
      <c r="A45" s="2" t="s">
        <v>45</v>
      </c>
      <c r="B45" s="16">
        <f>B43-F43</f>
        <v>-1505920</v>
      </c>
      <c r="C45" s="16">
        <f>C43-G43</f>
        <v>-1178470</v>
      </c>
      <c r="D45" s="17">
        <f>D43-H43</f>
        <v>-1459434</v>
      </c>
      <c r="E45" s="1194"/>
      <c r="F45" s="16"/>
      <c r="G45" s="18"/>
      <c r="H45" s="17"/>
    </row>
    <row r="46" spans="1:8">
      <c r="A46" s="2"/>
      <c r="B46" s="16"/>
      <c r="C46" s="16"/>
      <c r="D46" s="17"/>
      <c r="E46" s="1194" t="s">
        <v>46</v>
      </c>
      <c r="F46" s="16">
        <f>'4. melléklet'!M27</f>
        <v>151067</v>
      </c>
      <c r="G46" s="18">
        <f>'4. melléklet'!N27</f>
        <v>151067</v>
      </c>
      <c r="H46" s="17">
        <f>'4. melléklet'!O27</f>
        <v>151067</v>
      </c>
    </row>
    <row r="47" spans="1:8">
      <c r="A47" s="24" t="s">
        <v>96</v>
      </c>
      <c r="B47" s="16">
        <f>'3. melléklet'!K44</f>
        <v>0</v>
      </c>
      <c r="C47" s="16">
        <f>'3. melléklet'!L44</f>
        <v>1500000</v>
      </c>
      <c r="D47" s="17">
        <f>'3. melléklet'!M44</f>
        <v>1500000</v>
      </c>
      <c r="E47" s="1194" t="s">
        <v>97</v>
      </c>
      <c r="F47" s="16">
        <f>'4. melléklet'!M28</f>
        <v>0</v>
      </c>
      <c r="G47" s="18">
        <f>'4. melléklet'!N28</f>
        <v>1500000</v>
      </c>
      <c r="H47" s="17">
        <f>'4. melléklet'!O28</f>
        <v>1500000</v>
      </c>
    </row>
    <row r="48" spans="1:8">
      <c r="A48" s="34" t="s">
        <v>93</v>
      </c>
      <c r="B48" s="16">
        <f>'3. melléklet'!K45</f>
        <v>35000</v>
      </c>
      <c r="C48" s="16">
        <f>'3. melléklet'!L45</f>
        <v>35000</v>
      </c>
      <c r="D48" s="17">
        <f>'3. melléklet'!M45</f>
        <v>35000</v>
      </c>
      <c r="E48" s="1194" t="s">
        <v>108</v>
      </c>
      <c r="F48" s="16">
        <f>'4. melléklet'!M29</f>
        <v>35000</v>
      </c>
      <c r="G48" s="18">
        <f>'4. melléklet'!N29</f>
        <v>35000</v>
      </c>
      <c r="H48" s="17">
        <f>'4. melléklet'!O29</f>
        <v>43436</v>
      </c>
    </row>
    <row r="49" spans="1:8" ht="15" customHeight="1">
      <c r="A49" s="34" t="s">
        <v>833</v>
      </c>
      <c r="B49" s="16">
        <f>'3. melléklet'!K46</f>
        <v>1656987</v>
      </c>
      <c r="C49" s="16">
        <f>'3. melléklet'!L46</f>
        <v>1329537</v>
      </c>
      <c r="D49" s="17">
        <f>'3. melléklet'!M46</f>
        <v>1449526</v>
      </c>
      <c r="E49" s="1194"/>
      <c r="F49" s="16"/>
      <c r="G49" s="18"/>
      <c r="H49" s="17"/>
    </row>
    <row r="50" spans="1:8">
      <c r="A50" s="35" t="s">
        <v>49</v>
      </c>
      <c r="B50" s="16">
        <f>'3. melléklet'!K47</f>
        <v>1943975</v>
      </c>
      <c r="C50" s="16">
        <f>'3. melléklet'!L47</f>
        <v>1954346</v>
      </c>
      <c r="D50" s="17">
        <f>'3. melléklet'!M47</f>
        <v>1995440</v>
      </c>
      <c r="E50" s="1194" t="s">
        <v>50</v>
      </c>
      <c r="F50" s="16">
        <f>'4. melléklet'!M30</f>
        <v>1943975</v>
      </c>
      <c r="G50" s="18">
        <f>'4. melléklet'!N30</f>
        <v>1954346</v>
      </c>
      <c r="H50" s="17">
        <f>'4. melléklet'!O30</f>
        <v>1995440</v>
      </c>
    </row>
    <row r="51" spans="1:8" ht="15.75" thickBot="1">
      <c r="A51" s="143"/>
      <c r="B51" s="135"/>
      <c r="C51" s="135"/>
      <c r="D51" s="137"/>
      <c r="E51" s="1208"/>
      <c r="F51" s="135"/>
      <c r="G51" s="136"/>
      <c r="H51" s="137"/>
    </row>
    <row r="52" spans="1:8" ht="15.75" thickBot="1">
      <c r="A52" s="149" t="s">
        <v>53</v>
      </c>
      <c r="B52" s="39">
        <f>SUM(B47:B50)</f>
        <v>3635962</v>
      </c>
      <c r="C52" s="39">
        <f>SUM(C47:C50)</f>
        <v>4818883</v>
      </c>
      <c r="D52" s="40">
        <f>SUM(D47:D50)</f>
        <v>4979966</v>
      </c>
      <c r="E52" s="1209" t="s">
        <v>56</v>
      </c>
      <c r="F52" s="39">
        <f>SUM(F46:F50)</f>
        <v>2130042</v>
      </c>
      <c r="G52" s="42">
        <f t="shared" ref="G52:H52" si="13">SUM(G46:G50)</f>
        <v>3640413</v>
      </c>
      <c r="H52" s="40">
        <f t="shared" si="13"/>
        <v>3689943</v>
      </c>
    </row>
    <row r="53" spans="1:8" ht="15.75" thickBot="1">
      <c r="A53" s="144"/>
      <c r="B53" s="145"/>
      <c r="C53" s="145"/>
      <c r="D53" s="146"/>
      <c r="E53" s="1210"/>
      <c r="F53" s="145"/>
      <c r="G53" s="148"/>
      <c r="H53" s="146"/>
    </row>
    <row r="54" spans="1:8" ht="15.75" thickBot="1">
      <c r="A54" s="38" t="s">
        <v>51</v>
      </c>
      <c r="B54" s="39">
        <f>B43+B52</f>
        <v>9522266</v>
      </c>
      <c r="C54" s="39">
        <f>C43+C52</f>
        <v>12504634</v>
      </c>
      <c r="D54" s="40">
        <f>D43+D52</f>
        <v>13333870</v>
      </c>
      <c r="E54" s="1211" t="s">
        <v>52</v>
      </c>
      <c r="F54" s="39">
        <f>F43+F52</f>
        <v>9522266</v>
      </c>
      <c r="G54" s="42">
        <f>G43+G52</f>
        <v>12504634</v>
      </c>
      <c r="H54" s="40">
        <f>H43+H52</f>
        <v>13503281</v>
      </c>
    </row>
    <row r="57" spans="1:8">
      <c r="C57" s="1322"/>
      <c r="D57" s="1322"/>
    </row>
    <row r="58" spans="1:8">
      <c r="C58" s="1322"/>
      <c r="D58" s="1322"/>
    </row>
    <row r="59" spans="1:8">
      <c r="C59" s="1322"/>
      <c r="D59" s="1322"/>
    </row>
    <row r="60" spans="1:8">
      <c r="C60" s="1322"/>
      <c r="D60" s="1322"/>
    </row>
  </sheetData>
  <mergeCells count="7">
    <mergeCell ref="C60:D60"/>
    <mergeCell ref="C57:D57"/>
    <mergeCell ref="C58:D58"/>
    <mergeCell ref="C59:D59"/>
    <mergeCell ref="A1:H1"/>
    <mergeCell ref="A3:D3"/>
    <mergeCell ref="E3:H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&amp;L&amp;"Times New Roman,Normál"&amp;10 1. melléklet a 18/2018.(IX.26.) önkormányzati rendelethez
 1. melléklet a 27/2017.(XII.21.)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opLeftCell="B1" zoomScaleNormal="100" workbookViewId="0">
      <selection activeCell="B3" sqref="B3"/>
    </sheetView>
  </sheetViews>
  <sheetFormatPr defaultRowHeight="15"/>
  <cols>
    <col min="1" max="1" width="0" style="384" hidden="1" customWidth="1"/>
    <col min="2" max="2" width="102.42578125" style="172" customWidth="1"/>
    <col min="3" max="3" width="0.140625" style="172" customWidth="1"/>
    <col min="4" max="6" width="8.7109375" style="172" customWidth="1"/>
    <col min="7" max="16384" width="9.140625" style="172"/>
  </cols>
  <sheetData>
    <row r="1" spans="1:6">
      <c r="B1" s="1472" t="s">
        <v>427</v>
      </c>
      <c r="C1" s="1472"/>
      <c r="D1" s="1472"/>
      <c r="E1" s="1472"/>
      <c r="F1" s="1472"/>
    </row>
    <row r="2" spans="1:6" ht="17.25" customHeight="1" thickBot="1">
      <c r="B2" s="395"/>
      <c r="C2" s="480"/>
    </row>
    <row r="3" spans="1:6" s="464" customFormat="1" ht="30.75" customHeight="1" thickBot="1">
      <c r="A3" s="384"/>
      <c r="B3" s="481" t="s">
        <v>3</v>
      </c>
      <c r="C3" s="482" t="s">
        <v>385</v>
      </c>
      <c r="D3" s="410" t="s">
        <v>4</v>
      </c>
      <c r="E3" s="410" t="s">
        <v>564</v>
      </c>
      <c r="F3" s="483" t="s">
        <v>838</v>
      </c>
    </row>
    <row r="4" spans="1:6" ht="15.75" thickBot="1">
      <c r="B4" s="465" t="s">
        <v>76</v>
      </c>
      <c r="C4" s="438" t="e">
        <v>#REF!</v>
      </c>
      <c r="D4" s="438">
        <f>SUM(D5:D28)</f>
        <v>500095</v>
      </c>
      <c r="E4" s="438">
        <f t="shared" ref="E4" si="0">SUM(E5:E28)</f>
        <v>665045</v>
      </c>
      <c r="F4" s="439">
        <f>SUM(F5:F28)</f>
        <v>710137</v>
      </c>
    </row>
    <row r="5" spans="1:6">
      <c r="A5" s="384" t="s">
        <v>228</v>
      </c>
      <c r="B5" s="459" t="s">
        <v>386</v>
      </c>
      <c r="C5" s="460">
        <v>0</v>
      </c>
      <c r="D5" s="467">
        <v>134199</v>
      </c>
      <c r="E5" s="467">
        <v>134199</v>
      </c>
      <c r="F5" s="468">
        <v>134199</v>
      </c>
    </row>
    <row r="6" spans="1:6">
      <c r="A6" s="384" t="s">
        <v>308</v>
      </c>
      <c r="B6" s="459" t="s">
        <v>387</v>
      </c>
      <c r="C6" s="460"/>
      <c r="D6" s="460">
        <v>5000</v>
      </c>
      <c r="E6" s="460">
        <v>5000</v>
      </c>
      <c r="F6" s="461">
        <v>5000</v>
      </c>
    </row>
    <row r="7" spans="1:6">
      <c r="A7" s="384" t="s">
        <v>308</v>
      </c>
      <c r="B7" s="459" t="s">
        <v>388</v>
      </c>
      <c r="C7" s="460"/>
      <c r="D7" s="460">
        <v>5000</v>
      </c>
      <c r="E7" s="460">
        <v>5000</v>
      </c>
      <c r="F7" s="461">
        <v>5000</v>
      </c>
    </row>
    <row r="8" spans="1:6">
      <c r="A8" s="384" t="s">
        <v>308</v>
      </c>
      <c r="B8" s="459" t="s">
        <v>389</v>
      </c>
      <c r="C8" s="460"/>
      <c r="D8" s="460">
        <v>25000</v>
      </c>
      <c r="E8" s="460">
        <v>25000</v>
      </c>
      <c r="F8" s="461">
        <v>24397</v>
      </c>
    </row>
    <row r="9" spans="1:6">
      <c r="A9" s="384" t="s">
        <v>308</v>
      </c>
      <c r="B9" s="459" t="s">
        <v>390</v>
      </c>
      <c r="C9" s="460"/>
      <c r="D9" s="460">
        <v>8000</v>
      </c>
      <c r="E9" s="460">
        <v>8000</v>
      </c>
      <c r="F9" s="461">
        <v>8000</v>
      </c>
    </row>
    <row r="10" spans="1:6">
      <c r="A10" s="384" t="s">
        <v>304</v>
      </c>
      <c r="B10" s="459" t="s">
        <v>391</v>
      </c>
      <c r="C10" s="460"/>
      <c r="D10" s="460">
        <v>9154</v>
      </c>
      <c r="E10" s="460">
        <v>9154</v>
      </c>
      <c r="F10" s="461">
        <v>9154</v>
      </c>
    </row>
    <row r="11" spans="1:6" ht="30">
      <c r="A11" s="384" t="s">
        <v>304</v>
      </c>
      <c r="B11" s="459" t="s">
        <v>392</v>
      </c>
      <c r="C11" s="460"/>
      <c r="D11" s="460">
        <v>5000</v>
      </c>
      <c r="E11" s="460">
        <v>5000</v>
      </c>
      <c r="F11" s="461">
        <v>5000</v>
      </c>
    </row>
    <row r="12" spans="1:6">
      <c r="A12" s="384" t="s">
        <v>228</v>
      </c>
      <c r="B12" s="459" t="s">
        <v>393</v>
      </c>
      <c r="C12" s="460"/>
      <c r="D12" s="460">
        <v>2200</v>
      </c>
      <c r="E12" s="460">
        <v>2200</v>
      </c>
      <c r="F12" s="461">
        <v>2206</v>
      </c>
    </row>
    <row r="13" spans="1:6">
      <c r="A13" s="384" t="s">
        <v>228</v>
      </c>
      <c r="B13" s="469" t="s">
        <v>394</v>
      </c>
      <c r="C13" s="460"/>
      <c r="D13" s="460">
        <v>381</v>
      </c>
      <c r="E13" s="460">
        <v>381</v>
      </c>
      <c r="F13" s="461">
        <v>381</v>
      </c>
    </row>
    <row r="14" spans="1:6">
      <c r="A14" s="384" t="s">
        <v>219</v>
      </c>
      <c r="B14" s="469" t="s">
        <v>395</v>
      </c>
      <c r="C14" s="460"/>
      <c r="D14" s="460">
        <v>5000</v>
      </c>
      <c r="E14" s="460">
        <v>5000</v>
      </c>
      <c r="F14" s="461">
        <v>5000</v>
      </c>
    </row>
    <row r="15" spans="1:6">
      <c r="A15" s="384" t="s">
        <v>302</v>
      </c>
      <c r="B15" s="462" t="s">
        <v>396</v>
      </c>
      <c r="C15" s="470"/>
      <c r="D15" s="471">
        <v>60000</v>
      </c>
      <c r="E15" s="471">
        <v>60000</v>
      </c>
      <c r="F15" s="472">
        <v>60000</v>
      </c>
    </row>
    <row r="16" spans="1:6">
      <c r="A16" s="384" t="s">
        <v>397</v>
      </c>
      <c r="B16" s="473" t="s">
        <v>398</v>
      </c>
      <c r="C16" s="474">
        <v>10000</v>
      </c>
      <c r="D16" s="467">
        <v>10000</v>
      </c>
      <c r="E16" s="467">
        <v>10000</v>
      </c>
      <c r="F16" s="468">
        <v>10000</v>
      </c>
    </row>
    <row r="17" spans="1:6">
      <c r="A17" s="384" t="s">
        <v>294</v>
      </c>
      <c r="B17" s="463" t="s">
        <v>399</v>
      </c>
      <c r="C17" s="470">
        <v>10000</v>
      </c>
      <c r="D17" s="467">
        <v>10000</v>
      </c>
      <c r="E17" s="467">
        <v>10000</v>
      </c>
      <c r="F17" s="468">
        <v>10000</v>
      </c>
    </row>
    <row r="18" spans="1:6">
      <c r="A18" s="384" t="s">
        <v>294</v>
      </c>
      <c r="B18" s="462" t="s">
        <v>400</v>
      </c>
      <c r="C18" s="470">
        <v>6350</v>
      </c>
      <c r="D18" s="467">
        <v>7000</v>
      </c>
      <c r="E18" s="467">
        <v>7000</v>
      </c>
      <c r="F18" s="468">
        <v>6912</v>
      </c>
    </row>
    <row r="19" spans="1:6">
      <c r="A19" s="384" t="s">
        <v>308</v>
      </c>
      <c r="B19" s="462" t="s">
        <v>401</v>
      </c>
      <c r="C19" s="470">
        <v>1270</v>
      </c>
      <c r="D19" s="467">
        <v>14000</v>
      </c>
      <c r="E19" s="467">
        <v>14000</v>
      </c>
      <c r="F19" s="468">
        <v>14000</v>
      </c>
    </row>
    <row r="20" spans="1:6">
      <c r="A20" s="384" t="s">
        <v>402</v>
      </c>
      <c r="B20" s="473" t="s">
        <v>403</v>
      </c>
      <c r="C20" s="474">
        <v>15260</v>
      </c>
      <c r="D20" s="467">
        <v>8161</v>
      </c>
      <c r="E20" s="467">
        <v>8161</v>
      </c>
      <c r="F20" s="468">
        <v>8161</v>
      </c>
    </row>
    <row r="21" spans="1:6">
      <c r="A21" s="384" t="s">
        <v>402</v>
      </c>
      <c r="B21" s="473" t="s">
        <v>404</v>
      </c>
      <c r="C21" s="474"/>
      <c r="D21" s="467">
        <v>2000</v>
      </c>
      <c r="E21" s="467">
        <v>2000</v>
      </c>
      <c r="F21" s="468">
        <v>2603</v>
      </c>
    </row>
    <row r="22" spans="1:6">
      <c r="A22" s="384" t="s">
        <v>302</v>
      </c>
      <c r="B22" s="459" t="s">
        <v>405</v>
      </c>
      <c r="C22" s="475"/>
      <c r="D22" s="467">
        <v>40000</v>
      </c>
      <c r="E22" s="467">
        <v>40000</v>
      </c>
      <c r="F22" s="468">
        <v>40000</v>
      </c>
    </row>
    <row r="23" spans="1:6">
      <c r="A23" s="384" t="s">
        <v>302</v>
      </c>
      <c r="B23" s="459" t="s">
        <v>406</v>
      </c>
      <c r="C23" s="475"/>
      <c r="D23" s="467">
        <v>150000</v>
      </c>
      <c r="E23" s="467">
        <v>150000</v>
      </c>
      <c r="F23" s="468">
        <v>150000</v>
      </c>
    </row>
    <row r="24" spans="1:6">
      <c r="B24" s="459" t="s">
        <v>407</v>
      </c>
      <c r="C24" s="475"/>
      <c r="D24" s="467"/>
      <c r="E24" s="467">
        <v>37218</v>
      </c>
      <c r="F24" s="468">
        <v>37218</v>
      </c>
    </row>
    <row r="25" spans="1:6">
      <c r="B25" s="459" t="s">
        <v>408</v>
      </c>
      <c r="C25" s="475"/>
      <c r="D25" s="467"/>
      <c r="E25" s="467">
        <v>38545</v>
      </c>
      <c r="F25" s="468">
        <v>38545</v>
      </c>
    </row>
    <row r="26" spans="1:6">
      <c r="B26" s="459" t="s">
        <v>409</v>
      </c>
      <c r="C26" s="475"/>
      <c r="D26" s="467"/>
      <c r="E26" s="467">
        <v>89187</v>
      </c>
      <c r="F26" s="468">
        <v>89187</v>
      </c>
    </row>
    <row r="27" spans="1:6">
      <c r="B27" s="459" t="s">
        <v>896</v>
      </c>
      <c r="C27" s="475"/>
      <c r="D27" s="467"/>
      <c r="E27" s="467"/>
      <c r="F27" s="468">
        <v>45000</v>
      </c>
    </row>
    <row r="28" spans="1:6">
      <c r="B28" s="459" t="s">
        <v>897</v>
      </c>
      <c r="C28" s="475"/>
      <c r="D28" s="467"/>
      <c r="E28" s="467"/>
      <c r="F28" s="468">
        <v>174</v>
      </c>
    </row>
    <row r="29" spans="1:6" ht="15.75" thickBot="1">
      <c r="B29" s="477"/>
      <c r="C29" s="484"/>
      <c r="D29" s="485"/>
      <c r="E29" s="485"/>
      <c r="F29" s="486"/>
    </row>
    <row r="30" spans="1:6" ht="15.75" thickBot="1">
      <c r="B30" s="465" t="s">
        <v>341</v>
      </c>
      <c r="C30" s="438" t="e">
        <v>#REF!</v>
      </c>
      <c r="D30" s="438">
        <f>SUM(D31:D48)</f>
        <v>29071</v>
      </c>
      <c r="E30" s="438">
        <f t="shared" ref="E30:F30" si="1">SUM(E31:E48)</f>
        <v>29071</v>
      </c>
      <c r="F30" s="439">
        <f t="shared" si="1"/>
        <v>27926</v>
      </c>
    </row>
    <row r="31" spans="1:6">
      <c r="B31" s="487" t="s">
        <v>410</v>
      </c>
      <c r="C31" s="466"/>
      <c r="D31" s="435">
        <v>250</v>
      </c>
      <c r="E31" s="435">
        <v>250</v>
      </c>
      <c r="F31" s="436">
        <v>250</v>
      </c>
    </row>
    <row r="32" spans="1:6">
      <c r="B32" s="459" t="s">
        <v>411</v>
      </c>
      <c r="C32" s="476"/>
      <c r="D32" s="460">
        <v>6844</v>
      </c>
      <c r="E32" s="460">
        <v>6844</v>
      </c>
      <c r="F32" s="461">
        <v>6844</v>
      </c>
    </row>
    <row r="33" spans="2:6">
      <c r="B33" s="459" t="s">
        <v>412</v>
      </c>
      <c r="C33" s="476"/>
      <c r="D33" s="460">
        <v>300</v>
      </c>
      <c r="E33" s="460">
        <v>300</v>
      </c>
      <c r="F33" s="461">
        <v>300</v>
      </c>
    </row>
    <row r="34" spans="2:6">
      <c r="B34" s="459" t="s">
        <v>413</v>
      </c>
      <c r="C34" s="476"/>
      <c r="D34" s="460">
        <v>500</v>
      </c>
      <c r="E34" s="460">
        <v>500</v>
      </c>
      <c r="F34" s="461">
        <v>500</v>
      </c>
    </row>
    <row r="35" spans="2:6">
      <c r="B35" s="459" t="s">
        <v>414</v>
      </c>
      <c r="C35" s="476"/>
      <c r="D35" s="460">
        <v>1000</v>
      </c>
      <c r="E35" s="460">
        <v>1000</v>
      </c>
      <c r="F35" s="461">
        <v>500</v>
      </c>
    </row>
    <row r="36" spans="2:6">
      <c r="B36" s="459" t="s">
        <v>415</v>
      </c>
      <c r="C36" s="476"/>
      <c r="D36" s="460">
        <v>500</v>
      </c>
      <c r="E36" s="460">
        <v>500</v>
      </c>
      <c r="F36" s="461">
        <v>500</v>
      </c>
    </row>
    <row r="37" spans="2:6">
      <c r="B37" s="459" t="s">
        <v>416</v>
      </c>
      <c r="C37" s="476"/>
      <c r="D37" s="460">
        <v>100</v>
      </c>
      <c r="E37" s="460">
        <v>100</v>
      </c>
      <c r="F37" s="461">
        <v>100</v>
      </c>
    </row>
    <row r="38" spans="2:6">
      <c r="B38" s="459" t="s">
        <v>417</v>
      </c>
      <c r="C38" s="476"/>
      <c r="D38" s="460">
        <v>500</v>
      </c>
      <c r="E38" s="460">
        <v>500</v>
      </c>
      <c r="F38" s="461">
        <v>423</v>
      </c>
    </row>
    <row r="39" spans="2:6">
      <c r="B39" s="459" t="s">
        <v>418</v>
      </c>
      <c r="C39" s="476"/>
      <c r="D39" s="460">
        <v>400</v>
      </c>
      <c r="E39" s="460">
        <v>400</v>
      </c>
      <c r="F39" s="461">
        <v>400</v>
      </c>
    </row>
    <row r="40" spans="2:6">
      <c r="B40" s="459" t="s">
        <v>419</v>
      </c>
      <c r="C40" s="476"/>
      <c r="D40" s="460">
        <v>677</v>
      </c>
      <c r="E40" s="460">
        <v>677</v>
      </c>
      <c r="F40" s="461">
        <v>109</v>
      </c>
    </row>
    <row r="41" spans="2:6">
      <c r="B41" s="459" t="s">
        <v>924</v>
      </c>
      <c r="C41" s="476"/>
      <c r="D41" s="460">
        <v>4200</v>
      </c>
      <c r="E41" s="460">
        <v>4200</v>
      </c>
      <c r="F41" s="461">
        <v>4200</v>
      </c>
    </row>
    <row r="42" spans="2:6" ht="30">
      <c r="B42" s="459" t="s">
        <v>420</v>
      </c>
      <c r="C42" s="476"/>
      <c r="D42" s="460">
        <v>2000</v>
      </c>
      <c r="E42" s="460">
        <v>2000</v>
      </c>
      <c r="F42" s="461">
        <v>2000</v>
      </c>
    </row>
    <row r="43" spans="2:6">
      <c r="B43" s="459" t="s">
        <v>421</v>
      </c>
      <c r="C43" s="476"/>
      <c r="D43" s="460">
        <v>2000</v>
      </c>
      <c r="E43" s="460">
        <v>2000</v>
      </c>
      <c r="F43" s="461">
        <v>2000</v>
      </c>
    </row>
    <row r="44" spans="2:6">
      <c r="B44" s="459" t="s">
        <v>422</v>
      </c>
      <c r="C44" s="476"/>
      <c r="D44" s="460">
        <v>500</v>
      </c>
      <c r="E44" s="460">
        <v>500</v>
      </c>
      <c r="F44" s="461">
        <v>500</v>
      </c>
    </row>
    <row r="45" spans="2:6" ht="30">
      <c r="B45" s="459" t="s">
        <v>423</v>
      </c>
      <c r="C45" s="476"/>
      <c r="D45" s="460">
        <v>1800</v>
      </c>
      <c r="E45" s="460">
        <v>1800</v>
      </c>
      <c r="F45" s="461">
        <v>1800</v>
      </c>
    </row>
    <row r="46" spans="2:6" ht="30">
      <c r="B46" s="459" t="s">
        <v>424</v>
      </c>
      <c r="C46" s="476"/>
      <c r="D46" s="460">
        <v>5000</v>
      </c>
      <c r="E46" s="460">
        <v>5000</v>
      </c>
      <c r="F46" s="461">
        <v>5000</v>
      </c>
    </row>
    <row r="47" spans="2:6">
      <c r="B47" s="459" t="s">
        <v>425</v>
      </c>
      <c r="C47" s="476"/>
      <c r="D47" s="460">
        <v>500</v>
      </c>
      <c r="E47" s="460">
        <v>500</v>
      </c>
      <c r="F47" s="461">
        <v>500</v>
      </c>
    </row>
    <row r="48" spans="2:6">
      <c r="B48" s="459" t="s">
        <v>426</v>
      </c>
      <c r="C48" s="476"/>
      <c r="D48" s="460">
        <v>2000</v>
      </c>
      <c r="E48" s="460">
        <v>2000</v>
      </c>
      <c r="F48" s="461">
        <v>2000</v>
      </c>
    </row>
    <row r="49" spans="2:6" ht="15.75" thickBot="1">
      <c r="B49" s="477"/>
      <c r="C49" s="478"/>
      <c r="D49" s="454"/>
      <c r="E49" s="454"/>
      <c r="F49" s="479"/>
    </row>
    <row r="50" spans="2:6" ht="15.75" thickBot="1">
      <c r="B50" s="465" t="s">
        <v>70</v>
      </c>
      <c r="C50" s="438" t="e">
        <v>#REF!</v>
      </c>
      <c r="D50" s="438">
        <f>D4+D30</f>
        <v>529166</v>
      </c>
      <c r="E50" s="438">
        <f t="shared" ref="E50:F50" si="2">E4+E30</f>
        <v>694116</v>
      </c>
      <c r="F50" s="439">
        <f t="shared" si="2"/>
        <v>738063</v>
      </c>
    </row>
  </sheetData>
  <mergeCells count="1">
    <mergeCell ref="B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Header>&amp;L&amp;"Times New Roman,Normál"&amp;10 8. melléklet a 18/2018.(IX.26.) önkormányzati rendelethez
 8. melléklet a 27/2017.(XII.21.)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3"/>
  <sheetViews>
    <sheetView topLeftCell="A13" zoomScaleNormal="100" workbookViewId="0">
      <selection activeCell="B46" sqref="B46"/>
    </sheetView>
  </sheetViews>
  <sheetFormatPr defaultRowHeight="15"/>
  <cols>
    <col min="1" max="1" width="85.5703125" style="172" bestFit="1" customWidth="1"/>
    <col min="2" max="4" width="14.42578125" style="172" customWidth="1"/>
    <col min="5" max="16384" width="9.140625" style="489"/>
  </cols>
  <sheetData>
    <row r="2" spans="1:4">
      <c r="A2" s="1473" t="s">
        <v>428</v>
      </c>
      <c r="B2" s="1473"/>
      <c r="C2" s="1473"/>
      <c r="D2" s="1473"/>
    </row>
    <row r="3" spans="1:4" ht="15.75" thickBot="1">
      <c r="A3" s="490"/>
      <c r="B3" s="490"/>
      <c r="C3" s="490"/>
      <c r="D3" s="490"/>
    </row>
    <row r="4" spans="1:4" s="491" customFormat="1" ht="15.75" thickBot="1">
      <c r="A4" s="510" t="s">
        <v>3</v>
      </c>
      <c r="B4" s="505" t="s">
        <v>4</v>
      </c>
      <c r="C4" s="856" t="s">
        <v>215</v>
      </c>
      <c r="D4" s="504" t="s">
        <v>839</v>
      </c>
    </row>
    <row r="5" spans="1:4">
      <c r="A5" s="511" t="s">
        <v>429</v>
      </c>
      <c r="B5" s="506">
        <v>300</v>
      </c>
      <c r="C5" s="502">
        <v>300</v>
      </c>
      <c r="D5" s="503">
        <v>300</v>
      </c>
    </row>
    <row r="6" spans="1:4">
      <c r="A6" s="512" t="s">
        <v>430</v>
      </c>
      <c r="B6" s="507">
        <v>12000</v>
      </c>
      <c r="C6" s="496">
        <v>11100</v>
      </c>
      <c r="D6" s="499">
        <v>11100</v>
      </c>
    </row>
    <row r="7" spans="1:4">
      <c r="A7" s="426" t="s">
        <v>431</v>
      </c>
      <c r="B7" s="507">
        <v>200</v>
      </c>
      <c r="C7" s="496">
        <v>200</v>
      </c>
      <c r="D7" s="499">
        <v>200</v>
      </c>
    </row>
    <row r="8" spans="1:4">
      <c r="A8" s="426" t="s">
        <v>432</v>
      </c>
      <c r="B8" s="507">
        <v>2500</v>
      </c>
      <c r="C8" s="496">
        <v>2500</v>
      </c>
      <c r="D8" s="499">
        <v>2500</v>
      </c>
    </row>
    <row r="9" spans="1:4">
      <c r="A9" s="426" t="s">
        <v>433</v>
      </c>
      <c r="B9" s="507">
        <v>3400</v>
      </c>
      <c r="C9" s="496">
        <v>3400</v>
      </c>
      <c r="D9" s="499">
        <v>3400</v>
      </c>
    </row>
    <row r="10" spans="1:4">
      <c r="A10" s="426" t="s">
        <v>434</v>
      </c>
      <c r="B10" s="507">
        <v>10000</v>
      </c>
      <c r="C10" s="496">
        <v>10000</v>
      </c>
      <c r="D10" s="499">
        <v>10000</v>
      </c>
    </row>
    <row r="11" spans="1:4">
      <c r="A11" s="426" t="s">
        <v>435</v>
      </c>
      <c r="B11" s="507">
        <v>2500</v>
      </c>
      <c r="C11" s="496">
        <v>2500</v>
      </c>
      <c r="D11" s="499">
        <v>2500</v>
      </c>
    </row>
    <row r="12" spans="1:4">
      <c r="A12" s="513" t="s">
        <v>436</v>
      </c>
      <c r="B12" s="508">
        <f>SUM(B5:B11)</f>
        <v>30900</v>
      </c>
      <c r="C12" s="497">
        <f t="shared" ref="C12:D12" si="0">SUM(C5:C11)</f>
        <v>30000</v>
      </c>
      <c r="D12" s="500">
        <f t="shared" si="0"/>
        <v>30000</v>
      </c>
    </row>
    <row r="13" spans="1:4">
      <c r="A13" s="514"/>
      <c r="B13" s="509"/>
      <c r="C13" s="498"/>
      <c r="D13" s="501"/>
    </row>
    <row r="14" spans="1:4">
      <c r="A14" s="426" t="s">
        <v>437</v>
      </c>
      <c r="B14" s="507">
        <v>2000</v>
      </c>
      <c r="C14" s="496">
        <v>2000</v>
      </c>
      <c r="D14" s="499">
        <v>2000</v>
      </c>
    </row>
    <row r="15" spans="1:4" s="173" customFormat="1">
      <c r="A15" s="426" t="s">
        <v>438</v>
      </c>
      <c r="B15" s="507">
        <v>29000</v>
      </c>
      <c r="C15" s="496">
        <v>29000</v>
      </c>
      <c r="D15" s="499">
        <v>29000</v>
      </c>
    </row>
    <row r="16" spans="1:4">
      <c r="A16" s="426" t="s">
        <v>439</v>
      </c>
      <c r="B16" s="507">
        <v>6000</v>
      </c>
      <c r="C16" s="496">
        <v>0</v>
      </c>
      <c r="D16" s="499">
        <v>0</v>
      </c>
    </row>
    <row r="17" spans="1:4">
      <c r="A17" s="513" t="s">
        <v>440</v>
      </c>
      <c r="B17" s="508">
        <f>SUM(B14:B16)</f>
        <v>37000</v>
      </c>
      <c r="C17" s="497">
        <f t="shared" ref="C17:D17" si="1">SUM(C14:C16)</f>
        <v>31000</v>
      </c>
      <c r="D17" s="500">
        <f t="shared" si="1"/>
        <v>31000</v>
      </c>
    </row>
    <row r="18" spans="1:4" ht="15.75" thickBot="1">
      <c r="A18" s="515"/>
      <c r="B18" s="516"/>
      <c r="C18" s="517"/>
      <c r="D18" s="518"/>
    </row>
    <row r="19" spans="1:4" ht="15.75" thickBot="1">
      <c r="A19" s="519" t="s">
        <v>441</v>
      </c>
      <c r="B19" s="520">
        <f>B12+B17</f>
        <v>67900</v>
      </c>
      <c r="C19" s="521">
        <f t="shared" ref="C19:D19" si="2">C12+C17</f>
        <v>61000</v>
      </c>
      <c r="D19" s="522">
        <f t="shared" si="2"/>
        <v>61000</v>
      </c>
    </row>
    <row r="20" spans="1:4" ht="15.75" customHeight="1">
      <c r="A20" s="495"/>
      <c r="B20" s="492"/>
      <c r="C20" s="492"/>
      <c r="D20" s="492"/>
    </row>
    <row r="21" spans="1:4" s="173" customFormat="1" ht="14.25">
      <c r="A21" s="493"/>
      <c r="B21" s="494"/>
      <c r="C21" s="494"/>
      <c r="D21" s="494"/>
    </row>
    <row r="23" spans="1:4" s="173" customFormat="1" ht="14.25"/>
  </sheetData>
  <mergeCells count="1"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&amp;L&amp;"Times New Roman,Normál"&amp;10 9. melléklet a 18/2018.(IX.26.) önkormányzati rendelethez
 9. melléklet a 27/2017.(XII.21.)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5648"/>
  <sheetViews>
    <sheetView zoomScaleNormal="100" workbookViewId="0">
      <selection activeCell="A4" sqref="A4"/>
    </sheetView>
  </sheetViews>
  <sheetFormatPr defaultRowHeight="15" zeroHeight="1"/>
  <cols>
    <col min="1" max="1" width="101.28515625" style="531" customWidth="1"/>
    <col min="2" max="3" width="14.42578125" style="529" customWidth="1"/>
    <col min="4" max="4" width="14.42578125" style="523" customWidth="1"/>
    <col min="5" max="16384" width="9.140625" style="523"/>
  </cols>
  <sheetData>
    <row r="1" spans="1:31">
      <c r="A1" s="1474" t="s">
        <v>442</v>
      </c>
      <c r="B1" s="1474"/>
      <c r="C1" s="1474"/>
      <c r="D1" s="1474"/>
    </row>
    <row r="2" spans="1:31" ht="15" customHeight="1" thickBot="1">
      <c r="A2" s="524"/>
      <c r="B2" s="524"/>
      <c r="C2" s="524"/>
    </row>
    <row r="3" spans="1:31" s="525" customFormat="1" ht="13.5" customHeight="1" thickBot="1">
      <c r="A3" s="551" t="s">
        <v>3</v>
      </c>
      <c r="B3" s="545" t="s">
        <v>4</v>
      </c>
      <c r="C3" s="543" t="s">
        <v>215</v>
      </c>
      <c r="D3" s="544" t="s">
        <v>839</v>
      </c>
    </row>
    <row r="4" spans="1:31" ht="17.25" customHeight="1">
      <c r="A4" s="552" t="s">
        <v>443</v>
      </c>
      <c r="B4" s="546"/>
      <c r="C4" s="541"/>
      <c r="D4" s="542"/>
    </row>
    <row r="5" spans="1:31">
      <c r="A5" s="553"/>
      <c r="B5" s="547"/>
      <c r="C5" s="533"/>
      <c r="D5" s="537"/>
    </row>
    <row r="6" spans="1:31" s="578" customFormat="1" ht="12" customHeight="1">
      <c r="A6" s="560" t="s">
        <v>444</v>
      </c>
      <c r="B6" s="575">
        <f>SUM(B7:B10)</f>
        <v>350780</v>
      </c>
      <c r="C6" s="576">
        <f t="shared" ref="C6:D6" si="0">SUM(C7:C10)</f>
        <v>386053</v>
      </c>
      <c r="D6" s="577">
        <f t="shared" si="0"/>
        <v>421545</v>
      </c>
    </row>
    <row r="7" spans="1:31" s="526" customFormat="1">
      <c r="A7" s="553" t="s">
        <v>445</v>
      </c>
      <c r="B7" s="547">
        <v>348780</v>
      </c>
      <c r="C7" s="533">
        <v>384053</v>
      </c>
      <c r="D7" s="537">
        <v>418995</v>
      </c>
    </row>
    <row r="8" spans="1:31" s="526" customFormat="1">
      <c r="A8" s="1226" t="s">
        <v>446</v>
      </c>
      <c r="B8" s="1227">
        <v>2000</v>
      </c>
      <c r="C8" s="1228">
        <v>2000</v>
      </c>
      <c r="D8" s="1229">
        <v>2000</v>
      </c>
    </row>
    <row r="9" spans="1:31" s="526" customFormat="1">
      <c r="A9" s="1226" t="s">
        <v>867</v>
      </c>
      <c r="B9" s="1227"/>
      <c r="C9" s="1228"/>
      <c r="D9" s="1229">
        <v>350</v>
      </c>
    </row>
    <row r="10" spans="1:31">
      <c r="A10" s="555" t="s">
        <v>869</v>
      </c>
      <c r="B10" s="547"/>
      <c r="C10" s="533"/>
      <c r="D10" s="537">
        <v>200</v>
      </c>
    </row>
    <row r="11" spans="1:31" ht="12.75" customHeight="1">
      <c r="A11" s="553"/>
      <c r="B11" s="547"/>
      <c r="C11" s="533"/>
      <c r="D11" s="537"/>
      <c r="E11" s="527"/>
      <c r="F11" s="527"/>
      <c r="G11" s="527"/>
      <c r="H11" s="527"/>
      <c r="I11" s="527"/>
      <c r="J11" s="527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  <c r="AC11" s="527"/>
      <c r="AD11" s="527"/>
      <c r="AE11" s="527"/>
    </row>
    <row r="12" spans="1:31" s="578" customFormat="1" ht="12.75" customHeight="1">
      <c r="A12" s="560" t="s">
        <v>447</v>
      </c>
      <c r="B12" s="575">
        <f>SUM(B13:B46)</f>
        <v>565372</v>
      </c>
      <c r="C12" s="576">
        <f>SUM(C13:C46)</f>
        <v>566392</v>
      </c>
      <c r="D12" s="577">
        <f>SUM(D13:D46)</f>
        <v>603864</v>
      </c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579"/>
      <c r="P12" s="579"/>
      <c r="Q12" s="579"/>
      <c r="R12" s="579"/>
      <c r="S12" s="579"/>
      <c r="T12" s="579"/>
      <c r="U12" s="579"/>
      <c r="V12" s="579"/>
      <c r="W12" s="579"/>
      <c r="X12" s="579"/>
      <c r="Y12" s="579"/>
      <c r="Z12" s="579"/>
      <c r="AA12" s="579"/>
      <c r="AB12" s="579"/>
      <c r="AC12" s="579"/>
      <c r="AD12" s="579"/>
      <c r="AE12" s="579"/>
    </row>
    <row r="13" spans="1:31" ht="15.75" customHeight="1">
      <c r="A13" s="555" t="s">
        <v>448</v>
      </c>
      <c r="B13" s="547">
        <v>15000</v>
      </c>
      <c r="C13" s="533">
        <v>15000</v>
      </c>
      <c r="D13" s="537">
        <v>15000</v>
      </c>
      <c r="E13" s="527"/>
      <c r="F13" s="527"/>
      <c r="G13" s="527"/>
      <c r="H13" s="527"/>
      <c r="I13" s="527"/>
      <c r="J13" s="527"/>
      <c r="K13" s="527"/>
      <c r="L13" s="527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27"/>
      <c r="AD13" s="527"/>
      <c r="AE13" s="527"/>
    </row>
    <row r="14" spans="1:31" ht="15.75" customHeight="1">
      <c r="A14" s="553" t="s">
        <v>449</v>
      </c>
      <c r="B14" s="547">
        <v>7000</v>
      </c>
      <c r="C14" s="533">
        <v>7000</v>
      </c>
      <c r="D14" s="537">
        <v>7000</v>
      </c>
      <c r="E14" s="527"/>
      <c r="F14" s="527"/>
      <c r="G14" s="527"/>
      <c r="H14" s="527"/>
      <c r="I14" s="527"/>
      <c r="J14" s="527"/>
      <c r="K14" s="527"/>
      <c r="L14" s="527"/>
      <c r="M14" s="527"/>
      <c r="N14" s="527"/>
      <c r="O14" s="527"/>
      <c r="P14" s="527"/>
      <c r="Q14" s="527"/>
      <c r="R14" s="527"/>
      <c r="S14" s="527"/>
      <c r="T14" s="527"/>
      <c r="U14" s="527"/>
      <c r="V14" s="527"/>
      <c r="W14" s="527"/>
      <c r="X14" s="527"/>
      <c r="Y14" s="527"/>
      <c r="Z14" s="527"/>
      <c r="AA14" s="527"/>
      <c r="AB14" s="527"/>
      <c r="AC14" s="527"/>
      <c r="AD14" s="527"/>
      <c r="AE14" s="527"/>
    </row>
    <row r="15" spans="1:31" ht="16.5" customHeight="1">
      <c r="A15" s="553" t="s">
        <v>450</v>
      </c>
      <c r="B15" s="547">
        <v>233133</v>
      </c>
      <c r="C15" s="533">
        <v>233133</v>
      </c>
      <c r="D15" s="537">
        <v>226083</v>
      </c>
      <c r="E15" s="527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7"/>
      <c r="R15" s="527"/>
      <c r="S15" s="527"/>
      <c r="T15" s="527"/>
      <c r="U15" s="527"/>
      <c r="V15" s="527"/>
      <c r="W15" s="527"/>
      <c r="X15" s="527"/>
      <c r="Y15" s="527"/>
      <c r="Z15" s="527"/>
      <c r="AA15" s="527"/>
      <c r="AB15" s="527"/>
      <c r="AC15" s="527"/>
      <c r="AD15" s="527"/>
      <c r="AE15" s="527"/>
    </row>
    <row r="16" spans="1:31" ht="15" customHeight="1">
      <c r="A16" s="553" t="s">
        <v>451</v>
      </c>
      <c r="B16" s="547">
        <v>158795</v>
      </c>
      <c r="C16" s="533">
        <v>158795</v>
      </c>
      <c r="D16" s="537">
        <v>158795</v>
      </c>
      <c r="E16" s="527"/>
      <c r="F16" s="527"/>
      <c r="G16" s="527"/>
      <c r="H16" s="527"/>
      <c r="I16" s="527"/>
      <c r="J16" s="527"/>
      <c r="K16" s="527"/>
      <c r="L16" s="527"/>
      <c r="M16" s="527"/>
      <c r="N16" s="527"/>
      <c r="O16" s="527"/>
      <c r="P16" s="527"/>
      <c r="Q16" s="527"/>
      <c r="R16" s="527"/>
      <c r="S16" s="527"/>
      <c r="T16" s="527"/>
      <c r="U16" s="527"/>
      <c r="V16" s="527"/>
      <c r="W16" s="527"/>
      <c r="X16" s="527"/>
      <c r="Y16" s="527"/>
      <c r="Z16" s="527"/>
      <c r="AA16" s="527"/>
      <c r="AB16" s="527"/>
      <c r="AC16" s="527"/>
      <c r="AD16" s="527"/>
      <c r="AE16" s="527"/>
    </row>
    <row r="17" spans="1:31">
      <c r="A17" s="555" t="s">
        <v>452</v>
      </c>
      <c r="B17" s="547">
        <v>64169</v>
      </c>
      <c r="C17" s="533">
        <v>64169</v>
      </c>
      <c r="D17" s="537">
        <v>64169</v>
      </c>
      <c r="E17" s="527"/>
      <c r="F17" s="527"/>
      <c r="G17" s="527"/>
      <c r="H17" s="527"/>
      <c r="I17" s="527"/>
      <c r="J17" s="527"/>
      <c r="K17" s="527"/>
      <c r="L17" s="527"/>
      <c r="M17" s="527"/>
      <c r="N17" s="527"/>
      <c r="O17" s="527"/>
      <c r="P17" s="527"/>
      <c r="Q17" s="527"/>
      <c r="R17" s="527"/>
      <c r="S17" s="527"/>
      <c r="T17" s="527"/>
      <c r="U17" s="527"/>
      <c r="V17" s="527"/>
      <c r="W17" s="527"/>
      <c r="X17" s="527"/>
      <c r="Y17" s="527"/>
      <c r="Z17" s="527"/>
      <c r="AA17" s="527"/>
      <c r="AB17" s="527"/>
      <c r="AC17" s="527"/>
      <c r="AD17" s="527"/>
      <c r="AE17" s="527"/>
    </row>
    <row r="18" spans="1:31">
      <c r="A18" s="555" t="s">
        <v>453</v>
      </c>
      <c r="B18" s="547">
        <v>45000</v>
      </c>
      <c r="C18" s="533">
        <v>45000</v>
      </c>
      <c r="D18" s="537">
        <v>45000</v>
      </c>
      <c r="E18" s="527"/>
      <c r="F18" s="527"/>
      <c r="G18" s="527"/>
      <c r="H18" s="527"/>
      <c r="I18" s="527"/>
      <c r="J18" s="527"/>
      <c r="K18" s="527"/>
      <c r="L18" s="527"/>
      <c r="M18" s="527"/>
      <c r="N18" s="527"/>
      <c r="O18" s="527"/>
      <c r="P18" s="527"/>
      <c r="Q18" s="527"/>
      <c r="R18" s="527"/>
      <c r="S18" s="527"/>
      <c r="T18" s="527"/>
      <c r="U18" s="527"/>
      <c r="V18" s="527"/>
      <c r="W18" s="527"/>
      <c r="X18" s="527"/>
      <c r="Y18" s="527"/>
      <c r="Z18" s="527"/>
      <c r="AA18" s="527"/>
      <c r="AB18" s="527"/>
      <c r="AC18" s="527"/>
      <c r="AD18" s="527"/>
      <c r="AE18" s="527"/>
    </row>
    <row r="19" spans="1:31" s="528" customFormat="1">
      <c r="A19" s="555" t="s">
        <v>454</v>
      </c>
      <c r="B19" s="547">
        <v>4000</v>
      </c>
      <c r="C19" s="533">
        <v>4000</v>
      </c>
      <c r="D19" s="537">
        <v>3825</v>
      </c>
      <c r="E19" s="527"/>
      <c r="F19" s="527"/>
      <c r="G19" s="527"/>
      <c r="H19" s="527"/>
      <c r="I19" s="527"/>
      <c r="J19" s="527"/>
      <c r="K19" s="527"/>
      <c r="L19" s="527"/>
      <c r="M19" s="527"/>
      <c r="N19" s="527"/>
      <c r="O19" s="527"/>
      <c r="P19" s="527"/>
      <c r="Q19" s="527"/>
      <c r="R19" s="527"/>
      <c r="S19" s="527"/>
      <c r="T19" s="527"/>
      <c r="U19" s="527"/>
      <c r="V19" s="527"/>
      <c r="W19" s="527"/>
      <c r="X19" s="527"/>
      <c r="Y19" s="527"/>
      <c r="Z19" s="527"/>
      <c r="AA19" s="527"/>
      <c r="AB19" s="527"/>
      <c r="AC19" s="527"/>
      <c r="AD19" s="527"/>
      <c r="AE19" s="527"/>
    </row>
    <row r="20" spans="1:31">
      <c r="A20" s="553" t="s">
        <v>455</v>
      </c>
      <c r="B20" s="547">
        <v>1775</v>
      </c>
      <c r="C20" s="533">
        <v>1775</v>
      </c>
      <c r="D20" s="537">
        <v>1634</v>
      </c>
      <c r="E20" s="527"/>
      <c r="F20" s="527"/>
      <c r="G20" s="527"/>
      <c r="H20" s="527"/>
      <c r="I20" s="527"/>
      <c r="J20" s="527"/>
      <c r="K20" s="527"/>
      <c r="L20" s="527"/>
      <c r="M20" s="527"/>
      <c r="N20" s="527"/>
      <c r="O20" s="527"/>
      <c r="P20" s="527"/>
      <c r="Q20" s="527"/>
      <c r="R20" s="527"/>
      <c r="S20" s="527"/>
      <c r="T20" s="527"/>
      <c r="U20" s="527"/>
      <c r="V20" s="527"/>
      <c r="W20" s="527"/>
      <c r="X20" s="527"/>
      <c r="Y20" s="527"/>
      <c r="Z20" s="527"/>
      <c r="AA20" s="527"/>
      <c r="AB20" s="527"/>
      <c r="AC20" s="527"/>
      <c r="AD20" s="527"/>
      <c r="AE20" s="527"/>
    </row>
    <row r="21" spans="1:31">
      <c r="A21" s="553" t="s">
        <v>456</v>
      </c>
      <c r="B21" s="547">
        <v>14000</v>
      </c>
      <c r="C21" s="533">
        <v>14000</v>
      </c>
      <c r="D21" s="537">
        <v>34000</v>
      </c>
    </row>
    <row r="22" spans="1:31">
      <c r="A22" s="553" t="s">
        <v>457</v>
      </c>
      <c r="B22" s="547">
        <v>15000</v>
      </c>
      <c r="C22" s="533">
        <v>15000</v>
      </c>
      <c r="D22" s="537">
        <v>15000</v>
      </c>
    </row>
    <row r="23" spans="1:31">
      <c r="A23" s="553" t="s">
        <v>458</v>
      </c>
      <c r="B23" s="547">
        <v>1500</v>
      </c>
      <c r="C23" s="533">
        <v>1500</v>
      </c>
      <c r="D23" s="537">
        <v>1500</v>
      </c>
    </row>
    <row r="24" spans="1:31" s="527" customFormat="1">
      <c r="A24" s="556" t="s">
        <v>459</v>
      </c>
      <c r="B24" s="548">
        <v>6000</v>
      </c>
      <c r="C24" s="534">
        <v>6000</v>
      </c>
      <c r="D24" s="538">
        <v>6000</v>
      </c>
    </row>
    <row r="25" spans="1:31" s="527" customFormat="1">
      <c r="A25" s="556" t="s">
        <v>845</v>
      </c>
      <c r="B25" s="548"/>
      <c r="C25" s="534">
        <v>150</v>
      </c>
      <c r="D25" s="538">
        <v>150</v>
      </c>
    </row>
    <row r="26" spans="1:31" s="527" customFormat="1">
      <c r="A26" s="556" t="s">
        <v>846</v>
      </c>
      <c r="B26" s="548"/>
      <c r="C26" s="534">
        <f>100+70</f>
        <v>170</v>
      </c>
      <c r="D26" s="538">
        <v>170</v>
      </c>
    </row>
    <row r="27" spans="1:31" s="527" customFormat="1">
      <c r="A27" s="556" t="s">
        <v>847</v>
      </c>
      <c r="B27" s="548"/>
      <c r="C27" s="534">
        <v>50</v>
      </c>
      <c r="D27" s="538">
        <v>50</v>
      </c>
    </row>
    <row r="28" spans="1:31" s="527" customFormat="1">
      <c r="A28" s="556" t="s">
        <v>848</v>
      </c>
      <c r="B28" s="548"/>
      <c r="C28" s="534">
        <v>250</v>
      </c>
      <c r="D28" s="538">
        <v>250</v>
      </c>
    </row>
    <row r="29" spans="1:31" s="527" customFormat="1">
      <c r="A29" s="556" t="s">
        <v>849</v>
      </c>
      <c r="B29" s="548"/>
      <c r="C29" s="534">
        <v>300</v>
      </c>
      <c r="D29" s="538">
        <v>300</v>
      </c>
    </row>
    <row r="30" spans="1:31" s="527" customFormat="1">
      <c r="A30" s="1221" t="s">
        <v>460</v>
      </c>
      <c r="B30" s="1222"/>
      <c r="C30" s="1223">
        <v>100</v>
      </c>
      <c r="D30" s="1224">
        <v>100</v>
      </c>
    </row>
    <row r="31" spans="1:31" s="527" customFormat="1">
      <c r="A31" s="1221" t="s">
        <v>850</v>
      </c>
      <c r="B31" s="1222"/>
      <c r="C31" s="1223"/>
      <c r="D31" s="1224">
        <v>8500</v>
      </c>
    </row>
    <row r="32" spans="1:31" s="527" customFormat="1">
      <c r="A32" s="1221" t="s">
        <v>851</v>
      </c>
      <c r="B32" s="1222"/>
      <c r="C32" s="1223"/>
      <c r="D32" s="1224">
        <v>1000</v>
      </c>
    </row>
    <row r="33" spans="1:6" s="527" customFormat="1">
      <c r="A33" s="1221" t="s">
        <v>852</v>
      </c>
      <c r="B33" s="1222"/>
      <c r="C33" s="1223"/>
      <c r="D33" s="1224">
        <v>1650</v>
      </c>
    </row>
    <row r="34" spans="1:6" s="527" customFormat="1">
      <c r="A34" s="1221" t="s">
        <v>853</v>
      </c>
      <c r="B34" s="1222"/>
      <c r="C34" s="1223"/>
      <c r="D34" s="1224">
        <v>3050</v>
      </c>
    </row>
    <row r="35" spans="1:6" s="527" customFormat="1">
      <c r="A35" s="1221" t="s">
        <v>854</v>
      </c>
      <c r="B35" s="1222"/>
      <c r="C35" s="1223"/>
      <c r="D35" s="1224">
        <v>200</v>
      </c>
    </row>
    <row r="36" spans="1:6" s="527" customFormat="1">
      <c r="A36" s="1221" t="s">
        <v>855</v>
      </c>
      <c r="B36" s="1222"/>
      <c r="C36" s="1223"/>
      <c r="D36" s="1224">
        <v>3000</v>
      </c>
    </row>
    <row r="37" spans="1:6" s="527" customFormat="1">
      <c r="A37" s="1221" t="s">
        <v>863</v>
      </c>
      <c r="B37" s="1222"/>
      <c r="C37" s="1223"/>
      <c r="D37" s="1224">
        <v>2500</v>
      </c>
    </row>
    <row r="38" spans="1:6" s="527" customFormat="1">
      <c r="A38" s="1221" t="s">
        <v>856</v>
      </c>
      <c r="B38" s="1222"/>
      <c r="C38" s="1223"/>
      <c r="D38" s="1224">
        <v>500</v>
      </c>
    </row>
    <row r="39" spans="1:6" s="527" customFormat="1">
      <c r="A39" s="559" t="s">
        <v>859</v>
      </c>
      <c r="B39" s="1222"/>
      <c r="C39" s="1223"/>
      <c r="D39" s="1224">
        <v>1000</v>
      </c>
    </row>
    <row r="40" spans="1:6" s="527" customFormat="1">
      <c r="A40" s="556" t="s">
        <v>860</v>
      </c>
      <c r="B40" s="548"/>
      <c r="C40" s="534"/>
      <c r="D40" s="538">
        <v>300</v>
      </c>
    </row>
    <row r="41" spans="1:6" s="527" customFormat="1">
      <c r="A41" s="1225" t="s">
        <v>861</v>
      </c>
      <c r="B41" s="548"/>
      <c r="C41" s="534"/>
      <c r="D41" s="1224">
        <v>250</v>
      </c>
    </row>
    <row r="42" spans="1:6" s="527" customFormat="1">
      <c r="A42" s="1225" t="s">
        <v>862</v>
      </c>
      <c r="B42" s="548"/>
      <c r="C42" s="534"/>
      <c r="D42" s="1224">
        <v>500</v>
      </c>
    </row>
    <row r="43" spans="1:6" s="527" customFormat="1">
      <c r="A43" s="1225" t="s">
        <v>864</v>
      </c>
      <c r="B43" s="548"/>
      <c r="C43" s="534"/>
      <c r="D43" s="1224">
        <v>500</v>
      </c>
    </row>
    <row r="44" spans="1:6" s="527" customFormat="1">
      <c r="A44" s="1225" t="s">
        <v>865</v>
      </c>
      <c r="B44" s="548"/>
      <c r="C44" s="534"/>
      <c r="D44" s="1224">
        <v>80</v>
      </c>
    </row>
    <row r="45" spans="1:6" s="527" customFormat="1">
      <c r="A45" s="1225" t="s">
        <v>866</v>
      </c>
      <c r="B45" s="548"/>
      <c r="C45" s="534"/>
      <c r="D45" s="1224">
        <v>500</v>
      </c>
    </row>
    <row r="46" spans="1:6" s="527" customFormat="1">
      <c r="A46" s="1225" t="s">
        <v>868</v>
      </c>
      <c r="B46" s="548"/>
      <c r="C46" s="534"/>
      <c r="D46" s="1224">
        <v>1308</v>
      </c>
    </row>
    <row r="47" spans="1:6" s="527" customFormat="1">
      <c r="A47" s="556"/>
      <c r="B47" s="548"/>
      <c r="C47" s="534"/>
      <c r="D47" s="538"/>
    </row>
    <row r="48" spans="1:6" s="527" customFormat="1" ht="13.5" customHeight="1">
      <c r="A48" s="558" t="s">
        <v>499</v>
      </c>
      <c r="B48" s="550">
        <f>B6+B12</f>
        <v>916152</v>
      </c>
      <c r="C48" s="536">
        <f>C6+C12</f>
        <v>952445</v>
      </c>
      <c r="D48" s="540">
        <f>D6+D12</f>
        <v>1025409</v>
      </c>
      <c r="F48" s="529"/>
    </row>
    <row r="49" spans="1:4" s="527" customFormat="1" ht="15" customHeight="1">
      <c r="A49" s="556"/>
      <c r="B49" s="548"/>
      <c r="C49" s="534"/>
      <c r="D49" s="538"/>
    </row>
    <row r="50" spans="1:4" s="579" customFormat="1">
      <c r="A50" s="557" t="s">
        <v>461</v>
      </c>
      <c r="B50" s="549">
        <f>SUM(B51:B52)</f>
        <v>40000</v>
      </c>
      <c r="C50" s="535">
        <f t="shared" ref="C50:D50" si="1">SUM(C51:C52)</f>
        <v>55000</v>
      </c>
      <c r="D50" s="539">
        <f t="shared" si="1"/>
        <v>55000</v>
      </c>
    </row>
    <row r="51" spans="1:4" s="527" customFormat="1">
      <c r="A51" s="556" t="s">
        <v>462</v>
      </c>
      <c r="B51" s="548">
        <v>40000</v>
      </c>
      <c r="C51" s="534">
        <v>40000</v>
      </c>
      <c r="D51" s="538">
        <v>40000</v>
      </c>
    </row>
    <row r="52" spans="1:4" s="527" customFormat="1">
      <c r="A52" s="559" t="s">
        <v>859</v>
      </c>
      <c r="B52" s="548"/>
      <c r="C52" s="534">
        <v>15000</v>
      </c>
      <c r="D52" s="538">
        <v>15000</v>
      </c>
    </row>
    <row r="53" spans="1:4" s="527" customFormat="1">
      <c r="A53" s="556"/>
      <c r="B53" s="548"/>
      <c r="C53" s="534"/>
      <c r="D53" s="538"/>
    </row>
    <row r="54" spans="1:4" s="527" customFormat="1">
      <c r="A54" s="558" t="s">
        <v>469</v>
      </c>
      <c r="B54" s="550">
        <f>B50</f>
        <v>40000</v>
      </c>
      <c r="C54" s="536">
        <f t="shared" ref="C54:D54" si="2">C50</f>
        <v>55000</v>
      </c>
      <c r="D54" s="540">
        <f t="shared" si="2"/>
        <v>55000</v>
      </c>
    </row>
    <row r="55" spans="1:4" s="527" customFormat="1">
      <c r="A55" s="556"/>
      <c r="B55" s="548"/>
      <c r="C55" s="534"/>
      <c r="D55" s="538"/>
    </row>
    <row r="56" spans="1:4" s="527" customFormat="1" ht="28.5">
      <c r="A56" s="558" t="s">
        <v>470</v>
      </c>
      <c r="B56" s="550">
        <f>B48+B54</f>
        <v>956152</v>
      </c>
      <c r="C56" s="536">
        <f t="shared" ref="C56:D56" si="3">C48+C54</f>
        <v>1007445</v>
      </c>
      <c r="D56" s="540">
        <f t="shared" si="3"/>
        <v>1080409</v>
      </c>
    </row>
    <row r="57" spans="1:4" s="527" customFormat="1">
      <c r="A57" s="556"/>
      <c r="B57" s="548"/>
      <c r="C57" s="534"/>
      <c r="D57" s="538"/>
    </row>
    <row r="58" spans="1:4" s="527" customFormat="1">
      <c r="A58" s="557" t="s">
        <v>870</v>
      </c>
      <c r="B58" s="1230">
        <f>B59</f>
        <v>0</v>
      </c>
      <c r="C58" s="1230">
        <f t="shared" ref="C58:D58" si="4">C59</f>
        <v>0</v>
      </c>
      <c r="D58" s="1231">
        <f t="shared" si="4"/>
        <v>750</v>
      </c>
    </row>
    <row r="59" spans="1:4" s="527" customFormat="1">
      <c r="A59" s="1221" t="s">
        <v>871</v>
      </c>
      <c r="B59" s="1222"/>
      <c r="C59" s="1223"/>
      <c r="D59" s="1224">
        <v>750</v>
      </c>
    </row>
    <row r="60" spans="1:4" s="527" customFormat="1">
      <c r="A60" s="1221"/>
      <c r="B60" s="1222"/>
      <c r="C60" s="1223"/>
      <c r="D60" s="1224"/>
    </row>
    <row r="61" spans="1:4" s="579" customFormat="1" ht="15.75" customHeight="1">
      <c r="A61" s="557" t="s">
        <v>464</v>
      </c>
      <c r="B61" s="549">
        <f>SUM(B62:B64)</f>
        <v>6000</v>
      </c>
      <c r="C61" s="535">
        <f t="shared" ref="C61:D61" si="5">SUM(C62:C64)</f>
        <v>6200</v>
      </c>
      <c r="D61" s="539">
        <f t="shared" si="5"/>
        <v>6040</v>
      </c>
    </row>
    <row r="62" spans="1:4">
      <c r="A62" s="556" t="s">
        <v>465</v>
      </c>
      <c r="B62" s="548">
        <v>6000</v>
      </c>
      <c r="C62" s="534">
        <v>6000</v>
      </c>
      <c r="D62" s="538">
        <v>5840</v>
      </c>
    </row>
    <row r="63" spans="1:4" s="527" customFormat="1">
      <c r="A63" s="556" t="s">
        <v>857</v>
      </c>
      <c r="B63" s="548"/>
      <c r="C63" s="534">
        <v>100</v>
      </c>
      <c r="D63" s="538">
        <v>100</v>
      </c>
    </row>
    <row r="64" spans="1:4" s="527" customFormat="1">
      <c r="A64" s="556" t="s">
        <v>858</v>
      </c>
      <c r="B64" s="548"/>
      <c r="C64" s="534">
        <v>100</v>
      </c>
      <c r="D64" s="538">
        <v>100</v>
      </c>
    </row>
    <row r="65" spans="1:6" s="527" customFormat="1">
      <c r="A65" s="1221"/>
      <c r="B65" s="1222"/>
      <c r="C65" s="1223"/>
      <c r="D65" s="1224"/>
    </row>
    <row r="66" spans="1:6" s="527" customFormat="1" ht="13.5" customHeight="1">
      <c r="A66" s="558" t="s">
        <v>500</v>
      </c>
      <c r="B66" s="550">
        <f>B58+B61</f>
        <v>6000</v>
      </c>
      <c r="C66" s="536">
        <f t="shared" ref="C66:D66" si="6">C58+C61</f>
        <v>6200</v>
      </c>
      <c r="D66" s="540">
        <f t="shared" si="6"/>
        <v>6790</v>
      </c>
      <c r="F66" s="529"/>
    </row>
    <row r="67" spans="1:6" s="527" customFormat="1">
      <c r="A67" s="1221"/>
      <c r="B67" s="1222"/>
      <c r="C67" s="1223"/>
      <c r="D67" s="1224"/>
    </row>
    <row r="68" spans="1:6" s="579" customFormat="1" ht="15.75" customHeight="1">
      <c r="A68" s="557" t="s">
        <v>467</v>
      </c>
      <c r="B68" s="549">
        <f>B69</f>
        <v>0</v>
      </c>
      <c r="C68" s="535">
        <f t="shared" ref="C68:D68" si="7">C69</f>
        <v>0</v>
      </c>
      <c r="D68" s="539">
        <f t="shared" si="7"/>
        <v>200</v>
      </c>
    </row>
    <row r="69" spans="1:6" s="527" customFormat="1">
      <c r="A69" s="555" t="s">
        <v>465</v>
      </c>
      <c r="B69" s="1222"/>
      <c r="C69" s="1223"/>
      <c r="D69" s="1224">
        <v>200</v>
      </c>
    </row>
    <row r="70" spans="1:6" s="527" customFormat="1">
      <c r="A70" s="1221"/>
      <c r="B70" s="1222"/>
      <c r="C70" s="1223"/>
      <c r="D70" s="1224"/>
    </row>
    <row r="71" spans="1:6" s="527" customFormat="1" ht="13.5" customHeight="1">
      <c r="A71" s="558" t="s">
        <v>501</v>
      </c>
      <c r="B71" s="550">
        <f>B68</f>
        <v>0</v>
      </c>
      <c r="C71" s="536">
        <f t="shared" ref="C71:D71" si="8">C68</f>
        <v>0</v>
      </c>
      <c r="D71" s="540">
        <f t="shared" si="8"/>
        <v>200</v>
      </c>
      <c r="F71" s="529"/>
    </row>
    <row r="72" spans="1:6" s="526" customFormat="1">
      <c r="A72" s="553"/>
      <c r="B72" s="548"/>
      <c r="C72" s="534"/>
      <c r="D72" s="538"/>
    </row>
    <row r="73" spans="1:6" s="526" customFormat="1" ht="28.5">
      <c r="A73" s="554" t="s">
        <v>471</v>
      </c>
      <c r="B73" s="550">
        <f>B66+B71</f>
        <v>6000</v>
      </c>
      <c r="C73" s="536">
        <f t="shared" ref="C73:D73" si="9">C66+C71</f>
        <v>6200</v>
      </c>
      <c r="D73" s="540">
        <f t="shared" si="9"/>
        <v>6990</v>
      </c>
    </row>
    <row r="74" spans="1:6" s="526" customFormat="1" thickBot="1">
      <c r="A74" s="565"/>
      <c r="B74" s="566"/>
      <c r="C74" s="567"/>
      <c r="D74" s="568"/>
    </row>
    <row r="75" spans="1:6" s="526" customFormat="1" thickBot="1">
      <c r="A75" s="561" t="s">
        <v>812</v>
      </c>
      <c r="B75" s="562">
        <f>B56+B73</f>
        <v>962152</v>
      </c>
      <c r="C75" s="563">
        <f>C56+C73</f>
        <v>1013645</v>
      </c>
      <c r="D75" s="564">
        <f>D56+D73</f>
        <v>1087399</v>
      </c>
    </row>
    <row r="76" spans="1:6">
      <c r="A76" s="552"/>
      <c r="B76" s="572"/>
      <c r="C76" s="573"/>
      <c r="D76" s="574"/>
    </row>
    <row r="77" spans="1:6">
      <c r="A77" s="554" t="s">
        <v>466</v>
      </c>
      <c r="B77" s="571"/>
      <c r="C77" s="532"/>
      <c r="D77" s="570"/>
    </row>
    <row r="78" spans="1:6">
      <c r="A78" s="554"/>
      <c r="B78" s="571"/>
      <c r="C78" s="532"/>
      <c r="D78" s="570"/>
    </row>
    <row r="79" spans="1:6">
      <c r="A79" s="1258" t="s">
        <v>447</v>
      </c>
      <c r="B79" s="1261">
        <f>B80</f>
        <v>0</v>
      </c>
      <c r="C79" s="1261">
        <f>C80</f>
        <v>0</v>
      </c>
      <c r="D79" s="1259">
        <v>118</v>
      </c>
    </row>
    <row r="80" spans="1:6">
      <c r="A80" s="1226" t="s">
        <v>912</v>
      </c>
      <c r="B80" s="1262"/>
      <c r="C80" s="1263"/>
      <c r="D80" s="1260">
        <v>118</v>
      </c>
    </row>
    <row r="81" spans="1:4">
      <c r="A81" s="1254"/>
      <c r="B81" s="1255"/>
      <c r="C81" s="1256"/>
      <c r="D81" s="1257"/>
    </row>
    <row r="82" spans="1:4" s="578" customFormat="1">
      <c r="A82" s="560" t="s">
        <v>467</v>
      </c>
      <c r="B82" s="575">
        <f>B83</f>
        <v>1200</v>
      </c>
      <c r="C82" s="576">
        <f t="shared" ref="C82:D82" si="10">C83</f>
        <v>1200</v>
      </c>
      <c r="D82" s="577">
        <f t="shared" si="10"/>
        <v>1200</v>
      </c>
    </row>
    <row r="83" spans="1:4">
      <c r="A83" s="553" t="s">
        <v>468</v>
      </c>
      <c r="B83" s="547">
        <v>1200</v>
      </c>
      <c r="C83" s="533">
        <v>1200</v>
      </c>
      <c r="D83" s="537">
        <v>1200</v>
      </c>
    </row>
    <row r="84" spans="1:4" s="528" customFormat="1" ht="14.25" customHeight="1" thickBot="1">
      <c r="A84" s="580"/>
      <c r="B84" s="581"/>
      <c r="C84" s="582"/>
      <c r="D84" s="583"/>
    </row>
    <row r="85" spans="1:4" ht="15.75" thickBot="1">
      <c r="A85" s="561" t="s">
        <v>813</v>
      </c>
      <c r="B85" s="584">
        <f>B79+B82</f>
        <v>1200</v>
      </c>
      <c r="C85" s="585">
        <f t="shared" ref="C85:D85" si="11">C79+C82</f>
        <v>1200</v>
      </c>
      <c r="D85" s="586">
        <f t="shared" si="11"/>
        <v>1318</v>
      </c>
    </row>
    <row r="86" spans="1:4"/>
    <row r="87" spans="1:4"/>
    <row r="88" spans="1:4"/>
    <row r="89" spans="1:4"/>
    <row r="90" spans="1:4"/>
    <row r="91" spans="1:4"/>
    <row r="92" spans="1:4"/>
    <row r="93" spans="1:4"/>
    <row r="94" spans="1:4"/>
    <row r="95" spans="1:4" s="530" customFormat="1"/>
    <row r="96" spans="1:4" s="526" customFormat="1" ht="14.25"/>
    <row r="97" spans="1:3" s="526" customFormat="1" ht="14.25"/>
    <row r="98" spans="1:3">
      <c r="A98" s="523"/>
      <c r="B98" s="523"/>
      <c r="C98" s="523"/>
    </row>
    <row r="99" spans="1:3" s="526" customFormat="1" ht="14.25"/>
    <row r="100" spans="1:3" s="526" customFormat="1" ht="33.75" customHeight="1"/>
    <row r="101" spans="1:3" s="569" customFormat="1" ht="36.75" customHeight="1"/>
    <row r="102" spans="1:3" ht="15.75" customHeight="1"/>
    <row r="103" spans="1:3"/>
    <row r="104" spans="1:3"/>
    <row r="105" spans="1:3"/>
    <row r="106" spans="1:3"/>
    <row r="107" spans="1:3"/>
    <row r="108" spans="1:3" ht="30.75" customHeight="1"/>
    <row r="109" spans="1:3" ht="30.75" hidden="1" customHeight="1"/>
    <row r="110" spans="1:3" ht="10.5" hidden="1" customHeight="1"/>
    <row r="111" spans="1:3" hidden="1"/>
    <row r="112" spans="1:3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  <row r="65553"/>
    <row r="65554"/>
    <row r="65555"/>
    <row r="65556"/>
    <row r="65557"/>
    <row r="65558"/>
    <row r="65559"/>
    <row r="65560"/>
    <row r="65561"/>
    <row r="65562"/>
    <row r="65563"/>
    <row r="65564"/>
    <row r="65565"/>
    <row r="65566"/>
    <row r="65567"/>
    <row r="65568"/>
    <row r="65569"/>
    <row r="65570"/>
    <row r="65571"/>
    <row r="65572"/>
    <row r="65573"/>
    <row r="65574"/>
    <row r="65575"/>
    <row r="65576"/>
    <row r="65577"/>
    <row r="65578"/>
    <row r="65579"/>
    <row r="65580"/>
    <row r="65581"/>
    <row r="65582"/>
    <row r="65583"/>
    <row r="65584"/>
    <row r="65585"/>
    <row r="65586"/>
    <row r="65587"/>
    <row r="65588"/>
    <row r="65589"/>
    <row r="65590"/>
    <row r="65591"/>
    <row r="65592"/>
    <row r="65593"/>
    <row r="65594"/>
    <row r="65595"/>
    <row r="65596"/>
    <row r="65597"/>
    <row r="65598"/>
    <row r="65599"/>
    <row r="65600"/>
    <row r="65601"/>
    <row r="65602"/>
    <row r="65603"/>
    <row r="65604"/>
    <row r="65605"/>
    <row r="65606"/>
    <row r="65607"/>
    <row r="65608"/>
    <row r="65609"/>
    <row r="65610"/>
    <row r="65611"/>
    <row r="65612"/>
    <row r="65613"/>
    <row r="65614"/>
    <row r="65615"/>
    <row r="65616"/>
    <row r="65617"/>
    <row r="65618"/>
    <row r="65619"/>
    <row r="65620"/>
    <row r="65621"/>
    <row r="65622"/>
    <row r="65623"/>
    <row r="65624"/>
    <row r="65625"/>
    <row r="65626"/>
    <row r="65627"/>
    <row r="65628"/>
    <row r="65629"/>
    <row r="65630"/>
    <row r="65631"/>
    <row r="65632"/>
    <row r="65633"/>
    <row r="65634"/>
    <row r="65635"/>
    <row r="65636"/>
    <row r="65637"/>
    <row r="65638"/>
    <row r="65639"/>
    <row r="65640"/>
    <row r="65641"/>
    <row r="65642"/>
    <row r="65643"/>
    <row r="65644"/>
    <row r="65645"/>
    <row r="65646"/>
    <row r="65647"/>
    <row r="65648"/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&amp;L&amp;"Times New Roman,Normál"&amp;10 10. melléklet a 18/2018.(IX.26.) önkormányzati rendelethez
 10. melléklet a 27/2017.(XII.21.)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1"/>
  <sheetViews>
    <sheetView zoomScaleNormal="100" workbookViewId="0">
      <selection activeCell="A7" sqref="A7"/>
    </sheetView>
  </sheetViews>
  <sheetFormatPr defaultRowHeight="15"/>
  <cols>
    <col min="1" max="1" width="82.28515625" style="531" bestFit="1" customWidth="1"/>
    <col min="2" max="4" width="13.85546875" style="588" customWidth="1"/>
    <col min="5" max="16384" width="9.140625" style="523"/>
  </cols>
  <sheetData>
    <row r="1" spans="1:4">
      <c r="A1" s="1473" t="s">
        <v>472</v>
      </c>
      <c r="B1" s="1473"/>
      <c r="C1" s="1473"/>
      <c r="D1" s="1473"/>
    </row>
    <row r="2" spans="1:4">
      <c r="A2" s="1473"/>
      <c r="B2" s="1473"/>
      <c r="C2" s="1473"/>
      <c r="D2" s="1473"/>
    </row>
    <row r="3" spans="1:4" ht="15.75" thickBot="1">
      <c r="A3" s="587"/>
      <c r="B3" s="587"/>
      <c r="C3" s="587"/>
      <c r="D3" s="587"/>
    </row>
    <row r="4" spans="1:4" s="525" customFormat="1" ht="15.75" thickBot="1">
      <c r="A4" s="510" t="s">
        <v>3</v>
      </c>
      <c r="B4" s="602" t="s">
        <v>4</v>
      </c>
      <c r="C4" s="599" t="s">
        <v>473</v>
      </c>
      <c r="D4" s="600" t="s">
        <v>842</v>
      </c>
    </row>
    <row r="5" spans="1:4">
      <c r="A5" s="552" t="s">
        <v>443</v>
      </c>
      <c r="B5" s="603"/>
      <c r="C5" s="597"/>
      <c r="D5" s="598"/>
    </row>
    <row r="6" spans="1:4">
      <c r="A6" s="426"/>
      <c r="B6" s="604"/>
      <c r="C6" s="590"/>
      <c r="D6" s="594"/>
    </row>
    <row r="7" spans="1:4" s="578" customFormat="1">
      <c r="A7" s="514" t="s">
        <v>474</v>
      </c>
      <c r="B7" s="605">
        <f>SUM(B8:B25)</f>
        <v>114830</v>
      </c>
      <c r="C7" s="591">
        <f>SUM(C8:C25)</f>
        <v>836958</v>
      </c>
      <c r="D7" s="595">
        <f>SUM(D8:D25)</f>
        <v>751816</v>
      </c>
    </row>
    <row r="8" spans="1:4" ht="30">
      <c r="A8" s="426" t="s">
        <v>475</v>
      </c>
      <c r="B8" s="604">
        <v>9830</v>
      </c>
      <c r="C8" s="590">
        <v>9725</v>
      </c>
      <c r="D8" s="594">
        <v>9725</v>
      </c>
    </row>
    <row r="9" spans="1:4" s="526" customFormat="1">
      <c r="A9" s="426" t="s">
        <v>476</v>
      </c>
      <c r="B9" s="604">
        <v>104500</v>
      </c>
      <c r="C9" s="590">
        <v>104500</v>
      </c>
      <c r="D9" s="594">
        <v>102220</v>
      </c>
    </row>
    <row r="10" spans="1:4" s="526" customFormat="1">
      <c r="A10" s="426" t="s">
        <v>477</v>
      </c>
      <c r="B10" s="604">
        <v>500</v>
      </c>
      <c r="C10" s="590">
        <v>500</v>
      </c>
      <c r="D10" s="594">
        <v>500</v>
      </c>
    </row>
    <row r="11" spans="1:4" s="526" customFormat="1">
      <c r="A11" s="426" t="s">
        <v>901</v>
      </c>
      <c r="B11" s="604"/>
      <c r="C11" s="590">
        <v>23974</v>
      </c>
      <c r="D11" s="594">
        <v>23974</v>
      </c>
    </row>
    <row r="12" spans="1:4" s="526" customFormat="1" ht="30">
      <c r="A12" s="426" t="s">
        <v>902</v>
      </c>
      <c r="B12" s="604"/>
      <c r="C12" s="590">
        <v>18050</v>
      </c>
      <c r="D12" s="594">
        <v>18050</v>
      </c>
    </row>
    <row r="13" spans="1:4" s="526" customFormat="1" ht="30">
      <c r="A13" s="426" t="s">
        <v>904</v>
      </c>
      <c r="B13" s="604"/>
      <c r="C13" s="590">
        <v>4296</v>
      </c>
      <c r="D13" s="594">
        <v>4296</v>
      </c>
    </row>
    <row r="14" spans="1:4" s="526" customFormat="1" ht="30">
      <c r="A14" s="426" t="s">
        <v>903</v>
      </c>
      <c r="B14" s="604"/>
      <c r="C14" s="590">
        <v>2320</v>
      </c>
      <c r="D14" s="594">
        <v>2320</v>
      </c>
    </row>
    <row r="15" spans="1:4" s="526" customFormat="1">
      <c r="A15" s="426" t="s">
        <v>905</v>
      </c>
      <c r="B15" s="604"/>
      <c r="C15" s="590">
        <v>106232</v>
      </c>
      <c r="D15" s="594">
        <v>0</v>
      </c>
    </row>
    <row r="16" spans="1:4" s="526" customFormat="1">
      <c r="A16" s="426" t="s">
        <v>906</v>
      </c>
      <c r="B16" s="604"/>
      <c r="C16" s="590">
        <v>410821</v>
      </c>
      <c r="D16" s="594">
        <v>396254</v>
      </c>
    </row>
    <row r="17" spans="1:4" s="526" customFormat="1">
      <c r="A17" s="426" t="s">
        <v>886</v>
      </c>
      <c r="B17" s="604"/>
      <c r="C17" s="590">
        <v>29807</v>
      </c>
      <c r="D17" s="594">
        <v>28968</v>
      </c>
    </row>
    <row r="18" spans="1:4" s="526" customFormat="1" ht="30">
      <c r="A18" s="426" t="s">
        <v>875</v>
      </c>
      <c r="B18" s="604"/>
      <c r="C18" s="590">
        <v>30813</v>
      </c>
      <c r="D18" s="594">
        <v>5833</v>
      </c>
    </row>
    <row r="19" spans="1:4" s="526" customFormat="1" ht="30">
      <c r="A19" s="426" t="s">
        <v>907</v>
      </c>
      <c r="B19" s="604"/>
      <c r="C19" s="590">
        <v>45611</v>
      </c>
      <c r="D19" s="594">
        <v>13454</v>
      </c>
    </row>
    <row r="20" spans="1:4" s="526" customFormat="1">
      <c r="A20" s="426" t="s">
        <v>898</v>
      </c>
      <c r="B20" s="604"/>
      <c r="C20" s="590">
        <v>3609</v>
      </c>
      <c r="D20" s="594">
        <v>2751</v>
      </c>
    </row>
    <row r="21" spans="1:4" s="526" customFormat="1">
      <c r="A21" s="426" t="s">
        <v>478</v>
      </c>
      <c r="B21" s="604"/>
      <c r="C21" s="590">
        <v>46700</v>
      </c>
      <c r="D21" s="594">
        <v>0</v>
      </c>
    </row>
    <row r="22" spans="1:4" s="526" customFormat="1">
      <c r="A22" s="1237" t="s">
        <v>882</v>
      </c>
      <c r="B22" s="1244"/>
      <c r="C22" s="1245"/>
      <c r="D22" s="1246">
        <v>14686</v>
      </c>
    </row>
    <row r="23" spans="1:4" s="526" customFormat="1">
      <c r="A23" s="1237" t="s">
        <v>883</v>
      </c>
      <c r="B23" s="1244"/>
      <c r="C23" s="1245"/>
      <c r="D23" s="1246">
        <v>38571</v>
      </c>
    </row>
    <row r="24" spans="1:4" s="526" customFormat="1" ht="30">
      <c r="A24" s="1243" t="s">
        <v>900</v>
      </c>
      <c r="B24" s="1244"/>
      <c r="C24" s="1245"/>
      <c r="D24" s="1246">
        <v>54999</v>
      </c>
    </row>
    <row r="25" spans="1:4" s="526" customFormat="1">
      <c r="A25" s="1237" t="s">
        <v>884</v>
      </c>
      <c r="B25" s="1244"/>
      <c r="C25" s="1245"/>
      <c r="D25" s="1246">
        <v>35215</v>
      </c>
    </row>
    <row r="26" spans="1:4" s="526" customFormat="1">
      <c r="A26" s="426"/>
      <c r="B26" s="604"/>
      <c r="C26" s="590"/>
      <c r="D26" s="594"/>
    </row>
    <row r="27" spans="1:4" s="578" customFormat="1">
      <c r="A27" s="514" t="s">
        <v>479</v>
      </c>
      <c r="B27" s="605">
        <f>SUM(B28:B30)</f>
        <v>10912</v>
      </c>
      <c r="C27" s="591">
        <f t="shared" ref="C27:D27" si="0">SUM(C28:C30)</f>
        <v>10912</v>
      </c>
      <c r="D27" s="595">
        <f t="shared" si="0"/>
        <v>8712</v>
      </c>
    </row>
    <row r="28" spans="1:4">
      <c r="A28" s="426" t="s">
        <v>296</v>
      </c>
      <c r="B28" s="604">
        <v>7931</v>
      </c>
      <c r="C28" s="590">
        <v>7931</v>
      </c>
      <c r="D28" s="594">
        <v>7931</v>
      </c>
    </row>
    <row r="29" spans="1:4" ht="30">
      <c r="A29" s="424" t="s">
        <v>300</v>
      </c>
      <c r="B29" s="604">
        <v>781</v>
      </c>
      <c r="C29" s="590">
        <v>781</v>
      </c>
      <c r="D29" s="594">
        <v>781</v>
      </c>
    </row>
    <row r="30" spans="1:4">
      <c r="A30" s="426" t="s">
        <v>480</v>
      </c>
      <c r="B30" s="604">
        <v>2200</v>
      </c>
      <c r="C30" s="590">
        <v>2200</v>
      </c>
      <c r="D30" s="594">
        <v>0</v>
      </c>
    </row>
    <row r="31" spans="1:4" s="526" customFormat="1">
      <c r="A31" s="426"/>
      <c r="B31" s="604"/>
      <c r="C31" s="590"/>
      <c r="D31" s="594"/>
    </row>
    <row r="32" spans="1:4" s="526" customFormat="1" ht="14.25">
      <c r="A32" s="558" t="s">
        <v>499</v>
      </c>
      <c r="B32" s="606">
        <f>B7+B27</f>
        <v>125742</v>
      </c>
      <c r="C32" s="589">
        <f>C7+C27</f>
        <v>847870</v>
      </c>
      <c r="D32" s="593">
        <f>D7+D27</f>
        <v>760528</v>
      </c>
    </row>
    <row r="33" spans="1:4" s="526" customFormat="1">
      <c r="A33" s="426"/>
      <c r="B33" s="604"/>
      <c r="C33" s="590"/>
      <c r="D33" s="594"/>
    </row>
    <row r="34" spans="1:4" s="530" customFormat="1" ht="30">
      <c r="A34" s="514" t="s">
        <v>481</v>
      </c>
      <c r="B34" s="605">
        <f>SUM(B35:B36)</f>
        <v>40000</v>
      </c>
      <c r="C34" s="591">
        <f t="shared" ref="C34:D34" si="1">SUM(C35:C36)</f>
        <v>55000</v>
      </c>
      <c r="D34" s="595">
        <f t="shared" si="1"/>
        <v>55000</v>
      </c>
    </row>
    <row r="35" spans="1:4" s="526" customFormat="1">
      <c r="A35" s="426" t="s">
        <v>482</v>
      </c>
      <c r="B35" s="604">
        <v>40000</v>
      </c>
      <c r="C35" s="590">
        <v>40000</v>
      </c>
      <c r="D35" s="594">
        <v>40000</v>
      </c>
    </row>
    <row r="36" spans="1:4" s="526" customFormat="1" ht="30">
      <c r="A36" s="426" t="s">
        <v>463</v>
      </c>
      <c r="B36" s="604"/>
      <c r="C36" s="590">
        <v>15000</v>
      </c>
      <c r="D36" s="594">
        <v>15000</v>
      </c>
    </row>
    <row r="37" spans="1:4" s="526" customFormat="1">
      <c r="A37" s="426"/>
      <c r="B37" s="604"/>
      <c r="C37" s="590"/>
      <c r="D37" s="594"/>
    </row>
    <row r="38" spans="1:4" s="526" customFormat="1" ht="14.25">
      <c r="A38" s="558" t="s">
        <v>498</v>
      </c>
      <c r="B38" s="606">
        <f>B34</f>
        <v>40000</v>
      </c>
      <c r="C38" s="589">
        <f t="shared" ref="C38:D38" si="2">C34</f>
        <v>55000</v>
      </c>
      <c r="D38" s="593">
        <f t="shared" si="2"/>
        <v>55000</v>
      </c>
    </row>
    <row r="39" spans="1:4" s="526" customFormat="1">
      <c r="A39" s="426"/>
      <c r="B39" s="604"/>
      <c r="C39" s="590"/>
      <c r="D39" s="594"/>
    </row>
    <row r="40" spans="1:4" s="526" customFormat="1" ht="28.5">
      <c r="A40" s="558" t="s">
        <v>470</v>
      </c>
      <c r="B40" s="606">
        <f>B32+B38</f>
        <v>165742</v>
      </c>
      <c r="C40" s="589">
        <f t="shared" ref="C40:D40" si="3">C32+C38</f>
        <v>902870</v>
      </c>
      <c r="D40" s="593">
        <f t="shared" si="3"/>
        <v>815528</v>
      </c>
    </row>
    <row r="41" spans="1:4" s="526" customFormat="1">
      <c r="A41" s="426"/>
      <c r="B41" s="604"/>
      <c r="C41" s="590"/>
      <c r="D41" s="594"/>
    </row>
    <row r="42" spans="1:4" s="530" customFormat="1">
      <c r="A42" s="514" t="s">
        <v>483</v>
      </c>
      <c r="B42" s="605">
        <f>SUM(B43:B59)</f>
        <v>0</v>
      </c>
      <c r="C42" s="591">
        <f>SUM(C43:C59)</f>
        <v>992116</v>
      </c>
      <c r="D42" s="595">
        <f>SUM(D43:D59)</f>
        <v>1150340</v>
      </c>
    </row>
    <row r="43" spans="1:4" s="526" customFormat="1">
      <c r="A43" s="426" t="s">
        <v>901</v>
      </c>
      <c r="B43" s="604"/>
      <c r="C43" s="590">
        <v>226026</v>
      </c>
      <c r="D43" s="594">
        <v>226026</v>
      </c>
    </row>
    <row r="44" spans="1:4" s="526" customFormat="1" ht="30">
      <c r="A44" s="426" t="s">
        <v>902</v>
      </c>
      <c r="B44" s="604"/>
      <c r="C44" s="590">
        <v>321950</v>
      </c>
      <c r="D44" s="594">
        <v>321950</v>
      </c>
    </row>
    <row r="45" spans="1:4" s="526" customFormat="1" ht="30">
      <c r="A45" s="426" t="s">
        <v>904</v>
      </c>
      <c r="B45" s="604"/>
      <c r="C45" s="590">
        <v>37218</v>
      </c>
      <c r="D45" s="594">
        <v>37218</v>
      </c>
    </row>
    <row r="46" spans="1:4" s="526" customFormat="1" ht="30">
      <c r="A46" s="426" t="s">
        <v>903</v>
      </c>
      <c r="B46" s="604"/>
      <c r="C46" s="590">
        <v>38545</v>
      </c>
      <c r="D46" s="594">
        <v>38545</v>
      </c>
    </row>
    <row r="47" spans="1:4" s="526" customFormat="1" ht="30">
      <c r="A47" s="426" t="s">
        <v>875</v>
      </c>
      <c r="B47" s="604"/>
      <c r="C47" s="590">
        <v>87377</v>
      </c>
      <c r="D47" s="594">
        <v>112357</v>
      </c>
    </row>
    <row r="48" spans="1:4" s="526" customFormat="1">
      <c r="A48" s="426" t="s">
        <v>484</v>
      </c>
      <c r="B48" s="604"/>
      <c r="C48" s="590">
        <v>60000</v>
      </c>
      <c r="D48" s="594">
        <v>0</v>
      </c>
    </row>
    <row r="49" spans="1:4" s="526" customFormat="1" ht="30">
      <c r="A49" s="426" t="s">
        <v>485</v>
      </c>
      <c r="B49" s="604"/>
      <c r="C49" s="590">
        <v>40000</v>
      </c>
      <c r="D49" s="594">
        <v>0</v>
      </c>
    </row>
    <row r="50" spans="1:4" s="526" customFormat="1">
      <c r="A50" s="426" t="s">
        <v>486</v>
      </c>
      <c r="B50" s="604"/>
      <c r="C50" s="590">
        <v>31000</v>
      </c>
      <c r="D50" s="594">
        <v>0</v>
      </c>
    </row>
    <row r="51" spans="1:4" s="526" customFormat="1">
      <c r="A51" s="1243" t="s">
        <v>487</v>
      </c>
      <c r="B51" s="1244"/>
      <c r="C51" s="1245">
        <v>150000</v>
      </c>
      <c r="D51" s="1246">
        <v>0</v>
      </c>
    </row>
    <row r="52" spans="1:4" s="526" customFormat="1">
      <c r="A52" s="426" t="s">
        <v>899</v>
      </c>
      <c r="B52" s="604"/>
      <c r="C52" s="590"/>
      <c r="D52" s="594">
        <v>2280</v>
      </c>
    </row>
    <row r="53" spans="1:4" s="526" customFormat="1">
      <c r="A53" s="1237" t="s">
        <v>882</v>
      </c>
      <c r="B53" s="1244"/>
      <c r="C53" s="1245"/>
      <c r="D53" s="1246">
        <v>299</v>
      </c>
    </row>
    <row r="54" spans="1:4" s="526" customFormat="1">
      <c r="A54" s="1237" t="s">
        <v>883</v>
      </c>
      <c r="B54" s="1244"/>
      <c r="C54" s="1245"/>
      <c r="D54" s="1246">
        <v>360889</v>
      </c>
    </row>
    <row r="55" spans="1:4" s="526" customFormat="1">
      <c r="A55" s="1237" t="s">
        <v>884</v>
      </c>
      <c r="B55" s="1244"/>
      <c r="C55" s="1245"/>
      <c r="D55" s="1246">
        <v>3213</v>
      </c>
    </row>
    <row r="56" spans="1:4" s="526" customFormat="1">
      <c r="A56" s="426" t="s">
        <v>906</v>
      </c>
      <c r="B56" s="1244"/>
      <c r="C56" s="1245"/>
      <c r="D56" s="1246">
        <v>14567</v>
      </c>
    </row>
    <row r="57" spans="1:4" s="526" customFormat="1">
      <c r="A57" s="426" t="s">
        <v>886</v>
      </c>
      <c r="B57" s="604"/>
      <c r="C57" s="590"/>
      <c r="D57" s="594">
        <v>839</v>
      </c>
    </row>
    <row r="58" spans="1:4" s="526" customFormat="1" ht="30">
      <c r="A58" s="426" t="s">
        <v>907</v>
      </c>
      <c r="B58" s="1244"/>
      <c r="C58" s="1245"/>
      <c r="D58" s="1246">
        <v>32157</v>
      </c>
    </row>
    <row r="59" spans="1:4" s="526" customFormat="1">
      <c r="A59" s="1243"/>
      <c r="B59" s="1244"/>
      <c r="C59" s="1245"/>
      <c r="D59" s="1246"/>
    </row>
    <row r="60" spans="1:4" s="601" customFormat="1">
      <c r="A60" s="514" t="s">
        <v>488</v>
      </c>
      <c r="B60" s="605">
        <f>SUM(B61:B63)</f>
        <v>190283</v>
      </c>
      <c r="C60" s="591">
        <f t="shared" ref="C60:D60" si="4">SUM(C61:C63)</f>
        <v>190283</v>
      </c>
      <c r="D60" s="595">
        <f t="shared" si="4"/>
        <v>176033</v>
      </c>
    </row>
    <row r="61" spans="1:4" s="569" customFormat="1">
      <c r="A61" s="426" t="s">
        <v>296</v>
      </c>
      <c r="B61" s="604">
        <v>93357</v>
      </c>
      <c r="C61" s="590">
        <v>93357</v>
      </c>
      <c r="D61" s="594">
        <v>93357</v>
      </c>
    </row>
    <row r="62" spans="1:4" s="569" customFormat="1" ht="30">
      <c r="A62" s="424" t="s">
        <v>300</v>
      </c>
      <c r="B62" s="604">
        <v>82676</v>
      </c>
      <c r="C62" s="590">
        <v>82676</v>
      </c>
      <c r="D62" s="594">
        <v>82676</v>
      </c>
    </row>
    <row r="63" spans="1:4" s="569" customFormat="1">
      <c r="A63" s="424" t="s">
        <v>301</v>
      </c>
      <c r="B63" s="604">
        <v>14250</v>
      </c>
      <c r="C63" s="590">
        <v>14250</v>
      </c>
      <c r="D63" s="594">
        <v>0</v>
      </c>
    </row>
    <row r="64" spans="1:4">
      <c r="A64" s="426"/>
      <c r="B64" s="604"/>
      <c r="C64" s="590"/>
      <c r="D64" s="594"/>
    </row>
    <row r="65" spans="1:4">
      <c r="A65" s="558" t="s">
        <v>500</v>
      </c>
      <c r="B65" s="606">
        <f>B42+B60</f>
        <v>190283</v>
      </c>
      <c r="C65" s="589">
        <f>C42+C60</f>
        <v>1182399</v>
      </c>
      <c r="D65" s="593">
        <f>D42+D60</f>
        <v>1326373</v>
      </c>
    </row>
    <row r="66" spans="1:4">
      <c r="A66" s="426"/>
      <c r="B66" s="604"/>
      <c r="C66" s="590"/>
      <c r="D66" s="594"/>
    </row>
    <row r="67" spans="1:4" s="530" customFormat="1" ht="30">
      <c r="A67" s="514" t="s">
        <v>489</v>
      </c>
      <c r="B67" s="605">
        <f>SUM(B68:B70)</f>
        <v>736</v>
      </c>
      <c r="C67" s="591">
        <f t="shared" ref="C67:D67" si="5">SUM(C68:C70)</f>
        <v>736</v>
      </c>
      <c r="D67" s="595">
        <f t="shared" si="5"/>
        <v>776</v>
      </c>
    </row>
    <row r="68" spans="1:4">
      <c r="A68" s="426" t="s">
        <v>490</v>
      </c>
      <c r="B68" s="604">
        <v>500</v>
      </c>
      <c r="C68" s="590">
        <v>500</v>
      </c>
      <c r="D68" s="594">
        <v>500</v>
      </c>
    </row>
    <row r="69" spans="1:4">
      <c r="A69" s="426" t="s">
        <v>491</v>
      </c>
      <c r="B69" s="604">
        <v>56</v>
      </c>
      <c r="C69" s="590">
        <v>56</v>
      </c>
      <c r="D69" s="594">
        <v>96</v>
      </c>
    </row>
    <row r="70" spans="1:4">
      <c r="A70" s="426" t="s">
        <v>492</v>
      </c>
      <c r="B70" s="604">
        <v>180</v>
      </c>
      <c r="C70" s="590">
        <v>180</v>
      </c>
      <c r="D70" s="594">
        <v>180</v>
      </c>
    </row>
    <row r="71" spans="1:4">
      <c r="A71" s="426"/>
      <c r="B71" s="604"/>
      <c r="C71" s="590"/>
      <c r="D71" s="594"/>
    </row>
    <row r="72" spans="1:4">
      <c r="A72" s="558" t="s">
        <v>501</v>
      </c>
      <c r="B72" s="606">
        <f>B67</f>
        <v>736</v>
      </c>
      <c r="C72" s="589">
        <f t="shared" ref="C72:D72" si="6">C67</f>
        <v>736</v>
      </c>
      <c r="D72" s="593">
        <f t="shared" si="6"/>
        <v>776</v>
      </c>
    </row>
    <row r="73" spans="1:4">
      <c r="A73" s="615"/>
      <c r="B73" s="616"/>
      <c r="C73" s="617"/>
      <c r="D73" s="618"/>
    </row>
    <row r="74" spans="1:4" ht="28.5">
      <c r="A74" s="558" t="s">
        <v>471</v>
      </c>
      <c r="B74" s="616">
        <f>B65+B72</f>
        <v>191019</v>
      </c>
      <c r="C74" s="617">
        <f t="shared" ref="C74:D74" si="7">C65+C72</f>
        <v>1183135</v>
      </c>
      <c r="D74" s="618">
        <f t="shared" si="7"/>
        <v>1327149</v>
      </c>
    </row>
    <row r="75" spans="1:4" ht="15.75" thickBot="1">
      <c r="A75" s="515"/>
      <c r="B75" s="608"/>
      <c r="C75" s="609"/>
      <c r="D75" s="610"/>
    </row>
    <row r="76" spans="1:4" ht="29.25" thickBot="1">
      <c r="A76" s="519" t="s">
        <v>815</v>
      </c>
      <c r="B76" s="612">
        <f>B40+B74</f>
        <v>356761</v>
      </c>
      <c r="C76" s="613">
        <f>C40+C74</f>
        <v>2086005</v>
      </c>
      <c r="D76" s="614">
        <f>D40+D74</f>
        <v>2142677</v>
      </c>
    </row>
    <row r="77" spans="1:4">
      <c r="A77" s="611"/>
      <c r="B77" s="603"/>
      <c r="C77" s="597"/>
      <c r="D77" s="598"/>
    </row>
    <row r="78" spans="1:4">
      <c r="A78" s="513" t="s">
        <v>466</v>
      </c>
      <c r="B78" s="607"/>
      <c r="C78" s="592"/>
      <c r="D78" s="596"/>
    </row>
    <row r="79" spans="1:4">
      <c r="A79" s="426"/>
      <c r="B79" s="604"/>
      <c r="C79" s="590"/>
      <c r="D79" s="594"/>
    </row>
    <row r="80" spans="1:4">
      <c r="A80" s="1266" t="s">
        <v>483</v>
      </c>
      <c r="B80" s="1268">
        <f>B81</f>
        <v>0</v>
      </c>
      <c r="C80" s="1269">
        <f t="shared" ref="C80:D80" si="8">C81</f>
        <v>0</v>
      </c>
      <c r="D80" s="1267">
        <f t="shared" si="8"/>
        <v>16254</v>
      </c>
    </row>
    <row r="81" spans="1:4">
      <c r="A81" s="1243" t="s">
        <v>905</v>
      </c>
      <c r="B81" s="1244"/>
      <c r="C81" s="1245"/>
      <c r="D81" s="1246">
        <v>16254</v>
      </c>
    </row>
    <row r="82" spans="1:4">
      <c r="A82" s="1243"/>
      <c r="B82" s="1244"/>
      <c r="C82" s="1245"/>
      <c r="D82" s="1246"/>
    </row>
    <row r="83" spans="1:4" s="578" customFormat="1" ht="30">
      <c r="A83" s="514" t="s">
        <v>489</v>
      </c>
      <c r="B83" s="605">
        <f>B85</f>
        <v>600</v>
      </c>
      <c r="C83" s="591">
        <f t="shared" ref="C83:D83" si="9">C85</f>
        <v>600</v>
      </c>
      <c r="D83" s="595">
        <f t="shared" si="9"/>
        <v>600</v>
      </c>
    </row>
    <row r="84" spans="1:4" s="578" customFormat="1">
      <c r="A84" s="514"/>
      <c r="B84" s="605"/>
      <c r="C84" s="591"/>
      <c r="D84" s="595"/>
    </row>
    <row r="85" spans="1:4">
      <c r="A85" s="513" t="s">
        <v>238</v>
      </c>
      <c r="B85" s="606">
        <f>B86</f>
        <v>600</v>
      </c>
      <c r="C85" s="589">
        <f t="shared" ref="C85:D85" si="10">C86</f>
        <v>600</v>
      </c>
      <c r="D85" s="593">
        <f t="shared" si="10"/>
        <v>600</v>
      </c>
    </row>
    <row r="86" spans="1:4">
      <c r="A86" s="426" t="s">
        <v>493</v>
      </c>
      <c r="B86" s="604">
        <v>600</v>
      </c>
      <c r="C86" s="590">
        <v>600</v>
      </c>
      <c r="D86" s="594">
        <v>600</v>
      </c>
    </row>
    <row r="87" spans="1:4">
      <c r="A87" s="426"/>
      <c r="B87" s="604"/>
      <c r="C87" s="590"/>
      <c r="D87" s="594"/>
    </row>
    <row r="88" spans="1:4" ht="28.5">
      <c r="A88" s="558" t="s">
        <v>471</v>
      </c>
      <c r="B88" s="605">
        <f>B83+B80</f>
        <v>600</v>
      </c>
      <c r="C88" s="591">
        <f t="shared" ref="C88:D88" si="11">C83+C80</f>
        <v>600</v>
      </c>
      <c r="D88" s="595">
        <f t="shared" si="11"/>
        <v>16854</v>
      </c>
    </row>
    <row r="89" spans="1:4">
      <c r="A89" s="426"/>
      <c r="B89" s="604"/>
      <c r="C89" s="590"/>
      <c r="D89" s="594"/>
    </row>
    <row r="90" spans="1:4" s="578" customFormat="1">
      <c r="A90" s="514" t="s">
        <v>474</v>
      </c>
      <c r="B90" s="605">
        <f>B92+B97+B101+B105</f>
        <v>31037</v>
      </c>
      <c r="C90" s="591">
        <f t="shared" ref="C90" si="12">C92+C97+C101+C105</f>
        <v>37862</v>
      </c>
      <c r="D90" s="595">
        <f>D92+D97+D101+D105</f>
        <v>134496</v>
      </c>
    </row>
    <row r="91" spans="1:4" s="578" customFormat="1">
      <c r="A91" s="514"/>
      <c r="B91" s="605"/>
      <c r="C91" s="591"/>
      <c r="D91" s="595"/>
    </row>
    <row r="92" spans="1:4">
      <c r="A92" s="513" t="s">
        <v>238</v>
      </c>
      <c r="B92" s="606">
        <f>SUM(B93:B95)</f>
        <v>0</v>
      </c>
      <c r="C92" s="589">
        <f t="shared" ref="C92" si="13">SUM(C93:C95)</f>
        <v>5724</v>
      </c>
      <c r="D92" s="593">
        <f>SUM(D93:D95)</f>
        <v>103058</v>
      </c>
    </row>
    <row r="93" spans="1:4">
      <c r="A93" s="426" t="s">
        <v>494</v>
      </c>
      <c r="B93" s="604"/>
      <c r="C93" s="590">
        <v>5724</v>
      </c>
      <c r="D93" s="594">
        <v>5894</v>
      </c>
    </row>
    <row r="94" spans="1:4">
      <c r="A94" s="1243" t="s">
        <v>905</v>
      </c>
      <c r="B94" s="1244"/>
      <c r="C94" s="1245"/>
      <c r="D94" s="1246">
        <v>89978</v>
      </c>
    </row>
    <row r="95" spans="1:4">
      <c r="A95" s="1243" t="s">
        <v>932</v>
      </c>
      <c r="B95" s="1244"/>
      <c r="C95" s="1245"/>
      <c r="D95" s="1246">
        <v>7186</v>
      </c>
    </row>
    <row r="96" spans="1:4">
      <c r="A96" s="426"/>
      <c r="B96" s="604"/>
      <c r="C96" s="590"/>
      <c r="D96" s="594"/>
    </row>
    <row r="97" spans="1:4">
      <c r="A97" s="513" t="s">
        <v>241</v>
      </c>
      <c r="B97" s="606">
        <f>SUM(B98:B99)</f>
        <v>10718</v>
      </c>
      <c r="C97" s="589">
        <f t="shared" ref="C97" si="14">SUM(C98:C99)</f>
        <v>11125</v>
      </c>
      <c r="D97" s="593">
        <f>SUM(D98:D99)</f>
        <v>11125</v>
      </c>
    </row>
    <row r="98" spans="1:4">
      <c r="A98" s="426" t="s">
        <v>495</v>
      </c>
      <c r="B98" s="604">
        <v>10718</v>
      </c>
      <c r="C98" s="590">
        <v>10718</v>
      </c>
      <c r="D98" s="594">
        <v>10718</v>
      </c>
    </row>
    <row r="99" spans="1:4">
      <c r="A99" s="426" t="s">
        <v>494</v>
      </c>
      <c r="B99" s="604"/>
      <c r="C99" s="590">
        <v>407</v>
      </c>
      <c r="D99" s="594">
        <v>407</v>
      </c>
    </row>
    <row r="100" spans="1:4">
      <c r="A100" s="426"/>
      <c r="B100" s="604"/>
      <c r="C100" s="590"/>
      <c r="D100" s="594"/>
    </row>
    <row r="101" spans="1:4" s="526" customFormat="1" ht="14.25">
      <c r="A101" s="513" t="s">
        <v>240</v>
      </c>
      <c r="B101" s="606">
        <f>SUM(B102:B103)</f>
        <v>10798</v>
      </c>
      <c r="C101" s="589">
        <f t="shared" ref="C101" si="15">SUM(C102:C103)</f>
        <v>11205</v>
      </c>
      <c r="D101" s="593">
        <f>SUM(D102:D103)</f>
        <v>12405</v>
      </c>
    </row>
    <row r="102" spans="1:4" s="526" customFormat="1">
      <c r="A102" s="426" t="s">
        <v>496</v>
      </c>
      <c r="B102" s="604">
        <v>10798</v>
      </c>
      <c r="C102" s="590">
        <v>10798</v>
      </c>
      <c r="D102" s="594">
        <v>11998</v>
      </c>
    </row>
    <row r="103" spans="1:4">
      <c r="A103" s="426" t="s">
        <v>494</v>
      </c>
      <c r="B103" s="604"/>
      <c r="C103" s="590">
        <v>407</v>
      </c>
      <c r="D103" s="594">
        <v>407</v>
      </c>
    </row>
    <row r="104" spans="1:4">
      <c r="A104" s="426"/>
      <c r="B104" s="604"/>
      <c r="C104" s="590"/>
      <c r="D104" s="594"/>
    </row>
    <row r="105" spans="1:4">
      <c r="A105" s="513" t="s">
        <v>244</v>
      </c>
      <c r="B105" s="606">
        <f>SUM(B106:B107)</f>
        <v>9521</v>
      </c>
      <c r="C105" s="589">
        <f t="shared" ref="C105" si="16">SUM(C106:C107)</f>
        <v>9808</v>
      </c>
      <c r="D105" s="593">
        <f>SUM(D106:D107)</f>
        <v>7908</v>
      </c>
    </row>
    <row r="106" spans="1:4">
      <c r="A106" s="426" t="s">
        <v>497</v>
      </c>
      <c r="B106" s="604">
        <v>9521</v>
      </c>
      <c r="C106" s="590">
        <v>9521</v>
      </c>
      <c r="D106" s="594">
        <v>7621</v>
      </c>
    </row>
    <row r="107" spans="1:4">
      <c r="A107" s="426" t="s">
        <v>494</v>
      </c>
      <c r="B107" s="604"/>
      <c r="C107" s="590">
        <v>287</v>
      </c>
      <c r="D107" s="594">
        <v>287</v>
      </c>
    </row>
    <row r="108" spans="1:4" s="530" customFormat="1">
      <c r="A108" s="426"/>
      <c r="B108" s="604"/>
      <c r="C108" s="590"/>
      <c r="D108" s="594"/>
    </row>
    <row r="109" spans="1:4" ht="28.5">
      <c r="A109" s="558" t="s">
        <v>470</v>
      </c>
      <c r="B109" s="605">
        <f>B90</f>
        <v>31037</v>
      </c>
      <c r="C109" s="591">
        <f t="shared" ref="C109:D109" si="17">C90</f>
        <v>37862</v>
      </c>
      <c r="D109" s="595">
        <f t="shared" si="17"/>
        <v>134496</v>
      </c>
    </row>
    <row r="110" spans="1:4" ht="15.75" thickBot="1">
      <c r="A110" s="515"/>
      <c r="B110" s="608"/>
      <c r="C110" s="609"/>
      <c r="D110" s="610"/>
    </row>
    <row r="111" spans="1:4" ht="29.25" thickBot="1">
      <c r="A111" s="519" t="s">
        <v>814</v>
      </c>
      <c r="B111" s="612">
        <f>B88+B109</f>
        <v>31637</v>
      </c>
      <c r="C111" s="613">
        <f t="shared" ref="C111:D111" si="18">C88+C109</f>
        <v>38462</v>
      </c>
      <c r="D111" s="614">
        <f t="shared" si="18"/>
        <v>151350</v>
      </c>
    </row>
  </sheetData>
  <mergeCells count="1">
    <mergeCell ref="A1:D2"/>
  </mergeCells>
  <pageMargins left="0.70866141732283472" right="0.70866141732283472" top="0.74803149606299213" bottom="0.74803149606299213" header="0.31496062992125984" footer="0.31496062992125984"/>
  <pageSetup paperSize="9" scale="70" fitToHeight="2" orientation="portrait" r:id="rId1"/>
  <headerFooter>
    <oddHeader>&amp;L&amp;"Times New Roman,Normál"&amp;10 11. melléklet a 18/2018.(IX.26.) önkormányzati rendelethez
 11. melléklet a 27/2017.(XII.21.)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zoomScaleNormal="100" workbookViewId="0">
      <selection activeCell="A3" sqref="A3:A4"/>
    </sheetView>
  </sheetViews>
  <sheetFormatPr defaultRowHeight="15"/>
  <cols>
    <col min="1" max="1" width="54.28515625" style="489" bestFit="1" customWidth="1"/>
    <col min="2" max="4" width="17.5703125" style="489" bestFit="1" customWidth="1"/>
    <col min="5" max="16384" width="9.140625" style="489"/>
  </cols>
  <sheetData>
    <row r="1" spans="1:4" ht="15" customHeight="1">
      <c r="A1" s="1473" t="s">
        <v>502</v>
      </c>
      <c r="B1" s="1473"/>
      <c r="C1" s="1473"/>
      <c r="D1" s="1473"/>
    </row>
    <row r="2" spans="1:4" ht="15.75" thickBot="1">
      <c r="A2" s="173"/>
      <c r="B2" s="172"/>
      <c r="C2" s="172"/>
      <c r="D2" s="172"/>
    </row>
    <row r="3" spans="1:4" ht="29.25" customHeight="1">
      <c r="A3" s="1475" t="s">
        <v>503</v>
      </c>
      <c r="B3" s="1479" t="s">
        <v>504</v>
      </c>
      <c r="C3" s="1480"/>
      <c r="D3" s="1481"/>
    </row>
    <row r="4" spans="1:4" ht="15.75" thickBot="1">
      <c r="A4" s="1476"/>
      <c r="B4" s="621" t="s">
        <v>4</v>
      </c>
      <c r="C4" s="619" t="s">
        <v>215</v>
      </c>
      <c r="D4" s="620" t="s">
        <v>839</v>
      </c>
    </row>
    <row r="5" spans="1:4">
      <c r="A5" s="622" t="s">
        <v>505</v>
      </c>
      <c r="B5" s="623">
        <v>22</v>
      </c>
      <c r="C5" s="624">
        <v>22</v>
      </c>
      <c r="D5" s="625">
        <v>22</v>
      </c>
    </row>
    <row r="6" spans="1:4">
      <c r="A6" s="626" t="s">
        <v>255</v>
      </c>
      <c r="B6" s="627">
        <v>18.75</v>
      </c>
      <c r="C6" s="628">
        <v>18.75</v>
      </c>
      <c r="D6" s="629">
        <v>18.75</v>
      </c>
    </row>
    <row r="7" spans="1:4">
      <c r="A7" s="626" t="s">
        <v>506</v>
      </c>
      <c r="B7" s="627">
        <v>3.5</v>
      </c>
      <c r="C7" s="628">
        <v>3.5</v>
      </c>
      <c r="D7" s="629">
        <v>3.5</v>
      </c>
    </row>
    <row r="8" spans="1:4">
      <c r="A8" s="630" t="s">
        <v>507</v>
      </c>
      <c r="B8" s="631">
        <f>SUM(B6:B7)</f>
        <v>22.25</v>
      </c>
      <c r="C8" s="632">
        <f t="shared" ref="C8:D8" si="0">SUM(C6:C7)</f>
        <v>22.25</v>
      </c>
      <c r="D8" s="633">
        <f t="shared" si="0"/>
        <v>22.25</v>
      </c>
    </row>
    <row r="9" spans="1:4">
      <c r="A9" s="626" t="s">
        <v>508</v>
      </c>
      <c r="B9" s="627">
        <v>23</v>
      </c>
      <c r="C9" s="628">
        <v>23</v>
      </c>
      <c r="D9" s="629">
        <v>23</v>
      </c>
    </row>
    <row r="10" spans="1:4">
      <c r="A10" s="626" t="s">
        <v>257</v>
      </c>
      <c r="B10" s="627">
        <v>13</v>
      </c>
      <c r="C10" s="628">
        <v>13</v>
      </c>
      <c r="D10" s="629">
        <v>13</v>
      </c>
    </row>
    <row r="11" spans="1:4">
      <c r="A11" s="626" t="s">
        <v>509</v>
      </c>
      <c r="B11" s="627">
        <v>18</v>
      </c>
      <c r="C11" s="628">
        <v>18</v>
      </c>
      <c r="D11" s="629">
        <v>20</v>
      </c>
    </row>
    <row r="12" spans="1:4">
      <c r="A12" s="626" t="s">
        <v>510</v>
      </c>
      <c r="B12" s="627">
        <v>7</v>
      </c>
      <c r="C12" s="628">
        <v>7</v>
      </c>
      <c r="D12" s="629">
        <v>7</v>
      </c>
    </row>
    <row r="13" spans="1:4">
      <c r="A13" s="630" t="s">
        <v>511</v>
      </c>
      <c r="B13" s="631">
        <f>SUM(B11:B12)</f>
        <v>25</v>
      </c>
      <c r="C13" s="632">
        <f t="shared" ref="C13:D13" si="1">SUM(C11:C12)</f>
        <v>25</v>
      </c>
      <c r="D13" s="633">
        <f t="shared" si="1"/>
        <v>27</v>
      </c>
    </row>
    <row r="14" spans="1:4">
      <c r="A14" s="630" t="s">
        <v>512</v>
      </c>
      <c r="B14" s="631">
        <f>B5+B8+B9+B10+B13</f>
        <v>105.25</v>
      </c>
      <c r="C14" s="632">
        <f t="shared" ref="C14:D14" si="2">C5+C8+C9+C10+C13</f>
        <v>105.25</v>
      </c>
      <c r="D14" s="633">
        <f t="shared" si="2"/>
        <v>107.25</v>
      </c>
    </row>
    <row r="15" spans="1:4">
      <c r="A15" s="626" t="s">
        <v>513</v>
      </c>
      <c r="B15" s="627">
        <v>39.5</v>
      </c>
      <c r="C15" s="628">
        <v>39.5</v>
      </c>
      <c r="D15" s="629">
        <v>39.5</v>
      </c>
    </row>
    <row r="16" spans="1:4">
      <c r="A16" s="626" t="s">
        <v>514</v>
      </c>
      <c r="B16" s="627">
        <v>9.5</v>
      </c>
      <c r="C16" s="628">
        <v>9.5</v>
      </c>
      <c r="D16" s="629">
        <v>9.5</v>
      </c>
    </row>
    <row r="17" spans="1:4">
      <c r="A17" s="626" t="s">
        <v>274</v>
      </c>
      <c r="B17" s="627">
        <v>14.5</v>
      </c>
      <c r="C17" s="628">
        <v>14.5</v>
      </c>
      <c r="D17" s="629">
        <v>14.5</v>
      </c>
    </row>
    <row r="18" spans="1:4">
      <c r="A18" s="626" t="s">
        <v>515</v>
      </c>
      <c r="B18" s="627">
        <v>10</v>
      </c>
      <c r="C18" s="628">
        <v>11</v>
      </c>
      <c r="D18" s="629">
        <v>10</v>
      </c>
    </row>
    <row r="19" spans="1:4">
      <c r="A19" s="512" t="s">
        <v>516</v>
      </c>
      <c r="B19" s="627">
        <v>42</v>
      </c>
      <c r="C19" s="628">
        <v>42</v>
      </c>
      <c r="D19" s="629">
        <v>42</v>
      </c>
    </row>
    <row r="20" spans="1:4">
      <c r="A20" s="634" t="s">
        <v>518</v>
      </c>
      <c r="B20" s="635">
        <f>SUM(B14:B19)</f>
        <v>220.75</v>
      </c>
      <c r="C20" s="636">
        <f t="shared" ref="C20" si="3">SUM(C14:C19)</f>
        <v>221.75</v>
      </c>
      <c r="D20" s="637">
        <f>SUM(D14:D19)</f>
        <v>222.75</v>
      </c>
    </row>
    <row r="21" spans="1:4">
      <c r="A21" s="626"/>
      <c r="B21" s="627"/>
      <c r="C21" s="628"/>
      <c r="D21" s="629"/>
    </row>
    <row r="22" spans="1:4">
      <c r="A22" s="634" t="s">
        <v>77</v>
      </c>
      <c r="B22" s="627"/>
      <c r="C22" s="628"/>
      <c r="D22" s="629"/>
    </row>
    <row r="23" spans="1:4">
      <c r="A23" s="626" t="s">
        <v>521</v>
      </c>
      <c r="B23" s="638">
        <v>83</v>
      </c>
      <c r="C23" s="639">
        <v>83</v>
      </c>
      <c r="D23" s="640">
        <v>83</v>
      </c>
    </row>
    <row r="24" spans="1:4">
      <c r="A24" s="641" t="s">
        <v>520</v>
      </c>
      <c r="B24" s="627">
        <v>5</v>
      </c>
      <c r="C24" s="628">
        <v>5</v>
      </c>
      <c r="D24" s="629">
        <v>5</v>
      </c>
    </row>
    <row r="25" spans="1:4">
      <c r="A25" s="626" t="s">
        <v>519</v>
      </c>
      <c r="B25" s="627">
        <v>3</v>
      </c>
      <c r="C25" s="628">
        <v>3</v>
      </c>
      <c r="D25" s="629">
        <v>3</v>
      </c>
    </row>
    <row r="26" spans="1:4">
      <c r="A26" s="626" t="s">
        <v>522</v>
      </c>
      <c r="B26" s="627">
        <v>6</v>
      </c>
      <c r="C26" s="628">
        <v>6</v>
      </c>
      <c r="D26" s="629">
        <v>6</v>
      </c>
    </row>
    <row r="27" spans="1:4">
      <c r="A27" s="634" t="s">
        <v>523</v>
      </c>
      <c r="B27" s="635">
        <f>SUM(B23:B26)</f>
        <v>97</v>
      </c>
      <c r="C27" s="636">
        <f t="shared" ref="C27:D27" si="4">SUM(C23:C26)</f>
        <v>97</v>
      </c>
      <c r="D27" s="637">
        <f t="shared" si="4"/>
        <v>97</v>
      </c>
    </row>
    <row r="28" spans="1:4">
      <c r="A28" s="634"/>
      <c r="B28" s="627"/>
      <c r="C28" s="628"/>
      <c r="D28" s="629"/>
    </row>
    <row r="29" spans="1:4">
      <c r="A29" s="634" t="s">
        <v>524</v>
      </c>
      <c r="B29" s="635">
        <v>2</v>
      </c>
      <c r="C29" s="636">
        <v>2</v>
      </c>
      <c r="D29" s="637">
        <v>2</v>
      </c>
    </row>
    <row r="30" spans="1:4" ht="15.75" thickBot="1">
      <c r="A30" s="642"/>
      <c r="B30" s="643"/>
      <c r="C30" s="644"/>
      <c r="D30" s="645"/>
    </row>
    <row r="31" spans="1:4" ht="15.75" thickBot="1">
      <c r="A31" s="646" t="s">
        <v>70</v>
      </c>
      <c r="B31" s="647">
        <f>B20+B27+B29</f>
        <v>319.75</v>
      </c>
      <c r="C31" s="648">
        <f t="shared" ref="C31:D31" si="5">C20+C27+C29</f>
        <v>320.75</v>
      </c>
      <c r="D31" s="649">
        <f t="shared" si="5"/>
        <v>321.75</v>
      </c>
    </row>
    <row r="32" spans="1:4">
      <c r="A32" s="650"/>
      <c r="B32" s="651"/>
      <c r="C32" s="651"/>
      <c r="D32" s="651"/>
    </row>
    <row r="33" spans="1:4">
      <c r="A33" s="652"/>
      <c r="B33" s="172"/>
      <c r="C33" s="172"/>
      <c r="D33" s="172"/>
    </row>
    <row r="34" spans="1:4">
      <c r="A34" s="1482" t="s">
        <v>525</v>
      </c>
      <c r="B34" s="1482"/>
      <c r="C34" s="1482"/>
      <c r="D34" s="1482"/>
    </row>
    <row r="35" spans="1:4" ht="15.75" thickBot="1">
      <c r="A35" s="172"/>
      <c r="B35" s="172"/>
      <c r="C35" s="172"/>
      <c r="D35" s="172"/>
    </row>
    <row r="36" spans="1:4">
      <c r="A36" s="1477" t="s">
        <v>3</v>
      </c>
      <c r="B36" s="1483" t="s">
        <v>526</v>
      </c>
      <c r="C36" s="1484"/>
      <c r="D36" s="1485"/>
    </row>
    <row r="37" spans="1:4" ht="15.75" thickBot="1">
      <c r="A37" s="1478"/>
      <c r="B37" s="621" t="s">
        <v>4</v>
      </c>
      <c r="C37" s="619" t="s">
        <v>215</v>
      </c>
      <c r="D37" s="620" t="s">
        <v>839</v>
      </c>
    </row>
    <row r="38" spans="1:4" ht="15.75" thickBot="1">
      <c r="A38" s="653" t="s">
        <v>517</v>
      </c>
      <c r="B38" s="654">
        <v>90</v>
      </c>
      <c r="C38" s="655">
        <v>90</v>
      </c>
      <c r="D38" s="656">
        <v>90</v>
      </c>
    </row>
    <row r="39" spans="1:4" ht="15.75" thickBot="1">
      <c r="A39" s="657" t="s">
        <v>78</v>
      </c>
      <c r="B39" s="658">
        <f>B38</f>
        <v>90</v>
      </c>
      <c r="C39" s="659">
        <f t="shared" ref="C39:D39" si="6">C38</f>
        <v>90</v>
      </c>
      <c r="D39" s="660">
        <f t="shared" si="6"/>
        <v>90</v>
      </c>
    </row>
  </sheetData>
  <mergeCells count="6">
    <mergeCell ref="A3:A4"/>
    <mergeCell ref="A36:A37"/>
    <mergeCell ref="B3:D3"/>
    <mergeCell ref="A1:D1"/>
    <mergeCell ref="A34:D34"/>
    <mergeCell ref="B36:D3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&amp;L&amp;"Times New Roman,Normál"&amp;10 12. melléklet a 18/2018.(IX.26.) önkormányzati rendelethez
 12. melléklet a 27/2017.(XII.21.)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opLeftCell="B1" zoomScaleNormal="100" workbookViewId="0">
      <selection activeCell="E9" sqref="E9"/>
    </sheetView>
  </sheetViews>
  <sheetFormatPr defaultRowHeight="15"/>
  <cols>
    <col min="1" max="1" width="4.7109375" style="672" customWidth="1"/>
    <col min="2" max="2" width="18.85546875" style="672" customWidth="1"/>
    <col min="3" max="11" width="14.7109375" style="672" customWidth="1"/>
    <col min="12" max="12" width="19.85546875" style="672" customWidth="1"/>
    <col min="13" max="16384" width="9.140625" style="672"/>
  </cols>
  <sheetData>
    <row r="1" spans="1:12">
      <c r="A1" s="1486" t="s">
        <v>527</v>
      </c>
      <c r="B1" s="1486"/>
      <c r="C1" s="1486"/>
      <c r="D1" s="1486"/>
      <c r="E1" s="1486"/>
      <c r="F1" s="1486"/>
      <c r="G1" s="1486"/>
      <c r="H1" s="1486"/>
      <c r="I1" s="1486"/>
      <c r="J1" s="1486"/>
      <c r="K1" s="1486"/>
      <c r="L1" s="661"/>
    </row>
    <row r="2" spans="1:12">
      <c r="A2" s="1486" t="s">
        <v>528</v>
      </c>
      <c r="B2" s="1486"/>
      <c r="C2" s="1486"/>
      <c r="D2" s="1486"/>
      <c r="E2" s="1486"/>
      <c r="F2" s="1486"/>
      <c r="G2" s="1486"/>
      <c r="H2" s="1486"/>
      <c r="I2" s="1486"/>
      <c r="J2" s="1486"/>
      <c r="K2" s="1486"/>
      <c r="L2" s="661"/>
    </row>
    <row r="3" spans="1:12" ht="15.75" thickBot="1">
      <c r="A3" s="1486"/>
      <c r="B3" s="1486"/>
      <c r="C3" s="1486"/>
      <c r="D3" s="1486"/>
      <c r="E3" s="1486"/>
      <c r="F3" s="1486"/>
      <c r="G3" s="1486"/>
      <c r="H3" s="1486"/>
      <c r="I3" s="1486"/>
      <c r="J3" s="1486"/>
      <c r="K3" s="1486"/>
      <c r="L3" s="661"/>
    </row>
    <row r="4" spans="1:12" ht="15" customHeight="1">
      <c r="A4" s="1490" t="s">
        <v>3</v>
      </c>
      <c r="B4" s="1491"/>
      <c r="C4" s="1487" t="s">
        <v>529</v>
      </c>
      <c r="D4" s="1488"/>
      <c r="E4" s="1489"/>
      <c r="F4" s="1490" t="s">
        <v>530</v>
      </c>
      <c r="G4" s="1488"/>
      <c r="H4" s="1491"/>
      <c r="I4" s="1487" t="s">
        <v>70</v>
      </c>
      <c r="J4" s="1488"/>
      <c r="K4" s="1491"/>
      <c r="L4" s="662"/>
    </row>
    <row r="5" spans="1:12" ht="15.75" thickBot="1">
      <c r="A5" s="1494"/>
      <c r="B5" s="1495"/>
      <c r="C5" s="677" t="s">
        <v>5</v>
      </c>
      <c r="D5" s="675" t="s">
        <v>215</v>
      </c>
      <c r="E5" s="682" t="s">
        <v>839</v>
      </c>
      <c r="F5" s="685" t="s">
        <v>5</v>
      </c>
      <c r="G5" s="675" t="s">
        <v>215</v>
      </c>
      <c r="H5" s="676" t="s">
        <v>839</v>
      </c>
      <c r="I5" s="677" t="s">
        <v>5</v>
      </c>
      <c r="J5" s="675" t="s">
        <v>215</v>
      </c>
      <c r="K5" s="676" t="s">
        <v>839</v>
      </c>
      <c r="L5" s="662"/>
    </row>
    <row r="6" spans="1:12" s="966" customFormat="1">
      <c r="A6" s="1496" t="s">
        <v>531</v>
      </c>
      <c r="B6" s="1497"/>
      <c r="C6" s="957">
        <v>105091</v>
      </c>
      <c r="D6" s="958">
        <v>105091</v>
      </c>
      <c r="E6" s="959">
        <v>105091</v>
      </c>
      <c r="F6" s="960">
        <v>536822</v>
      </c>
      <c r="G6" s="958">
        <v>536822</v>
      </c>
      <c r="H6" s="961">
        <v>536822</v>
      </c>
      <c r="I6" s="962">
        <f>C6+F6</f>
        <v>641913</v>
      </c>
      <c r="J6" s="963">
        <f t="shared" ref="J6:J26" si="0">D6+G6</f>
        <v>641913</v>
      </c>
      <c r="K6" s="964">
        <f t="shared" ref="K6:K26" si="1">E6+H6</f>
        <v>641913</v>
      </c>
      <c r="L6" s="965"/>
    </row>
    <row r="7" spans="1:12">
      <c r="A7" s="667"/>
      <c r="B7" s="680" t="s">
        <v>532</v>
      </c>
      <c r="C7" s="678">
        <v>43788</v>
      </c>
      <c r="D7" s="663">
        <v>43788</v>
      </c>
      <c r="E7" s="664">
        <v>43788</v>
      </c>
      <c r="F7" s="686">
        <v>107279</v>
      </c>
      <c r="G7" s="663">
        <v>107279</v>
      </c>
      <c r="H7" s="687">
        <v>107279</v>
      </c>
      <c r="I7" s="683">
        <f t="shared" ref="I7:I26" si="2">C7+F7</f>
        <v>151067</v>
      </c>
      <c r="J7" s="673">
        <f t="shared" si="0"/>
        <v>151067</v>
      </c>
      <c r="K7" s="665">
        <f t="shared" si="1"/>
        <v>151067</v>
      </c>
      <c r="L7" s="666"/>
    </row>
    <row r="8" spans="1:12">
      <c r="A8" s="667"/>
      <c r="B8" s="680" t="s">
        <v>533</v>
      </c>
      <c r="C8" s="678">
        <v>1089</v>
      </c>
      <c r="D8" s="663">
        <v>1089</v>
      </c>
      <c r="E8" s="664">
        <v>1089</v>
      </c>
      <c r="F8" s="686">
        <v>5956</v>
      </c>
      <c r="G8" s="663">
        <v>5956</v>
      </c>
      <c r="H8" s="687">
        <v>5956</v>
      </c>
      <c r="I8" s="683">
        <f t="shared" si="2"/>
        <v>7045</v>
      </c>
      <c r="J8" s="673">
        <f t="shared" si="0"/>
        <v>7045</v>
      </c>
      <c r="K8" s="665">
        <f t="shared" si="1"/>
        <v>7045</v>
      </c>
      <c r="L8" s="666"/>
    </row>
    <row r="9" spans="1:12" s="966" customFormat="1">
      <c r="A9" s="1492" t="s">
        <v>534</v>
      </c>
      <c r="B9" s="1493"/>
      <c r="C9" s="967">
        <f>C6-C7</f>
        <v>61303</v>
      </c>
      <c r="D9" s="968">
        <f t="shared" ref="D9:E9" si="3">D6-D7</f>
        <v>61303</v>
      </c>
      <c r="E9" s="969">
        <f t="shared" si="3"/>
        <v>61303</v>
      </c>
      <c r="F9" s="970">
        <f>F6-F7</f>
        <v>429543</v>
      </c>
      <c r="G9" s="968">
        <f>G6-G7</f>
        <v>429543</v>
      </c>
      <c r="H9" s="971">
        <f>H6-H7</f>
        <v>429543</v>
      </c>
      <c r="I9" s="972">
        <f t="shared" si="2"/>
        <v>490846</v>
      </c>
      <c r="J9" s="973">
        <f t="shared" si="0"/>
        <v>490846</v>
      </c>
      <c r="K9" s="974">
        <f t="shared" si="1"/>
        <v>490846</v>
      </c>
      <c r="L9" s="965"/>
    </row>
    <row r="10" spans="1:12">
      <c r="A10" s="667"/>
      <c r="B10" s="680" t="s">
        <v>532</v>
      </c>
      <c r="C10" s="678">
        <v>35030</v>
      </c>
      <c r="D10" s="663">
        <v>35030</v>
      </c>
      <c r="E10" s="664">
        <v>35030</v>
      </c>
      <c r="F10" s="686">
        <v>71519</v>
      </c>
      <c r="G10" s="663">
        <v>71519</v>
      </c>
      <c r="H10" s="687">
        <v>71519</v>
      </c>
      <c r="I10" s="683">
        <f t="shared" si="2"/>
        <v>106549</v>
      </c>
      <c r="J10" s="673">
        <f t="shared" si="0"/>
        <v>106549</v>
      </c>
      <c r="K10" s="665">
        <f t="shared" si="1"/>
        <v>106549</v>
      </c>
      <c r="L10" s="666"/>
    </row>
    <row r="11" spans="1:12">
      <c r="A11" s="667"/>
      <c r="B11" s="680" t="s">
        <v>533</v>
      </c>
      <c r="C11" s="678">
        <v>478</v>
      </c>
      <c r="D11" s="663">
        <v>478</v>
      </c>
      <c r="E11" s="664">
        <v>478</v>
      </c>
      <c r="F11" s="686">
        <v>3964</v>
      </c>
      <c r="G11" s="663">
        <v>3964</v>
      </c>
      <c r="H11" s="687">
        <v>3964</v>
      </c>
      <c r="I11" s="683">
        <f t="shared" si="2"/>
        <v>4442</v>
      </c>
      <c r="J11" s="673">
        <f t="shared" si="0"/>
        <v>4442</v>
      </c>
      <c r="K11" s="665">
        <f t="shared" si="1"/>
        <v>4442</v>
      </c>
      <c r="L11" s="666"/>
    </row>
    <row r="12" spans="1:12" s="966" customFormat="1">
      <c r="A12" s="1492" t="s">
        <v>535</v>
      </c>
      <c r="B12" s="1493"/>
      <c r="C12" s="967">
        <f t="shared" ref="C12:H12" si="4">C9-C10</f>
        <v>26273</v>
      </c>
      <c r="D12" s="968">
        <f t="shared" si="4"/>
        <v>26273</v>
      </c>
      <c r="E12" s="969">
        <f t="shared" si="4"/>
        <v>26273</v>
      </c>
      <c r="F12" s="970">
        <f t="shared" si="4"/>
        <v>358024</v>
      </c>
      <c r="G12" s="968">
        <f t="shared" si="4"/>
        <v>358024</v>
      </c>
      <c r="H12" s="971">
        <f t="shared" si="4"/>
        <v>358024</v>
      </c>
      <c r="I12" s="972">
        <f t="shared" si="2"/>
        <v>384297</v>
      </c>
      <c r="J12" s="973">
        <f t="shared" si="0"/>
        <v>384297</v>
      </c>
      <c r="K12" s="974">
        <f t="shared" si="1"/>
        <v>384297</v>
      </c>
      <c r="L12" s="965"/>
    </row>
    <row r="13" spans="1:12">
      <c r="A13" s="667"/>
      <c r="B13" s="680" t="s">
        <v>532</v>
      </c>
      <c r="C13" s="678">
        <v>26273</v>
      </c>
      <c r="D13" s="663">
        <v>26273</v>
      </c>
      <c r="E13" s="664">
        <v>26273</v>
      </c>
      <c r="F13" s="686">
        <v>71519</v>
      </c>
      <c r="G13" s="663">
        <v>71519</v>
      </c>
      <c r="H13" s="687">
        <v>71519</v>
      </c>
      <c r="I13" s="683">
        <f t="shared" si="2"/>
        <v>97792</v>
      </c>
      <c r="J13" s="673">
        <f t="shared" si="0"/>
        <v>97792</v>
      </c>
      <c r="K13" s="665">
        <f t="shared" si="1"/>
        <v>97792</v>
      </c>
      <c r="L13" s="666"/>
    </row>
    <row r="14" spans="1:12">
      <c r="A14" s="667"/>
      <c r="B14" s="680" t="s">
        <v>533</v>
      </c>
      <c r="C14" s="678">
        <v>130</v>
      </c>
      <c r="D14" s="663">
        <v>130</v>
      </c>
      <c r="E14" s="664">
        <v>130</v>
      </c>
      <c r="F14" s="686">
        <v>3284</v>
      </c>
      <c r="G14" s="663">
        <v>3284</v>
      </c>
      <c r="H14" s="687">
        <v>3284</v>
      </c>
      <c r="I14" s="683">
        <f t="shared" si="2"/>
        <v>3414</v>
      </c>
      <c r="J14" s="673">
        <f t="shared" si="0"/>
        <v>3414</v>
      </c>
      <c r="K14" s="665">
        <f t="shared" si="1"/>
        <v>3414</v>
      </c>
      <c r="L14" s="666"/>
    </row>
    <row r="15" spans="1:12" s="966" customFormat="1">
      <c r="A15" s="1492" t="s">
        <v>536</v>
      </c>
      <c r="B15" s="1493"/>
      <c r="C15" s="967"/>
      <c r="D15" s="968"/>
      <c r="E15" s="969"/>
      <c r="F15" s="970">
        <f>F12-F13</f>
        <v>286505</v>
      </c>
      <c r="G15" s="968">
        <f>G12-G13</f>
        <v>286505</v>
      </c>
      <c r="H15" s="971">
        <f>H12-H13</f>
        <v>286505</v>
      </c>
      <c r="I15" s="972">
        <f t="shared" si="2"/>
        <v>286505</v>
      </c>
      <c r="J15" s="973">
        <f t="shared" si="0"/>
        <v>286505</v>
      </c>
      <c r="K15" s="974">
        <f t="shared" si="1"/>
        <v>286505</v>
      </c>
      <c r="L15" s="965"/>
    </row>
    <row r="16" spans="1:12">
      <c r="A16" s="667"/>
      <c r="B16" s="680" t="s">
        <v>532</v>
      </c>
      <c r="C16" s="678"/>
      <c r="D16" s="663"/>
      <c r="E16" s="664"/>
      <c r="F16" s="686">
        <v>71519</v>
      </c>
      <c r="G16" s="663">
        <v>71519</v>
      </c>
      <c r="H16" s="687">
        <v>71519</v>
      </c>
      <c r="I16" s="683">
        <f t="shared" si="2"/>
        <v>71519</v>
      </c>
      <c r="J16" s="673">
        <f t="shared" si="0"/>
        <v>71519</v>
      </c>
      <c r="K16" s="665">
        <f t="shared" si="1"/>
        <v>71519</v>
      </c>
      <c r="L16" s="666"/>
    </row>
    <row r="17" spans="1:12">
      <c r="A17" s="667"/>
      <c r="B17" s="680" t="s">
        <v>533</v>
      </c>
      <c r="C17" s="678"/>
      <c r="D17" s="663"/>
      <c r="E17" s="664"/>
      <c r="F17" s="686">
        <v>2586</v>
      </c>
      <c r="G17" s="663">
        <v>2586</v>
      </c>
      <c r="H17" s="687">
        <v>2586</v>
      </c>
      <c r="I17" s="683">
        <f t="shared" si="2"/>
        <v>2586</v>
      </c>
      <c r="J17" s="673">
        <f t="shared" si="0"/>
        <v>2586</v>
      </c>
      <c r="K17" s="665">
        <f t="shared" si="1"/>
        <v>2586</v>
      </c>
      <c r="L17" s="666"/>
    </row>
    <row r="18" spans="1:12" s="966" customFormat="1">
      <c r="A18" s="1492" t="s">
        <v>537</v>
      </c>
      <c r="B18" s="1493"/>
      <c r="C18" s="967"/>
      <c r="D18" s="968"/>
      <c r="E18" s="969"/>
      <c r="F18" s="970">
        <f>F15-F16</f>
        <v>214986</v>
      </c>
      <c r="G18" s="968">
        <f>G15-G16</f>
        <v>214986</v>
      </c>
      <c r="H18" s="971">
        <f>H15-H16</f>
        <v>214986</v>
      </c>
      <c r="I18" s="972">
        <f t="shared" si="2"/>
        <v>214986</v>
      </c>
      <c r="J18" s="973">
        <f t="shared" si="0"/>
        <v>214986</v>
      </c>
      <c r="K18" s="974">
        <f t="shared" si="1"/>
        <v>214986</v>
      </c>
      <c r="L18" s="965"/>
    </row>
    <row r="19" spans="1:12">
      <c r="A19" s="667"/>
      <c r="B19" s="680" t="s">
        <v>532</v>
      </c>
      <c r="C19" s="678"/>
      <c r="D19" s="663"/>
      <c r="E19" s="664"/>
      <c r="F19" s="686">
        <v>71519</v>
      </c>
      <c r="G19" s="663">
        <v>71519</v>
      </c>
      <c r="H19" s="687">
        <v>71519</v>
      </c>
      <c r="I19" s="683">
        <f t="shared" si="2"/>
        <v>71519</v>
      </c>
      <c r="J19" s="673">
        <f t="shared" si="0"/>
        <v>71519</v>
      </c>
      <c r="K19" s="665">
        <f t="shared" si="1"/>
        <v>71519</v>
      </c>
      <c r="L19" s="666"/>
    </row>
    <row r="20" spans="1:12">
      <c r="A20" s="667"/>
      <c r="B20" s="680" t="s">
        <v>533</v>
      </c>
      <c r="C20" s="678"/>
      <c r="D20" s="663"/>
      <c r="E20" s="664"/>
      <c r="F20" s="686">
        <v>1897</v>
      </c>
      <c r="G20" s="663">
        <v>1897</v>
      </c>
      <c r="H20" s="687">
        <v>1897</v>
      </c>
      <c r="I20" s="683">
        <f t="shared" si="2"/>
        <v>1897</v>
      </c>
      <c r="J20" s="673">
        <f t="shared" si="0"/>
        <v>1897</v>
      </c>
      <c r="K20" s="665">
        <f t="shared" si="1"/>
        <v>1897</v>
      </c>
      <c r="L20" s="666"/>
    </row>
    <row r="21" spans="1:12" s="966" customFormat="1">
      <c r="A21" s="1492" t="s">
        <v>538</v>
      </c>
      <c r="B21" s="1493"/>
      <c r="C21" s="967"/>
      <c r="D21" s="968"/>
      <c r="E21" s="969"/>
      <c r="F21" s="970">
        <f>F18-F19</f>
        <v>143467</v>
      </c>
      <c r="G21" s="968">
        <f>G18-G19</f>
        <v>143467</v>
      </c>
      <c r="H21" s="971">
        <f>H18-H19</f>
        <v>143467</v>
      </c>
      <c r="I21" s="972">
        <f t="shared" si="2"/>
        <v>143467</v>
      </c>
      <c r="J21" s="973">
        <f t="shared" si="0"/>
        <v>143467</v>
      </c>
      <c r="K21" s="974">
        <f t="shared" si="1"/>
        <v>143467</v>
      </c>
      <c r="L21" s="965"/>
    </row>
    <row r="22" spans="1:12">
      <c r="A22" s="667"/>
      <c r="B22" s="680" t="s">
        <v>532</v>
      </c>
      <c r="C22" s="678"/>
      <c r="D22" s="663"/>
      <c r="E22" s="664"/>
      <c r="F22" s="686">
        <v>71519</v>
      </c>
      <c r="G22" s="663">
        <v>71519</v>
      </c>
      <c r="H22" s="687">
        <v>71519</v>
      </c>
      <c r="I22" s="683">
        <f t="shared" si="2"/>
        <v>71519</v>
      </c>
      <c r="J22" s="673">
        <f t="shared" si="0"/>
        <v>71519</v>
      </c>
      <c r="K22" s="665">
        <f t="shared" si="1"/>
        <v>71519</v>
      </c>
      <c r="L22" s="666"/>
    </row>
    <row r="23" spans="1:12">
      <c r="A23" s="667"/>
      <c r="B23" s="680" t="s">
        <v>533</v>
      </c>
      <c r="C23" s="678"/>
      <c r="D23" s="663"/>
      <c r="E23" s="664"/>
      <c r="F23" s="686">
        <v>1208</v>
      </c>
      <c r="G23" s="663">
        <v>1208</v>
      </c>
      <c r="H23" s="687">
        <v>1208</v>
      </c>
      <c r="I23" s="683">
        <f t="shared" si="2"/>
        <v>1208</v>
      </c>
      <c r="J23" s="673">
        <f t="shared" si="0"/>
        <v>1208</v>
      </c>
      <c r="K23" s="665">
        <f t="shared" si="1"/>
        <v>1208</v>
      </c>
      <c r="L23" s="666"/>
    </row>
    <row r="24" spans="1:12" s="966" customFormat="1">
      <c r="A24" s="1492" t="s">
        <v>539</v>
      </c>
      <c r="B24" s="1493"/>
      <c r="C24" s="967"/>
      <c r="D24" s="968"/>
      <c r="E24" s="969"/>
      <c r="F24" s="970">
        <f>F21-F22</f>
        <v>71948</v>
      </c>
      <c r="G24" s="968">
        <f>G21-G22</f>
        <v>71948</v>
      </c>
      <c r="H24" s="971">
        <f>H21-H22</f>
        <v>71948</v>
      </c>
      <c r="I24" s="972">
        <f t="shared" si="2"/>
        <v>71948</v>
      </c>
      <c r="J24" s="973">
        <f t="shared" si="0"/>
        <v>71948</v>
      </c>
      <c r="K24" s="974">
        <f t="shared" si="1"/>
        <v>71948</v>
      </c>
      <c r="L24" s="965"/>
    </row>
    <row r="25" spans="1:12">
      <c r="A25" s="667"/>
      <c r="B25" s="680" t="s">
        <v>532</v>
      </c>
      <c r="C25" s="678"/>
      <c r="D25" s="663"/>
      <c r="E25" s="664"/>
      <c r="F25" s="686">
        <v>71948</v>
      </c>
      <c r="G25" s="663">
        <v>71948</v>
      </c>
      <c r="H25" s="687">
        <v>71948</v>
      </c>
      <c r="I25" s="683">
        <f t="shared" si="2"/>
        <v>71948</v>
      </c>
      <c r="J25" s="673">
        <f t="shared" si="0"/>
        <v>71948</v>
      </c>
      <c r="K25" s="665">
        <f t="shared" si="1"/>
        <v>71948</v>
      </c>
      <c r="L25" s="666"/>
    </row>
    <row r="26" spans="1:12" ht="15.75" thickBot="1">
      <c r="A26" s="668"/>
      <c r="B26" s="681" t="s">
        <v>533</v>
      </c>
      <c r="C26" s="679"/>
      <c r="D26" s="669"/>
      <c r="E26" s="670"/>
      <c r="F26" s="688">
        <v>521</v>
      </c>
      <c r="G26" s="669">
        <v>521</v>
      </c>
      <c r="H26" s="689">
        <v>521</v>
      </c>
      <c r="I26" s="684">
        <f t="shared" si="2"/>
        <v>521</v>
      </c>
      <c r="J26" s="674">
        <f t="shared" si="0"/>
        <v>521</v>
      </c>
      <c r="K26" s="671">
        <f t="shared" si="1"/>
        <v>521</v>
      </c>
      <c r="L26" s="666"/>
    </row>
  </sheetData>
  <mergeCells count="14">
    <mergeCell ref="A24:B24"/>
    <mergeCell ref="A3:K3"/>
    <mergeCell ref="A4:B5"/>
    <mergeCell ref="A6:B6"/>
    <mergeCell ref="A9:B9"/>
    <mergeCell ref="A12:B12"/>
    <mergeCell ref="A15:B15"/>
    <mergeCell ref="A18:B18"/>
    <mergeCell ref="A21:B21"/>
    <mergeCell ref="A1:K1"/>
    <mergeCell ref="A2:K2"/>
    <mergeCell ref="C4:E4"/>
    <mergeCell ref="F4:H4"/>
    <mergeCell ref="I4:K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Header>&amp;L&amp;"Times New Roman,Normál"&amp;10 13. melléklet a 18/2018.(IX.26.) önkormányzati rendelethez
 13. melléklet a 27/2017.(XII.21.)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zoomScaleNormal="100" workbookViewId="0">
      <selection activeCell="F3" sqref="F3"/>
    </sheetView>
  </sheetViews>
  <sheetFormatPr defaultRowHeight="15"/>
  <cols>
    <col min="1" max="1" width="20.85546875" style="489" customWidth="1"/>
    <col min="2" max="10" width="10.140625" style="489" bestFit="1" customWidth="1"/>
    <col min="11" max="13" width="11.28515625" style="489" bestFit="1" customWidth="1"/>
    <col min="14" max="16384" width="9.140625" style="489"/>
  </cols>
  <sheetData>
    <row r="1" spans="1:13">
      <c r="A1" s="1498" t="s">
        <v>540</v>
      </c>
      <c r="B1" s="1498"/>
      <c r="C1" s="1498"/>
      <c r="D1" s="1498"/>
      <c r="E1" s="1498"/>
      <c r="F1" s="1498"/>
      <c r="G1" s="1498"/>
      <c r="H1" s="1498"/>
      <c r="I1" s="1498"/>
      <c r="J1" s="1498"/>
      <c r="K1" s="1498"/>
      <c r="L1" s="1498"/>
      <c r="M1" s="1498"/>
    </row>
    <row r="2" spans="1:13" ht="15.75" thickBot="1">
      <c r="A2" s="693"/>
      <c r="B2" s="693"/>
      <c r="C2" s="693"/>
      <c r="D2" s="693"/>
      <c r="E2" s="693"/>
      <c r="F2" s="693"/>
      <c r="G2" s="693"/>
      <c r="H2" s="693"/>
      <c r="I2" s="693"/>
      <c r="J2" s="693"/>
      <c r="K2" s="693"/>
    </row>
    <row r="3" spans="1:13" ht="57.75" thickBot="1">
      <c r="A3" s="705" t="s">
        <v>3</v>
      </c>
      <c r="B3" s="703" t="s">
        <v>811</v>
      </c>
      <c r="C3" s="703" t="s">
        <v>561</v>
      </c>
      <c r="D3" s="703" t="s">
        <v>841</v>
      </c>
      <c r="E3" s="703" t="s">
        <v>541</v>
      </c>
      <c r="F3" s="703" t="s">
        <v>542</v>
      </c>
      <c r="G3" s="703" t="s">
        <v>543</v>
      </c>
      <c r="H3" s="703" t="s">
        <v>544</v>
      </c>
      <c r="I3" s="703" t="s">
        <v>545</v>
      </c>
      <c r="J3" s="706" t="s">
        <v>546</v>
      </c>
      <c r="K3" s="705" t="s">
        <v>829</v>
      </c>
      <c r="L3" s="703" t="s">
        <v>562</v>
      </c>
      <c r="M3" s="704" t="s">
        <v>840</v>
      </c>
    </row>
    <row r="4" spans="1:13" ht="15" customHeight="1">
      <c r="A4" s="700" t="s">
        <v>547</v>
      </c>
      <c r="B4" s="701">
        <v>1943000</v>
      </c>
      <c r="C4" s="701">
        <v>1943000</v>
      </c>
      <c r="D4" s="701">
        <v>1943000</v>
      </c>
      <c r="E4" s="701">
        <v>2017000</v>
      </c>
      <c r="F4" s="701">
        <v>2017000</v>
      </c>
      <c r="G4" s="701">
        <v>2025000</v>
      </c>
      <c r="H4" s="701">
        <v>2025000</v>
      </c>
      <c r="I4" s="701">
        <v>2025000</v>
      </c>
      <c r="J4" s="707">
        <v>2025000</v>
      </c>
      <c r="K4" s="711">
        <f>B4+SUM(E4:J4)</f>
        <v>14077000</v>
      </c>
      <c r="L4" s="701">
        <f>C4+SUM(E4:J4)</f>
        <v>14077000</v>
      </c>
      <c r="M4" s="702">
        <f>SUM(D4:J4)</f>
        <v>14077000</v>
      </c>
    </row>
    <row r="5" spans="1:13" ht="57">
      <c r="A5" s="694" t="s">
        <v>548</v>
      </c>
      <c r="B5" s="690">
        <v>150</v>
      </c>
      <c r="C5" s="690">
        <v>150</v>
      </c>
      <c r="D5" s="690">
        <v>150</v>
      </c>
      <c r="E5" s="690">
        <v>3500</v>
      </c>
      <c r="F5" s="690">
        <v>3800</v>
      </c>
      <c r="G5" s="690">
        <v>3800</v>
      </c>
      <c r="H5" s="690">
        <v>3800</v>
      </c>
      <c r="I5" s="690">
        <v>3800</v>
      </c>
      <c r="J5" s="708">
        <v>3800</v>
      </c>
      <c r="K5" s="712">
        <f t="shared" ref="K5:K18" si="0">B5+SUM(E5:J5)</f>
        <v>22650</v>
      </c>
      <c r="L5" s="690">
        <f t="shared" ref="L5:L18" si="1">C5+SUM(E5:J5)</f>
        <v>22650</v>
      </c>
      <c r="M5" s="695">
        <f t="shared" ref="M5:M18" si="2">SUM(D5:J5)</f>
        <v>22650</v>
      </c>
    </row>
    <row r="6" spans="1:13" ht="28.5">
      <c r="A6" s="694" t="s">
        <v>549</v>
      </c>
      <c r="B6" s="690">
        <f>SUM(B7:B10)</f>
        <v>138597</v>
      </c>
      <c r="C6" s="690">
        <f t="shared" ref="C6:J6" si="3">SUM(C7:C10)</f>
        <v>138597</v>
      </c>
      <c r="D6" s="690">
        <f t="shared" si="3"/>
        <v>138682</v>
      </c>
      <c r="E6" s="690">
        <f t="shared" si="3"/>
        <v>91100</v>
      </c>
      <c r="F6" s="690">
        <f t="shared" si="3"/>
        <v>90100</v>
      </c>
      <c r="G6" s="690">
        <f t="shared" si="3"/>
        <v>89100</v>
      </c>
      <c r="H6" s="690">
        <f t="shared" si="3"/>
        <v>87800</v>
      </c>
      <c r="I6" s="690">
        <f t="shared" si="3"/>
        <v>87800</v>
      </c>
      <c r="J6" s="708">
        <f t="shared" si="3"/>
        <v>87800</v>
      </c>
      <c r="K6" s="712">
        <f t="shared" si="0"/>
        <v>672297</v>
      </c>
      <c r="L6" s="690">
        <f t="shared" si="1"/>
        <v>672297</v>
      </c>
      <c r="M6" s="695">
        <f t="shared" si="2"/>
        <v>672382</v>
      </c>
    </row>
    <row r="7" spans="1:13">
      <c r="A7" s="696" t="s">
        <v>95</v>
      </c>
      <c r="B7" s="691">
        <v>2000</v>
      </c>
      <c r="C7" s="691">
        <v>2000</v>
      </c>
      <c r="D7" s="691">
        <v>2000</v>
      </c>
      <c r="E7" s="691">
        <v>1100</v>
      </c>
      <c r="F7" s="691">
        <v>1100</v>
      </c>
      <c r="G7" s="691">
        <v>1100</v>
      </c>
      <c r="H7" s="691">
        <v>800</v>
      </c>
      <c r="I7" s="691">
        <v>800</v>
      </c>
      <c r="J7" s="709">
        <v>800</v>
      </c>
      <c r="K7" s="956">
        <f t="shared" si="0"/>
        <v>7700</v>
      </c>
      <c r="L7" s="691">
        <f t="shared" si="1"/>
        <v>7700</v>
      </c>
      <c r="M7" s="697">
        <f t="shared" si="2"/>
        <v>7700</v>
      </c>
    </row>
    <row r="8" spans="1:13" ht="75">
      <c r="A8" s="696" t="s">
        <v>550</v>
      </c>
      <c r="B8" s="691">
        <v>34077</v>
      </c>
      <c r="C8" s="691">
        <v>34077</v>
      </c>
      <c r="D8" s="691">
        <f>8178+25984</f>
        <v>34162</v>
      </c>
      <c r="E8" s="691">
        <v>10000</v>
      </c>
      <c r="F8" s="691">
        <v>10000</v>
      </c>
      <c r="G8" s="691">
        <v>10000</v>
      </c>
      <c r="H8" s="691">
        <v>10000</v>
      </c>
      <c r="I8" s="691">
        <v>10000</v>
      </c>
      <c r="J8" s="709">
        <v>10000</v>
      </c>
      <c r="K8" s="956">
        <f t="shared" si="0"/>
        <v>94077</v>
      </c>
      <c r="L8" s="691">
        <f t="shared" si="1"/>
        <v>94077</v>
      </c>
      <c r="M8" s="697">
        <f t="shared" si="2"/>
        <v>94162</v>
      </c>
    </row>
    <row r="9" spans="1:13" ht="60">
      <c r="A9" s="696" t="s">
        <v>551</v>
      </c>
      <c r="B9" s="691">
        <v>94520</v>
      </c>
      <c r="C9" s="691">
        <v>94520</v>
      </c>
      <c r="D9" s="691">
        <v>94520</v>
      </c>
      <c r="E9" s="691">
        <v>70000</v>
      </c>
      <c r="F9" s="691">
        <v>69000</v>
      </c>
      <c r="G9" s="691">
        <v>68000</v>
      </c>
      <c r="H9" s="691">
        <v>67000</v>
      </c>
      <c r="I9" s="691">
        <v>67000</v>
      </c>
      <c r="J9" s="709">
        <v>67000</v>
      </c>
      <c r="K9" s="956">
        <f t="shared" si="0"/>
        <v>502520</v>
      </c>
      <c r="L9" s="691">
        <f t="shared" si="1"/>
        <v>502520</v>
      </c>
      <c r="M9" s="697">
        <f t="shared" si="2"/>
        <v>502520</v>
      </c>
    </row>
    <row r="10" spans="1:13">
      <c r="A10" s="696" t="s">
        <v>552</v>
      </c>
      <c r="B10" s="691">
        <v>8000</v>
      </c>
      <c r="C10" s="691">
        <v>8000</v>
      </c>
      <c r="D10" s="691">
        <v>8000</v>
      </c>
      <c r="E10" s="691">
        <v>10000</v>
      </c>
      <c r="F10" s="691">
        <v>10000</v>
      </c>
      <c r="G10" s="691">
        <v>10000</v>
      </c>
      <c r="H10" s="691">
        <v>10000</v>
      </c>
      <c r="I10" s="691">
        <v>10000</v>
      </c>
      <c r="J10" s="709">
        <v>10000</v>
      </c>
      <c r="K10" s="956">
        <f t="shared" si="0"/>
        <v>68000</v>
      </c>
      <c r="L10" s="691">
        <f t="shared" si="1"/>
        <v>68000</v>
      </c>
      <c r="M10" s="697">
        <f t="shared" si="2"/>
        <v>68000</v>
      </c>
    </row>
    <row r="11" spans="1:13" ht="99.75">
      <c r="A11" s="694" t="s">
        <v>553</v>
      </c>
      <c r="B11" s="690">
        <v>1535722</v>
      </c>
      <c r="C11" s="690">
        <v>1535722</v>
      </c>
      <c r="D11" s="690">
        <f>1540270+25879+1555</f>
        <v>1567704</v>
      </c>
      <c r="E11" s="690">
        <v>68000</v>
      </c>
      <c r="F11" s="690">
        <v>67000</v>
      </c>
      <c r="G11" s="690">
        <v>66000</v>
      </c>
      <c r="H11" s="690">
        <v>66000</v>
      </c>
      <c r="I11" s="690">
        <v>66000</v>
      </c>
      <c r="J11" s="708">
        <v>66000</v>
      </c>
      <c r="K11" s="712">
        <f t="shared" si="0"/>
        <v>1934722</v>
      </c>
      <c r="L11" s="690">
        <f t="shared" si="1"/>
        <v>1934722</v>
      </c>
      <c r="M11" s="695">
        <f t="shared" si="2"/>
        <v>1966704</v>
      </c>
    </row>
    <row r="12" spans="1:13" ht="28.5">
      <c r="A12" s="694" t="s">
        <v>554</v>
      </c>
      <c r="B12" s="690">
        <f>B4+B6+B5+B11</f>
        <v>3617469</v>
      </c>
      <c r="C12" s="690">
        <f t="shared" ref="C12:J12" si="4">C4+C6+C5+C11</f>
        <v>3617469</v>
      </c>
      <c r="D12" s="690">
        <f t="shared" si="4"/>
        <v>3649536</v>
      </c>
      <c r="E12" s="690">
        <f t="shared" si="4"/>
        <v>2179600</v>
      </c>
      <c r="F12" s="690">
        <f t="shared" si="4"/>
        <v>2177900</v>
      </c>
      <c r="G12" s="690">
        <f t="shared" si="4"/>
        <v>2183900</v>
      </c>
      <c r="H12" s="690">
        <f t="shared" si="4"/>
        <v>2182600</v>
      </c>
      <c r="I12" s="690">
        <f t="shared" si="4"/>
        <v>2182600</v>
      </c>
      <c r="J12" s="708">
        <f t="shared" si="4"/>
        <v>2182600</v>
      </c>
      <c r="K12" s="712">
        <f t="shared" si="0"/>
        <v>16706669</v>
      </c>
      <c r="L12" s="690">
        <f t="shared" si="1"/>
        <v>16706669</v>
      </c>
      <c r="M12" s="695">
        <f t="shared" si="2"/>
        <v>16738736</v>
      </c>
    </row>
    <row r="13" spans="1:13" ht="28.5">
      <c r="A13" s="694" t="s">
        <v>555</v>
      </c>
      <c r="B13" s="690">
        <f>B12/2</f>
        <v>1808734.5</v>
      </c>
      <c r="C13" s="690">
        <f t="shared" ref="C13:J13" si="5">C12/2</f>
        <v>1808734.5</v>
      </c>
      <c r="D13" s="690">
        <f t="shared" si="5"/>
        <v>1824768</v>
      </c>
      <c r="E13" s="690">
        <f t="shared" si="5"/>
        <v>1089800</v>
      </c>
      <c r="F13" s="690">
        <f t="shared" si="5"/>
        <v>1088950</v>
      </c>
      <c r="G13" s="690">
        <f t="shared" si="5"/>
        <v>1091950</v>
      </c>
      <c r="H13" s="690">
        <f t="shared" si="5"/>
        <v>1091300</v>
      </c>
      <c r="I13" s="690">
        <f t="shared" si="5"/>
        <v>1091300</v>
      </c>
      <c r="J13" s="708">
        <f t="shared" si="5"/>
        <v>1091300</v>
      </c>
      <c r="K13" s="712">
        <f t="shared" si="0"/>
        <v>8353334.5</v>
      </c>
      <c r="L13" s="690">
        <f t="shared" si="1"/>
        <v>8353334.5</v>
      </c>
      <c r="M13" s="695">
        <f t="shared" si="2"/>
        <v>8369368</v>
      </c>
    </row>
    <row r="14" spans="1:13" ht="71.25">
      <c r="A14" s="694" t="s">
        <v>556</v>
      </c>
      <c r="B14" s="690">
        <f>B15</f>
        <v>158112</v>
      </c>
      <c r="C14" s="690">
        <f t="shared" ref="C14:J14" si="6">C15</f>
        <v>158112</v>
      </c>
      <c r="D14" s="690">
        <f t="shared" si="6"/>
        <v>158112</v>
      </c>
      <c r="E14" s="690">
        <f t="shared" si="6"/>
        <v>110991</v>
      </c>
      <c r="F14" s="690">
        <f t="shared" si="6"/>
        <v>101206</v>
      </c>
      <c r="G14" s="690">
        <f t="shared" si="6"/>
        <v>74105</v>
      </c>
      <c r="H14" s="690">
        <f t="shared" si="6"/>
        <v>73416</v>
      </c>
      <c r="I14" s="690">
        <f t="shared" si="6"/>
        <v>72727</v>
      </c>
      <c r="J14" s="708">
        <f t="shared" si="6"/>
        <v>72469</v>
      </c>
      <c r="K14" s="712">
        <f t="shared" si="0"/>
        <v>663026</v>
      </c>
      <c r="L14" s="690">
        <f t="shared" si="1"/>
        <v>663026</v>
      </c>
      <c r="M14" s="695">
        <f t="shared" si="2"/>
        <v>663026</v>
      </c>
    </row>
    <row r="15" spans="1:13" ht="45">
      <c r="A15" s="696" t="s">
        <v>557</v>
      </c>
      <c r="B15" s="691">
        <v>158112</v>
      </c>
      <c r="C15" s="691">
        <v>158112</v>
      </c>
      <c r="D15" s="691">
        <f>151067+7045</f>
        <v>158112</v>
      </c>
      <c r="E15" s="691">
        <v>110991</v>
      </c>
      <c r="F15" s="691">
        <v>101206</v>
      </c>
      <c r="G15" s="691">
        <v>74105</v>
      </c>
      <c r="H15" s="691">
        <v>73416</v>
      </c>
      <c r="I15" s="691">
        <v>72727</v>
      </c>
      <c r="J15" s="709">
        <v>72469</v>
      </c>
      <c r="K15" s="956">
        <f t="shared" si="0"/>
        <v>663026</v>
      </c>
      <c r="L15" s="691">
        <f t="shared" si="1"/>
        <v>663026</v>
      </c>
      <c r="M15" s="697">
        <f t="shared" si="2"/>
        <v>663026</v>
      </c>
    </row>
    <row r="16" spans="1:13" ht="71.25">
      <c r="A16" s="694" t="s">
        <v>558</v>
      </c>
      <c r="B16" s="690">
        <v>0</v>
      </c>
      <c r="C16" s="690">
        <v>0</v>
      </c>
      <c r="D16" s="690">
        <v>0</v>
      </c>
      <c r="E16" s="690">
        <v>0</v>
      </c>
      <c r="F16" s="690">
        <v>0</v>
      </c>
      <c r="G16" s="690">
        <v>0</v>
      </c>
      <c r="H16" s="690">
        <v>0</v>
      </c>
      <c r="I16" s="690">
        <v>0</v>
      </c>
      <c r="J16" s="708">
        <v>0</v>
      </c>
      <c r="K16" s="712">
        <f t="shared" si="0"/>
        <v>0</v>
      </c>
      <c r="L16" s="690">
        <f t="shared" si="1"/>
        <v>0</v>
      </c>
      <c r="M16" s="695">
        <f t="shared" si="2"/>
        <v>0</v>
      </c>
    </row>
    <row r="17" spans="1:13" ht="42.75">
      <c r="A17" s="694" t="s">
        <v>559</v>
      </c>
      <c r="B17" s="690">
        <f t="shared" ref="B17" si="7">B14+B16</f>
        <v>158112</v>
      </c>
      <c r="C17" s="690">
        <f t="shared" ref="C17:J17" si="8">C14+C16</f>
        <v>158112</v>
      </c>
      <c r="D17" s="690">
        <f t="shared" si="8"/>
        <v>158112</v>
      </c>
      <c r="E17" s="690">
        <f t="shared" si="8"/>
        <v>110991</v>
      </c>
      <c r="F17" s="690">
        <f t="shared" si="8"/>
        <v>101206</v>
      </c>
      <c r="G17" s="690">
        <f t="shared" si="8"/>
        <v>74105</v>
      </c>
      <c r="H17" s="690">
        <f t="shared" si="8"/>
        <v>73416</v>
      </c>
      <c r="I17" s="690">
        <f t="shared" si="8"/>
        <v>72727</v>
      </c>
      <c r="J17" s="708">
        <f t="shared" si="8"/>
        <v>72469</v>
      </c>
      <c r="K17" s="712">
        <f t="shared" si="0"/>
        <v>663026</v>
      </c>
      <c r="L17" s="690">
        <f t="shared" si="1"/>
        <v>663026</v>
      </c>
      <c r="M17" s="695">
        <f t="shared" si="2"/>
        <v>663026</v>
      </c>
    </row>
    <row r="18" spans="1:13" ht="57.75" thickBot="1">
      <c r="A18" s="698" t="s">
        <v>560</v>
      </c>
      <c r="B18" s="692">
        <f t="shared" ref="B18" si="9">B13-B17</f>
        <v>1650622.5</v>
      </c>
      <c r="C18" s="692">
        <f t="shared" ref="C18:J18" si="10">C13-C17</f>
        <v>1650622.5</v>
      </c>
      <c r="D18" s="692">
        <f t="shared" si="10"/>
        <v>1666656</v>
      </c>
      <c r="E18" s="692">
        <f t="shared" si="10"/>
        <v>978809</v>
      </c>
      <c r="F18" s="692">
        <f t="shared" si="10"/>
        <v>987744</v>
      </c>
      <c r="G18" s="692">
        <f t="shared" si="10"/>
        <v>1017845</v>
      </c>
      <c r="H18" s="692">
        <f t="shared" si="10"/>
        <v>1017884</v>
      </c>
      <c r="I18" s="692">
        <f t="shared" si="10"/>
        <v>1018573</v>
      </c>
      <c r="J18" s="710">
        <f t="shared" si="10"/>
        <v>1018831</v>
      </c>
      <c r="K18" s="713">
        <f t="shared" si="0"/>
        <v>7690308.5</v>
      </c>
      <c r="L18" s="692">
        <f t="shared" si="1"/>
        <v>7690308.5</v>
      </c>
      <c r="M18" s="699">
        <f t="shared" si="2"/>
        <v>7706342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Header>&amp;L&amp;"Times New Roman,Normál"&amp;10 13. melléklet a 18/2018.(IX.26.) önkormányzati rendelethez
 13. melléklet a 27/2017.(XII.21.)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zoomScaleNormal="100" workbookViewId="0">
      <selection activeCell="D8" sqref="D8"/>
    </sheetView>
  </sheetViews>
  <sheetFormatPr defaultRowHeight="15"/>
  <cols>
    <col min="1" max="1" width="42.28515625" style="716" customWidth="1"/>
    <col min="2" max="4" width="10.140625" style="717" customWidth="1"/>
    <col min="5" max="5" width="42.28515625" style="716" customWidth="1"/>
    <col min="6" max="14" width="10.140625" style="717" customWidth="1"/>
    <col min="15" max="17" width="10.140625" style="718" customWidth="1"/>
    <col min="18" max="18" width="10.5703125" style="714" customWidth="1"/>
    <col min="19" max="16384" width="9.140625" style="716"/>
  </cols>
  <sheetData>
    <row r="1" spans="1:18">
      <c r="A1" s="1499" t="s">
        <v>827</v>
      </c>
      <c r="B1" s="1499"/>
      <c r="C1" s="1499"/>
      <c r="D1" s="1499"/>
      <c r="E1" s="1499"/>
      <c r="F1" s="1499"/>
      <c r="G1" s="1499"/>
      <c r="H1" s="1499"/>
      <c r="I1" s="1499"/>
      <c r="J1" s="1499"/>
      <c r="K1" s="1499"/>
      <c r="L1" s="1499"/>
      <c r="M1" s="1499"/>
      <c r="N1" s="1499"/>
      <c r="O1" s="1499"/>
      <c r="P1" s="1499"/>
      <c r="Q1" s="1499"/>
      <c r="R1" s="715"/>
    </row>
    <row r="2" spans="1:18" ht="15.75" thickBot="1"/>
    <row r="3" spans="1:18">
      <c r="A3" s="1500" t="s">
        <v>110</v>
      </c>
      <c r="B3" s="1501"/>
      <c r="C3" s="1501"/>
      <c r="D3" s="1502"/>
      <c r="E3" s="1500" t="s">
        <v>563</v>
      </c>
      <c r="F3" s="1501"/>
      <c r="G3" s="1501"/>
      <c r="H3" s="1501"/>
      <c r="I3" s="1501"/>
      <c r="J3" s="1501"/>
      <c r="K3" s="1501"/>
      <c r="L3" s="1501"/>
      <c r="M3" s="1501"/>
      <c r="N3" s="1501"/>
      <c r="O3" s="1501"/>
      <c r="P3" s="1501"/>
      <c r="Q3" s="1502"/>
      <c r="R3" s="719"/>
    </row>
    <row r="4" spans="1:18" s="721" customFormat="1" ht="30.75" customHeight="1">
      <c r="A4" s="1503" t="s">
        <v>810</v>
      </c>
      <c r="B4" s="1505" t="s">
        <v>4</v>
      </c>
      <c r="C4" s="1515" t="s">
        <v>564</v>
      </c>
      <c r="D4" s="1507" t="s">
        <v>838</v>
      </c>
      <c r="E4" s="1503" t="s">
        <v>810</v>
      </c>
      <c r="F4" s="1509" t="s">
        <v>13</v>
      </c>
      <c r="G4" s="1510"/>
      <c r="H4" s="1511"/>
      <c r="I4" s="1512" t="s">
        <v>64</v>
      </c>
      <c r="J4" s="1513"/>
      <c r="K4" s="1514"/>
      <c r="L4" s="1510" t="s">
        <v>65</v>
      </c>
      <c r="M4" s="1510"/>
      <c r="N4" s="1510"/>
      <c r="O4" s="1509" t="s">
        <v>78</v>
      </c>
      <c r="P4" s="1510"/>
      <c r="Q4" s="1511"/>
      <c r="R4" s="720"/>
    </row>
    <row r="5" spans="1:18" s="721" customFormat="1" ht="28.5">
      <c r="A5" s="1504"/>
      <c r="B5" s="1506"/>
      <c r="C5" s="1516"/>
      <c r="D5" s="1508"/>
      <c r="E5" s="1504"/>
      <c r="F5" s="787" t="s">
        <v>4</v>
      </c>
      <c r="G5" s="774" t="s">
        <v>564</v>
      </c>
      <c r="H5" s="775" t="s">
        <v>838</v>
      </c>
      <c r="I5" s="787" t="s">
        <v>4</v>
      </c>
      <c r="J5" s="774" t="s">
        <v>564</v>
      </c>
      <c r="K5" s="775" t="s">
        <v>838</v>
      </c>
      <c r="L5" s="785" t="s">
        <v>4</v>
      </c>
      <c r="M5" s="774" t="s">
        <v>564</v>
      </c>
      <c r="N5" s="774" t="s">
        <v>838</v>
      </c>
      <c r="O5" s="782" t="s">
        <v>4</v>
      </c>
      <c r="P5" s="774" t="s">
        <v>564</v>
      </c>
      <c r="Q5" s="775" t="s">
        <v>838</v>
      </c>
      <c r="R5" s="720"/>
    </row>
    <row r="6" spans="1:18" s="721" customFormat="1" ht="45">
      <c r="A6" s="753" t="s">
        <v>291</v>
      </c>
      <c r="B6" s="724">
        <v>2160</v>
      </c>
      <c r="C6" s="724">
        <v>2160</v>
      </c>
      <c r="D6" s="750">
        <v>2160</v>
      </c>
      <c r="E6" s="788" t="s">
        <v>567</v>
      </c>
      <c r="F6" s="764"/>
      <c r="G6" s="731"/>
      <c r="H6" s="765"/>
      <c r="I6" s="764">
        <v>2160</v>
      </c>
      <c r="J6" s="731">
        <v>2160</v>
      </c>
      <c r="K6" s="765">
        <v>2160</v>
      </c>
      <c r="L6" s="739"/>
      <c r="M6" s="738"/>
      <c r="N6" s="723"/>
      <c r="O6" s="783">
        <f>F6+I6+L6</f>
        <v>2160</v>
      </c>
      <c r="P6" s="776">
        <f t="shared" ref="P6:P18" si="0">G6+J6+M6</f>
        <v>2160</v>
      </c>
      <c r="Q6" s="777">
        <f t="shared" ref="Q6:Q18" si="1">H6+K6+N6</f>
        <v>2160</v>
      </c>
      <c r="R6" s="722"/>
    </row>
    <row r="7" spans="1:18" s="721" customFormat="1" ht="45">
      <c r="A7" s="749" t="s">
        <v>292</v>
      </c>
      <c r="B7" s="724">
        <v>206912</v>
      </c>
      <c r="C7" s="724">
        <v>206912</v>
      </c>
      <c r="D7" s="750">
        <v>206912</v>
      </c>
      <c r="E7" s="789" t="s">
        <v>292</v>
      </c>
      <c r="F7" s="756"/>
      <c r="G7" s="773"/>
      <c r="H7" s="757"/>
      <c r="I7" s="756">
        <v>206912</v>
      </c>
      <c r="J7" s="773">
        <v>206912</v>
      </c>
      <c r="K7" s="757">
        <v>206912</v>
      </c>
      <c r="L7" s="739"/>
      <c r="M7" s="738"/>
      <c r="N7" s="723"/>
      <c r="O7" s="783">
        <f t="shared" ref="O7:O18" si="2">F7+I7+L7</f>
        <v>206912</v>
      </c>
      <c r="P7" s="776">
        <f t="shared" si="0"/>
        <v>206912</v>
      </c>
      <c r="Q7" s="777">
        <f t="shared" si="1"/>
        <v>206912</v>
      </c>
      <c r="R7" s="719"/>
    </row>
    <row r="8" spans="1:18" s="721" customFormat="1" ht="60">
      <c r="A8" s="751" t="s">
        <v>293</v>
      </c>
      <c r="B8" s="724">
        <v>169425</v>
      </c>
      <c r="C8" s="724">
        <v>169425</v>
      </c>
      <c r="D8" s="750">
        <v>14</v>
      </c>
      <c r="E8" s="790" t="s">
        <v>568</v>
      </c>
      <c r="F8" s="758"/>
      <c r="G8" s="726"/>
      <c r="H8" s="759"/>
      <c r="I8" s="758">
        <v>169425</v>
      </c>
      <c r="J8" s="726">
        <v>169425</v>
      </c>
      <c r="K8" s="759">
        <v>169425</v>
      </c>
      <c r="L8" s="739"/>
      <c r="M8" s="738"/>
      <c r="N8" s="723"/>
      <c r="O8" s="783">
        <f t="shared" si="2"/>
        <v>169425</v>
      </c>
      <c r="P8" s="776">
        <f t="shared" si="0"/>
        <v>169425</v>
      </c>
      <c r="Q8" s="777">
        <f t="shared" si="1"/>
        <v>169425</v>
      </c>
      <c r="R8" s="722"/>
    </row>
    <row r="9" spans="1:18" s="721" customFormat="1" ht="75">
      <c r="A9" s="752" t="s">
        <v>297</v>
      </c>
      <c r="B9" s="724">
        <v>320479</v>
      </c>
      <c r="C9" s="724">
        <v>320479</v>
      </c>
      <c r="D9" s="750">
        <v>315856</v>
      </c>
      <c r="E9" s="791" t="s">
        <v>569</v>
      </c>
      <c r="F9" s="760"/>
      <c r="G9" s="727"/>
      <c r="H9" s="761"/>
      <c r="I9" s="760">
        <v>320479</v>
      </c>
      <c r="J9" s="727">
        <v>320479</v>
      </c>
      <c r="K9" s="761">
        <v>315856</v>
      </c>
      <c r="L9" s="739"/>
      <c r="M9" s="738"/>
      <c r="N9" s="723"/>
      <c r="O9" s="783">
        <f t="shared" si="2"/>
        <v>320479</v>
      </c>
      <c r="P9" s="776">
        <f t="shared" si="0"/>
        <v>320479</v>
      </c>
      <c r="Q9" s="777">
        <f t="shared" si="1"/>
        <v>315856</v>
      </c>
      <c r="R9" s="722"/>
    </row>
    <row r="10" spans="1:18" s="721" customFormat="1" ht="30">
      <c r="A10" s="752" t="s">
        <v>298</v>
      </c>
      <c r="B10" s="724">
        <v>140239</v>
      </c>
      <c r="C10" s="724">
        <v>140239</v>
      </c>
      <c r="D10" s="750">
        <v>136683</v>
      </c>
      <c r="E10" s="791" t="s">
        <v>298</v>
      </c>
      <c r="F10" s="762"/>
      <c r="G10" s="730"/>
      <c r="H10" s="763"/>
      <c r="I10" s="762">
        <v>6040</v>
      </c>
      <c r="J10" s="730">
        <v>6040</v>
      </c>
      <c r="K10" s="763">
        <v>2484</v>
      </c>
      <c r="L10" s="739">
        <v>134199</v>
      </c>
      <c r="M10" s="738">
        <v>134199</v>
      </c>
      <c r="N10" s="723">
        <v>134199</v>
      </c>
      <c r="O10" s="783">
        <f t="shared" si="2"/>
        <v>140239</v>
      </c>
      <c r="P10" s="776">
        <f t="shared" si="0"/>
        <v>140239</v>
      </c>
      <c r="Q10" s="777">
        <f t="shared" si="1"/>
        <v>136683</v>
      </c>
      <c r="R10" s="722"/>
    </row>
    <row r="11" spans="1:18" s="721" customFormat="1" ht="30">
      <c r="A11" s="753" t="s">
        <v>570</v>
      </c>
      <c r="B11" s="724">
        <v>401522</v>
      </c>
      <c r="C11" s="724">
        <v>401522</v>
      </c>
      <c r="D11" s="750">
        <v>399274</v>
      </c>
      <c r="E11" s="788" t="s">
        <v>571</v>
      </c>
      <c r="F11" s="764"/>
      <c r="G11" s="731"/>
      <c r="H11" s="765"/>
      <c r="I11" s="764">
        <v>401522</v>
      </c>
      <c r="J11" s="731">
        <v>401522</v>
      </c>
      <c r="K11" s="765">
        <v>399274</v>
      </c>
      <c r="L11" s="739"/>
      <c r="M11" s="738"/>
      <c r="N11" s="723"/>
      <c r="O11" s="783">
        <f t="shared" si="2"/>
        <v>401522</v>
      </c>
      <c r="P11" s="776">
        <f t="shared" si="0"/>
        <v>401522</v>
      </c>
      <c r="Q11" s="777">
        <f t="shared" si="1"/>
        <v>399274</v>
      </c>
      <c r="R11" s="722"/>
    </row>
    <row r="12" spans="1:18" s="721" customFormat="1" ht="45">
      <c r="A12" s="754" t="s">
        <v>478</v>
      </c>
      <c r="B12" s="724">
        <v>46700</v>
      </c>
      <c r="C12" s="724">
        <v>0</v>
      </c>
      <c r="D12" s="750">
        <v>0</v>
      </c>
      <c r="E12" s="792" t="s">
        <v>478</v>
      </c>
      <c r="F12" s="762">
        <v>46700</v>
      </c>
      <c r="G12" s="730">
        <v>0</v>
      </c>
      <c r="H12" s="763">
        <v>0</v>
      </c>
      <c r="I12" s="762"/>
      <c r="J12" s="730"/>
      <c r="K12" s="763"/>
      <c r="L12" s="739"/>
      <c r="M12" s="738"/>
      <c r="N12" s="723"/>
      <c r="O12" s="783">
        <f t="shared" si="2"/>
        <v>46700</v>
      </c>
      <c r="P12" s="776">
        <f t="shared" si="0"/>
        <v>0</v>
      </c>
      <c r="Q12" s="777">
        <f t="shared" si="1"/>
        <v>0</v>
      </c>
      <c r="R12" s="722"/>
    </row>
    <row r="13" spans="1:18" s="721" customFormat="1" ht="30">
      <c r="A13" s="753" t="s">
        <v>484</v>
      </c>
      <c r="B13" s="724">
        <v>60000</v>
      </c>
      <c r="C13" s="724">
        <v>0</v>
      </c>
      <c r="D13" s="750">
        <v>0</v>
      </c>
      <c r="E13" s="788" t="s">
        <v>484</v>
      </c>
      <c r="F13" s="762"/>
      <c r="G13" s="730"/>
      <c r="H13" s="763"/>
      <c r="I13" s="762"/>
      <c r="J13" s="730"/>
      <c r="K13" s="763"/>
      <c r="L13" s="739">
        <v>60000</v>
      </c>
      <c r="M13" s="738">
        <v>0</v>
      </c>
      <c r="N13" s="723">
        <v>0</v>
      </c>
      <c r="O13" s="783">
        <f t="shared" si="2"/>
        <v>60000</v>
      </c>
      <c r="P13" s="776">
        <f t="shared" si="0"/>
        <v>0</v>
      </c>
      <c r="Q13" s="777">
        <f t="shared" si="1"/>
        <v>0</v>
      </c>
      <c r="R13" s="722"/>
    </row>
    <row r="14" spans="1:18" s="721" customFormat="1" ht="45">
      <c r="A14" s="754" t="s">
        <v>572</v>
      </c>
      <c r="B14" s="724">
        <v>40000</v>
      </c>
      <c r="C14" s="724">
        <v>0</v>
      </c>
      <c r="D14" s="750">
        <v>0</v>
      </c>
      <c r="E14" s="792" t="s">
        <v>572</v>
      </c>
      <c r="F14" s="762"/>
      <c r="G14" s="730"/>
      <c r="H14" s="763"/>
      <c r="I14" s="762"/>
      <c r="J14" s="730"/>
      <c r="K14" s="763"/>
      <c r="L14" s="739">
        <v>40000</v>
      </c>
      <c r="M14" s="738">
        <v>0</v>
      </c>
      <c r="N14" s="723">
        <v>0</v>
      </c>
      <c r="O14" s="783">
        <f t="shared" si="2"/>
        <v>40000</v>
      </c>
      <c r="P14" s="776">
        <f t="shared" si="0"/>
        <v>0</v>
      </c>
      <c r="Q14" s="777">
        <f t="shared" si="1"/>
        <v>0</v>
      </c>
      <c r="R14" s="722"/>
    </row>
    <row r="15" spans="1:18" s="721" customFormat="1" ht="30">
      <c r="A15" s="753" t="s">
        <v>486</v>
      </c>
      <c r="B15" s="724">
        <v>31000</v>
      </c>
      <c r="C15" s="724">
        <v>0</v>
      </c>
      <c r="D15" s="750">
        <v>0</v>
      </c>
      <c r="E15" s="788" t="s">
        <v>486</v>
      </c>
      <c r="F15" s="762"/>
      <c r="G15" s="730"/>
      <c r="H15" s="763"/>
      <c r="I15" s="762">
        <v>31000</v>
      </c>
      <c r="J15" s="730">
        <v>0</v>
      </c>
      <c r="K15" s="763">
        <v>0</v>
      </c>
      <c r="L15" s="739"/>
      <c r="M15" s="738"/>
      <c r="N15" s="723"/>
      <c r="O15" s="783">
        <f t="shared" si="2"/>
        <v>31000</v>
      </c>
      <c r="P15" s="776">
        <f t="shared" si="0"/>
        <v>0</v>
      </c>
      <c r="Q15" s="777">
        <f t="shared" si="1"/>
        <v>0</v>
      </c>
      <c r="R15" s="722"/>
    </row>
    <row r="16" spans="1:18" s="721" customFormat="1" ht="30">
      <c r="A16" s="754" t="s">
        <v>487</v>
      </c>
      <c r="B16" s="724">
        <v>150000</v>
      </c>
      <c r="C16" s="724">
        <v>0</v>
      </c>
      <c r="D16" s="750">
        <v>0</v>
      </c>
      <c r="E16" s="792" t="s">
        <v>573</v>
      </c>
      <c r="F16" s="766"/>
      <c r="G16" s="724"/>
      <c r="H16" s="750"/>
      <c r="I16" s="766"/>
      <c r="J16" s="724"/>
      <c r="K16" s="750"/>
      <c r="L16" s="734">
        <v>150000</v>
      </c>
      <c r="M16" s="724">
        <v>0</v>
      </c>
      <c r="N16" s="725">
        <v>0</v>
      </c>
      <c r="O16" s="783">
        <f t="shared" si="2"/>
        <v>150000</v>
      </c>
      <c r="P16" s="776">
        <f t="shared" si="0"/>
        <v>0</v>
      </c>
      <c r="Q16" s="777">
        <f t="shared" si="1"/>
        <v>0</v>
      </c>
      <c r="R16" s="722"/>
    </row>
    <row r="17" spans="1:18" s="721" customFormat="1" ht="15.75" thickBot="1">
      <c r="A17" s="754" t="s">
        <v>311</v>
      </c>
      <c r="B17" s="724">
        <v>4952</v>
      </c>
      <c r="C17" s="724">
        <v>4952</v>
      </c>
      <c r="D17" s="750">
        <v>4952</v>
      </c>
      <c r="E17" s="792" t="s">
        <v>311</v>
      </c>
      <c r="F17" s="766"/>
      <c r="G17" s="724"/>
      <c r="H17" s="750"/>
      <c r="I17" s="766">
        <v>4952</v>
      </c>
      <c r="J17" s="724">
        <v>4952</v>
      </c>
      <c r="K17" s="750">
        <v>4952</v>
      </c>
      <c r="L17" s="734"/>
      <c r="M17" s="724"/>
      <c r="N17" s="725"/>
      <c r="O17" s="783">
        <f t="shared" si="2"/>
        <v>4952</v>
      </c>
      <c r="P17" s="776">
        <f t="shared" si="0"/>
        <v>4952</v>
      </c>
      <c r="Q17" s="777">
        <f t="shared" si="1"/>
        <v>4952</v>
      </c>
      <c r="R17" s="722"/>
    </row>
    <row r="18" spans="1:18" ht="15.75" thickBot="1">
      <c r="A18" s="778" t="s">
        <v>78</v>
      </c>
      <c r="B18" s="779">
        <f>SUM(B6:B17)</f>
        <v>1573389</v>
      </c>
      <c r="C18" s="779">
        <f t="shared" ref="C18:D18" si="3">SUM(C6:C17)</f>
        <v>1245689</v>
      </c>
      <c r="D18" s="780">
        <f t="shared" si="3"/>
        <v>1065851</v>
      </c>
      <c r="E18" s="794" t="s">
        <v>78</v>
      </c>
      <c r="F18" s="784">
        <f t="shared" ref="F18:N18" si="4">SUM(F6:F17)</f>
        <v>46700</v>
      </c>
      <c r="G18" s="779">
        <f t="shared" si="4"/>
        <v>0</v>
      </c>
      <c r="H18" s="780">
        <f t="shared" si="4"/>
        <v>0</v>
      </c>
      <c r="I18" s="784">
        <f t="shared" si="4"/>
        <v>1142490</v>
      </c>
      <c r="J18" s="779">
        <f t="shared" si="4"/>
        <v>1111490</v>
      </c>
      <c r="K18" s="780">
        <f t="shared" si="4"/>
        <v>1101063</v>
      </c>
      <c r="L18" s="786">
        <f t="shared" si="4"/>
        <v>384199</v>
      </c>
      <c r="M18" s="779">
        <f t="shared" si="4"/>
        <v>134199</v>
      </c>
      <c r="N18" s="781">
        <f t="shared" si="4"/>
        <v>134199</v>
      </c>
      <c r="O18" s="784">
        <f t="shared" si="2"/>
        <v>1573389</v>
      </c>
      <c r="P18" s="779">
        <f t="shared" si="0"/>
        <v>1245689</v>
      </c>
      <c r="Q18" s="780">
        <f t="shared" si="1"/>
        <v>1235262</v>
      </c>
      <c r="R18" s="719"/>
    </row>
    <row r="19" spans="1:18">
      <c r="A19" s="743"/>
      <c r="B19" s="744"/>
      <c r="C19" s="744"/>
      <c r="D19" s="744"/>
      <c r="E19" s="743"/>
      <c r="F19" s="745"/>
      <c r="G19" s="745"/>
      <c r="H19" s="745"/>
      <c r="I19" s="745"/>
      <c r="J19" s="745"/>
      <c r="K19" s="745"/>
      <c r="L19" s="744"/>
      <c r="M19" s="744"/>
      <c r="N19" s="744"/>
      <c r="O19" s="744"/>
      <c r="P19" s="744"/>
      <c r="Q19" s="744"/>
      <c r="R19" s="719"/>
    </row>
    <row r="20" spans="1:18">
      <c r="A20" s="746"/>
      <c r="B20" s="747"/>
      <c r="C20" s="747"/>
      <c r="D20" s="747"/>
      <c r="E20" s="746"/>
      <c r="F20" s="747"/>
      <c r="G20" s="747"/>
      <c r="H20" s="747"/>
      <c r="I20" s="747"/>
      <c r="J20" s="747"/>
      <c r="K20" s="747"/>
      <c r="L20" s="747"/>
      <c r="M20" s="747"/>
      <c r="N20" s="747"/>
      <c r="O20" s="748"/>
      <c r="P20" s="748"/>
      <c r="Q20" s="748"/>
      <c r="R20" s="715"/>
    </row>
    <row r="21" spans="1:18">
      <c r="A21" s="746"/>
      <c r="B21" s="747"/>
      <c r="C21" s="747"/>
      <c r="D21" s="747"/>
      <c r="E21" s="746"/>
      <c r="F21" s="747"/>
      <c r="G21" s="747"/>
      <c r="H21" s="747"/>
      <c r="I21" s="747"/>
      <c r="J21" s="747"/>
      <c r="K21" s="747"/>
      <c r="L21" s="747"/>
      <c r="M21" s="747"/>
      <c r="N21" s="747"/>
      <c r="O21" s="748"/>
      <c r="P21" s="748"/>
      <c r="Q21" s="748"/>
      <c r="R21" s="715"/>
    </row>
    <row r="22" spans="1:18">
      <c r="A22" s="746"/>
      <c r="B22" s="747"/>
      <c r="C22" s="747"/>
      <c r="D22" s="747"/>
      <c r="E22" s="746"/>
      <c r="F22" s="747"/>
      <c r="G22" s="747"/>
      <c r="H22" s="747"/>
      <c r="I22" s="747"/>
      <c r="J22" s="747"/>
      <c r="K22" s="747"/>
      <c r="L22" s="747"/>
      <c r="M22" s="747"/>
      <c r="N22" s="747"/>
      <c r="O22" s="748"/>
      <c r="P22" s="748"/>
      <c r="Q22" s="748"/>
      <c r="R22" s="715"/>
    </row>
  </sheetData>
  <mergeCells count="12">
    <mergeCell ref="A1:Q1"/>
    <mergeCell ref="E3:Q3"/>
    <mergeCell ref="A4:A5"/>
    <mergeCell ref="B4:B5"/>
    <mergeCell ref="D4:D5"/>
    <mergeCell ref="E4:E5"/>
    <mergeCell ref="F4:H4"/>
    <mergeCell ref="A3:D3"/>
    <mergeCell ref="I4:K4"/>
    <mergeCell ref="L4:N4"/>
    <mergeCell ref="O4:Q4"/>
    <mergeCell ref="C4:C5"/>
  </mergeCell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headerFooter>
    <oddHeader>&amp;L&amp;"Times New Roman,Normál"&amp;10 14. melléklet a 18/2018.(IX.26.) önkormányzati rendelethez
 14. melléklet a 27/2017.(XII.21.)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topLeftCell="F1" zoomScaleNormal="100" workbookViewId="0">
      <selection activeCell="X8" sqref="X8"/>
    </sheetView>
  </sheetViews>
  <sheetFormatPr defaultRowHeight="15"/>
  <cols>
    <col min="1" max="1" width="42.28515625" style="716" customWidth="1"/>
    <col min="2" max="4" width="8.7109375" style="717" customWidth="1"/>
    <col min="5" max="5" width="42.28515625" style="716" customWidth="1"/>
    <col min="6" max="20" width="8.7109375" style="717" customWidth="1"/>
    <col min="21" max="23" width="8.7109375" style="718" customWidth="1"/>
    <col min="24" max="24" width="10.5703125" style="714" customWidth="1"/>
    <col min="25" max="16384" width="9.140625" style="716"/>
  </cols>
  <sheetData>
    <row r="1" spans="1:24">
      <c r="A1" s="1499" t="s">
        <v>827</v>
      </c>
      <c r="B1" s="1499"/>
      <c r="C1" s="1499"/>
      <c r="D1" s="1499"/>
      <c r="E1" s="1499"/>
      <c r="F1" s="1499"/>
      <c r="G1" s="1499"/>
      <c r="H1" s="1499"/>
      <c r="I1" s="1499"/>
      <c r="J1" s="1499"/>
      <c r="K1" s="1499"/>
      <c r="L1" s="1499"/>
      <c r="M1" s="1499"/>
      <c r="N1" s="1499"/>
      <c r="O1" s="1499"/>
      <c r="P1" s="1499"/>
      <c r="Q1" s="1499"/>
      <c r="R1" s="1499"/>
      <c r="S1" s="1499"/>
      <c r="T1" s="1499"/>
      <c r="U1" s="1499"/>
      <c r="V1" s="1499"/>
      <c r="W1" s="1499"/>
      <c r="X1" s="715"/>
    </row>
    <row r="2" spans="1:24" ht="15.75" thickBot="1"/>
    <row r="3" spans="1:24" ht="15.75" thickBot="1">
      <c r="A3" s="1500" t="s">
        <v>110</v>
      </c>
      <c r="B3" s="1501"/>
      <c r="C3" s="1501"/>
      <c r="D3" s="1502"/>
      <c r="E3" s="1500" t="s">
        <v>563</v>
      </c>
      <c r="F3" s="1501"/>
      <c r="G3" s="1501"/>
      <c r="H3" s="1501"/>
      <c r="I3" s="1501"/>
      <c r="J3" s="1501"/>
      <c r="K3" s="1501"/>
      <c r="L3" s="1501"/>
      <c r="M3" s="1501"/>
      <c r="N3" s="1501"/>
      <c r="O3" s="1520"/>
      <c r="P3" s="1520"/>
      <c r="Q3" s="1520"/>
      <c r="R3" s="1521"/>
      <c r="S3" s="1521"/>
      <c r="T3" s="1521"/>
      <c r="U3" s="1501"/>
      <c r="V3" s="1501"/>
      <c r="W3" s="1502"/>
      <c r="X3" s="719"/>
    </row>
    <row r="4" spans="1:24" s="721" customFormat="1" ht="30.75" customHeight="1">
      <c r="A4" s="1503" t="s">
        <v>828</v>
      </c>
      <c r="B4" s="1505" t="s">
        <v>4</v>
      </c>
      <c r="C4" s="1515" t="s">
        <v>564</v>
      </c>
      <c r="D4" s="1507" t="s">
        <v>838</v>
      </c>
      <c r="E4" s="1522" t="s">
        <v>828</v>
      </c>
      <c r="F4" s="1509" t="s">
        <v>7</v>
      </c>
      <c r="G4" s="1510"/>
      <c r="H4" s="1511"/>
      <c r="I4" s="1513" t="s">
        <v>565</v>
      </c>
      <c r="J4" s="1513"/>
      <c r="K4" s="1513"/>
      <c r="L4" s="1509" t="s">
        <v>13</v>
      </c>
      <c r="M4" s="1510"/>
      <c r="N4" s="1511"/>
      <c r="O4" s="1510" t="s">
        <v>566</v>
      </c>
      <c r="P4" s="1510"/>
      <c r="Q4" s="1510"/>
      <c r="R4" s="1517" t="s">
        <v>915</v>
      </c>
      <c r="S4" s="1518"/>
      <c r="T4" s="1519"/>
      <c r="U4" s="1509" t="s">
        <v>78</v>
      </c>
      <c r="V4" s="1510"/>
      <c r="W4" s="1511"/>
      <c r="X4" s="720"/>
    </row>
    <row r="5" spans="1:24" s="721" customFormat="1" ht="28.5">
      <c r="A5" s="1504"/>
      <c r="B5" s="1506"/>
      <c r="C5" s="1516"/>
      <c r="D5" s="1508"/>
      <c r="E5" s="1523"/>
      <c r="F5" s="787" t="s">
        <v>4</v>
      </c>
      <c r="G5" s="774" t="s">
        <v>564</v>
      </c>
      <c r="H5" s="775" t="s">
        <v>838</v>
      </c>
      <c r="I5" s="785" t="s">
        <v>4</v>
      </c>
      <c r="J5" s="774" t="s">
        <v>564</v>
      </c>
      <c r="K5" s="774" t="s">
        <v>838</v>
      </c>
      <c r="L5" s="787" t="s">
        <v>4</v>
      </c>
      <c r="M5" s="774" t="s">
        <v>564</v>
      </c>
      <c r="N5" s="775" t="s">
        <v>838</v>
      </c>
      <c r="O5" s="785" t="s">
        <v>4</v>
      </c>
      <c r="P5" s="774" t="s">
        <v>564</v>
      </c>
      <c r="Q5" s="774" t="s">
        <v>838</v>
      </c>
      <c r="R5" s="1278" t="s">
        <v>4</v>
      </c>
      <c r="S5" s="1279" t="s">
        <v>564</v>
      </c>
      <c r="T5" s="1280" t="s">
        <v>838</v>
      </c>
      <c r="U5" s="782" t="s">
        <v>4</v>
      </c>
      <c r="V5" s="774" t="s">
        <v>564</v>
      </c>
      <c r="W5" s="775" t="s">
        <v>838</v>
      </c>
      <c r="X5" s="720"/>
    </row>
    <row r="6" spans="1:24" s="721" customFormat="1" ht="45">
      <c r="A6" s="753" t="s">
        <v>291</v>
      </c>
      <c r="B6" s="724">
        <v>6840</v>
      </c>
      <c r="C6" s="724">
        <v>6840</v>
      </c>
      <c r="D6" s="750">
        <v>6840</v>
      </c>
      <c r="E6" s="788" t="s">
        <v>567</v>
      </c>
      <c r="F6" s="764">
        <v>1446</v>
      </c>
      <c r="G6" s="731">
        <v>1446</v>
      </c>
      <c r="H6" s="765">
        <v>1446</v>
      </c>
      <c r="I6" s="733">
        <v>619</v>
      </c>
      <c r="J6" s="731">
        <v>619</v>
      </c>
      <c r="K6" s="732">
        <v>619</v>
      </c>
      <c r="L6" s="764">
        <v>4775</v>
      </c>
      <c r="M6" s="731">
        <v>4775</v>
      </c>
      <c r="N6" s="765">
        <v>4775</v>
      </c>
      <c r="O6" s="733"/>
      <c r="P6" s="731"/>
      <c r="Q6" s="732"/>
      <c r="R6" s="764"/>
      <c r="S6" s="1281"/>
      <c r="T6" s="1282"/>
      <c r="U6" s="783">
        <f>F6+I6+L6+R6+O6</f>
        <v>6840</v>
      </c>
      <c r="V6" s="776">
        <f t="shared" ref="V6:V13" si="0">G6+J6+M6+S6+P6</f>
        <v>6840</v>
      </c>
      <c r="W6" s="777">
        <f t="shared" ref="W6:W13" si="1">H6+K6+N6+T6+Q6</f>
        <v>6840</v>
      </c>
      <c r="X6" s="722"/>
    </row>
    <row r="7" spans="1:24" s="721" customFormat="1" ht="45">
      <c r="A7" s="749" t="s">
        <v>292</v>
      </c>
      <c r="B7" s="724">
        <v>10144</v>
      </c>
      <c r="C7" s="724">
        <v>10144</v>
      </c>
      <c r="D7" s="750">
        <v>10144</v>
      </c>
      <c r="E7" s="789" t="s">
        <v>292</v>
      </c>
      <c r="F7" s="764">
        <v>3959</v>
      </c>
      <c r="G7" s="731">
        <v>3959</v>
      </c>
      <c r="H7" s="765">
        <v>3959</v>
      </c>
      <c r="I7" s="733">
        <v>1042</v>
      </c>
      <c r="J7" s="731">
        <v>1042</v>
      </c>
      <c r="K7" s="732">
        <v>1042</v>
      </c>
      <c r="L7" s="764">
        <v>5143</v>
      </c>
      <c r="M7" s="731">
        <v>5143</v>
      </c>
      <c r="N7" s="765">
        <v>5143</v>
      </c>
      <c r="O7" s="733"/>
      <c r="P7" s="731"/>
      <c r="Q7" s="732"/>
      <c r="R7" s="764"/>
      <c r="S7" s="1281"/>
      <c r="T7" s="1282"/>
      <c r="U7" s="783">
        <f t="shared" ref="U7:U13" si="2">F7+I7+L7+R7+O7</f>
        <v>10144</v>
      </c>
      <c r="V7" s="776">
        <f t="shared" si="0"/>
        <v>10144</v>
      </c>
      <c r="W7" s="777">
        <f t="shared" si="1"/>
        <v>10144</v>
      </c>
      <c r="X7" s="722"/>
    </row>
    <row r="8" spans="1:24" s="721" customFormat="1" ht="60">
      <c r="A8" s="751" t="s">
        <v>293</v>
      </c>
      <c r="B8" s="724">
        <v>8668</v>
      </c>
      <c r="C8" s="724">
        <v>8668</v>
      </c>
      <c r="D8" s="750">
        <v>7754</v>
      </c>
      <c r="E8" s="790" t="s">
        <v>293</v>
      </c>
      <c r="F8" s="769">
        <v>2771</v>
      </c>
      <c r="G8" s="738">
        <v>2771</v>
      </c>
      <c r="H8" s="770">
        <v>2771</v>
      </c>
      <c r="I8" s="739">
        <v>729</v>
      </c>
      <c r="J8" s="738">
        <v>729</v>
      </c>
      <c r="K8" s="723">
        <v>729</v>
      </c>
      <c r="L8" s="769">
        <v>5168</v>
      </c>
      <c r="M8" s="738">
        <v>5168</v>
      </c>
      <c r="N8" s="770">
        <v>4254</v>
      </c>
      <c r="O8" s="733"/>
      <c r="P8" s="731"/>
      <c r="Q8" s="732"/>
      <c r="R8" s="764"/>
      <c r="S8" s="1281"/>
      <c r="T8" s="1282"/>
      <c r="U8" s="783">
        <f t="shared" si="2"/>
        <v>8668</v>
      </c>
      <c r="V8" s="776">
        <f t="shared" si="0"/>
        <v>8668</v>
      </c>
      <c r="W8" s="777">
        <f t="shared" si="1"/>
        <v>7754</v>
      </c>
      <c r="X8" s="722"/>
    </row>
    <row r="9" spans="1:24" s="721" customFormat="1" ht="75">
      <c r="A9" s="752" t="s">
        <v>297</v>
      </c>
      <c r="B9" s="724">
        <v>17303</v>
      </c>
      <c r="C9" s="724">
        <v>17303</v>
      </c>
      <c r="D9" s="750">
        <v>17303</v>
      </c>
      <c r="E9" s="791" t="s">
        <v>297</v>
      </c>
      <c r="F9" s="769">
        <v>7039</v>
      </c>
      <c r="G9" s="738">
        <v>7039</v>
      </c>
      <c r="H9" s="770">
        <v>7039</v>
      </c>
      <c r="I9" s="739">
        <v>1711</v>
      </c>
      <c r="J9" s="738">
        <v>1711</v>
      </c>
      <c r="K9" s="723">
        <v>1711</v>
      </c>
      <c r="L9" s="769">
        <v>8553</v>
      </c>
      <c r="M9" s="738">
        <v>8553</v>
      </c>
      <c r="N9" s="770">
        <v>8553</v>
      </c>
      <c r="O9" s="729"/>
      <c r="P9" s="727"/>
      <c r="Q9" s="728"/>
      <c r="R9" s="760"/>
      <c r="S9" s="1283"/>
      <c r="T9" s="1284"/>
      <c r="U9" s="783">
        <f t="shared" si="2"/>
        <v>17303</v>
      </c>
      <c r="V9" s="776">
        <f t="shared" si="0"/>
        <v>17303</v>
      </c>
      <c r="W9" s="777">
        <f t="shared" si="1"/>
        <v>17303</v>
      </c>
      <c r="X9" s="722"/>
    </row>
    <row r="10" spans="1:24" s="721" customFormat="1" ht="30">
      <c r="A10" s="752" t="s">
        <v>298</v>
      </c>
      <c r="B10" s="724">
        <v>7729</v>
      </c>
      <c r="C10" s="724">
        <v>7729</v>
      </c>
      <c r="D10" s="750">
        <v>7729</v>
      </c>
      <c r="E10" s="791" t="s">
        <v>298</v>
      </c>
      <c r="F10" s="760">
        <v>2737</v>
      </c>
      <c r="G10" s="727">
        <v>2737</v>
      </c>
      <c r="H10" s="761">
        <v>2737</v>
      </c>
      <c r="I10" s="729">
        <v>1013</v>
      </c>
      <c r="J10" s="727">
        <v>1013</v>
      </c>
      <c r="K10" s="728">
        <v>1013</v>
      </c>
      <c r="L10" s="760">
        <v>3979</v>
      </c>
      <c r="M10" s="727">
        <v>3979</v>
      </c>
      <c r="N10" s="761">
        <v>3979</v>
      </c>
      <c r="O10" s="729"/>
      <c r="P10" s="727"/>
      <c r="Q10" s="728"/>
      <c r="R10" s="760"/>
      <c r="S10" s="1283"/>
      <c r="T10" s="1284"/>
      <c r="U10" s="783">
        <f t="shared" si="2"/>
        <v>7729</v>
      </c>
      <c r="V10" s="776">
        <f t="shared" si="0"/>
        <v>7729</v>
      </c>
      <c r="W10" s="777">
        <f t="shared" si="1"/>
        <v>7729</v>
      </c>
      <c r="X10" s="722"/>
    </row>
    <row r="11" spans="1:24" s="721" customFormat="1" ht="30">
      <c r="A11" s="753" t="s">
        <v>570</v>
      </c>
      <c r="B11" s="724">
        <v>28797</v>
      </c>
      <c r="C11" s="724">
        <v>28797</v>
      </c>
      <c r="D11" s="750">
        <v>27553</v>
      </c>
      <c r="E11" s="788" t="s">
        <v>570</v>
      </c>
      <c r="F11" s="769">
        <v>8837</v>
      </c>
      <c r="G11" s="738">
        <v>8837</v>
      </c>
      <c r="H11" s="770">
        <v>8837</v>
      </c>
      <c r="I11" s="739">
        <v>2386</v>
      </c>
      <c r="J11" s="738">
        <v>2386</v>
      </c>
      <c r="K11" s="723">
        <v>2386</v>
      </c>
      <c r="L11" s="769">
        <v>17574</v>
      </c>
      <c r="M11" s="738">
        <v>17574</v>
      </c>
      <c r="N11" s="770">
        <v>16330</v>
      </c>
      <c r="O11" s="737"/>
      <c r="P11" s="735"/>
      <c r="Q11" s="736"/>
      <c r="R11" s="767"/>
      <c r="S11" s="1272"/>
      <c r="T11" s="1273"/>
      <c r="U11" s="783">
        <f t="shared" si="2"/>
        <v>28797</v>
      </c>
      <c r="V11" s="776">
        <f t="shared" si="0"/>
        <v>28797</v>
      </c>
      <c r="W11" s="777">
        <f t="shared" si="1"/>
        <v>27553</v>
      </c>
      <c r="X11" s="722"/>
    </row>
    <row r="12" spans="1:24" s="721" customFormat="1" ht="30">
      <c r="A12" s="755" t="s">
        <v>574</v>
      </c>
      <c r="B12" s="724">
        <v>930</v>
      </c>
      <c r="C12" s="724">
        <v>930</v>
      </c>
      <c r="D12" s="750">
        <v>927</v>
      </c>
      <c r="E12" s="793" t="s">
        <v>574</v>
      </c>
      <c r="F12" s="767"/>
      <c r="G12" s="735"/>
      <c r="H12" s="768"/>
      <c r="I12" s="737"/>
      <c r="J12" s="735"/>
      <c r="K12" s="736"/>
      <c r="L12" s="771">
        <v>930</v>
      </c>
      <c r="M12" s="742">
        <v>930</v>
      </c>
      <c r="N12" s="772">
        <v>927</v>
      </c>
      <c r="O12" s="737"/>
      <c r="P12" s="735"/>
      <c r="Q12" s="736"/>
      <c r="R12" s="767"/>
      <c r="S12" s="1272"/>
      <c r="T12" s="1273"/>
      <c r="U12" s="783">
        <f t="shared" si="2"/>
        <v>930</v>
      </c>
      <c r="V12" s="776">
        <f t="shared" si="0"/>
        <v>930</v>
      </c>
      <c r="W12" s="777">
        <f t="shared" si="1"/>
        <v>927</v>
      </c>
      <c r="X12" s="722"/>
    </row>
    <row r="13" spans="1:24" s="721" customFormat="1" ht="60">
      <c r="A13" s="755" t="s">
        <v>575</v>
      </c>
      <c r="B13" s="724"/>
      <c r="C13" s="724">
        <v>250</v>
      </c>
      <c r="D13" s="750">
        <v>250</v>
      </c>
      <c r="E13" s="793" t="s">
        <v>575</v>
      </c>
      <c r="F13" s="771"/>
      <c r="G13" s="742"/>
      <c r="H13" s="772"/>
      <c r="I13" s="740"/>
      <c r="J13" s="742"/>
      <c r="K13" s="741"/>
      <c r="L13" s="771"/>
      <c r="M13" s="742"/>
      <c r="N13" s="772"/>
      <c r="O13" s="740"/>
      <c r="P13" s="742">
        <v>250</v>
      </c>
      <c r="Q13" s="741">
        <v>250</v>
      </c>
      <c r="R13" s="771"/>
      <c r="S13" s="1274"/>
      <c r="T13" s="1275"/>
      <c r="U13" s="783">
        <f t="shared" si="2"/>
        <v>0</v>
      </c>
      <c r="V13" s="776">
        <f t="shared" si="0"/>
        <v>250</v>
      </c>
      <c r="W13" s="777">
        <f t="shared" si="1"/>
        <v>250</v>
      </c>
      <c r="X13" s="722"/>
    </row>
    <row r="14" spans="1:24" s="721" customFormat="1">
      <c r="A14" s="755"/>
      <c r="B14" s="1270"/>
      <c r="C14" s="1270"/>
      <c r="D14" s="1271"/>
      <c r="E14" s="793"/>
      <c r="F14" s="771"/>
      <c r="G14" s="1274"/>
      <c r="H14" s="1275"/>
      <c r="I14" s="740"/>
      <c r="J14" s="1274"/>
      <c r="K14" s="741"/>
      <c r="L14" s="771"/>
      <c r="M14" s="1274"/>
      <c r="N14" s="1275"/>
      <c r="O14" s="740"/>
      <c r="P14" s="1274"/>
      <c r="Q14" s="741"/>
      <c r="R14" s="771"/>
      <c r="S14" s="1274"/>
      <c r="T14" s="1275"/>
      <c r="U14" s="783"/>
      <c r="V14" s="1276"/>
      <c r="W14" s="1277"/>
      <c r="X14" s="722"/>
    </row>
    <row r="15" spans="1:24" s="721" customFormat="1">
      <c r="A15" s="755" t="s">
        <v>914</v>
      </c>
      <c r="B15" s="1270"/>
      <c r="C15" s="1270"/>
      <c r="D15" s="1271">
        <v>278534</v>
      </c>
      <c r="E15" s="793" t="s">
        <v>914</v>
      </c>
      <c r="F15" s="771"/>
      <c r="G15" s="1274"/>
      <c r="H15" s="1275"/>
      <c r="I15" s="740"/>
      <c r="J15" s="1274"/>
      <c r="K15" s="741"/>
      <c r="L15" s="771"/>
      <c r="M15" s="1274"/>
      <c r="N15" s="1275"/>
      <c r="O15" s="740"/>
      <c r="P15" s="1274"/>
      <c r="Q15" s="741"/>
      <c r="R15" s="771"/>
      <c r="S15" s="1274"/>
      <c r="T15" s="1275">
        <v>278534</v>
      </c>
      <c r="U15" s="783">
        <f t="shared" ref="U15:W15" si="3">F15+I15+L15+R15+O15</f>
        <v>0</v>
      </c>
      <c r="V15" s="1276">
        <f t="shared" si="3"/>
        <v>0</v>
      </c>
      <c r="W15" s="1277">
        <f t="shared" si="3"/>
        <v>278534</v>
      </c>
      <c r="X15" s="722"/>
    </row>
    <row r="16" spans="1:24" s="721" customFormat="1" ht="15.75" thickBot="1">
      <c r="A16" s="755"/>
      <c r="B16" s="724"/>
      <c r="C16" s="724"/>
      <c r="D16" s="750"/>
      <c r="E16" s="755"/>
      <c r="F16" s="771"/>
      <c r="G16" s="742"/>
      <c r="H16" s="772"/>
      <c r="I16" s="740"/>
      <c r="J16" s="742"/>
      <c r="K16" s="741"/>
      <c r="L16" s="771"/>
      <c r="M16" s="742"/>
      <c r="N16" s="772"/>
      <c r="O16" s="740"/>
      <c r="P16" s="742"/>
      <c r="Q16" s="741"/>
      <c r="R16" s="771"/>
      <c r="S16" s="1274"/>
      <c r="T16" s="1275"/>
      <c r="U16" s="783"/>
      <c r="V16" s="776"/>
      <c r="W16" s="777"/>
      <c r="X16" s="722"/>
    </row>
    <row r="17" spans="1:24" ht="15.75" thickBot="1">
      <c r="A17" s="778" t="s">
        <v>78</v>
      </c>
      <c r="B17" s="779">
        <f>SUM(B6:B16)</f>
        <v>80411</v>
      </c>
      <c r="C17" s="779">
        <f t="shared" ref="C17:D17" si="4">SUM(C6:C16)</f>
        <v>80661</v>
      </c>
      <c r="D17" s="780">
        <f t="shared" si="4"/>
        <v>357034</v>
      </c>
      <c r="E17" s="794" t="s">
        <v>78</v>
      </c>
      <c r="F17" s="784">
        <f t="shared" ref="F17:T17" si="5">SUM(F6:F16)</f>
        <v>26789</v>
      </c>
      <c r="G17" s="779">
        <f t="shared" si="5"/>
        <v>26789</v>
      </c>
      <c r="H17" s="780">
        <f t="shared" si="5"/>
        <v>26789</v>
      </c>
      <c r="I17" s="786">
        <f t="shared" si="5"/>
        <v>7500</v>
      </c>
      <c r="J17" s="779">
        <f t="shared" si="5"/>
        <v>7500</v>
      </c>
      <c r="K17" s="781">
        <f t="shared" si="5"/>
        <v>7500</v>
      </c>
      <c r="L17" s="784">
        <f t="shared" si="5"/>
        <v>46122</v>
      </c>
      <c r="M17" s="779">
        <f t="shared" si="5"/>
        <v>46122</v>
      </c>
      <c r="N17" s="780">
        <f t="shared" si="5"/>
        <v>43961</v>
      </c>
      <c r="O17" s="786">
        <f t="shared" ref="O17:Q17" si="6">SUM(O6:O16)</f>
        <v>0</v>
      </c>
      <c r="P17" s="779">
        <f t="shared" si="6"/>
        <v>250</v>
      </c>
      <c r="Q17" s="781">
        <f t="shared" si="6"/>
        <v>250</v>
      </c>
      <c r="R17" s="784">
        <f t="shared" si="5"/>
        <v>0</v>
      </c>
      <c r="S17" s="779">
        <f t="shared" si="5"/>
        <v>0</v>
      </c>
      <c r="T17" s="780">
        <f t="shared" si="5"/>
        <v>278534</v>
      </c>
      <c r="U17" s="784">
        <f t="shared" ref="U17:W17" si="7">F17+I17+L17+R17+O17</f>
        <v>80411</v>
      </c>
      <c r="V17" s="779">
        <f t="shared" si="7"/>
        <v>80661</v>
      </c>
      <c r="W17" s="780">
        <f t="shared" si="7"/>
        <v>357034</v>
      </c>
      <c r="X17" s="719"/>
    </row>
    <row r="18" spans="1:24">
      <c r="A18" s="743"/>
      <c r="B18" s="744"/>
      <c r="C18" s="744"/>
      <c r="D18" s="744"/>
      <c r="E18" s="743"/>
      <c r="F18" s="745"/>
      <c r="G18" s="745"/>
      <c r="H18" s="745"/>
      <c r="I18" s="745"/>
      <c r="J18" s="745"/>
      <c r="K18" s="745"/>
      <c r="L18" s="745"/>
      <c r="M18" s="745"/>
      <c r="N18" s="745"/>
      <c r="O18" s="745"/>
      <c r="P18" s="745"/>
      <c r="Q18" s="745"/>
      <c r="R18" s="745"/>
      <c r="S18" s="745"/>
      <c r="T18" s="745"/>
      <c r="U18" s="744"/>
      <c r="V18" s="744"/>
      <c r="W18" s="744"/>
      <c r="X18" s="719"/>
    </row>
    <row r="19" spans="1:24">
      <c r="A19" s="746"/>
      <c r="B19" s="747"/>
      <c r="C19" s="747"/>
      <c r="D19" s="747"/>
      <c r="E19" s="746"/>
      <c r="F19" s="747"/>
      <c r="G19" s="747"/>
      <c r="H19" s="747"/>
      <c r="I19" s="747"/>
      <c r="J19" s="747"/>
      <c r="K19" s="747"/>
      <c r="L19" s="747"/>
      <c r="M19" s="747"/>
      <c r="N19" s="747"/>
      <c r="O19" s="747"/>
      <c r="P19" s="747"/>
      <c r="Q19" s="747"/>
      <c r="R19" s="747"/>
      <c r="S19" s="747"/>
      <c r="T19" s="747"/>
      <c r="U19" s="748"/>
      <c r="V19" s="748"/>
      <c r="W19" s="748"/>
      <c r="X19" s="715"/>
    </row>
    <row r="20" spans="1:24">
      <c r="A20" s="746"/>
      <c r="B20" s="747"/>
      <c r="C20" s="747"/>
      <c r="D20" s="747"/>
      <c r="E20" s="746"/>
      <c r="F20" s="747"/>
      <c r="G20" s="747"/>
      <c r="H20" s="747"/>
      <c r="I20" s="747"/>
      <c r="J20" s="747"/>
      <c r="K20" s="747"/>
      <c r="L20" s="747"/>
      <c r="M20" s="747"/>
      <c r="N20" s="747"/>
      <c r="O20" s="747"/>
      <c r="P20" s="747"/>
      <c r="Q20" s="747"/>
      <c r="R20" s="747"/>
      <c r="S20" s="747"/>
      <c r="T20" s="747"/>
      <c r="U20" s="748"/>
      <c r="V20" s="748"/>
      <c r="W20" s="748"/>
      <c r="X20" s="715"/>
    </row>
    <row r="21" spans="1:24">
      <c r="A21" s="746"/>
      <c r="B21" s="747"/>
      <c r="C21" s="747"/>
      <c r="D21" s="747"/>
      <c r="E21" s="746"/>
      <c r="F21" s="747"/>
      <c r="G21" s="747"/>
      <c r="H21" s="747"/>
      <c r="I21" s="747"/>
      <c r="J21" s="747"/>
      <c r="K21" s="747"/>
      <c r="L21" s="747"/>
      <c r="M21" s="747"/>
      <c r="N21" s="747"/>
      <c r="O21" s="747"/>
      <c r="P21" s="747"/>
      <c r="Q21" s="747"/>
      <c r="R21" s="747"/>
      <c r="S21" s="747"/>
      <c r="T21" s="747"/>
      <c r="U21" s="748"/>
      <c r="V21" s="748"/>
      <c r="W21" s="748"/>
      <c r="X21" s="715"/>
    </row>
  </sheetData>
  <mergeCells count="14">
    <mergeCell ref="L4:N4"/>
    <mergeCell ref="R4:T4"/>
    <mergeCell ref="U4:W4"/>
    <mergeCell ref="A1:W1"/>
    <mergeCell ref="A3:D3"/>
    <mergeCell ref="E3:W3"/>
    <mergeCell ref="A4:A5"/>
    <mergeCell ref="B4:B5"/>
    <mergeCell ref="C4:C5"/>
    <mergeCell ref="D4:D5"/>
    <mergeCell ref="E4:E5"/>
    <mergeCell ref="F4:H4"/>
    <mergeCell ref="I4:K4"/>
    <mergeCell ref="O4:Q4"/>
  </mergeCells>
  <pageMargins left="0.70866141732283472" right="0.70866141732283472" top="0.74803149606299213" bottom="0.74803149606299213" header="0.31496062992125984" footer="0.31496062992125984"/>
  <pageSetup paperSize="9" scale="49" fitToHeight="2" orientation="landscape" r:id="rId1"/>
  <headerFooter>
    <oddHeader>&amp;L&amp;"Times New Roman,Normál"&amp;10 14.melléklet a 18/2018(IX.26.) önkormányzati rendelethez
14. melléklet a 27/2017 (XII.21.)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7"/>
  <sheetViews>
    <sheetView zoomScaleNormal="100" workbookViewId="0">
      <selection activeCell="B4" sqref="B4:B5"/>
    </sheetView>
  </sheetViews>
  <sheetFormatPr defaultRowHeight="15"/>
  <cols>
    <col min="1" max="1" width="11" style="861" bestFit="1" customWidth="1"/>
    <col min="2" max="2" width="79.28515625" style="861" customWidth="1"/>
    <col min="3" max="3" width="13.5703125" style="861" customWidth="1"/>
    <col min="4" max="4" width="19.5703125" style="862" bestFit="1" customWidth="1"/>
    <col min="5" max="5" width="11.140625" style="863" bestFit="1" customWidth="1"/>
    <col min="6" max="6" width="14.85546875" style="863" hidden="1" customWidth="1"/>
    <col min="7" max="8" width="11" style="863" bestFit="1" customWidth="1"/>
    <col min="9" max="9" width="12.7109375" style="863" customWidth="1"/>
    <col min="10" max="16384" width="9.140625" style="861"/>
  </cols>
  <sheetData>
    <row r="1" spans="1:10">
      <c r="A1" s="1524" t="s">
        <v>576</v>
      </c>
      <c r="B1" s="1524"/>
      <c r="C1" s="1524"/>
      <c r="D1" s="1524"/>
      <c r="E1" s="1524"/>
      <c r="F1" s="1524"/>
      <c r="G1" s="1524"/>
      <c r="H1" s="1524"/>
      <c r="I1" s="1524"/>
    </row>
    <row r="2" spans="1:10">
      <c r="A2" s="1525" t="s">
        <v>577</v>
      </c>
      <c r="B2" s="1525"/>
      <c r="C2" s="1525"/>
      <c r="D2" s="1525"/>
      <c r="E2" s="1525"/>
      <c r="F2" s="1525"/>
      <c r="G2" s="1525"/>
      <c r="H2" s="1525"/>
      <c r="I2" s="1525"/>
    </row>
    <row r="3" spans="1:10" ht="15.75" thickBot="1"/>
    <row r="4" spans="1:10" ht="28.5" customHeight="1" thickTop="1">
      <c r="A4" s="1526" t="s">
        <v>744</v>
      </c>
      <c r="B4" s="1528" t="s">
        <v>578</v>
      </c>
      <c r="C4" s="1530" t="s">
        <v>579</v>
      </c>
      <c r="D4" s="1531"/>
      <c r="E4" s="1531"/>
      <c r="F4" s="1531"/>
      <c r="G4" s="1532" t="s">
        <v>746</v>
      </c>
      <c r="H4" s="1532" t="s">
        <v>747</v>
      </c>
      <c r="I4" s="1534" t="s">
        <v>909</v>
      </c>
      <c r="J4" s="1536"/>
    </row>
    <row r="5" spans="1:10" ht="70.5" customHeight="1" thickBot="1">
      <c r="A5" s="1527"/>
      <c r="B5" s="1529"/>
      <c r="C5" s="1537" t="s">
        <v>908</v>
      </c>
      <c r="D5" s="1538"/>
      <c r="E5" s="795" t="s">
        <v>745</v>
      </c>
      <c r="F5" s="796" t="s">
        <v>580</v>
      </c>
      <c r="G5" s="1533"/>
      <c r="H5" s="1533"/>
      <c r="I5" s="1535"/>
      <c r="J5" s="1536"/>
    </row>
    <row r="6" spans="1:10" ht="23.25" customHeight="1" thickTop="1">
      <c r="A6" s="797" t="s">
        <v>581</v>
      </c>
      <c r="B6" s="798" t="s">
        <v>582</v>
      </c>
      <c r="C6" s="864"/>
      <c r="D6" s="865"/>
      <c r="E6" s="866"/>
      <c r="F6" s="866"/>
      <c r="G6" s="867"/>
      <c r="H6" s="867"/>
      <c r="I6" s="868"/>
      <c r="J6" s="869"/>
    </row>
    <row r="7" spans="1:10">
      <c r="A7" s="870" t="s">
        <v>583</v>
      </c>
      <c r="B7" s="871" t="s">
        <v>584</v>
      </c>
      <c r="C7" s="872">
        <v>58.32</v>
      </c>
      <c r="D7" s="873" t="s">
        <v>585</v>
      </c>
      <c r="E7" s="874">
        <v>4580000</v>
      </c>
      <c r="F7" s="880">
        <f>C7*E7</f>
        <v>267105600</v>
      </c>
      <c r="G7" s="892">
        <v>267106</v>
      </c>
      <c r="H7" s="892">
        <v>267106</v>
      </c>
      <c r="I7" s="893">
        <v>267106</v>
      </c>
      <c r="J7" s="878"/>
    </row>
    <row r="8" spans="1:10">
      <c r="A8" s="870"/>
      <c r="B8" s="879" t="s">
        <v>586</v>
      </c>
      <c r="C8" s="872"/>
      <c r="D8" s="873"/>
      <c r="E8" s="874"/>
      <c r="F8" s="875">
        <v>-70387817</v>
      </c>
      <c r="G8" s="876">
        <v>-70388</v>
      </c>
      <c r="H8" s="876">
        <v>-70388</v>
      </c>
      <c r="I8" s="877">
        <v>-70388</v>
      </c>
      <c r="J8" s="878"/>
    </row>
    <row r="9" spans="1:10">
      <c r="A9" s="870"/>
      <c r="B9" s="871" t="s">
        <v>587</v>
      </c>
      <c r="C9" s="872"/>
      <c r="D9" s="873"/>
      <c r="E9" s="874"/>
      <c r="F9" s="880">
        <f>SUM(F7:F8)</f>
        <v>196717783</v>
      </c>
      <c r="G9" s="880">
        <f>SUM(G7:G8)</f>
        <v>196718</v>
      </c>
      <c r="H9" s="880">
        <f>SUM(H7:H8)</f>
        <v>196718</v>
      </c>
      <c r="I9" s="893">
        <f>SUM(I7:I8)</f>
        <v>196718</v>
      </c>
      <c r="J9" s="878"/>
    </row>
    <row r="10" spans="1:10">
      <c r="A10" s="883" t="s">
        <v>588</v>
      </c>
      <c r="B10" s="884" t="s">
        <v>589</v>
      </c>
      <c r="C10" s="872"/>
      <c r="D10" s="873"/>
      <c r="E10" s="874"/>
      <c r="F10" s="875"/>
      <c r="G10" s="951"/>
      <c r="H10" s="951"/>
      <c r="I10" s="952"/>
      <c r="J10" s="878"/>
    </row>
    <row r="11" spans="1:10">
      <c r="A11" s="885" t="s">
        <v>590</v>
      </c>
      <c r="B11" s="886" t="s">
        <v>591</v>
      </c>
      <c r="C11" s="887">
        <f>F11/E11</f>
        <v>1705.2</v>
      </c>
      <c r="D11" s="888" t="s">
        <v>592</v>
      </c>
      <c r="E11" s="889">
        <v>22300</v>
      </c>
      <c r="F11" s="875">
        <v>38025960</v>
      </c>
      <c r="G11" s="951">
        <v>38026</v>
      </c>
      <c r="H11" s="951">
        <v>38026</v>
      </c>
      <c r="I11" s="952">
        <v>38026</v>
      </c>
      <c r="J11" s="878"/>
    </row>
    <row r="12" spans="1:10">
      <c r="A12" s="885"/>
      <c r="B12" s="879" t="s">
        <v>586</v>
      </c>
      <c r="C12" s="887"/>
      <c r="D12" s="888"/>
      <c r="E12" s="889"/>
      <c r="F12" s="875">
        <v>-38025960</v>
      </c>
      <c r="G12" s="951">
        <v>-38026</v>
      </c>
      <c r="H12" s="951">
        <v>-38026</v>
      </c>
      <c r="I12" s="952">
        <v>-38026</v>
      </c>
      <c r="J12" s="878"/>
    </row>
    <row r="13" spans="1:10">
      <c r="A13" s="885" t="s">
        <v>593</v>
      </c>
      <c r="B13" s="886" t="s">
        <v>594</v>
      </c>
      <c r="C13" s="872">
        <f>F13/E13</f>
        <v>208.6</v>
      </c>
      <c r="D13" s="888" t="s">
        <v>595</v>
      </c>
      <c r="E13" s="889">
        <v>400000</v>
      </c>
      <c r="F13" s="875">
        <v>83440000</v>
      </c>
      <c r="G13" s="951">
        <v>83440</v>
      </c>
      <c r="H13" s="951">
        <v>83440</v>
      </c>
      <c r="I13" s="952">
        <v>83440</v>
      </c>
      <c r="J13" s="878"/>
    </row>
    <row r="14" spans="1:10">
      <c r="A14" s="885"/>
      <c r="B14" s="879" t="s">
        <v>586</v>
      </c>
      <c r="C14" s="872"/>
      <c r="D14" s="888"/>
      <c r="E14" s="889"/>
      <c r="F14" s="875">
        <v>-83440000</v>
      </c>
      <c r="G14" s="951">
        <v>-83440</v>
      </c>
      <c r="H14" s="951">
        <v>-83440</v>
      </c>
      <c r="I14" s="952">
        <v>-83440</v>
      </c>
      <c r="J14" s="878"/>
    </row>
    <row r="15" spans="1:10">
      <c r="A15" s="885" t="s">
        <v>596</v>
      </c>
      <c r="B15" s="886" t="s">
        <v>597</v>
      </c>
      <c r="C15" s="874">
        <f>F15/E15</f>
        <v>129404</v>
      </c>
      <c r="D15" s="888" t="s">
        <v>598</v>
      </c>
      <c r="E15" s="889">
        <v>104</v>
      </c>
      <c r="F15" s="875">
        <v>13458016</v>
      </c>
      <c r="G15" s="951">
        <v>13458</v>
      </c>
      <c r="H15" s="951">
        <v>13458</v>
      </c>
      <c r="I15" s="952">
        <v>13458</v>
      </c>
      <c r="J15" s="878"/>
    </row>
    <row r="16" spans="1:10">
      <c r="A16" s="885"/>
      <c r="B16" s="879" t="s">
        <v>586</v>
      </c>
      <c r="C16" s="874"/>
      <c r="D16" s="888"/>
      <c r="E16" s="889"/>
      <c r="F16" s="875">
        <v>-13458016</v>
      </c>
      <c r="G16" s="951">
        <v>-13458</v>
      </c>
      <c r="H16" s="951">
        <v>-13458</v>
      </c>
      <c r="I16" s="952">
        <v>-13458</v>
      </c>
      <c r="J16" s="878"/>
    </row>
    <row r="17" spans="1:10">
      <c r="A17" s="885" t="s">
        <v>599</v>
      </c>
      <c r="B17" s="886" t="s">
        <v>600</v>
      </c>
      <c r="C17" s="872">
        <f>F17/E17</f>
        <v>102.41</v>
      </c>
      <c r="D17" s="888" t="s">
        <v>595</v>
      </c>
      <c r="E17" s="889">
        <v>295000</v>
      </c>
      <c r="F17" s="875">
        <v>30210950</v>
      </c>
      <c r="G17" s="951">
        <v>30211</v>
      </c>
      <c r="H17" s="951">
        <v>30211</v>
      </c>
      <c r="I17" s="952">
        <v>30211</v>
      </c>
      <c r="J17" s="878"/>
    </row>
    <row r="18" spans="1:10">
      <c r="A18" s="885"/>
      <c r="B18" s="879" t="s">
        <v>586</v>
      </c>
      <c r="C18" s="872"/>
      <c r="D18" s="888"/>
      <c r="E18" s="889"/>
      <c r="F18" s="875">
        <v>-30210950</v>
      </c>
      <c r="G18" s="951">
        <v>-30211</v>
      </c>
      <c r="H18" s="951">
        <v>-30211</v>
      </c>
      <c r="I18" s="952">
        <v>-30211</v>
      </c>
      <c r="J18" s="878"/>
    </row>
    <row r="19" spans="1:10">
      <c r="A19" s="890" t="s">
        <v>588</v>
      </c>
      <c r="B19" s="891" t="s">
        <v>601</v>
      </c>
      <c r="C19" s="872"/>
      <c r="D19" s="873"/>
      <c r="E19" s="874"/>
      <c r="F19" s="880">
        <f>SUM(F11:F18)</f>
        <v>0</v>
      </c>
      <c r="G19" s="880">
        <f>SUM(G11:G18)</f>
        <v>0</v>
      </c>
      <c r="H19" s="880">
        <f>SUM(H11:H18)</f>
        <v>0</v>
      </c>
      <c r="I19" s="893">
        <f>SUM(I11:I18)</f>
        <v>0</v>
      </c>
      <c r="J19" s="878"/>
    </row>
    <row r="20" spans="1:10">
      <c r="A20" s="890" t="s">
        <v>602</v>
      </c>
      <c r="B20" s="894" t="s">
        <v>603</v>
      </c>
      <c r="C20" s="874">
        <v>23343</v>
      </c>
      <c r="D20" s="873" t="s">
        <v>585</v>
      </c>
      <c r="E20" s="874">
        <v>2700</v>
      </c>
      <c r="F20" s="880">
        <f>C20*E20</f>
        <v>63026100</v>
      </c>
      <c r="G20" s="892">
        <v>63026</v>
      </c>
      <c r="H20" s="892">
        <v>63026</v>
      </c>
      <c r="I20" s="893">
        <v>63026</v>
      </c>
      <c r="J20" s="878"/>
    </row>
    <row r="21" spans="1:10">
      <c r="A21" s="890"/>
      <c r="B21" s="879" t="s">
        <v>586</v>
      </c>
      <c r="C21" s="874"/>
      <c r="D21" s="873"/>
      <c r="E21" s="874"/>
      <c r="F21" s="875">
        <v>-63026100</v>
      </c>
      <c r="G21" s="951">
        <v>-63026</v>
      </c>
      <c r="H21" s="951">
        <v>-63026</v>
      </c>
      <c r="I21" s="952">
        <v>-63026</v>
      </c>
      <c r="J21" s="878"/>
    </row>
    <row r="22" spans="1:10" ht="16.5" customHeight="1">
      <c r="A22" s="890" t="s">
        <v>604</v>
      </c>
      <c r="B22" s="894" t="s">
        <v>605</v>
      </c>
      <c r="C22" s="872">
        <v>691</v>
      </c>
      <c r="D22" s="873" t="s">
        <v>585</v>
      </c>
      <c r="E22" s="874">
        <v>2550</v>
      </c>
      <c r="F22" s="880">
        <f>C22*E22</f>
        <v>1762050</v>
      </c>
      <c r="G22" s="876">
        <v>1762</v>
      </c>
      <c r="H22" s="876">
        <v>1762</v>
      </c>
      <c r="I22" s="877">
        <v>1762</v>
      </c>
      <c r="J22" s="878"/>
    </row>
    <row r="23" spans="1:10">
      <c r="A23" s="890"/>
      <c r="B23" s="879" t="s">
        <v>586</v>
      </c>
      <c r="C23" s="872"/>
      <c r="D23" s="873"/>
      <c r="E23" s="874"/>
      <c r="F23" s="875">
        <v>-1762050</v>
      </c>
      <c r="G23" s="951">
        <v>-1762</v>
      </c>
      <c r="H23" s="951">
        <v>-1762</v>
      </c>
      <c r="I23" s="952">
        <v>-1762</v>
      </c>
      <c r="J23" s="878"/>
    </row>
    <row r="24" spans="1:10">
      <c r="A24" s="890" t="s">
        <v>606</v>
      </c>
      <c r="B24" s="891" t="s">
        <v>607</v>
      </c>
      <c r="C24" s="874">
        <v>43044000</v>
      </c>
      <c r="D24" s="873" t="s">
        <v>608</v>
      </c>
      <c r="E24" s="895">
        <v>1</v>
      </c>
      <c r="F24" s="880">
        <f>C24*E24</f>
        <v>43044000</v>
      </c>
      <c r="G24" s="892">
        <v>43044</v>
      </c>
      <c r="H24" s="892">
        <v>43044</v>
      </c>
      <c r="I24" s="893">
        <v>43044</v>
      </c>
      <c r="J24" s="878"/>
    </row>
    <row r="25" spans="1:10">
      <c r="A25" s="890"/>
      <c r="B25" s="879" t="s">
        <v>586</v>
      </c>
      <c r="C25" s="874"/>
      <c r="D25" s="873"/>
      <c r="E25" s="895"/>
      <c r="F25" s="875">
        <v>-43044000</v>
      </c>
      <c r="G25" s="951">
        <v>-43044</v>
      </c>
      <c r="H25" s="951">
        <v>-43044</v>
      </c>
      <c r="I25" s="952">
        <v>-43044</v>
      </c>
      <c r="J25" s="878"/>
    </row>
    <row r="26" spans="1:10">
      <c r="A26" s="896" t="s">
        <v>609</v>
      </c>
      <c r="B26" s="897" t="s">
        <v>610</v>
      </c>
      <c r="C26" s="872"/>
      <c r="D26" s="873"/>
      <c r="E26" s="874"/>
      <c r="F26" s="898">
        <f>F9+F19+F20+F21+F22+F23+F24+F25</f>
        <v>196717783</v>
      </c>
      <c r="G26" s="881">
        <f>G9+G19+G20+G21+G22+G23+G24+G25</f>
        <v>196718</v>
      </c>
      <c r="H26" s="881">
        <f>H9+H19+H20+H21+H22+H23+H24+H25</f>
        <v>196718</v>
      </c>
      <c r="I26" s="882">
        <f>I9+I19+I20+I21+I22+I23+I24+I25</f>
        <v>196718</v>
      </c>
      <c r="J26" s="878"/>
    </row>
    <row r="27" spans="1:10">
      <c r="A27" s="896" t="s">
        <v>611</v>
      </c>
      <c r="B27" s="897" t="s">
        <v>612</v>
      </c>
      <c r="C27" s="872" t="s">
        <v>613</v>
      </c>
      <c r="D27" s="873"/>
      <c r="E27" s="874"/>
      <c r="F27" s="898">
        <v>815814</v>
      </c>
      <c r="G27" s="881">
        <v>0</v>
      </c>
      <c r="H27" s="881">
        <v>816</v>
      </c>
      <c r="I27" s="882">
        <v>816</v>
      </c>
      <c r="J27" s="878"/>
    </row>
    <row r="28" spans="1:10">
      <c r="A28" s="896" t="s">
        <v>581</v>
      </c>
      <c r="B28" s="897" t="s">
        <v>614</v>
      </c>
      <c r="C28" s="872"/>
      <c r="D28" s="873"/>
      <c r="E28" s="876"/>
      <c r="F28" s="898">
        <f>F26+F27</f>
        <v>197533597</v>
      </c>
      <c r="G28" s="881">
        <f>G26+G27</f>
        <v>196718</v>
      </c>
      <c r="H28" s="881">
        <f>H26+H27</f>
        <v>197534</v>
      </c>
      <c r="I28" s="882">
        <f>I26+I27</f>
        <v>197534</v>
      </c>
      <c r="J28" s="878"/>
    </row>
    <row r="29" spans="1:10" ht="30" customHeight="1">
      <c r="A29" s="890" t="s">
        <v>615</v>
      </c>
      <c r="B29" s="799" t="s">
        <v>616</v>
      </c>
      <c r="C29" s="872"/>
      <c r="D29" s="873"/>
      <c r="E29" s="874"/>
      <c r="F29" s="880"/>
      <c r="G29" s="892"/>
      <c r="H29" s="892"/>
      <c r="I29" s="893"/>
      <c r="J29" s="878"/>
    </row>
    <row r="30" spans="1:10">
      <c r="A30" s="890"/>
      <c r="B30" s="800" t="s">
        <v>617</v>
      </c>
      <c r="C30" s="872">
        <v>50.2</v>
      </c>
      <c r="D30" s="873" t="s">
        <v>585</v>
      </c>
      <c r="E30" s="874">
        <v>4419000</v>
      </c>
      <c r="F30" s="874">
        <f>C30*E30*8/12</f>
        <v>147889200</v>
      </c>
      <c r="G30" s="876">
        <v>146711</v>
      </c>
      <c r="H30" s="876">
        <v>146711</v>
      </c>
      <c r="I30" s="877">
        <v>147889</v>
      </c>
      <c r="J30" s="878"/>
    </row>
    <row r="31" spans="1:10">
      <c r="A31" s="890"/>
      <c r="B31" s="800" t="s">
        <v>618</v>
      </c>
      <c r="C31" s="899">
        <v>48.5</v>
      </c>
      <c r="D31" s="873" t="s">
        <v>585</v>
      </c>
      <c r="E31" s="874">
        <v>4419000</v>
      </c>
      <c r="F31" s="874">
        <f>C31*E31*4/12</f>
        <v>71440500</v>
      </c>
      <c r="G31" s="876">
        <v>71440</v>
      </c>
      <c r="H31" s="876">
        <v>71440</v>
      </c>
      <c r="I31" s="877">
        <v>71440</v>
      </c>
      <c r="J31" s="878"/>
    </row>
    <row r="32" spans="1:10">
      <c r="A32" s="890"/>
      <c r="B32" s="800" t="s">
        <v>619</v>
      </c>
      <c r="C32" s="872">
        <v>34</v>
      </c>
      <c r="D32" s="873" t="s">
        <v>585</v>
      </c>
      <c r="E32" s="874">
        <v>2205000</v>
      </c>
      <c r="F32" s="874">
        <f>C32*E32*8/12</f>
        <v>49980000</v>
      </c>
      <c r="G32" s="876">
        <v>49980</v>
      </c>
      <c r="H32" s="876">
        <v>49980</v>
      </c>
      <c r="I32" s="877">
        <v>49980</v>
      </c>
      <c r="J32" s="878"/>
    </row>
    <row r="33" spans="1:10">
      <c r="A33" s="890"/>
      <c r="B33" s="800" t="s">
        <v>620</v>
      </c>
      <c r="C33" s="872">
        <v>34</v>
      </c>
      <c r="D33" s="873" t="s">
        <v>585</v>
      </c>
      <c r="E33" s="874">
        <v>2205000</v>
      </c>
      <c r="F33" s="874">
        <f>C33*E33*4/12</f>
        <v>24990000</v>
      </c>
      <c r="G33" s="876">
        <v>24990</v>
      </c>
      <c r="H33" s="876">
        <v>24990</v>
      </c>
      <c r="I33" s="877">
        <v>24990</v>
      </c>
      <c r="J33" s="878"/>
    </row>
    <row r="34" spans="1:10" ht="28.5">
      <c r="A34" s="896" t="s">
        <v>615</v>
      </c>
      <c r="B34" s="801" t="s">
        <v>621</v>
      </c>
      <c r="C34" s="872"/>
      <c r="D34" s="873"/>
      <c r="E34" s="874"/>
      <c r="F34" s="898">
        <f>SUM(F30:F33)</f>
        <v>294299700</v>
      </c>
      <c r="G34" s="881">
        <f>SUM(G30:G33)</f>
        <v>293121</v>
      </c>
      <c r="H34" s="881">
        <f>SUM(H30:H33)</f>
        <v>293121</v>
      </c>
      <c r="I34" s="882">
        <f>SUM(I30:I33)</f>
        <v>294299</v>
      </c>
      <c r="J34" s="878"/>
    </row>
    <row r="35" spans="1:10">
      <c r="A35" s="890" t="s">
        <v>622</v>
      </c>
      <c r="B35" s="891" t="s">
        <v>623</v>
      </c>
      <c r="C35" s="872"/>
      <c r="D35" s="873"/>
      <c r="E35" s="874"/>
      <c r="F35" s="880"/>
      <c r="G35" s="892"/>
      <c r="H35" s="892"/>
      <c r="I35" s="893"/>
      <c r="J35" s="878"/>
    </row>
    <row r="36" spans="1:10">
      <c r="A36" s="883" t="s">
        <v>624</v>
      </c>
      <c r="B36" s="884" t="s">
        <v>625</v>
      </c>
      <c r="C36" s="872">
        <v>554</v>
      </c>
      <c r="D36" s="873" t="s">
        <v>585</v>
      </c>
      <c r="E36" s="874">
        <v>81700</v>
      </c>
      <c r="F36" s="874">
        <f>C36*E36*8/12</f>
        <v>30174533.333333332</v>
      </c>
      <c r="G36" s="876">
        <v>29902</v>
      </c>
      <c r="H36" s="876">
        <v>29902</v>
      </c>
      <c r="I36" s="877">
        <v>30175</v>
      </c>
      <c r="J36" s="878"/>
    </row>
    <row r="37" spans="1:10">
      <c r="A37" s="890"/>
      <c r="B37" s="884" t="s">
        <v>626</v>
      </c>
      <c r="C37" s="872">
        <v>538</v>
      </c>
      <c r="D37" s="873" t="s">
        <v>585</v>
      </c>
      <c r="E37" s="874">
        <v>81700</v>
      </c>
      <c r="F37" s="874">
        <f>C37*E37*4/12</f>
        <v>14651533.333333334</v>
      </c>
      <c r="G37" s="876">
        <v>14652</v>
      </c>
      <c r="H37" s="876">
        <v>14652</v>
      </c>
      <c r="I37" s="877">
        <v>14652</v>
      </c>
      <c r="J37" s="878"/>
    </row>
    <row r="38" spans="1:10">
      <c r="A38" s="883" t="s">
        <v>627</v>
      </c>
      <c r="B38" s="884" t="s">
        <v>628</v>
      </c>
      <c r="C38" s="872" t="s">
        <v>613</v>
      </c>
      <c r="D38" s="873"/>
      <c r="E38" s="874"/>
      <c r="F38" s="874"/>
      <c r="G38" s="876"/>
      <c r="H38" s="876"/>
      <c r="I38" s="877"/>
      <c r="J38" s="878"/>
    </row>
    <row r="39" spans="1:10">
      <c r="A39" s="896" t="s">
        <v>629</v>
      </c>
      <c r="B39" s="897" t="s">
        <v>630</v>
      </c>
      <c r="C39" s="872"/>
      <c r="D39" s="873"/>
      <c r="E39" s="874"/>
      <c r="F39" s="898">
        <f>SUM(F36:F38)</f>
        <v>44826066.666666664</v>
      </c>
      <c r="G39" s="881">
        <f>SUM(G36:G38)</f>
        <v>44554</v>
      </c>
      <c r="H39" s="881">
        <f>SUM(H36:H38)</f>
        <v>44554</v>
      </c>
      <c r="I39" s="882">
        <f>SUM(I36:I38)</f>
        <v>44827</v>
      </c>
      <c r="J39" s="878"/>
    </row>
    <row r="40" spans="1:10">
      <c r="A40" s="890" t="s">
        <v>631</v>
      </c>
      <c r="B40" s="891" t="s">
        <v>632</v>
      </c>
      <c r="C40" s="872"/>
      <c r="D40" s="873"/>
      <c r="E40" s="874"/>
      <c r="F40" s="874"/>
      <c r="G40" s="876"/>
      <c r="H40" s="876"/>
      <c r="I40" s="877"/>
      <c r="J40" s="878"/>
    </row>
    <row r="41" spans="1:10">
      <c r="A41" s="890"/>
      <c r="B41" s="884" t="s">
        <v>633</v>
      </c>
      <c r="C41" s="872">
        <v>22</v>
      </c>
      <c r="D41" s="873" t="s">
        <v>585</v>
      </c>
      <c r="E41" s="874">
        <v>401000</v>
      </c>
      <c r="F41" s="874">
        <f>C41*E41</f>
        <v>8822000</v>
      </c>
      <c r="G41" s="876">
        <v>8822</v>
      </c>
      <c r="H41" s="876">
        <v>8822</v>
      </c>
      <c r="I41" s="877">
        <v>8822</v>
      </c>
      <c r="J41" s="878"/>
    </row>
    <row r="42" spans="1:10">
      <c r="A42" s="890"/>
      <c r="B42" s="884" t="s">
        <v>634</v>
      </c>
      <c r="C42" s="872">
        <v>6</v>
      </c>
      <c r="D42" s="873" t="s">
        <v>585</v>
      </c>
      <c r="E42" s="874">
        <v>367584</v>
      </c>
      <c r="F42" s="874">
        <f>C42*E42</f>
        <v>2205504</v>
      </c>
      <c r="G42" s="876">
        <v>0</v>
      </c>
      <c r="H42" s="876">
        <v>2205</v>
      </c>
      <c r="I42" s="877">
        <v>2205</v>
      </c>
      <c r="J42" s="878"/>
    </row>
    <row r="43" spans="1:10">
      <c r="A43" s="896" t="s">
        <v>631</v>
      </c>
      <c r="B43" s="897" t="s">
        <v>632</v>
      </c>
      <c r="C43" s="872"/>
      <c r="D43" s="873"/>
      <c r="E43" s="874"/>
      <c r="F43" s="898">
        <f>SUM(F41:F42)</f>
        <v>11027504</v>
      </c>
      <c r="G43" s="881">
        <f>SUM(G41:G42)</f>
        <v>8822</v>
      </c>
      <c r="H43" s="881">
        <f>SUM(H41:H42)</f>
        <v>11027</v>
      </c>
      <c r="I43" s="882">
        <f>SUM(I41:I42)</f>
        <v>11027</v>
      </c>
      <c r="J43" s="878"/>
    </row>
    <row r="44" spans="1:10">
      <c r="A44" s="896" t="s">
        <v>635</v>
      </c>
      <c r="B44" s="801" t="s">
        <v>636</v>
      </c>
      <c r="C44" s="872"/>
      <c r="D44" s="873"/>
      <c r="E44" s="874"/>
      <c r="F44" s="898">
        <f>F34+F39+F43</f>
        <v>350153270.66666669</v>
      </c>
      <c r="G44" s="881">
        <f>G34+G39+G43</f>
        <v>346497</v>
      </c>
      <c r="H44" s="881">
        <f>H34+H39+H43</f>
        <v>348702</v>
      </c>
      <c r="I44" s="882">
        <f>I34+I39+I43</f>
        <v>350153</v>
      </c>
      <c r="J44" s="878"/>
    </row>
    <row r="45" spans="1:10">
      <c r="A45" s="900" t="s">
        <v>637</v>
      </c>
      <c r="B45" s="901" t="s">
        <v>638</v>
      </c>
      <c r="C45" s="872"/>
      <c r="D45" s="873"/>
      <c r="E45" s="874"/>
      <c r="F45" s="898">
        <v>15146756</v>
      </c>
      <c r="G45" s="881">
        <v>0</v>
      </c>
      <c r="H45" s="881">
        <v>15147</v>
      </c>
      <c r="I45" s="882">
        <v>39243</v>
      </c>
      <c r="J45" s="878"/>
    </row>
    <row r="46" spans="1:10">
      <c r="A46" s="883" t="s">
        <v>639</v>
      </c>
      <c r="B46" s="884" t="s">
        <v>640</v>
      </c>
      <c r="C46" s="872"/>
      <c r="D46" s="873"/>
      <c r="E46" s="874"/>
      <c r="F46" s="874"/>
      <c r="G46" s="876"/>
      <c r="H46" s="876"/>
      <c r="I46" s="877"/>
      <c r="J46" s="878"/>
    </row>
    <row r="47" spans="1:10">
      <c r="A47" s="890" t="s">
        <v>641</v>
      </c>
      <c r="B47" s="884" t="s">
        <v>642</v>
      </c>
      <c r="C47" s="872">
        <v>8.4</v>
      </c>
      <c r="D47" s="873" t="s">
        <v>585</v>
      </c>
      <c r="E47" s="874">
        <v>3400000</v>
      </c>
      <c r="F47" s="874">
        <f>C47*E47</f>
        <v>28560000</v>
      </c>
      <c r="G47" s="876">
        <v>25200</v>
      </c>
      <c r="H47" s="876">
        <v>28560</v>
      </c>
      <c r="I47" s="877">
        <v>28560</v>
      </c>
      <c r="J47" s="878"/>
    </row>
    <row r="48" spans="1:10">
      <c r="A48" s="890" t="s">
        <v>643</v>
      </c>
      <c r="B48" s="884" t="s">
        <v>644</v>
      </c>
      <c r="C48" s="872">
        <v>4.9000000000000004</v>
      </c>
      <c r="D48" s="873" t="s">
        <v>585</v>
      </c>
      <c r="E48" s="874">
        <v>3300000</v>
      </c>
      <c r="F48" s="874">
        <f>C48*E48</f>
        <v>16170000.000000002</v>
      </c>
      <c r="G48" s="876">
        <v>14700</v>
      </c>
      <c r="H48" s="876">
        <v>16170</v>
      </c>
      <c r="I48" s="877">
        <v>16170</v>
      </c>
      <c r="J48" s="878"/>
    </row>
    <row r="49" spans="1:10">
      <c r="A49" s="890" t="s">
        <v>645</v>
      </c>
      <c r="B49" s="884" t="s">
        <v>646</v>
      </c>
      <c r="C49" s="872">
        <v>65</v>
      </c>
      <c r="D49" s="873" t="s">
        <v>585</v>
      </c>
      <c r="E49" s="874">
        <v>55360</v>
      </c>
      <c r="F49" s="874">
        <f>C49*E49</f>
        <v>3598400</v>
      </c>
      <c r="G49" s="876">
        <v>3598</v>
      </c>
      <c r="H49" s="876">
        <v>3598</v>
      </c>
      <c r="I49" s="877">
        <v>3598</v>
      </c>
      <c r="J49" s="878"/>
    </row>
    <row r="50" spans="1:10">
      <c r="A50" s="890"/>
      <c r="B50" s="891" t="s">
        <v>647</v>
      </c>
      <c r="C50" s="872"/>
      <c r="D50" s="873"/>
      <c r="E50" s="874" t="s">
        <v>648</v>
      </c>
      <c r="F50" s="880">
        <f>F49*10%</f>
        <v>359840</v>
      </c>
      <c r="G50" s="892">
        <v>360</v>
      </c>
      <c r="H50" s="892">
        <v>360</v>
      </c>
      <c r="I50" s="893">
        <v>360</v>
      </c>
      <c r="J50" s="878"/>
    </row>
    <row r="51" spans="1:10">
      <c r="A51" s="885" t="s">
        <v>649</v>
      </c>
      <c r="B51" s="800" t="s">
        <v>650</v>
      </c>
      <c r="C51" s="872">
        <v>3</v>
      </c>
      <c r="D51" s="873" t="s">
        <v>585</v>
      </c>
      <c r="E51" s="874">
        <v>25000</v>
      </c>
      <c r="F51" s="874">
        <f>C51*E51</f>
        <v>75000</v>
      </c>
      <c r="G51" s="876">
        <v>75</v>
      </c>
      <c r="H51" s="876">
        <v>75</v>
      </c>
      <c r="I51" s="877">
        <v>75</v>
      </c>
      <c r="J51" s="878"/>
    </row>
    <row r="52" spans="1:10">
      <c r="A52" s="885" t="s">
        <v>651</v>
      </c>
      <c r="B52" s="800" t="s">
        <v>652</v>
      </c>
      <c r="C52" s="872">
        <v>20</v>
      </c>
      <c r="D52" s="873" t="s">
        <v>585</v>
      </c>
      <c r="E52" s="874">
        <v>330000</v>
      </c>
      <c r="F52" s="874">
        <f>C52*E52</f>
        <v>6600000</v>
      </c>
      <c r="G52" s="876">
        <v>4200</v>
      </c>
      <c r="H52" s="876">
        <v>6600</v>
      </c>
      <c r="I52" s="877">
        <v>6600</v>
      </c>
      <c r="J52" s="878"/>
    </row>
    <row r="53" spans="1:10">
      <c r="A53" s="885"/>
      <c r="B53" s="799" t="s">
        <v>653</v>
      </c>
      <c r="C53" s="872"/>
      <c r="D53" s="873"/>
      <c r="E53" s="874" t="s">
        <v>654</v>
      </c>
      <c r="F53" s="880">
        <f>F52*30%</f>
        <v>1980000</v>
      </c>
      <c r="G53" s="892">
        <v>1260</v>
      </c>
      <c r="H53" s="892">
        <v>1980</v>
      </c>
      <c r="I53" s="893">
        <v>1980</v>
      </c>
      <c r="J53" s="878"/>
    </row>
    <row r="54" spans="1:10">
      <c r="A54" s="890" t="s">
        <v>655</v>
      </c>
      <c r="B54" s="801" t="s">
        <v>656</v>
      </c>
      <c r="C54" s="872"/>
      <c r="D54" s="873"/>
      <c r="E54" s="874"/>
      <c r="F54" s="898">
        <f>SUM(F51:F53)</f>
        <v>8655000</v>
      </c>
      <c r="G54" s="881">
        <f>SUM(G51:G53)</f>
        <v>5535</v>
      </c>
      <c r="H54" s="881">
        <f>SUM(H51:H53)</f>
        <v>8655</v>
      </c>
      <c r="I54" s="882">
        <f>SUM(I51:I53)</f>
        <v>8655</v>
      </c>
      <c r="J54" s="878"/>
    </row>
    <row r="55" spans="1:10">
      <c r="A55" s="890" t="s">
        <v>657</v>
      </c>
      <c r="B55" s="802" t="s">
        <v>658</v>
      </c>
      <c r="C55" s="872">
        <v>45</v>
      </c>
      <c r="D55" s="873" t="s">
        <v>585</v>
      </c>
      <c r="E55" s="874">
        <v>109000</v>
      </c>
      <c r="F55" s="874">
        <f>C55*E55</f>
        <v>4905000</v>
      </c>
      <c r="G55" s="876">
        <v>4905</v>
      </c>
      <c r="H55" s="876">
        <v>4905</v>
      </c>
      <c r="I55" s="877">
        <v>4905</v>
      </c>
      <c r="J55" s="878"/>
    </row>
    <row r="56" spans="1:10">
      <c r="A56" s="890"/>
      <c r="B56" s="799" t="s">
        <v>659</v>
      </c>
      <c r="C56" s="872"/>
      <c r="D56" s="873"/>
      <c r="E56" s="874" t="s">
        <v>660</v>
      </c>
      <c r="F56" s="880">
        <f>F55*50%</f>
        <v>2452500</v>
      </c>
      <c r="G56" s="892">
        <v>2452</v>
      </c>
      <c r="H56" s="892">
        <v>2452</v>
      </c>
      <c r="I56" s="893">
        <v>2452</v>
      </c>
      <c r="J56" s="878"/>
    </row>
    <row r="57" spans="1:10">
      <c r="A57" s="890" t="s">
        <v>661</v>
      </c>
      <c r="B57" s="800" t="s">
        <v>662</v>
      </c>
      <c r="C57" s="872">
        <v>32</v>
      </c>
      <c r="D57" s="873" t="s">
        <v>585</v>
      </c>
      <c r="E57" s="874">
        <v>500000</v>
      </c>
      <c r="F57" s="874">
        <f>C57*E57</f>
        <v>16000000</v>
      </c>
      <c r="G57" s="876">
        <v>16000</v>
      </c>
      <c r="H57" s="876">
        <v>16000</v>
      </c>
      <c r="I57" s="877">
        <v>16000</v>
      </c>
      <c r="J57" s="878"/>
    </row>
    <row r="58" spans="1:10">
      <c r="A58" s="890"/>
      <c r="B58" s="799" t="s">
        <v>663</v>
      </c>
      <c r="C58" s="872"/>
      <c r="D58" s="873"/>
      <c r="E58" s="874" t="s">
        <v>664</v>
      </c>
      <c r="F58" s="880">
        <f>F57*10%</f>
        <v>1600000</v>
      </c>
      <c r="G58" s="892">
        <v>1600</v>
      </c>
      <c r="H58" s="892">
        <v>1600</v>
      </c>
      <c r="I58" s="893">
        <v>1600</v>
      </c>
      <c r="J58" s="878"/>
    </row>
    <row r="59" spans="1:10">
      <c r="A59" s="890" t="s">
        <v>665</v>
      </c>
      <c r="B59" s="800" t="s">
        <v>666</v>
      </c>
      <c r="C59" s="872">
        <v>35</v>
      </c>
      <c r="D59" s="873" t="s">
        <v>585</v>
      </c>
      <c r="E59" s="874">
        <v>206100</v>
      </c>
      <c r="F59" s="874">
        <f>C59*E59</f>
        <v>7213500</v>
      </c>
      <c r="G59" s="876">
        <v>7214</v>
      </c>
      <c r="H59" s="876">
        <v>7214</v>
      </c>
      <c r="I59" s="877">
        <v>7214</v>
      </c>
      <c r="J59" s="878"/>
    </row>
    <row r="60" spans="1:10">
      <c r="A60" s="890"/>
      <c r="B60" s="799" t="s">
        <v>667</v>
      </c>
      <c r="C60" s="872"/>
      <c r="D60" s="873"/>
      <c r="E60" s="874" t="s">
        <v>668</v>
      </c>
      <c r="F60" s="880">
        <f>F59*20%</f>
        <v>1442700</v>
      </c>
      <c r="G60" s="892">
        <v>1443</v>
      </c>
      <c r="H60" s="892">
        <v>1443</v>
      </c>
      <c r="I60" s="893">
        <v>1443</v>
      </c>
      <c r="J60" s="878"/>
    </row>
    <row r="61" spans="1:10">
      <c r="A61" s="890" t="s">
        <v>669</v>
      </c>
      <c r="B61" s="800" t="s">
        <v>670</v>
      </c>
      <c r="C61" s="872">
        <v>32</v>
      </c>
      <c r="D61" s="873" t="s">
        <v>671</v>
      </c>
      <c r="E61" s="874">
        <v>490000</v>
      </c>
      <c r="F61" s="874">
        <f>C61*E61</f>
        <v>15680000</v>
      </c>
      <c r="G61" s="876">
        <v>14987</v>
      </c>
      <c r="H61" s="876">
        <v>15680</v>
      </c>
      <c r="I61" s="877">
        <v>15680</v>
      </c>
      <c r="J61" s="878"/>
    </row>
    <row r="62" spans="1:10">
      <c r="A62" s="890"/>
      <c r="B62" s="799" t="s">
        <v>672</v>
      </c>
      <c r="C62" s="872"/>
      <c r="D62" s="873"/>
      <c r="E62" s="874" t="s">
        <v>673</v>
      </c>
      <c r="F62" s="880">
        <f>F61*10%</f>
        <v>1568000</v>
      </c>
      <c r="G62" s="892">
        <v>1499</v>
      </c>
      <c r="H62" s="892">
        <v>1568</v>
      </c>
      <c r="I62" s="893">
        <v>1568</v>
      </c>
      <c r="J62" s="878"/>
    </row>
    <row r="63" spans="1:10">
      <c r="A63" s="890" t="s">
        <v>674</v>
      </c>
      <c r="B63" s="800" t="s">
        <v>675</v>
      </c>
      <c r="C63" s="872">
        <v>1</v>
      </c>
      <c r="D63" s="873"/>
      <c r="E63" s="874">
        <v>4100000</v>
      </c>
      <c r="F63" s="874">
        <f>C63*E63</f>
        <v>4100000</v>
      </c>
      <c r="G63" s="876">
        <v>3000</v>
      </c>
      <c r="H63" s="876">
        <v>4100</v>
      </c>
      <c r="I63" s="877">
        <v>4100</v>
      </c>
      <c r="J63" s="878"/>
    </row>
    <row r="64" spans="1:10">
      <c r="A64" s="890"/>
      <c r="B64" s="800" t="s">
        <v>676</v>
      </c>
      <c r="C64" s="872">
        <v>2884</v>
      </c>
      <c r="D64" s="873" t="s">
        <v>677</v>
      </c>
      <c r="E64" s="874">
        <v>1800</v>
      </c>
      <c r="F64" s="874">
        <f>C64*E64</f>
        <v>5191200</v>
      </c>
      <c r="G64" s="876">
        <v>5191</v>
      </c>
      <c r="H64" s="876">
        <v>5191</v>
      </c>
      <c r="I64" s="877">
        <v>5191</v>
      </c>
      <c r="J64" s="878"/>
    </row>
    <row r="65" spans="1:10">
      <c r="A65" s="890"/>
      <c r="B65" s="800" t="s">
        <v>678</v>
      </c>
      <c r="C65" s="872">
        <v>2485</v>
      </c>
      <c r="D65" s="873" t="s">
        <v>677</v>
      </c>
      <c r="E65" s="874">
        <v>1800</v>
      </c>
      <c r="F65" s="874">
        <f>C65*E65</f>
        <v>4473000</v>
      </c>
      <c r="G65" s="876">
        <v>4473</v>
      </c>
      <c r="H65" s="876">
        <v>4473</v>
      </c>
      <c r="I65" s="877">
        <v>4473</v>
      </c>
      <c r="J65" s="878"/>
    </row>
    <row r="66" spans="1:10">
      <c r="A66" s="890" t="s">
        <v>679</v>
      </c>
      <c r="B66" s="800" t="s">
        <v>680</v>
      </c>
      <c r="C66" s="872">
        <v>1</v>
      </c>
      <c r="D66" s="888" t="s">
        <v>681</v>
      </c>
      <c r="E66" s="874">
        <v>3400000</v>
      </c>
      <c r="F66" s="874">
        <f>C66*E66</f>
        <v>3400000</v>
      </c>
      <c r="G66" s="876">
        <v>2000</v>
      </c>
      <c r="H66" s="876">
        <v>3400</v>
      </c>
      <c r="I66" s="877">
        <v>3400</v>
      </c>
      <c r="J66" s="878"/>
    </row>
    <row r="67" spans="1:10">
      <c r="A67" s="890"/>
      <c r="B67" s="800" t="s">
        <v>682</v>
      </c>
      <c r="C67" s="872">
        <v>40</v>
      </c>
      <c r="D67" s="888" t="s">
        <v>683</v>
      </c>
      <c r="E67" s="874">
        <v>150000</v>
      </c>
      <c r="F67" s="874">
        <f>C67*E67</f>
        <v>6000000</v>
      </c>
      <c r="G67" s="876">
        <v>6000</v>
      </c>
      <c r="H67" s="876">
        <v>6000</v>
      </c>
      <c r="I67" s="877">
        <v>6000</v>
      </c>
      <c r="J67" s="878"/>
    </row>
    <row r="68" spans="1:10">
      <c r="A68" s="890" t="s">
        <v>684</v>
      </c>
      <c r="B68" s="800" t="s">
        <v>685</v>
      </c>
      <c r="C68" s="872" t="s">
        <v>686</v>
      </c>
      <c r="D68" s="888"/>
      <c r="E68" s="874"/>
      <c r="F68" s="874">
        <v>0</v>
      </c>
      <c r="G68" s="876">
        <v>0</v>
      </c>
      <c r="H68" s="876">
        <v>0</v>
      </c>
      <c r="I68" s="877">
        <v>6472</v>
      </c>
      <c r="J68" s="878"/>
    </row>
    <row r="69" spans="1:10">
      <c r="A69" s="896" t="s">
        <v>639</v>
      </c>
      <c r="B69" s="897" t="s">
        <v>687</v>
      </c>
      <c r="C69" s="872"/>
      <c r="D69" s="873"/>
      <c r="E69" s="874"/>
      <c r="F69" s="898">
        <f>F47+F48+F49+F50+F54+F55+F56+F57+F58+F59+F60+F61+F62+F63+F64+F65+F66+F67</f>
        <v>131369140</v>
      </c>
      <c r="G69" s="881">
        <f t="shared" ref="G69:H69" si="0">G47+G48+G49+G50+G54+G55+G56+G57+G58+G59+G60+G61+G62+G63+G64+G65+G66+G67+G68</f>
        <v>120157</v>
      </c>
      <c r="H69" s="881">
        <f t="shared" si="0"/>
        <v>131369</v>
      </c>
      <c r="I69" s="882">
        <f>I47+I48+I49+I50+I54+I55+I56+I57+I58+I59+I60+I61+I62+I63+I64+I65+I66+I67+I68</f>
        <v>137841</v>
      </c>
      <c r="J69" s="878"/>
    </row>
    <row r="70" spans="1:10">
      <c r="A70" s="803" t="s">
        <v>688</v>
      </c>
      <c r="B70" s="902" t="s">
        <v>689</v>
      </c>
      <c r="C70" s="872">
        <v>42</v>
      </c>
      <c r="D70" s="873" t="s">
        <v>585</v>
      </c>
      <c r="E70" s="874">
        <v>2848000</v>
      </c>
      <c r="F70" s="898">
        <f>C70*E70</f>
        <v>119616000</v>
      </c>
      <c r="G70" s="881">
        <v>109454</v>
      </c>
      <c r="H70" s="881">
        <v>119616</v>
      </c>
      <c r="I70" s="882">
        <v>119616</v>
      </c>
      <c r="J70" s="878"/>
    </row>
    <row r="71" spans="1:10">
      <c r="A71" s="803" t="s">
        <v>688</v>
      </c>
      <c r="B71" s="902" t="s">
        <v>690</v>
      </c>
      <c r="C71" s="903"/>
      <c r="D71" s="904"/>
      <c r="E71" s="905"/>
      <c r="F71" s="898">
        <v>45890000</v>
      </c>
      <c r="G71" s="881">
        <v>45807</v>
      </c>
      <c r="H71" s="881">
        <v>45890</v>
      </c>
      <c r="I71" s="882">
        <v>51630</v>
      </c>
      <c r="J71" s="878"/>
    </row>
    <row r="72" spans="1:10">
      <c r="A72" s="896" t="s">
        <v>691</v>
      </c>
      <c r="B72" s="902" t="s">
        <v>692</v>
      </c>
      <c r="C72" s="872"/>
      <c r="D72" s="873"/>
      <c r="E72" s="874"/>
      <c r="F72" s="898">
        <f>SUM(F70:F71)</f>
        <v>165506000</v>
      </c>
      <c r="G72" s="881">
        <f>SUM(G70:G71)</f>
        <v>155261</v>
      </c>
      <c r="H72" s="881">
        <f>SUM(H70:H71)</f>
        <v>165506</v>
      </c>
      <c r="I72" s="882">
        <f>SUM(I70:I71)</f>
        <v>171246</v>
      </c>
      <c r="J72" s="878"/>
    </row>
    <row r="73" spans="1:10">
      <c r="A73" s="890" t="s">
        <v>693</v>
      </c>
      <c r="B73" s="891" t="s">
        <v>694</v>
      </c>
      <c r="C73" s="872"/>
      <c r="D73" s="873"/>
      <c r="E73" s="874"/>
      <c r="F73" s="874"/>
      <c r="G73" s="876"/>
      <c r="H73" s="876"/>
      <c r="I73" s="877"/>
      <c r="J73" s="878"/>
    </row>
    <row r="74" spans="1:10">
      <c r="A74" s="885" t="s">
        <v>695</v>
      </c>
      <c r="B74" s="800" t="s">
        <v>696</v>
      </c>
      <c r="C74" s="872">
        <v>36</v>
      </c>
      <c r="D74" s="873" t="s">
        <v>697</v>
      </c>
      <c r="E74" s="874">
        <v>1900000</v>
      </c>
      <c r="F74" s="874">
        <f>C74*E74</f>
        <v>68400000</v>
      </c>
      <c r="G74" s="876">
        <v>69369</v>
      </c>
      <c r="H74" s="876">
        <v>69369</v>
      </c>
      <c r="I74" s="877">
        <v>68400</v>
      </c>
      <c r="J74" s="878"/>
    </row>
    <row r="75" spans="1:10">
      <c r="A75" s="885" t="s">
        <v>698</v>
      </c>
      <c r="B75" s="884" t="s">
        <v>699</v>
      </c>
      <c r="C75" s="903"/>
      <c r="D75" s="904"/>
      <c r="E75" s="905"/>
      <c r="F75" s="874">
        <v>72284564</v>
      </c>
      <c r="G75" s="876">
        <v>62712</v>
      </c>
      <c r="H75" s="876">
        <v>72285</v>
      </c>
      <c r="I75" s="877">
        <v>94355</v>
      </c>
      <c r="J75" s="878"/>
    </row>
    <row r="76" spans="1:10">
      <c r="A76" s="896" t="s">
        <v>693</v>
      </c>
      <c r="B76" s="897" t="s">
        <v>700</v>
      </c>
      <c r="C76" s="872"/>
      <c r="D76" s="873"/>
      <c r="E76" s="874"/>
      <c r="F76" s="898">
        <f>SUM(F74:F75)</f>
        <v>140684564</v>
      </c>
      <c r="G76" s="881">
        <f>SUM(G74:G75)</f>
        <v>132081</v>
      </c>
      <c r="H76" s="881">
        <f>SUM(H74:H75)</f>
        <v>141654</v>
      </c>
      <c r="I76" s="882">
        <f>SUM(I74:I75)</f>
        <v>162755</v>
      </c>
      <c r="J76" s="878"/>
    </row>
    <row r="77" spans="1:10">
      <c r="A77" s="896" t="s">
        <v>701</v>
      </c>
      <c r="B77" s="897" t="s">
        <v>702</v>
      </c>
      <c r="C77" s="872">
        <v>1998</v>
      </c>
      <c r="D77" s="873" t="s">
        <v>585</v>
      </c>
      <c r="E77" s="874">
        <v>285</v>
      </c>
      <c r="F77" s="874">
        <f>C77*E77</f>
        <v>569430</v>
      </c>
      <c r="G77" s="881">
        <v>572</v>
      </c>
      <c r="H77" s="881">
        <v>572</v>
      </c>
      <c r="I77" s="882">
        <v>569</v>
      </c>
      <c r="J77" s="878"/>
    </row>
    <row r="78" spans="1:10">
      <c r="A78" s="906" t="s">
        <v>703</v>
      </c>
      <c r="B78" s="804" t="s">
        <v>704</v>
      </c>
      <c r="C78" s="872">
        <v>4</v>
      </c>
      <c r="D78" s="873" t="s">
        <v>585</v>
      </c>
      <c r="E78" s="874">
        <v>4419000</v>
      </c>
      <c r="F78" s="874">
        <f>C78*E78</f>
        <v>17676000</v>
      </c>
      <c r="G78" s="876">
        <v>17676</v>
      </c>
      <c r="H78" s="876">
        <v>17676</v>
      </c>
      <c r="I78" s="877">
        <v>17676</v>
      </c>
      <c r="J78" s="878"/>
    </row>
    <row r="79" spans="1:10">
      <c r="A79" s="906"/>
      <c r="B79" s="804" t="s">
        <v>705</v>
      </c>
      <c r="C79" s="872">
        <v>16.3</v>
      </c>
      <c r="D79" s="873" t="s">
        <v>585</v>
      </c>
      <c r="E79" s="874">
        <v>2993000</v>
      </c>
      <c r="F79" s="874">
        <f>C79*E79</f>
        <v>48785900</v>
      </c>
      <c r="G79" s="876">
        <v>48786</v>
      </c>
      <c r="H79" s="876">
        <v>48786</v>
      </c>
      <c r="I79" s="877">
        <v>48786</v>
      </c>
      <c r="J79" s="878"/>
    </row>
    <row r="80" spans="1:10">
      <c r="A80" s="906" t="s">
        <v>706</v>
      </c>
      <c r="B80" s="804" t="s">
        <v>707</v>
      </c>
      <c r="C80" s="1539" t="s">
        <v>708</v>
      </c>
      <c r="D80" s="1540"/>
      <c r="E80" s="1541"/>
      <c r="F80" s="874">
        <v>0</v>
      </c>
      <c r="G80" s="876">
        <v>0</v>
      </c>
      <c r="H80" s="876">
        <v>0</v>
      </c>
      <c r="I80" s="877">
        <v>0</v>
      </c>
      <c r="J80" s="878"/>
    </row>
    <row r="81" spans="1:10">
      <c r="A81" s="900" t="s">
        <v>709</v>
      </c>
      <c r="B81" s="805" t="s">
        <v>710</v>
      </c>
      <c r="C81" s="872"/>
      <c r="D81" s="873"/>
      <c r="E81" s="874"/>
      <c r="F81" s="898">
        <f>SUM(F78:F80)</f>
        <v>66461900</v>
      </c>
      <c r="G81" s="881">
        <v>66462</v>
      </c>
      <c r="H81" s="881">
        <v>66462</v>
      </c>
      <c r="I81" s="882">
        <v>66462</v>
      </c>
      <c r="J81" s="878"/>
    </row>
    <row r="82" spans="1:10">
      <c r="A82" s="808" t="s">
        <v>711</v>
      </c>
      <c r="B82" s="805" t="s">
        <v>712</v>
      </c>
      <c r="C82" s="872"/>
      <c r="D82" s="873"/>
      <c r="E82" s="874"/>
      <c r="F82" s="898">
        <f>F45+F69+F72+F76+F77+F81</f>
        <v>519737790</v>
      </c>
      <c r="G82" s="881">
        <f>G45+G69+G72+G76+G77+G81</f>
        <v>474533</v>
      </c>
      <c r="H82" s="881">
        <f>H45+H69+H72+H76+H77+H81</f>
        <v>520710</v>
      </c>
      <c r="I82" s="882">
        <f>I45+I69+I72+I76+I77+I81</f>
        <v>578116</v>
      </c>
      <c r="J82" s="878"/>
    </row>
    <row r="83" spans="1:10" ht="29.25" customHeight="1">
      <c r="A83" s="896" t="s">
        <v>713</v>
      </c>
      <c r="B83" s="800" t="s">
        <v>714</v>
      </c>
      <c r="C83" s="872"/>
      <c r="D83" s="873"/>
      <c r="E83" s="874"/>
      <c r="F83" s="874"/>
      <c r="G83" s="876"/>
      <c r="H83" s="876"/>
      <c r="I83" s="877"/>
      <c r="J83" s="878"/>
    </row>
    <row r="84" spans="1:10">
      <c r="A84" s="890" t="s">
        <v>715</v>
      </c>
      <c r="B84" s="800" t="s">
        <v>716</v>
      </c>
      <c r="C84" s="903"/>
      <c r="D84" s="904"/>
      <c r="E84" s="905"/>
      <c r="F84" s="874">
        <v>100500000</v>
      </c>
      <c r="G84" s="876">
        <v>97200</v>
      </c>
      <c r="H84" s="876">
        <v>100500</v>
      </c>
      <c r="I84" s="877">
        <v>100500</v>
      </c>
      <c r="J84" s="878"/>
    </row>
    <row r="85" spans="1:10">
      <c r="A85" s="890" t="s">
        <v>717</v>
      </c>
      <c r="B85" s="884" t="s">
        <v>718</v>
      </c>
      <c r="C85" s="874">
        <v>23343</v>
      </c>
      <c r="D85" s="873" t="s">
        <v>585</v>
      </c>
      <c r="E85" s="874">
        <v>1210</v>
      </c>
      <c r="F85" s="874">
        <f>C85*E85</f>
        <v>28245030</v>
      </c>
      <c r="G85" s="876">
        <v>28245</v>
      </c>
      <c r="H85" s="876">
        <v>28245</v>
      </c>
      <c r="I85" s="877">
        <v>28245</v>
      </c>
      <c r="J85" s="878"/>
    </row>
    <row r="86" spans="1:10">
      <c r="A86" s="890" t="s">
        <v>719</v>
      </c>
      <c r="B86" s="884" t="s">
        <v>720</v>
      </c>
      <c r="C86" s="872"/>
      <c r="D86" s="873"/>
      <c r="E86" s="874"/>
      <c r="F86" s="874"/>
      <c r="G86" s="876"/>
      <c r="H86" s="876"/>
      <c r="I86" s="877"/>
      <c r="J86" s="878"/>
    </row>
    <row r="87" spans="1:10">
      <c r="A87" s="900" t="s">
        <v>721</v>
      </c>
      <c r="B87" s="884" t="s">
        <v>722</v>
      </c>
      <c r="C87" s="872" t="s">
        <v>723</v>
      </c>
      <c r="D87" s="873"/>
      <c r="E87" s="874"/>
      <c r="F87" s="874">
        <v>2807595</v>
      </c>
      <c r="G87" s="876">
        <v>0</v>
      </c>
      <c r="H87" s="876">
        <v>2808</v>
      </c>
      <c r="I87" s="877">
        <v>7602</v>
      </c>
      <c r="J87" s="878"/>
    </row>
    <row r="88" spans="1:10">
      <c r="A88" s="808" t="s">
        <v>724</v>
      </c>
      <c r="B88" s="897" t="s">
        <v>725</v>
      </c>
      <c r="C88" s="872"/>
      <c r="D88" s="873"/>
      <c r="E88" s="874"/>
      <c r="F88" s="898">
        <f>SUM(F84:F87)</f>
        <v>131552625</v>
      </c>
      <c r="G88" s="881">
        <f>SUM(G84:G87)</f>
        <v>125445</v>
      </c>
      <c r="H88" s="881">
        <f>SUM(H84:H87)</f>
        <v>131553</v>
      </c>
      <c r="I88" s="882">
        <f>SUM(I84:I87)</f>
        <v>136347</v>
      </c>
      <c r="J88" s="878"/>
    </row>
    <row r="89" spans="1:10">
      <c r="A89" s="907" t="s">
        <v>726</v>
      </c>
      <c r="B89" s="884" t="s">
        <v>727</v>
      </c>
      <c r="C89" s="872"/>
      <c r="D89" s="873"/>
      <c r="E89" s="874"/>
      <c r="F89" s="874"/>
      <c r="G89" s="876"/>
      <c r="H89" s="876"/>
      <c r="I89" s="877"/>
      <c r="J89" s="878"/>
    </row>
    <row r="90" spans="1:10">
      <c r="A90" s="885"/>
      <c r="B90" s="884" t="s">
        <v>728</v>
      </c>
      <c r="C90" s="874">
        <v>69364624834</v>
      </c>
      <c r="D90" s="873" t="s">
        <v>729</v>
      </c>
      <c r="E90" s="908">
        <v>5.4999999999999997E-3</v>
      </c>
      <c r="F90" s="874">
        <f>C90*E90</f>
        <v>381505436.58699995</v>
      </c>
      <c r="G90" s="876">
        <v>381505</v>
      </c>
      <c r="H90" s="876">
        <v>381505</v>
      </c>
      <c r="I90" s="877">
        <v>381505</v>
      </c>
      <c r="J90" s="878"/>
    </row>
    <row r="91" spans="1:10" ht="30">
      <c r="A91" s="885"/>
      <c r="B91" s="800" t="s">
        <v>730</v>
      </c>
      <c r="C91" s="874">
        <f>F90</f>
        <v>381505436.58699995</v>
      </c>
      <c r="D91" s="873"/>
      <c r="E91" s="908">
        <v>0.9</v>
      </c>
      <c r="F91" s="874">
        <f>C91*E91</f>
        <v>343354892.92829996</v>
      </c>
      <c r="G91" s="876"/>
      <c r="H91" s="876"/>
      <c r="I91" s="877"/>
      <c r="J91" s="878"/>
    </row>
    <row r="92" spans="1:10" ht="30">
      <c r="A92" s="808" t="s">
        <v>731</v>
      </c>
      <c r="B92" s="800" t="s">
        <v>732</v>
      </c>
      <c r="C92" s="1539" t="s">
        <v>733</v>
      </c>
      <c r="D92" s="1540"/>
      <c r="E92" s="1541"/>
      <c r="F92" s="898">
        <v>-343354893</v>
      </c>
      <c r="G92" s="876"/>
      <c r="H92" s="876"/>
      <c r="I92" s="877"/>
      <c r="J92" s="878"/>
    </row>
    <row r="93" spans="1:10" ht="30.75" thickBot="1">
      <c r="A93" s="909"/>
      <c r="B93" s="806" t="s">
        <v>734</v>
      </c>
      <c r="C93" s="910"/>
      <c r="D93" s="911"/>
      <c r="E93" s="912"/>
      <c r="F93" s="937">
        <f>F28+F44+F82+F88</f>
        <v>1198977282.6666667</v>
      </c>
      <c r="G93" s="938">
        <f>G28+G44+G82+G88</f>
        <v>1143193</v>
      </c>
      <c r="H93" s="938">
        <f>H28+H44+H82+H88</f>
        <v>1198499</v>
      </c>
      <c r="I93" s="939">
        <f>I28+I44+I82+I88</f>
        <v>1262150</v>
      </c>
      <c r="J93" s="878"/>
    </row>
    <row r="94" spans="1:10" ht="15.75" thickTop="1">
      <c r="A94" s="913"/>
      <c r="B94" s="807" t="s">
        <v>735</v>
      </c>
      <c r="C94" s="914"/>
      <c r="D94" s="915"/>
      <c r="E94" s="916"/>
      <c r="F94" s="916">
        <v>0</v>
      </c>
      <c r="G94" s="917">
        <v>0</v>
      </c>
      <c r="H94" s="917">
        <v>0</v>
      </c>
      <c r="I94" s="918">
        <v>0</v>
      </c>
      <c r="J94" s="878"/>
    </row>
    <row r="95" spans="1:10">
      <c r="A95" s="919"/>
      <c r="B95" s="902" t="s">
        <v>736</v>
      </c>
      <c r="C95" s="920"/>
      <c r="D95" s="921"/>
      <c r="E95" s="922"/>
      <c r="F95" s="953">
        <f>SUM(F93:F94)</f>
        <v>1198977282.6666667</v>
      </c>
      <c r="G95" s="954">
        <f>SUM(G93:G94)</f>
        <v>1143193</v>
      </c>
      <c r="H95" s="954">
        <f>SUM(H93:H94)</f>
        <v>1198499</v>
      </c>
      <c r="I95" s="955">
        <f>SUM(I93:I94)</f>
        <v>1262150</v>
      </c>
      <c r="J95" s="878"/>
    </row>
    <row r="96" spans="1:10">
      <c r="A96" s="919"/>
      <c r="B96" s="923" t="s">
        <v>737</v>
      </c>
      <c r="C96" s="872"/>
      <c r="D96" s="873"/>
      <c r="E96" s="874"/>
      <c r="F96" s="874">
        <v>1187006</v>
      </c>
      <c r="G96" s="874"/>
      <c r="H96" s="876">
        <v>1187</v>
      </c>
      <c r="I96" s="877">
        <v>4105</v>
      </c>
      <c r="J96" s="878"/>
    </row>
    <row r="97" spans="1:10">
      <c r="A97" s="1247"/>
      <c r="B97" s="1248" t="s">
        <v>910</v>
      </c>
      <c r="C97" s="1249"/>
      <c r="D97" s="1250"/>
      <c r="E97" s="1251"/>
      <c r="F97" s="1251"/>
      <c r="G97" s="1251">
        <v>0</v>
      </c>
      <c r="H97" s="1252">
        <v>0</v>
      </c>
      <c r="I97" s="1253">
        <v>28000</v>
      </c>
      <c r="J97" s="878"/>
    </row>
    <row r="98" spans="1:10" s="932" customFormat="1" ht="24" customHeight="1" thickBot="1">
      <c r="A98" s="924"/>
      <c r="B98" s="925" t="s">
        <v>738</v>
      </c>
      <c r="C98" s="926"/>
      <c r="D98" s="927"/>
      <c r="E98" s="928"/>
      <c r="F98" s="928">
        <f>SUM(F95:F96)</f>
        <v>1200164288.6666667</v>
      </c>
      <c r="G98" s="928">
        <f>SUM(G95:G97)</f>
        <v>1143193</v>
      </c>
      <c r="H98" s="929">
        <f t="shared" ref="H98:I98" si="1">SUM(H95:H97)</f>
        <v>1199686</v>
      </c>
      <c r="I98" s="930">
        <f t="shared" si="1"/>
        <v>1294255</v>
      </c>
      <c r="J98" s="931"/>
    </row>
    <row r="99" spans="1:10">
      <c r="A99" s="919"/>
      <c r="B99" s="923" t="s">
        <v>911</v>
      </c>
      <c r="C99" s="872"/>
      <c r="D99" s="873"/>
      <c r="E99" s="874"/>
      <c r="F99" s="874"/>
      <c r="G99" s="874">
        <v>0</v>
      </c>
      <c r="H99" s="876">
        <v>0</v>
      </c>
      <c r="I99" s="877">
        <v>2170</v>
      </c>
      <c r="J99" s="878"/>
    </row>
    <row r="100" spans="1:10">
      <c r="A100" s="1247"/>
      <c r="B100" s="1248" t="s">
        <v>910</v>
      </c>
      <c r="C100" s="1249"/>
      <c r="D100" s="1250"/>
      <c r="E100" s="1251"/>
      <c r="F100" s="1251"/>
      <c r="G100" s="1251">
        <v>0</v>
      </c>
      <c r="H100" s="1252">
        <v>0</v>
      </c>
      <c r="I100" s="1253">
        <v>299700</v>
      </c>
      <c r="J100" s="878"/>
    </row>
    <row r="101" spans="1:10" s="932" customFormat="1" ht="24" customHeight="1" thickBot="1">
      <c r="A101" s="933"/>
      <c r="B101" s="934" t="s">
        <v>739</v>
      </c>
      <c r="C101" s="935"/>
      <c r="D101" s="936"/>
      <c r="E101" s="937"/>
      <c r="F101" s="937"/>
      <c r="G101" s="937">
        <f>SUM(G99:G100)</f>
        <v>0</v>
      </c>
      <c r="H101" s="938">
        <f t="shared" ref="H101:I101" si="2">SUM(H99:H100)</f>
        <v>0</v>
      </c>
      <c r="I101" s="939">
        <f t="shared" si="2"/>
        <v>301870</v>
      </c>
      <c r="J101" s="931"/>
    </row>
    <row r="102" spans="1:10" ht="24" customHeight="1" thickTop="1">
      <c r="A102" s="940"/>
      <c r="B102" s="941"/>
      <c r="C102" s="940"/>
      <c r="D102" s="942"/>
      <c r="E102" s="943"/>
      <c r="F102" s="943"/>
      <c r="G102" s="943"/>
      <c r="H102" s="943"/>
      <c r="I102" s="943"/>
      <c r="J102" s="878"/>
    </row>
    <row r="103" spans="1:10">
      <c r="A103" s="869"/>
      <c r="B103" s="944"/>
      <c r="C103" s="869"/>
      <c r="D103" s="945"/>
      <c r="E103" s="878"/>
      <c r="F103" s="878"/>
      <c r="G103" s="878"/>
      <c r="H103" s="878"/>
      <c r="I103" s="878"/>
      <c r="J103" s="869"/>
    </row>
    <row r="104" spans="1:10">
      <c r="A104" s="940"/>
      <c r="B104" s="946"/>
      <c r="C104" s="869"/>
      <c r="D104" s="945"/>
      <c r="E104" s="878"/>
      <c r="F104" s="944"/>
      <c r="G104" s="944"/>
      <c r="H104" s="944"/>
      <c r="I104" s="869"/>
      <c r="J104" s="869"/>
    </row>
    <row r="105" spans="1:10">
      <c r="B105" s="944"/>
      <c r="C105" s="869"/>
      <c r="D105" s="945" t="s">
        <v>740</v>
      </c>
      <c r="E105" s="878"/>
      <c r="F105" s="878"/>
      <c r="G105" s="878"/>
      <c r="H105" s="878"/>
      <c r="I105" s="878"/>
      <c r="J105" s="869"/>
    </row>
    <row r="106" spans="1:10">
      <c r="B106" s="947" t="s">
        <v>741</v>
      </c>
      <c r="C106" s="869"/>
      <c r="D106" s="945"/>
      <c r="E106" s="878"/>
      <c r="F106" s="878"/>
      <c r="G106" s="878"/>
      <c r="H106" s="878"/>
      <c r="I106" s="878"/>
      <c r="J106" s="869"/>
    </row>
    <row r="107" spans="1:10" ht="15.75" thickBot="1">
      <c r="B107" s="947" t="s">
        <v>742</v>
      </c>
      <c r="C107" s="869"/>
      <c r="D107" s="945"/>
      <c r="E107" s="878"/>
      <c r="F107" s="878"/>
      <c r="G107" s="878"/>
      <c r="H107" s="878"/>
      <c r="I107" s="878"/>
      <c r="J107" s="869"/>
    </row>
    <row r="108" spans="1:10" ht="15.75" thickBot="1">
      <c r="B108" s="948" t="s">
        <v>743</v>
      </c>
      <c r="C108" s="869"/>
      <c r="D108" s="945"/>
      <c r="E108" s="949">
        <f>F91</f>
        <v>343354892.92829996</v>
      </c>
      <c r="F108" s="878"/>
      <c r="G108" s="878"/>
      <c r="H108" s="878"/>
      <c r="I108" s="878"/>
      <c r="J108" s="869"/>
    </row>
    <row r="109" spans="1:10">
      <c r="B109" s="950" t="s">
        <v>602</v>
      </c>
      <c r="C109" s="874">
        <f>F20</f>
        <v>63026100</v>
      </c>
      <c r="D109" s="873"/>
      <c r="E109" s="866">
        <f>E108-C109</f>
        <v>280328792.92829996</v>
      </c>
      <c r="F109" s="878"/>
      <c r="G109" s="878"/>
      <c r="H109" s="878"/>
      <c r="I109" s="878"/>
      <c r="J109" s="869"/>
    </row>
    <row r="110" spans="1:10">
      <c r="B110" s="950" t="s">
        <v>604</v>
      </c>
      <c r="C110" s="874">
        <f>F22</f>
        <v>1762050</v>
      </c>
      <c r="D110" s="873"/>
      <c r="E110" s="874">
        <f>E109-C110</f>
        <v>278566742.92829996</v>
      </c>
      <c r="F110" s="878"/>
      <c r="G110" s="878"/>
      <c r="H110" s="878"/>
      <c r="I110" s="878"/>
      <c r="J110" s="869"/>
    </row>
    <row r="111" spans="1:10">
      <c r="B111" s="950" t="s">
        <v>590</v>
      </c>
      <c r="C111" s="874">
        <f>F11</f>
        <v>38025960</v>
      </c>
      <c r="D111" s="873"/>
      <c r="E111" s="874">
        <f t="shared" ref="E111:E116" si="3">E110-C111</f>
        <v>240540782.92829996</v>
      </c>
      <c r="F111" s="878"/>
      <c r="G111" s="878"/>
      <c r="H111" s="878"/>
      <c r="I111" s="878"/>
      <c r="J111" s="869"/>
    </row>
    <row r="112" spans="1:10">
      <c r="B112" s="950" t="s">
        <v>593</v>
      </c>
      <c r="C112" s="874">
        <f>F13</f>
        <v>83440000</v>
      </c>
      <c r="D112" s="873"/>
      <c r="E112" s="874">
        <f t="shared" si="3"/>
        <v>157100782.92829996</v>
      </c>
      <c r="F112" s="878"/>
      <c r="G112" s="878"/>
      <c r="H112" s="878"/>
      <c r="I112" s="878"/>
      <c r="J112" s="869"/>
    </row>
    <row r="113" spans="1:10">
      <c r="B113" s="950" t="s">
        <v>596</v>
      </c>
      <c r="C113" s="874">
        <f>F15</f>
        <v>13458016</v>
      </c>
      <c r="D113" s="873"/>
      <c r="E113" s="874">
        <f t="shared" si="3"/>
        <v>143642766.92829996</v>
      </c>
      <c r="F113" s="878"/>
      <c r="G113" s="878"/>
      <c r="H113" s="878"/>
      <c r="I113" s="878"/>
      <c r="J113" s="869"/>
    </row>
    <row r="114" spans="1:10">
      <c r="B114" s="950" t="s">
        <v>599</v>
      </c>
      <c r="C114" s="874">
        <f>F17</f>
        <v>30210950</v>
      </c>
      <c r="D114" s="873"/>
      <c r="E114" s="874">
        <f t="shared" si="3"/>
        <v>113431816.92829996</v>
      </c>
      <c r="F114" s="878"/>
      <c r="G114" s="878"/>
      <c r="H114" s="878"/>
      <c r="I114" s="878"/>
      <c r="J114" s="869"/>
    </row>
    <row r="115" spans="1:10" s="863" customFormat="1">
      <c r="A115" s="861"/>
      <c r="B115" s="950" t="s">
        <v>606</v>
      </c>
      <c r="C115" s="874">
        <f>F24</f>
        <v>43044000</v>
      </c>
      <c r="D115" s="873"/>
      <c r="E115" s="874">
        <f t="shared" si="3"/>
        <v>70387816.928299963</v>
      </c>
      <c r="F115" s="878"/>
      <c r="G115" s="878"/>
      <c r="H115" s="878"/>
      <c r="I115" s="878"/>
      <c r="J115" s="869"/>
    </row>
    <row r="116" spans="1:10" s="863" customFormat="1">
      <c r="A116" s="861"/>
      <c r="B116" s="950" t="s">
        <v>583</v>
      </c>
      <c r="C116" s="874">
        <v>70387817</v>
      </c>
      <c r="D116" s="873"/>
      <c r="E116" s="874">
        <f t="shared" si="3"/>
        <v>-7.1700036525726318E-2</v>
      </c>
      <c r="F116" s="878"/>
      <c r="G116" s="878"/>
      <c r="H116" s="878"/>
      <c r="I116" s="878"/>
      <c r="J116" s="869"/>
    </row>
    <row r="117" spans="1:10" s="863" customFormat="1">
      <c r="A117" s="861"/>
      <c r="B117" s="944"/>
      <c r="C117" s="869"/>
      <c r="D117" s="945"/>
      <c r="E117" s="878"/>
      <c r="F117" s="878"/>
      <c r="G117" s="878"/>
      <c r="H117" s="878"/>
      <c r="I117" s="878"/>
      <c r="J117" s="869"/>
    </row>
  </sheetData>
  <mergeCells count="12">
    <mergeCell ref="J4:J5"/>
    <mergeCell ref="C5:D5"/>
    <mergeCell ref="C80:E80"/>
    <mergeCell ref="C92:E92"/>
    <mergeCell ref="H4:H5"/>
    <mergeCell ref="A1:I1"/>
    <mergeCell ref="A2:I2"/>
    <mergeCell ref="A4:A5"/>
    <mergeCell ref="B4:B5"/>
    <mergeCell ref="C4:F4"/>
    <mergeCell ref="G4:G5"/>
    <mergeCell ref="I4:I5"/>
  </mergeCells>
  <pageMargins left="0.70866141732283472" right="0.70866141732283472" top="0.74803149606299213" bottom="0.74803149606299213" header="0.31496062992125984" footer="0.31496062992125984"/>
  <pageSetup paperSize="9" scale="49" fitToHeight="2" orientation="portrait" r:id="rId1"/>
  <headerFooter>
    <oddHeader>&amp;L&amp;"Times New Roman,Normál"&amp;10 15. melléklet a 18/2018.(IX.26.) önkormányzati rendelethez
 15. melléklet a 27/2017.(XII.21.)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76"/>
  <sheetViews>
    <sheetView zoomScaleNormal="100" workbookViewId="0">
      <selection activeCell="A3" sqref="A3:D3"/>
    </sheetView>
  </sheetViews>
  <sheetFormatPr defaultRowHeight="15"/>
  <cols>
    <col min="1" max="1" width="65.140625" style="53" bestFit="1" customWidth="1"/>
    <col min="2" max="4" width="11.28515625" style="48" bestFit="1" customWidth="1"/>
    <col min="5" max="5" width="59.7109375" style="53" bestFit="1" customWidth="1"/>
    <col min="6" max="6" width="10.7109375" style="48" customWidth="1"/>
    <col min="7" max="8" width="11.28515625" style="48" bestFit="1" customWidth="1"/>
    <col min="9" max="16384" width="9.140625" style="48"/>
  </cols>
  <sheetData>
    <row r="1" spans="1:8" s="52" customFormat="1" ht="15" customHeight="1">
      <c r="A1" s="1329" t="s">
        <v>57</v>
      </c>
      <c r="B1" s="1329"/>
      <c r="C1" s="1329"/>
      <c r="D1" s="1329"/>
      <c r="E1" s="1329"/>
      <c r="F1" s="1329"/>
      <c r="G1" s="1329"/>
      <c r="H1" s="1329"/>
    </row>
    <row r="2" spans="1:8" ht="15.75" thickBot="1"/>
    <row r="3" spans="1:8">
      <c r="A3" s="1330" t="s">
        <v>1</v>
      </c>
      <c r="B3" s="1331"/>
      <c r="C3" s="1331"/>
      <c r="D3" s="1332"/>
      <c r="E3" s="1333" t="s">
        <v>2</v>
      </c>
      <c r="F3" s="1331"/>
      <c r="G3" s="1331"/>
      <c r="H3" s="1332"/>
    </row>
    <row r="4" spans="1:8" ht="29.25" thickBot="1">
      <c r="A4" s="54" t="s">
        <v>3</v>
      </c>
      <c r="B4" s="55" t="s">
        <v>4</v>
      </c>
      <c r="C4" s="1019" t="s">
        <v>69</v>
      </c>
      <c r="D4" s="1212" t="s">
        <v>843</v>
      </c>
      <c r="E4" s="56" t="s">
        <v>3</v>
      </c>
      <c r="F4" s="57" t="s">
        <v>4</v>
      </c>
      <c r="G4" s="1019" t="s">
        <v>69</v>
      </c>
      <c r="H4" s="1212" t="s">
        <v>843</v>
      </c>
    </row>
    <row r="5" spans="1:8">
      <c r="A5" s="58" t="s">
        <v>6</v>
      </c>
      <c r="B5" s="59">
        <f>'3. melléklet'!K5</f>
        <v>1143193</v>
      </c>
      <c r="C5" s="59">
        <f>'3. melléklet'!L5</f>
        <v>1199686</v>
      </c>
      <c r="D5" s="60">
        <f>'3. melléklet'!M5</f>
        <v>1596125</v>
      </c>
      <c r="E5" s="61" t="s">
        <v>7</v>
      </c>
      <c r="F5" s="62">
        <f>'4. melléklet'!M6</f>
        <v>1427857</v>
      </c>
      <c r="G5" s="62">
        <f>'4. melléklet'!N6</f>
        <v>1605479</v>
      </c>
      <c r="H5" s="63">
        <f>'4. melléklet'!O6</f>
        <v>1711672</v>
      </c>
    </row>
    <row r="6" spans="1:8">
      <c r="A6" s="64"/>
      <c r="B6" s="65"/>
      <c r="C6" s="65"/>
      <c r="D6" s="66"/>
      <c r="E6" s="67"/>
      <c r="F6" s="68"/>
      <c r="G6" s="68"/>
      <c r="H6" s="69"/>
    </row>
    <row r="7" spans="1:8">
      <c r="A7" s="64" t="s">
        <v>8</v>
      </c>
      <c r="B7" s="94">
        <f>SUM(B8:B9)</f>
        <v>218119</v>
      </c>
      <c r="C7" s="94">
        <f t="shared" ref="C7:D7" si="0">SUM(C8:C9)</f>
        <v>951533</v>
      </c>
      <c r="D7" s="95">
        <f t="shared" si="0"/>
        <v>974915</v>
      </c>
      <c r="E7" s="2" t="s">
        <v>10</v>
      </c>
      <c r="F7" s="68">
        <f>'4. melléklet'!M7</f>
        <v>297493</v>
      </c>
      <c r="G7" s="68">
        <f>'4. melléklet'!N7</f>
        <v>337911</v>
      </c>
      <c r="H7" s="69">
        <f>'4. melléklet'!O7</f>
        <v>360257</v>
      </c>
    </row>
    <row r="8" spans="1:8" s="1181" customFormat="1">
      <c r="A8" s="1177" t="s">
        <v>834</v>
      </c>
      <c r="B8" s="1178">
        <f>'3. melléklet'!K9</f>
        <v>0</v>
      </c>
      <c r="C8" s="1178">
        <f>'3. melléklet'!L9</f>
        <v>0</v>
      </c>
      <c r="D8" s="1179">
        <f>'3. melléklet'!M9</f>
        <v>0</v>
      </c>
      <c r="E8" s="1180"/>
      <c r="F8" s="1029"/>
      <c r="G8" s="1029"/>
      <c r="H8" s="1030"/>
    </row>
    <row r="9" spans="1:8">
      <c r="A9" s="50" t="s">
        <v>9</v>
      </c>
      <c r="B9" s="49">
        <f>'3. melléklet'!K10</f>
        <v>218119</v>
      </c>
      <c r="C9" s="49">
        <f>'3. melléklet'!L10</f>
        <v>951533</v>
      </c>
      <c r="D9" s="51">
        <f>'3. melléklet'!M10</f>
        <v>974915</v>
      </c>
      <c r="E9" s="67" t="s">
        <v>13</v>
      </c>
      <c r="F9" s="68">
        <f>'4. melléklet'!M8</f>
        <v>2059727</v>
      </c>
      <c r="G9" s="68">
        <f>'4. melléklet'!N8</f>
        <v>2487329</v>
      </c>
      <c r="H9" s="69">
        <f>'4. melléklet'!O8</f>
        <v>2506749</v>
      </c>
    </row>
    <row r="10" spans="1:8">
      <c r="A10" s="64"/>
      <c r="B10" s="65"/>
      <c r="C10" s="65"/>
      <c r="D10" s="66"/>
      <c r="E10" s="67"/>
      <c r="F10" s="68"/>
      <c r="G10" s="68"/>
      <c r="H10" s="69"/>
    </row>
    <row r="11" spans="1:8">
      <c r="A11" s="64" t="s">
        <v>12</v>
      </c>
      <c r="B11" s="94">
        <f t="shared" ref="B11:C11" si="1">SUM(B12:B16)</f>
        <v>2045000</v>
      </c>
      <c r="C11" s="94">
        <f t="shared" si="1"/>
        <v>2045000</v>
      </c>
      <c r="D11" s="95">
        <f>SUM(D12:D16)</f>
        <v>2045000</v>
      </c>
      <c r="E11" s="67" t="s">
        <v>15</v>
      </c>
      <c r="F11" s="1020">
        <f>'4. melléklet'!M9</f>
        <v>67900</v>
      </c>
      <c r="G11" s="1020">
        <f>'4. melléklet'!N9</f>
        <v>61000</v>
      </c>
      <c r="H11" s="1021">
        <f>'4. melléklet'!O9</f>
        <v>61000</v>
      </c>
    </row>
    <row r="12" spans="1:8">
      <c r="A12" s="50" t="s">
        <v>14</v>
      </c>
      <c r="B12" s="49">
        <f>'3. melléklet'!K14</f>
        <v>500000</v>
      </c>
      <c r="C12" s="49">
        <f>'3. melléklet'!L14</f>
        <v>500000</v>
      </c>
      <c r="D12" s="51">
        <f>'3. melléklet'!M14</f>
        <v>500000</v>
      </c>
      <c r="E12" s="67"/>
      <c r="F12" s="70"/>
      <c r="G12" s="70"/>
      <c r="H12" s="71"/>
    </row>
    <row r="13" spans="1:8">
      <c r="A13" s="50" t="s">
        <v>85</v>
      </c>
      <c r="B13" s="49">
        <f>'3. melléklet'!K17</f>
        <v>1537000</v>
      </c>
      <c r="C13" s="49">
        <f>'3. melléklet'!L17</f>
        <v>1537000</v>
      </c>
      <c r="D13" s="51">
        <f>'3. melléklet'!M17</f>
        <v>1535000</v>
      </c>
      <c r="E13" s="67" t="s">
        <v>17</v>
      </c>
      <c r="F13" s="1020">
        <f>SUM(F14:F18)</f>
        <v>1089152</v>
      </c>
      <c r="G13" s="1020">
        <f t="shared" ref="G13:H13" si="2">SUM(G14:G18)</f>
        <v>1126813</v>
      </c>
      <c r="H13" s="1021">
        <f t="shared" si="2"/>
        <v>1379122</v>
      </c>
    </row>
    <row r="14" spans="1:8">
      <c r="A14" s="50" t="s">
        <v>16</v>
      </c>
      <c r="B14" s="49">
        <f>'3. melléklet'!K22</f>
        <v>5000</v>
      </c>
      <c r="C14" s="49">
        <f>'3. melléklet'!L22</f>
        <v>5000</v>
      </c>
      <c r="D14" s="51">
        <f>'3. melléklet'!M22</f>
        <v>5000</v>
      </c>
      <c r="E14" s="27" t="s">
        <v>18</v>
      </c>
      <c r="F14" s="70">
        <f>'4. melléklet'!M11</f>
        <v>18000</v>
      </c>
      <c r="G14" s="70">
        <f>'4. melléklet'!N11</f>
        <v>500</v>
      </c>
      <c r="H14" s="71">
        <f>'4. melléklet'!O11</f>
        <v>500</v>
      </c>
    </row>
    <row r="15" spans="1:8">
      <c r="A15" s="50" t="s">
        <v>835</v>
      </c>
      <c r="B15" s="49">
        <f>'3. melléklet'!K23</f>
        <v>3000</v>
      </c>
      <c r="C15" s="49">
        <f>'3. melléklet'!L23</f>
        <v>3000</v>
      </c>
      <c r="D15" s="51">
        <f>'3. melléklet'!M23</f>
        <v>3000</v>
      </c>
      <c r="E15" s="27" t="s">
        <v>19</v>
      </c>
      <c r="F15" s="70">
        <f>'4. melléklet'!M12</f>
        <v>0</v>
      </c>
      <c r="G15" s="70">
        <f>'4. melléklet'!N12</f>
        <v>17500</v>
      </c>
      <c r="H15" s="71">
        <f>'4. melléklet'!O12</f>
        <v>17500</v>
      </c>
    </row>
    <row r="16" spans="1:8">
      <c r="A16" s="1025" t="s">
        <v>95</v>
      </c>
      <c r="B16" s="49">
        <f>'3. melléklet'!K24</f>
        <v>0</v>
      </c>
      <c r="C16" s="1026">
        <f>'3. melléklet'!L24</f>
        <v>0</v>
      </c>
      <c r="D16" s="1027">
        <f>'3. melléklet'!M24</f>
        <v>2000</v>
      </c>
      <c r="E16" s="27" t="s">
        <v>20</v>
      </c>
      <c r="F16" s="70">
        <f>'4. melléklet'!M13</f>
        <v>40000</v>
      </c>
      <c r="G16" s="70">
        <f>'4. melléklet'!N13</f>
        <v>55000</v>
      </c>
      <c r="H16" s="71">
        <f>'4. melléklet'!O13</f>
        <v>55000</v>
      </c>
    </row>
    <row r="17" spans="1:254" ht="15" customHeight="1">
      <c r="A17" s="50"/>
      <c r="B17" s="49"/>
      <c r="C17" s="49"/>
      <c r="D17" s="51"/>
      <c r="E17" s="43" t="s">
        <v>22</v>
      </c>
      <c r="F17" s="70">
        <f>'4. melléklet'!M14</f>
        <v>916152</v>
      </c>
      <c r="G17" s="70">
        <f>'4. melléklet'!N14</f>
        <v>952445</v>
      </c>
      <c r="H17" s="71">
        <f>'4. melléklet'!O14</f>
        <v>1025527</v>
      </c>
    </row>
    <row r="18" spans="1:254">
      <c r="A18" s="64" t="s">
        <v>21</v>
      </c>
      <c r="B18" s="94">
        <f>SUM(B19:B26)</f>
        <v>2235961</v>
      </c>
      <c r="C18" s="94">
        <f t="shared" ref="C18:D18" si="3">SUM(C19:C26)</f>
        <v>2238130</v>
      </c>
      <c r="D18" s="95">
        <f t="shared" si="3"/>
        <v>2284200</v>
      </c>
      <c r="E18" s="27" t="s">
        <v>24</v>
      </c>
      <c r="F18" s="70">
        <f>SUM(F19:F21)</f>
        <v>115000</v>
      </c>
      <c r="G18" s="70">
        <f t="shared" ref="G18" si="4">SUM(G19:G21)</f>
        <v>101368</v>
      </c>
      <c r="H18" s="71">
        <f t="shared" ref="H18" si="5">SUM(H19:H21)</f>
        <v>280595</v>
      </c>
    </row>
    <row r="19" spans="1:254" ht="30">
      <c r="A19" s="50" t="s">
        <v>71</v>
      </c>
      <c r="B19" s="116">
        <f>'3. melléklet'!K26</f>
        <v>1536222</v>
      </c>
      <c r="C19" s="116">
        <f>'3. melléklet'!L26</f>
        <v>1536222</v>
      </c>
      <c r="D19" s="117">
        <f>'3. melléklet'!M26</f>
        <v>1542270</v>
      </c>
      <c r="E19" s="44" t="s">
        <v>26</v>
      </c>
      <c r="F19" s="75">
        <f>'4. melléklet'!M16</f>
        <v>15000</v>
      </c>
      <c r="G19" s="75">
        <f>'4. melléklet'!N16</f>
        <v>11341</v>
      </c>
      <c r="H19" s="76">
        <f>'4. melléklet'!O16</f>
        <v>2054</v>
      </c>
    </row>
    <row r="20" spans="1:254">
      <c r="A20" s="50" t="s">
        <v>25</v>
      </c>
      <c r="B20" s="116">
        <f>'3. melléklet'!K27</f>
        <v>66269</v>
      </c>
      <c r="C20" s="116">
        <f>'3. melléklet'!L27</f>
        <v>66269</v>
      </c>
      <c r="D20" s="117">
        <f>'3. melléklet'!M27</f>
        <v>93727</v>
      </c>
      <c r="E20" s="45" t="s">
        <v>28</v>
      </c>
      <c r="F20" s="75">
        <f>'4. melléklet'!M17</f>
        <v>100000</v>
      </c>
      <c r="G20" s="75">
        <f>'4. melléklet'!N17</f>
        <v>74949</v>
      </c>
      <c r="H20" s="76">
        <f>'4. melléklet'!O17</f>
        <v>269198</v>
      </c>
    </row>
    <row r="21" spans="1:254">
      <c r="A21" s="50" t="s">
        <v>27</v>
      </c>
      <c r="B21" s="116">
        <f>'3. melléklet'!K28</f>
        <v>27960</v>
      </c>
      <c r="C21" s="116">
        <f>'3. melléklet'!L28</f>
        <v>27960</v>
      </c>
      <c r="D21" s="117">
        <f>'3. melléklet'!M28</f>
        <v>27960</v>
      </c>
      <c r="E21" s="46" t="s">
        <v>30</v>
      </c>
      <c r="F21" s="77">
        <f>'4. melléklet'!M18</f>
        <v>0</v>
      </c>
      <c r="G21" s="77">
        <f>'4. melléklet'!N18</f>
        <v>15078</v>
      </c>
      <c r="H21" s="78">
        <f>'4. melléklet'!O18</f>
        <v>9343</v>
      </c>
    </row>
    <row r="22" spans="1:254">
      <c r="A22" s="50" t="s">
        <v>29</v>
      </c>
      <c r="B22" s="116">
        <f>'3. melléklet'!K29</f>
        <v>94520</v>
      </c>
      <c r="C22" s="116">
        <f>'3. melléklet'!L29</f>
        <v>94520</v>
      </c>
      <c r="D22" s="117">
        <f>'3. melléklet'!M29</f>
        <v>94520</v>
      </c>
      <c r="E22" s="1174"/>
      <c r="F22" s="1175"/>
      <c r="G22" s="1175"/>
      <c r="H22" s="1176"/>
    </row>
    <row r="23" spans="1:254">
      <c r="A23" s="50" t="s">
        <v>31</v>
      </c>
      <c r="B23" s="116">
        <f>'3. melléklet'!K30</f>
        <v>81688</v>
      </c>
      <c r="C23" s="116">
        <f>'3. melléklet'!L30</f>
        <v>83857</v>
      </c>
      <c r="D23" s="117">
        <f>'3. melléklet'!M30</f>
        <v>88857</v>
      </c>
      <c r="E23" s="46"/>
      <c r="F23" s="70"/>
      <c r="G23" s="70"/>
      <c r="H23" s="71"/>
    </row>
    <row r="24" spans="1:254">
      <c r="A24" s="50" t="s">
        <v>32</v>
      </c>
      <c r="B24" s="116">
        <f>'3. melléklet'!K31</f>
        <v>429052</v>
      </c>
      <c r="C24" s="116">
        <f>'3. melléklet'!L31</f>
        <v>429052</v>
      </c>
      <c r="D24" s="117">
        <f>'3. melléklet'!M31</f>
        <v>436451</v>
      </c>
      <c r="E24" s="73"/>
      <c r="F24" s="77"/>
      <c r="G24" s="77"/>
      <c r="H24" s="78"/>
    </row>
    <row r="25" spans="1:254">
      <c r="A25" s="50" t="s">
        <v>836</v>
      </c>
      <c r="B25" s="116">
        <f>'3. melléklet'!K32</f>
        <v>150</v>
      </c>
      <c r="C25" s="116">
        <f>'3. melléklet'!L32</f>
        <v>150</v>
      </c>
      <c r="D25" s="117">
        <f>'3. melléklet'!M32</f>
        <v>150</v>
      </c>
      <c r="E25" s="74"/>
      <c r="F25" s="77"/>
      <c r="G25" s="77"/>
      <c r="H25" s="78"/>
    </row>
    <row r="26" spans="1:254">
      <c r="A26" s="79" t="s">
        <v>34</v>
      </c>
      <c r="B26" s="116">
        <f>'3. melléklet'!K33</f>
        <v>100</v>
      </c>
      <c r="C26" s="116">
        <f>'3. melléklet'!L33</f>
        <v>100</v>
      </c>
      <c r="D26" s="117">
        <f>'3. melléklet'!M33</f>
        <v>265</v>
      </c>
      <c r="E26" s="74"/>
      <c r="F26" s="70"/>
      <c r="G26" s="70"/>
      <c r="H26" s="71"/>
    </row>
    <row r="27" spans="1:254">
      <c r="A27" s="79"/>
      <c r="B27" s="49"/>
      <c r="C27" s="49"/>
      <c r="D27" s="51"/>
      <c r="E27" s="74"/>
      <c r="F27" s="70"/>
      <c r="G27" s="70"/>
      <c r="H27" s="71"/>
    </row>
    <row r="28" spans="1:254">
      <c r="A28" s="64" t="s">
        <v>58</v>
      </c>
      <c r="B28" s="65">
        <f>B29</f>
        <v>892255</v>
      </c>
      <c r="C28" s="65">
        <f t="shared" ref="C28:D28" si="6">C29</f>
        <v>1023433</v>
      </c>
      <c r="D28" s="66">
        <f t="shared" si="6"/>
        <v>1335394</v>
      </c>
      <c r="E28" s="72"/>
      <c r="F28" s="70"/>
      <c r="G28" s="70"/>
      <c r="H28" s="71"/>
      <c r="IS28" s="80"/>
      <c r="IT28" s="80"/>
    </row>
    <row r="29" spans="1:254">
      <c r="A29" s="50" t="s">
        <v>59</v>
      </c>
      <c r="B29" s="49">
        <v>892255</v>
      </c>
      <c r="C29" s="49">
        <v>1023433</v>
      </c>
      <c r="D29" s="51">
        <v>1335394</v>
      </c>
      <c r="E29" s="72"/>
      <c r="F29" s="70"/>
      <c r="G29" s="70"/>
      <c r="H29" s="71"/>
      <c r="IS29" s="80"/>
      <c r="IT29" s="80"/>
    </row>
    <row r="30" spans="1:254" ht="17.25" customHeight="1">
      <c r="A30" s="50"/>
      <c r="B30" s="49"/>
      <c r="C30" s="49"/>
      <c r="D30" s="51"/>
      <c r="E30" s="72"/>
      <c r="F30" s="70"/>
      <c r="G30" s="70"/>
      <c r="H30" s="71"/>
      <c r="IS30" s="80"/>
      <c r="IT30" s="80"/>
    </row>
    <row r="31" spans="1:254">
      <c r="A31" s="64" t="s">
        <v>39</v>
      </c>
      <c r="B31" s="65">
        <f>SUM(B32:B33)</f>
        <v>50912</v>
      </c>
      <c r="C31" s="65">
        <f t="shared" ref="C31:D31" si="7">SUM(C32:C33)</f>
        <v>65922</v>
      </c>
      <c r="D31" s="66">
        <f t="shared" si="7"/>
        <v>81982</v>
      </c>
      <c r="E31" s="72"/>
      <c r="F31" s="70"/>
      <c r="G31" s="70"/>
      <c r="H31" s="71"/>
      <c r="IS31" s="80"/>
      <c r="IT31" s="80"/>
    </row>
    <row r="32" spans="1:254">
      <c r="A32" s="50" t="s">
        <v>20</v>
      </c>
      <c r="B32" s="49">
        <f>'3. melléklet'!K38</f>
        <v>40000</v>
      </c>
      <c r="C32" s="49">
        <f>'3. melléklet'!L38</f>
        <v>55000</v>
      </c>
      <c r="D32" s="51">
        <f>'3. melléklet'!M38</f>
        <v>55000</v>
      </c>
      <c r="E32" s="72"/>
      <c r="F32" s="70"/>
      <c r="G32" s="70"/>
      <c r="H32" s="71"/>
      <c r="IS32" s="80"/>
      <c r="IT32" s="80"/>
    </row>
    <row r="33" spans="1:254">
      <c r="A33" s="50" t="s">
        <v>9</v>
      </c>
      <c r="B33" s="49">
        <f>'3. melléklet'!K39</f>
        <v>10912</v>
      </c>
      <c r="C33" s="49">
        <f>'3. melléklet'!L39</f>
        <v>10922</v>
      </c>
      <c r="D33" s="51">
        <f>'3. melléklet'!M39</f>
        <v>26982</v>
      </c>
      <c r="E33" s="72"/>
      <c r="F33" s="70"/>
      <c r="G33" s="70"/>
      <c r="H33" s="71"/>
      <c r="IS33" s="80"/>
      <c r="IT33" s="80"/>
    </row>
    <row r="34" spans="1:254" s="80" customFormat="1" ht="15.75" thickBot="1">
      <c r="A34" s="81"/>
      <c r="B34" s="82"/>
      <c r="C34" s="82"/>
      <c r="D34" s="83"/>
      <c r="E34" s="84"/>
      <c r="F34" s="85"/>
      <c r="G34" s="85"/>
      <c r="H34" s="86"/>
    </row>
    <row r="35" spans="1:254" s="80" customFormat="1" ht="15.75" thickBot="1">
      <c r="A35" s="198" t="s">
        <v>54</v>
      </c>
      <c r="B35" s="87">
        <f>B5+B7+B11+B18-B28+B31</f>
        <v>4800930</v>
      </c>
      <c r="C35" s="87">
        <f>C5+C7+C11+C18-C28+C31</f>
        <v>5476838</v>
      </c>
      <c r="D35" s="88">
        <f>D5+D7+D11+D18-D28+D31</f>
        <v>5646828</v>
      </c>
      <c r="E35" s="142" t="s">
        <v>55</v>
      </c>
      <c r="F35" s="89">
        <f>F5+F7+F9+F11+F13</f>
        <v>4942129</v>
      </c>
      <c r="G35" s="89">
        <f>G5+G7+G9+G11+G13</f>
        <v>5618532</v>
      </c>
      <c r="H35" s="90">
        <f>H5+H7+H9+H11+H13</f>
        <v>6018800</v>
      </c>
    </row>
    <row r="36" spans="1:254" s="80" customFormat="1">
      <c r="A36" s="91"/>
      <c r="B36" s="59"/>
      <c r="C36" s="59"/>
      <c r="D36" s="60"/>
      <c r="E36" s="92"/>
      <c r="F36" s="62"/>
      <c r="G36" s="62"/>
      <c r="H36" s="63"/>
    </row>
    <row r="37" spans="1:254" s="80" customFormat="1">
      <c r="A37" s="93" t="s">
        <v>833</v>
      </c>
      <c r="B37" s="94">
        <v>80411</v>
      </c>
      <c r="C37" s="94">
        <v>80661</v>
      </c>
      <c r="D37" s="95">
        <f>'14. melléklet 2'!D17+23374</f>
        <v>380408</v>
      </c>
      <c r="E37" s="67"/>
      <c r="F37" s="68"/>
      <c r="G37" s="68"/>
      <c r="H37" s="69"/>
    </row>
    <row r="38" spans="1:254" s="80" customFormat="1">
      <c r="A38" s="93" t="s">
        <v>96</v>
      </c>
      <c r="B38" s="94">
        <f>'3. melléklet'!K44</f>
        <v>0</v>
      </c>
      <c r="C38" s="94">
        <f>'3. melléklet'!L44</f>
        <v>1500000</v>
      </c>
      <c r="D38" s="95">
        <f>'3. melléklet'!M44</f>
        <v>1500000</v>
      </c>
      <c r="E38" s="67" t="s">
        <v>97</v>
      </c>
      <c r="F38" s="68">
        <f>'4. melléklet'!M28</f>
        <v>0</v>
      </c>
      <c r="G38" s="68">
        <f>'4. melléklet'!N28</f>
        <v>1500000</v>
      </c>
      <c r="H38" s="69">
        <f>'4. melléklet'!O28</f>
        <v>1500000</v>
      </c>
    </row>
    <row r="39" spans="1:254" s="80" customFormat="1">
      <c r="A39" s="96" t="s">
        <v>60</v>
      </c>
      <c r="B39" s="65">
        <v>1943975</v>
      </c>
      <c r="C39" s="65">
        <v>1954346</v>
      </c>
      <c r="D39" s="66">
        <f>'3. melléklet'!M47-86929</f>
        <v>1908511</v>
      </c>
      <c r="E39" s="67" t="s">
        <v>61</v>
      </c>
      <c r="F39" s="97">
        <v>1883187</v>
      </c>
      <c r="G39" s="97">
        <v>1893313</v>
      </c>
      <c r="H39" s="69">
        <v>1908511</v>
      </c>
    </row>
    <row r="40" spans="1:254" s="80" customFormat="1">
      <c r="A40" s="96" t="s">
        <v>47</v>
      </c>
      <c r="B40" s="65">
        <f>'3. melléklet'!K45</f>
        <v>35000</v>
      </c>
      <c r="C40" s="65">
        <f>'3. melléklet'!L45</f>
        <v>35000</v>
      </c>
      <c r="D40" s="66">
        <f>'3. melléklet'!M45</f>
        <v>35000</v>
      </c>
      <c r="E40" s="67" t="s">
        <v>108</v>
      </c>
      <c r="F40" s="68">
        <f>'4. melléklet'!M29</f>
        <v>35000</v>
      </c>
      <c r="G40" s="68">
        <f>'4. melléklet'!N29</f>
        <v>35000</v>
      </c>
      <c r="H40" s="69">
        <f>'4. melléklet'!O29</f>
        <v>43436</v>
      </c>
    </row>
    <row r="41" spans="1:254" s="80" customFormat="1" ht="15.75" thickBot="1">
      <c r="A41" s="98"/>
      <c r="B41" s="99"/>
      <c r="C41" s="99"/>
      <c r="D41" s="100"/>
      <c r="E41" s="101"/>
      <c r="F41" s="102"/>
      <c r="G41" s="102"/>
      <c r="H41" s="103"/>
    </row>
    <row r="42" spans="1:254" s="80" customFormat="1" ht="15.75" thickBot="1">
      <c r="A42" s="149" t="s">
        <v>53</v>
      </c>
      <c r="B42" s="87">
        <f>SUM(B37:B40)</f>
        <v>2059386</v>
      </c>
      <c r="C42" s="87">
        <f t="shared" ref="C42:D42" si="8">SUM(C37:C40)</f>
        <v>3570007</v>
      </c>
      <c r="D42" s="88">
        <f t="shared" si="8"/>
        <v>3823919</v>
      </c>
      <c r="E42" s="142" t="s">
        <v>56</v>
      </c>
      <c r="F42" s="89">
        <f>SUM(F38:F40)</f>
        <v>1918187</v>
      </c>
      <c r="G42" s="89">
        <f t="shared" ref="G42:H42" si="9">SUM(G38:G40)</f>
        <v>3428313</v>
      </c>
      <c r="H42" s="90">
        <f t="shared" si="9"/>
        <v>3451947</v>
      </c>
    </row>
    <row r="43" spans="1:254" s="80" customFormat="1" ht="15.75" thickBot="1">
      <c r="A43" s="104"/>
      <c r="B43" s="105"/>
      <c r="C43" s="105"/>
      <c r="D43" s="106"/>
      <c r="E43" s="107"/>
      <c r="F43" s="108"/>
      <c r="G43" s="108"/>
      <c r="H43" s="109"/>
    </row>
    <row r="44" spans="1:254" s="80" customFormat="1" ht="15.75" thickBot="1">
      <c r="A44" s="110" t="s">
        <v>104</v>
      </c>
      <c r="B44" s="111">
        <f>B35+B42</f>
        <v>6860316</v>
      </c>
      <c r="C44" s="111">
        <f t="shared" ref="C44:D44" si="10">C35+C42</f>
        <v>9046845</v>
      </c>
      <c r="D44" s="112">
        <f t="shared" si="10"/>
        <v>9470747</v>
      </c>
      <c r="E44" s="110" t="s">
        <v>107</v>
      </c>
      <c r="F44" s="89">
        <f>F35+F42</f>
        <v>6860316</v>
      </c>
      <c r="G44" s="89">
        <f t="shared" ref="G44:H44" si="11">G35+G42</f>
        <v>9046845</v>
      </c>
      <c r="H44" s="90">
        <f t="shared" si="11"/>
        <v>9470747</v>
      </c>
      <c r="K44" s="1286"/>
    </row>
    <row r="45" spans="1:254" s="52" customFormat="1" ht="15" customHeight="1">
      <c r="A45" s="113"/>
      <c r="B45" s="114"/>
      <c r="C45" s="114"/>
      <c r="D45" s="114"/>
      <c r="E45" s="113"/>
      <c r="F45" s="80"/>
      <c r="G45" s="80"/>
      <c r="H45" s="80"/>
    </row>
    <row r="46" spans="1:254" ht="14.25" customHeight="1">
      <c r="A46" s="1329" t="s">
        <v>63</v>
      </c>
      <c r="B46" s="1329"/>
      <c r="C46" s="1329"/>
      <c r="D46" s="1329"/>
      <c r="E46" s="1329"/>
      <c r="F46" s="1329"/>
      <c r="G46" s="1329"/>
      <c r="H46" s="1329"/>
    </row>
    <row r="47" spans="1:254" s="52" customFormat="1" ht="15.75" thickBot="1">
      <c r="A47" s="53"/>
      <c r="B47" s="48"/>
      <c r="C47" s="48"/>
      <c r="D47" s="48"/>
      <c r="E47" s="115"/>
      <c r="F47" s="48"/>
      <c r="G47" s="48"/>
      <c r="H47" s="48"/>
    </row>
    <row r="48" spans="1:254" s="52" customFormat="1" ht="14.25">
      <c r="A48" s="1330" t="s">
        <v>1</v>
      </c>
      <c r="B48" s="1331"/>
      <c r="C48" s="1331"/>
      <c r="D48" s="1332"/>
      <c r="E48" s="1333" t="s">
        <v>2</v>
      </c>
      <c r="F48" s="1331"/>
      <c r="G48" s="1331"/>
      <c r="H48" s="1332"/>
    </row>
    <row r="49" spans="1:8" s="52" customFormat="1" ht="29.25" thickBot="1">
      <c r="A49" s="54" t="s">
        <v>3</v>
      </c>
      <c r="B49" s="55" t="s">
        <v>4</v>
      </c>
      <c r="C49" s="1019" t="s">
        <v>69</v>
      </c>
      <c r="D49" s="1212" t="s">
        <v>843</v>
      </c>
      <c r="E49" s="56" t="s">
        <v>3</v>
      </c>
      <c r="F49" s="57" t="s">
        <v>5</v>
      </c>
      <c r="G49" s="1019" t="s">
        <v>69</v>
      </c>
      <c r="H49" s="1213" t="s">
        <v>843</v>
      </c>
    </row>
    <row r="50" spans="1:8" s="52" customFormat="1" ht="14.25">
      <c r="A50" s="58" t="s">
        <v>36</v>
      </c>
      <c r="B50" s="59">
        <f>SUM(B51:B52)</f>
        <v>1500</v>
      </c>
      <c r="C50" s="59">
        <f t="shared" ref="C50:D50" si="12">SUM(C51:C52)</f>
        <v>1500</v>
      </c>
      <c r="D50" s="60">
        <f t="shared" si="12"/>
        <v>27434</v>
      </c>
      <c r="E50" s="92" t="s">
        <v>64</v>
      </c>
      <c r="F50" s="62">
        <f>'4. melléklet'!M19</f>
        <v>1863729</v>
      </c>
      <c r="G50" s="62">
        <f>'4. melléklet'!N19</f>
        <v>2509173</v>
      </c>
      <c r="H50" s="63">
        <f>'4. melléklet'!O19</f>
        <v>3048285</v>
      </c>
    </row>
    <row r="51" spans="1:8" s="1181" customFormat="1">
      <c r="A51" s="1186" t="s">
        <v>37</v>
      </c>
      <c r="B51" s="1187">
        <f>'3. melléklet'!K35</f>
        <v>1500</v>
      </c>
      <c r="C51" s="1187">
        <f>'3. melléklet'!L35</f>
        <v>1500</v>
      </c>
      <c r="D51" s="1188">
        <f>'3. melléklet'!M35</f>
        <v>25879</v>
      </c>
      <c r="E51" s="1180"/>
      <c r="F51" s="1029"/>
      <c r="G51" s="1029"/>
      <c r="H51" s="1030"/>
    </row>
    <row r="52" spans="1:8" s="52" customFormat="1">
      <c r="A52" s="50" t="s">
        <v>837</v>
      </c>
      <c r="B52" s="116">
        <f>'3. melléklet'!K36</f>
        <v>0</v>
      </c>
      <c r="C52" s="116">
        <f>'3. melléklet'!L36</f>
        <v>0</v>
      </c>
      <c r="D52" s="117">
        <f>'3. melléklet'!M36</f>
        <v>1555</v>
      </c>
      <c r="E52" s="67" t="s">
        <v>65</v>
      </c>
      <c r="F52" s="68">
        <f>'4. melléklet'!M20</f>
        <v>529166</v>
      </c>
      <c r="G52" s="68">
        <f>'4. melléklet'!N20</f>
        <v>694116</v>
      </c>
      <c r="H52" s="69">
        <f>'4. melléklet'!O20</f>
        <v>738063</v>
      </c>
    </row>
    <row r="53" spans="1:8" s="52" customFormat="1">
      <c r="A53" s="50"/>
      <c r="B53" s="116"/>
      <c r="C53" s="116"/>
      <c r="D53" s="117"/>
      <c r="E53" s="67"/>
      <c r="F53" s="68"/>
      <c r="G53" s="68"/>
      <c r="H53" s="69"/>
    </row>
    <row r="54" spans="1:8" s="52" customFormat="1" ht="14.25">
      <c r="A54" s="64" t="s">
        <v>66</v>
      </c>
      <c r="B54" s="94">
        <f>'3. melléklet'!K12</f>
        <v>0</v>
      </c>
      <c r="C54" s="94">
        <f>'3. melléklet'!L12</f>
        <v>992116</v>
      </c>
      <c r="D54" s="95">
        <f>'3. melléklet'!M12</f>
        <v>1166594</v>
      </c>
      <c r="E54" s="118" t="s">
        <v>67</v>
      </c>
      <c r="F54" s="68">
        <f>SUM(F55:F57)</f>
        <v>57200</v>
      </c>
      <c r="G54" s="68">
        <f t="shared" ref="G54:H54" si="13">SUM(G55:G57)</f>
        <v>42400</v>
      </c>
      <c r="H54" s="69">
        <f t="shared" si="13"/>
        <v>8190</v>
      </c>
    </row>
    <row r="55" spans="1:8">
      <c r="A55" s="50"/>
      <c r="B55" s="116"/>
      <c r="C55" s="116"/>
      <c r="D55" s="117"/>
      <c r="E55" s="72" t="s">
        <v>20</v>
      </c>
      <c r="F55" s="1029">
        <f>'4. melléklet'!M22</f>
        <v>1200</v>
      </c>
      <c r="G55" s="1029">
        <f>'4. melléklet'!N22</f>
        <v>1200</v>
      </c>
      <c r="H55" s="1030">
        <f>'4. melléklet'!O22</f>
        <v>1400</v>
      </c>
    </row>
    <row r="56" spans="1:8">
      <c r="A56" s="64" t="s">
        <v>44</v>
      </c>
      <c r="B56" s="65">
        <f>SUM(B57:B58)</f>
        <v>191619</v>
      </c>
      <c r="C56" s="65">
        <f t="shared" ref="C56:D56" si="14">SUM(C57:C58)</f>
        <v>191864</v>
      </c>
      <c r="D56" s="66">
        <f t="shared" si="14"/>
        <v>177654</v>
      </c>
      <c r="E56" s="72" t="s">
        <v>40</v>
      </c>
      <c r="F56" s="1029">
        <f>'4. melléklet'!M23</f>
        <v>6000</v>
      </c>
      <c r="G56" s="1029">
        <f>'4. melléklet'!N23</f>
        <v>6200</v>
      </c>
      <c r="H56" s="1030">
        <f>'4. melléklet'!O23</f>
        <v>6790</v>
      </c>
    </row>
    <row r="57" spans="1:8">
      <c r="A57" s="50" t="s">
        <v>20</v>
      </c>
      <c r="B57" s="49">
        <f>'3. melléklet'!K41</f>
        <v>1336</v>
      </c>
      <c r="C57" s="49">
        <f>'3. melléklet'!L41</f>
        <v>1336</v>
      </c>
      <c r="D57" s="51">
        <f>'3. melléklet'!M41</f>
        <v>1376</v>
      </c>
      <c r="E57" s="72" t="s">
        <v>41</v>
      </c>
      <c r="F57" s="70">
        <f>F58</f>
        <v>50000</v>
      </c>
      <c r="G57" s="70">
        <f t="shared" ref="G57:H57" si="15">G58</f>
        <v>35000</v>
      </c>
      <c r="H57" s="71">
        <f t="shared" si="15"/>
        <v>0</v>
      </c>
    </row>
    <row r="58" spans="1:8">
      <c r="A58" s="50" t="s">
        <v>68</v>
      </c>
      <c r="B58" s="49">
        <f>'3. melléklet'!K42</f>
        <v>190283</v>
      </c>
      <c r="C58" s="49">
        <f>'3. melléklet'!L42</f>
        <v>190528</v>
      </c>
      <c r="D58" s="51">
        <f>'3. melléklet'!M42</f>
        <v>176278</v>
      </c>
      <c r="E58" s="119" t="s">
        <v>43</v>
      </c>
      <c r="F58" s="120">
        <f>'4. melléklet'!M25</f>
        <v>50000</v>
      </c>
      <c r="G58" s="120">
        <f>'4. melléklet'!N25</f>
        <v>35000</v>
      </c>
      <c r="H58" s="121">
        <f>'4. melléklet'!O25</f>
        <v>0</v>
      </c>
    </row>
    <row r="59" spans="1:8">
      <c r="A59" s="64"/>
      <c r="B59" s="65"/>
      <c r="C59" s="65"/>
      <c r="D59" s="66"/>
      <c r="E59" s="119"/>
      <c r="F59" s="120"/>
      <c r="G59" s="120"/>
      <c r="H59" s="121"/>
    </row>
    <row r="60" spans="1:8">
      <c r="A60" s="64" t="s">
        <v>72</v>
      </c>
      <c r="B60" s="94">
        <f>B61</f>
        <v>892255</v>
      </c>
      <c r="C60" s="94">
        <f t="shared" ref="C60:D60" si="16">C61</f>
        <v>1023433</v>
      </c>
      <c r="D60" s="95">
        <f t="shared" si="16"/>
        <v>1335394</v>
      </c>
      <c r="E60" s="1183"/>
      <c r="F60" s="1184"/>
      <c r="G60" s="1184"/>
      <c r="H60" s="1185"/>
    </row>
    <row r="61" spans="1:8">
      <c r="A61" s="50" t="s">
        <v>59</v>
      </c>
      <c r="B61" s="49">
        <f>B29</f>
        <v>892255</v>
      </c>
      <c r="C61" s="49">
        <f>C29</f>
        <v>1023433</v>
      </c>
      <c r="D61" s="51">
        <f>D29</f>
        <v>1335394</v>
      </c>
      <c r="E61" s="122"/>
      <c r="F61" s="77"/>
      <c r="G61" s="77"/>
      <c r="H61" s="78"/>
    </row>
    <row r="62" spans="1:8" ht="15.75" thickBot="1">
      <c r="A62" s="81"/>
      <c r="B62" s="99"/>
      <c r="C62" s="99"/>
      <c r="D62" s="100"/>
      <c r="E62" s="101"/>
      <c r="F62" s="102"/>
      <c r="G62" s="102"/>
      <c r="H62" s="103"/>
    </row>
    <row r="63" spans="1:8" ht="15.75" thickBot="1">
      <c r="A63" s="198" t="s">
        <v>54</v>
      </c>
      <c r="B63" s="87">
        <f>B50+B54+B56+B60</f>
        <v>1085374</v>
      </c>
      <c r="C63" s="87">
        <f>C50+C54+C56+C60</f>
        <v>2208913</v>
      </c>
      <c r="D63" s="88">
        <f>D50+D54+D56+D60</f>
        <v>2707076</v>
      </c>
      <c r="E63" s="142" t="s">
        <v>55</v>
      </c>
      <c r="F63" s="89">
        <f>F50+F52+F54</f>
        <v>2450095</v>
      </c>
      <c r="G63" s="89">
        <f>G50+G52+G54</f>
        <v>3245689</v>
      </c>
      <c r="H63" s="90">
        <f>H50+H52+H54</f>
        <v>3794538</v>
      </c>
    </row>
    <row r="64" spans="1:8">
      <c r="A64" s="58"/>
      <c r="B64" s="150"/>
      <c r="C64" s="150"/>
      <c r="D64" s="151"/>
      <c r="E64" s="92"/>
      <c r="F64" s="62"/>
      <c r="G64" s="62"/>
      <c r="H64" s="63"/>
    </row>
    <row r="65" spans="1:8">
      <c r="A65" s="1182" t="s">
        <v>60</v>
      </c>
      <c r="B65" s="1192">
        <f>'3. melléklet'!K47-'2. melléklet'!B39</f>
        <v>0</v>
      </c>
      <c r="C65" s="1192">
        <f>'3. melléklet'!L47-'2. melléklet'!C39</f>
        <v>0</v>
      </c>
      <c r="D65" s="1193">
        <f>'3. melléklet'!M47-'2. melléklet'!D39</f>
        <v>86929</v>
      </c>
      <c r="E65" s="67" t="s">
        <v>60</v>
      </c>
      <c r="F65" s="68">
        <f>'4. melléklet'!M30-'2. melléklet'!F39</f>
        <v>60788</v>
      </c>
      <c r="G65" s="68">
        <f>'4. melléklet'!N30-'2. melléklet'!G39</f>
        <v>61033</v>
      </c>
      <c r="H65" s="69">
        <f>'4. melléklet'!O30-'2. melléklet'!H39</f>
        <v>86929</v>
      </c>
    </row>
    <row r="66" spans="1:8" ht="15.75" customHeight="1">
      <c r="A66" s="64" t="s">
        <v>73</v>
      </c>
      <c r="B66" s="68">
        <f>B67</f>
        <v>1576576</v>
      </c>
      <c r="C66" s="68">
        <f t="shared" ref="C66:D66" si="17">C67</f>
        <v>1248876</v>
      </c>
      <c r="D66" s="69">
        <f t="shared" si="17"/>
        <v>1069118</v>
      </c>
      <c r="E66" s="67" t="s">
        <v>46</v>
      </c>
      <c r="F66" s="68">
        <f>'4. melléklet'!M27</f>
        <v>151067</v>
      </c>
      <c r="G66" s="68">
        <f>'4. melléklet'!N27</f>
        <v>151067</v>
      </c>
      <c r="H66" s="69">
        <f>'4. melléklet'!O27</f>
        <v>151067</v>
      </c>
    </row>
    <row r="67" spans="1:8" ht="15.75" customHeight="1">
      <c r="A67" s="1028" t="s">
        <v>48</v>
      </c>
      <c r="B67" s="1029">
        <f>'3. melléklet'!K46-'2. melléklet'!B37</f>
        <v>1576576</v>
      </c>
      <c r="C67" s="1029">
        <f>'3. melléklet'!L46-'2. melléklet'!C37</f>
        <v>1248876</v>
      </c>
      <c r="D67" s="1030">
        <f>'14. melléklet 1'!D18+3267</f>
        <v>1069118</v>
      </c>
      <c r="E67" s="1189"/>
      <c r="F67" s="1190"/>
      <c r="G67" s="1190"/>
      <c r="H67" s="1191"/>
    </row>
    <row r="68" spans="1:8" ht="15.75" thickBot="1">
      <c r="A68" s="152"/>
      <c r="B68" s="85"/>
      <c r="C68" s="85"/>
      <c r="D68" s="86"/>
      <c r="E68" s="101"/>
      <c r="F68" s="102"/>
      <c r="G68" s="102"/>
      <c r="H68" s="103"/>
    </row>
    <row r="69" spans="1:8" ht="15.75" thickBot="1">
      <c r="A69" s="149" t="s">
        <v>53</v>
      </c>
      <c r="B69" s="87">
        <f>B66+B65</f>
        <v>1576576</v>
      </c>
      <c r="C69" s="87">
        <f t="shared" ref="C69:D69" si="18">C66+C65</f>
        <v>1248876</v>
      </c>
      <c r="D69" s="88">
        <f t="shared" si="18"/>
        <v>1156047</v>
      </c>
      <c r="E69" s="142" t="s">
        <v>56</v>
      </c>
      <c r="F69" s="89">
        <f>SUM(F65:F66)</f>
        <v>211855</v>
      </c>
      <c r="G69" s="89">
        <f>SUM(G65:G66)</f>
        <v>212100</v>
      </c>
      <c r="H69" s="90">
        <f>SUM(H65:H66)</f>
        <v>237996</v>
      </c>
    </row>
    <row r="70" spans="1:8" ht="15.75" thickBot="1">
      <c r="A70" s="104"/>
      <c r="B70" s="108"/>
      <c r="C70" s="108"/>
      <c r="D70" s="109"/>
      <c r="E70" s="107"/>
      <c r="F70" s="108"/>
      <c r="G70" s="108"/>
      <c r="H70" s="109"/>
    </row>
    <row r="71" spans="1:8" ht="15.75" thickBot="1">
      <c r="A71" s="110" t="s">
        <v>105</v>
      </c>
      <c r="B71" s="89">
        <f>B63+B69</f>
        <v>2661950</v>
      </c>
      <c r="C71" s="89">
        <f>C63+C69</f>
        <v>3457789</v>
      </c>
      <c r="D71" s="90">
        <f>D63+D69</f>
        <v>3863123</v>
      </c>
      <c r="E71" s="110" t="s">
        <v>106</v>
      </c>
      <c r="F71" s="89">
        <f>F63+F69</f>
        <v>2661950</v>
      </c>
      <c r="G71" s="89">
        <f>G63+G69</f>
        <v>3457789</v>
      </c>
      <c r="H71" s="90">
        <f>H63+H69</f>
        <v>4032534</v>
      </c>
    </row>
    <row r="72" spans="1:8">
      <c r="A72" s="123"/>
      <c r="B72" s="124"/>
      <c r="C72" s="124"/>
      <c r="D72" s="124"/>
      <c r="E72" s="123"/>
      <c r="F72" s="124"/>
      <c r="G72" s="124"/>
      <c r="H72" s="124"/>
    </row>
    <row r="73" spans="1:8">
      <c r="A73" s="125" t="s">
        <v>51</v>
      </c>
      <c r="B73" s="126">
        <f>B44+B71</f>
        <v>9522266</v>
      </c>
      <c r="C73" s="126">
        <f>C44+C71</f>
        <v>12504634</v>
      </c>
      <c r="D73" s="126">
        <f>D44+D71</f>
        <v>13333870</v>
      </c>
      <c r="E73" s="127" t="s">
        <v>52</v>
      </c>
      <c r="F73" s="126">
        <f>F44+F71</f>
        <v>9522266</v>
      </c>
      <c r="G73" s="126">
        <f>G44+G71</f>
        <v>12504634</v>
      </c>
      <c r="H73" s="126">
        <f>H44+H71</f>
        <v>13503281</v>
      </c>
    </row>
    <row r="75" spans="1:8">
      <c r="A75" s="128"/>
      <c r="B75" s="129"/>
      <c r="C75" s="129"/>
      <c r="D75" s="129"/>
      <c r="E75" s="130"/>
    </row>
    <row r="76" spans="1:8">
      <c r="A76" s="131"/>
      <c r="B76" s="132"/>
      <c r="C76" s="132"/>
      <c r="D76" s="132"/>
      <c r="E76" s="130"/>
    </row>
  </sheetData>
  <mergeCells count="6">
    <mergeCell ref="A1:H1"/>
    <mergeCell ref="A3:D3"/>
    <mergeCell ref="E3:H3"/>
    <mergeCell ref="A48:D48"/>
    <mergeCell ref="E48:H48"/>
    <mergeCell ref="A46:H4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orientation="landscape" r:id="rId1"/>
  <headerFooter>
    <oddHeader>&amp;L&amp;"Times New Roman,Normál"&amp;10 2. melléklet a 18/2018.(IX.26.) önkormányzati rendelethez
 2. melléklet a 27/2017.(XII.21.) önkormányzati rendelethez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3"/>
  <sheetViews>
    <sheetView zoomScaleNormal="100" workbookViewId="0">
      <selection activeCell="A6" sqref="A6"/>
    </sheetView>
  </sheetViews>
  <sheetFormatPr defaultRowHeight="15"/>
  <cols>
    <col min="1" max="1" width="41" style="823" customWidth="1"/>
    <col min="2" max="4" width="14.7109375" style="824" customWidth="1"/>
    <col min="5" max="16384" width="9.140625" style="809"/>
  </cols>
  <sheetData>
    <row r="2" spans="1:7">
      <c r="A2" s="1542" t="s">
        <v>748</v>
      </c>
      <c r="B2" s="1542"/>
      <c r="C2" s="1542"/>
      <c r="D2" s="1542"/>
    </row>
    <row r="3" spans="1:7" ht="15.75" thickBot="1">
      <c r="A3" s="810"/>
      <c r="B3" s="811"/>
      <c r="C3" s="811"/>
      <c r="D3" s="811"/>
    </row>
    <row r="4" spans="1:7" ht="15.75" thickBot="1">
      <c r="A4" s="812" t="s">
        <v>3</v>
      </c>
      <c r="B4" s="825" t="s">
        <v>4</v>
      </c>
      <c r="C4" s="826" t="s">
        <v>215</v>
      </c>
      <c r="D4" s="827" t="s">
        <v>839</v>
      </c>
    </row>
    <row r="5" spans="1:7">
      <c r="A5" s="813" t="s">
        <v>749</v>
      </c>
      <c r="B5" s="828">
        <f>B7+B10+B14</f>
        <v>115000</v>
      </c>
      <c r="C5" s="829">
        <f t="shared" ref="C5:D5" si="0">C7+C10+C14</f>
        <v>101368</v>
      </c>
      <c r="D5" s="830">
        <f t="shared" si="0"/>
        <v>280595</v>
      </c>
    </row>
    <row r="6" spans="1:7" s="815" customFormat="1" ht="14.25">
      <c r="A6" s="814"/>
      <c r="B6" s="831"/>
      <c r="C6" s="832"/>
      <c r="D6" s="833"/>
    </row>
    <row r="7" spans="1:7" s="815" customFormat="1" ht="14.25">
      <c r="A7" s="816" t="s">
        <v>750</v>
      </c>
      <c r="B7" s="834">
        <f>B8</f>
        <v>15000</v>
      </c>
      <c r="C7" s="835">
        <f t="shared" ref="C7:D7" si="1">C8</f>
        <v>11341</v>
      </c>
      <c r="D7" s="836">
        <f t="shared" si="1"/>
        <v>2054</v>
      </c>
    </row>
    <row r="8" spans="1:7" s="818" customFormat="1">
      <c r="A8" s="817" t="s">
        <v>750</v>
      </c>
      <c r="B8" s="837">
        <v>15000</v>
      </c>
      <c r="C8" s="838">
        <v>11341</v>
      </c>
      <c r="D8" s="839">
        <v>2054</v>
      </c>
      <c r="E8" s="1214"/>
      <c r="G8" s="1214"/>
    </row>
    <row r="9" spans="1:7">
      <c r="A9" s="817"/>
      <c r="B9" s="837"/>
      <c r="C9" s="838"/>
      <c r="D9" s="839"/>
    </row>
    <row r="10" spans="1:7">
      <c r="A10" s="816" t="s">
        <v>751</v>
      </c>
      <c r="B10" s="834">
        <f>B11</f>
        <v>100000</v>
      </c>
      <c r="C10" s="835">
        <f t="shared" ref="C10:D10" si="2">C11</f>
        <v>74949</v>
      </c>
      <c r="D10" s="836">
        <f t="shared" si="2"/>
        <v>269198</v>
      </c>
    </row>
    <row r="11" spans="1:7" s="818" customFormat="1">
      <c r="A11" s="817" t="s">
        <v>751</v>
      </c>
      <c r="B11" s="837">
        <v>100000</v>
      </c>
      <c r="C11" s="838">
        <v>74949</v>
      </c>
      <c r="D11" s="839">
        <v>269198</v>
      </c>
      <c r="E11" s="1214"/>
    </row>
    <row r="12" spans="1:7" s="1220" customFormat="1">
      <c r="A12" s="1215" t="s">
        <v>844</v>
      </c>
      <c r="B12" s="1216"/>
      <c r="C12" s="1217"/>
      <c r="D12" s="1218">
        <v>97510</v>
      </c>
      <c r="E12" s="1219"/>
    </row>
    <row r="13" spans="1:7" s="818" customFormat="1">
      <c r="A13" s="817"/>
      <c r="B13" s="837"/>
      <c r="C13" s="838"/>
      <c r="D13" s="839"/>
    </row>
    <row r="14" spans="1:7" s="818" customFormat="1" ht="14.25">
      <c r="A14" s="816" t="s">
        <v>752</v>
      </c>
      <c r="B14" s="834">
        <f>B15</f>
        <v>0</v>
      </c>
      <c r="C14" s="835">
        <f t="shared" ref="C14:D14" si="3">C15</f>
        <v>15078</v>
      </c>
      <c r="D14" s="836">
        <f t="shared" si="3"/>
        <v>9343</v>
      </c>
    </row>
    <row r="15" spans="1:7">
      <c r="A15" s="817" t="s">
        <v>753</v>
      </c>
      <c r="B15" s="837"/>
      <c r="C15" s="838">
        <v>15078</v>
      </c>
      <c r="D15" s="839">
        <v>9343</v>
      </c>
      <c r="E15" s="824"/>
      <c r="G15" s="824"/>
    </row>
    <row r="16" spans="1:7">
      <c r="A16" s="817"/>
      <c r="B16" s="840"/>
      <c r="C16" s="841"/>
      <c r="D16" s="842"/>
    </row>
    <row r="17" spans="1:5">
      <c r="A17" s="816" t="s">
        <v>754</v>
      </c>
      <c r="B17" s="834">
        <f>B19</f>
        <v>50000</v>
      </c>
      <c r="C17" s="835">
        <f t="shared" ref="C17:D17" si="4">C19</f>
        <v>35000</v>
      </c>
      <c r="D17" s="836">
        <f t="shared" si="4"/>
        <v>0</v>
      </c>
    </row>
    <row r="18" spans="1:5">
      <c r="A18" s="816"/>
      <c r="B18" s="834"/>
      <c r="C18" s="835"/>
      <c r="D18" s="836"/>
    </row>
    <row r="19" spans="1:5">
      <c r="A19" s="816" t="s">
        <v>755</v>
      </c>
      <c r="B19" s="834">
        <f>B20</f>
        <v>50000</v>
      </c>
      <c r="C19" s="835">
        <f t="shared" ref="C19:D19" si="5">C20</f>
        <v>35000</v>
      </c>
      <c r="D19" s="836">
        <f t="shared" si="5"/>
        <v>0</v>
      </c>
    </row>
    <row r="20" spans="1:5">
      <c r="A20" s="817" t="s">
        <v>755</v>
      </c>
      <c r="B20" s="837">
        <v>50000</v>
      </c>
      <c r="C20" s="838">
        <v>35000</v>
      </c>
      <c r="D20" s="839">
        <v>0</v>
      </c>
      <c r="E20" s="824"/>
    </row>
    <row r="21" spans="1:5" ht="15.75" thickBot="1">
      <c r="A21" s="819"/>
      <c r="B21" s="843"/>
      <c r="C21" s="844"/>
      <c r="D21" s="845"/>
    </row>
    <row r="22" spans="1:5" ht="15.75" thickBot="1">
      <c r="A22" s="820" t="s">
        <v>756</v>
      </c>
      <c r="B22" s="846">
        <f>B5+B17</f>
        <v>165000</v>
      </c>
      <c r="C22" s="847">
        <f t="shared" ref="C22:D22" si="6">C5+C17</f>
        <v>136368</v>
      </c>
      <c r="D22" s="848">
        <f t="shared" si="6"/>
        <v>280595</v>
      </c>
    </row>
    <row r="23" spans="1:5" s="818" customFormat="1" ht="14.25">
      <c r="A23" s="821"/>
      <c r="B23" s="822"/>
      <c r="C23" s="822"/>
      <c r="D23" s="822"/>
    </row>
  </sheetData>
  <mergeCells count="1"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&amp;L&amp;"Times New Roman,Normál"&amp;10 16. melléklet a 18/2018.(IX.26.) önkormányzati rendelethez
 16. melléklet a 27/2017.(XII.21.)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zoomScaleNormal="100" workbookViewId="0">
      <selection activeCell="A3" sqref="A3:A4"/>
    </sheetView>
  </sheetViews>
  <sheetFormatPr defaultRowHeight="15"/>
  <cols>
    <col min="1" max="1" width="62.5703125" style="488" customWidth="1"/>
    <col min="2" max="2" width="35" style="488" bestFit="1" customWidth="1"/>
    <col min="3" max="3" width="24.5703125" style="488" customWidth="1"/>
    <col min="4" max="4" width="13.7109375" style="488" bestFit="1" customWidth="1"/>
    <col min="5" max="5" width="10.140625" style="488" bestFit="1" customWidth="1"/>
    <col min="6" max="6" width="8.42578125" style="488" bestFit="1" customWidth="1"/>
    <col min="7" max="7" width="12" style="488" customWidth="1"/>
    <col min="8" max="8" width="10.140625" style="488" bestFit="1" customWidth="1"/>
    <col min="9" max="9" width="12.5703125" style="488" customWidth="1"/>
    <col min="10" max="10" width="12" style="488" bestFit="1" customWidth="1"/>
    <col min="11" max="258" width="9.140625" style="488"/>
    <col min="259" max="259" width="78.7109375" style="488" customWidth="1"/>
    <col min="260" max="260" width="55.140625" style="488" customWidth="1"/>
    <col min="261" max="261" width="34" style="488" customWidth="1"/>
    <col min="262" max="262" width="31.42578125" style="488" customWidth="1"/>
    <col min="263" max="263" width="18.7109375" style="488" customWidth="1"/>
    <col min="264" max="264" width="13" style="488" customWidth="1"/>
    <col min="265" max="265" width="16.28515625" style="488" customWidth="1"/>
    <col min="266" max="266" width="21.5703125" style="488" bestFit="1" customWidth="1"/>
    <col min="267" max="514" width="9.140625" style="488"/>
    <col min="515" max="515" width="78.7109375" style="488" customWidth="1"/>
    <col min="516" max="516" width="55.140625" style="488" customWidth="1"/>
    <col min="517" max="517" width="34" style="488" customWidth="1"/>
    <col min="518" max="518" width="31.42578125" style="488" customWidth="1"/>
    <col min="519" max="519" width="18.7109375" style="488" customWidth="1"/>
    <col min="520" max="520" width="13" style="488" customWidth="1"/>
    <col min="521" max="521" width="16.28515625" style="488" customWidth="1"/>
    <col min="522" max="522" width="21.5703125" style="488" bestFit="1" customWidth="1"/>
    <col min="523" max="770" width="9.140625" style="488"/>
    <col min="771" max="771" width="78.7109375" style="488" customWidth="1"/>
    <col min="772" max="772" width="55.140625" style="488" customWidth="1"/>
    <col min="773" max="773" width="34" style="488" customWidth="1"/>
    <col min="774" max="774" width="31.42578125" style="488" customWidth="1"/>
    <col min="775" max="775" width="18.7109375" style="488" customWidth="1"/>
    <col min="776" max="776" width="13" style="488" customWidth="1"/>
    <col min="777" max="777" width="16.28515625" style="488" customWidth="1"/>
    <col min="778" max="778" width="21.5703125" style="488" bestFit="1" customWidth="1"/>
    <col min="779" max="1026" width="9.140625" style="488"/>
    <col min="1027" max="1027" width="78.7109375" style="488" customWidth="1"/>
    <col min="1028" max="1028" width="55.140625" style="488" customWidth="1"/>
    <col min="1029" max="1029" width="34" style="488" customWidth="1"/>
    <col min="1030" max="1030" width="31.42578125" style="488" customWidth="1"/>
    <col min="1031" max="1031" width="18.7109375" style="488" customWidth="1"/>
    <col min="1032" max="1032" width="13" style="488" customWidth="1"/>
    <col min="1033" max="1033" width="16.28515625" style="488" customWidth="1"/>
    <col min="1034" max="1034" width="21.5703125" style="488" bestFit="1" customWidth="1"/>
    <col min="1035" max="1282" width="9.140625" style="488"/>
    <col min="1283" max="1283" width="78.7109375" style="488" customWidth="1"/>
    <col min="1284" max="1284" width="55.140625" style="488" customWidth="1"/>
    <col min="1285" max="1285" width="34" style="488" customWidth="1"/>
    <col min="1286" max="1286" width="31.42578125" style="488" customWidth="1"/>
    <col min="1287" max="1287" width="18.7109375" style="488" customWidth="1"/>
    <col min="1288" max="1288" width="13" style="488" customWidth="1"/>
    <col min="1289" max="1289" width="16.28515625" style="488" customWidth="1"/>
    <col min="1290" max="1290" width="21.5703125" style="488" bestFit="1" customWidth="1"/>
    <col min="1291" max="1538" width="9.140625" style="488"/>
    <col min="1539" max="1539" width="78.7109375" style="488" customWidth="1"/>
    <col min="1540" max="1540" width="55.140625" style="488" customWidth="1"/>
    <col min="1541" max="1541" width="34" style="488" customWidth="1"/>
    <col min="1542" max="1542" width="31.42578125" style="488" customWidth="1"/>
    <col min="1543" max="1543" width="18.7109375" style="488" customWidth="1"/>
    <col min="1544" max="1544" width="13" style="488" customWidth="1"/>
    <col min="1545" max="1545" width="16.28515625" style="488" customWidth="1"/>
    <col min="1546" max="1546" width="21.5703125" style="488" bestFit="1" customWidth="1"/>
    <col min="1547" max="1794" width="9.140625" style="488"/>
    <col min="1795" max="1795" width="78.7109375" style="488" customWidth="1"/>
    <col min="1796" max="1796" width="55.140625" style="488" customWidth="1"/>
    <col min="1797" max="1797" width="34" style="488" customWidth="1"/>
    <col min="1798" max="1798" width="31.42578125" style="488" customWidth="1"/>
    <col min="1799" max="1799" width="18.7109375" style="488" customWidth="1"/>
    <col min="1800" max="1800" width="13" style="488" customWidth="1"/>
    <col min="1801" max="1801" width="16.28515625" style="488" customWidth="1"/>
    <col min="1802" max="1802" width="21.5703125" style="488" bestFit="1" customWidth="1"/>
    <col min="1803" max="2050" width="9.140625" style="488"/>
    <col min="2051" max="2051" width="78.7109375" style="488" customWidth="1"/>
    <col min="2052" max="2052" width="55.140625" style="488" customWidth="1"/>
    <col min="2053" max="2053" width="34" style="488" customWidth="1"/>
    <col min="2054" max="2054" width="31.42578125" style="488" customWidth="1"/>
    <col min="2055" max="2055" width="18.7109375" style="488" customWidth="1"/>
    <col min="2056" max="2056" width="13" style="488" customWidth="1"/>
    <col min="2057" max="2057" width="16.28515625" style="488" customWidth="1"/>
    <col min="2058" max="2058" width="21.5703125" style="488" bestFit="1" customWidth="1"/>
    <col min="2059" max="2306" width="9.140625" style="488"/>
    <col min="2307" max="2307" width="78.7109375" style="488" customWidth="1"/>
    <col min="2308" max="2308" width="55.140625" style="488" customWidth="1"/>
    <col min="2309" max="2309" width="34" style="488" customWidth="1"/>
    <col min="2310" max="2310" width="31.42578125" style="488" customWidth="1"/>
    <col min="2311" max="2311" width="18.7109375" style="488" customWidth="1"/>
    <col min="2312" max="2312" width="13" style="488" customWidth="1"/>
    <col min="2313" max="2313" width="16.28515625" style="488" customWidth="1"/>
    <col min="2314" max="2314" width="21.5703125" style="488" bestFit="1" customWidth="1"/>
    <col min="2315" max="2562" width="9.140625" style="488"/>
    <col min="2563" max="2563" width="78.7109375" style="488" customWidth="1"/>
    <col min="2564" max="2564" width="55.140625" style="488" customWidth="1"/>
    <col min="2565" max="2565" width="34" style="488" customWidth="1"/>
    <col min="2566" max="2566" width="31.42578125" style="488" customWidth="1"/>
    <col min="2567" max="2567" width="18.7109375" style="488" customWidth="1"/>
    <col min="2568" max="2568" width="13" style="488" customWidth="1"/>
    <col min="2569" max="2569" width="16.28515625" style="488" customWidth="1"/>
    <col min="2570" max="2570" width="21.5703125" style="488" bestFit="1" customWidth="1"/>
    <col min="2571" max="2818" width="9.140625" style="488"/>
    <col min="2819" max="2819" width="78.7109375" style="488" customWidth="1"/>
    <col min="2820" max="2820" width="55.140625" style="488" customWidth="1"/>
    <col min="2821" max="2821" width="34" style="488" customWidth="1"/>
    <col min="2822" max="2822" width="31.42578125" style="488" customWidth="1"/>
    <col min="2823" max="2823" width="18.7109375" style="488" customWidth="1"/>
    <col min="2824" max="2824" width="13" style="488" customWidth="1"/>
    <col min="2825" max="2825" width="16.28515625" style="488" customWidth="1"/>
    <col min="2826" max="2826" width="21.5703125" style="488" bestFit="1" customWidth="1"/>
    <col min="2827" max="3074" width="9.140625" style="488"/>
    <col min="3075" max="3075" width="78.7109375" style="488" customWidth="1"/>
    <col min="3076" max="3076" width="55.140625" style="488" customWidth="1"/>
    <col min="3077" max="3077" width="34" style="488" customWidth="1"/>
    <col min="3078" max="3078" width="31.42578125" style="488" customWidth="1"/>
    <col min="3079" max="3079" width="18.7109375" style="488" customWidth="1"/>
    <col min="3080" max="3080" width="13" style="488" customWidth="1"/>
    <col min="3081" max="3081" width="16.28515625" style="488" customWidth="1"/>
    <col min="3082" max="3082" width="21.5703125" style="488" bestFit="1" customWidth="1"/>
    <col min="3083" max="3330" width="9.140625" style="488"/>
    <col min="3331" max="3331" width="78.7109375" style="488" customWidth="1"/>
    <col min="3332" max="3332" width="55.140625" style="488" customWidth="1"/>
    <col min="3333" max="3333" width="34" style="488" customWidth="1"/>
    <col min="3334" max="3334" width="31.42578125" style="488" customWidth="1"/>
    <col min="3335" max="3335" width="18.7109375" style="488" customWidth="1"/>
    <col min="3336" max="3336" width="13" style="488" customWidth="1"/>
    <col min="3337" max="3337" width="16.28515625" style="488" customWidth="1"/>
    <col min="3338" max="3338" width="21.5703125" style="488" bestFit="1" customWidth="1"/>
    <col min="3339" max="3586" width="9.140625" style="488"/>
    <col min="3587" max="3587" width="78.7109375" style="488" customWidth="1"/>
    <col min="3588" max="3588" width="55.140625" style="488" customWidth="1"/>
    <col min="3589" max="3589" width="34" style="488" customWidth="1"/>
    <col min="3590" max="3590" width="31.42578125" style="488" customWidth="1"/>
    <col min="3591" max="3591" width="18.7109375" style="488" customWidth="1"/>
    <col min="3592" max="3592" width="13" style="488" customWidth="1"/>
    <col min="3593" max="3593" width="16.28515625" style="488" customWidth="1"/>
    <col min="3594" max="3594" width="21.5703125" style="488" bestFit="1" customWidth="1"/>
    <col min="3595" max="3842" width="9.140625" style="488"/>
    <col min="3843" max="3843" width="78.7109375" style="488" customWidth="1"/>
    <col min="3844" max="3844" width="55.140625" style="488" customWidth="1"/>
    <col min="3845" max="3845" width="34" style="488" customWidth="1"/>
    <col min="3846" max="3846" width="31.42578125" style="488" customWidth="1"/>
    <col min="3847" max="3847" width="18.7109375" style="488" customWidth="1"/>
    <col min="3848" max="3848" width="13" style="488" customWidth="1"/>
    <col min="3849" max="3849" width="16.28515625" style="488" customWidth="1"/>
    <col min="3850" max="3850" width="21.5703125" style="488" bestFit="1" customWidth="1"/>
    <col min="3851" max="4098" width="9.140625" style="488"/>
    <col min="4099" max="4099" width="78.7109375" style="488" customWidth="1"/>
    <col min="4100" max="4100" width="55.140625" style="488" customWidth="1"/>
    <col min="4101" max="4101" width="34" style="488" customWidth="1"/>
    <col min="4102" max="4102" width="31.42578125" style="488" customWidth="1"/>
    <col min="4103" max="4103" width="18.7109375" style="488" customWidth="1"/>
    <col min="4104" max="4104" width="13" style="488" customWidth="1"/>
    <col min="4105" max="4105" width="16.28515625" style="488" customWidth="1"/>
    <col min="4106" max="4106" width="21.5703125" style="488" bestFit="1" customWidth="1"/>
    <col min="4107" max="4354" width="9.140625" style="488"/>
    <col min="4355" max="4355" width="78.7109375" style="488" customWidth="1"/>
    <col min="4356" max="4356" width="55.140625" style="488" customWidth="1"/>
    <col min="4357" max="4357" width="34" style="488" customWidth="1"/>
    <col min="4358" max="4358" width="31.42578125" style="488" customWidth="1"/>
    <col min="4359" max="4359" width="18.7109375" style="488" customWidth="1"/>
    <col min="4360" max="4360" width="13" style="488" customWidth="1"/>
    <col min="4361" max="4361" width="16.28515625" style="488" customWidth="1"/>
    <col min="4362" max="4362" width="21.5703125" style="488" bestFit="1" customWidth="1"/>
    <col min="4363" max="4610" width="9.140625" style="488"/>
    <col min="4611" max="4611" width="78.7109375" style="488" customWidth="1"/>
    <col min="4612" max="4612" width="55.140625" style="488" customWidth="1"/>
    <col min="4613" max="4613" width="34" style="488" customWidth="1"/>
    <col min="4614" max="4614" width="31.42578125" style="488" customWidth="1"/>
    <col min="4615" max="4615" width="18.7109375" style="488" customWidth="1"/>
    <col min="4616" max="4616" width="13" style="488" customWidth="1"/>
    <col min="4617" max="4617" width="16.28515625" style="488" customWidth="1"/>
    <col min="4618" max="4618" width="21.5703125" style="488" bestFit="1" customWidth="1"/>
    <col min="4619" max="4866" width="9.140625" style="488"/>
    <col min="4867" max="4867" width="78.7109375" style="488" customWidth="1"/>
    <col min="4868" max="4868" width="55.140625" style="488" customWidth="1"/>
    <col min="4869" max="4869" width="34" style="488" customWidth="1"/>
    <col min="4870" max="4870" width="31.42578125" style="488" customWidth="1"/>
    <col min="4871" max="4871" width="18.7109375" style="488" customWidth="1"/>
    <col min="4872" max="4872" width="13" style="488" customWidth="1"/>
    <col min="4873" max="4873" width="16.28515625" style="488" customWidth="1"/>
    <col min="4874" max="4874" width="21.5703125" style="488" bestFit="1" customWidth="1"/>
    <col min="4875" max="5122" width="9.140625" style="488"/>
    <col min="5123" max="5123" width="78.7109375" style="488" customWidth="1"/>
    <col min="5124" max="5124" width="55.140625" style="488" customWidth="1"/>
    <col min="5125" max="5125" width="34" style="488" customWidth="1"/>
    <col min="5126" max="5126" width="31.42578125" style="488" customWidth="1"/>
    <col min="5127" max="5127" width="18.7109375" style="488" customWidth="1"/>
    <col min="5128" max="5128" width="13" style="488" customWidth="1"/>
    <col min="5129" max="5129" width="16.28515625" style="488" customWidth="1"/>
    <col min="5130" max="5130" width="21.5703125" style="488" bestFit="1" customWidth="1"/>
    <col min="5131" max="5378" width="9.140625" style="488"/>
    <col min="5379" max="5379" width="78.7109375" style="488" customWidth="1"/>
    <col min="5380" max="5380" width="55.140625" style="488" customWidth="1"/>
    <col min="5381" max="5381" width="34" style="488" customWidth="1"/>
    <col min="5382" max="5382" width="31.42578125" style="488" customWidth="1"/>
    <col min="5383" max="5383" width="18.7109375" style="488" customWidth="1"/>
    <col min="5384" max="5384" width="13" style="488" customWidth="1"/>
    <col min="5385" max="5385" width="16.28515625" style="488" customWidth="1"/>
    <col min="5386" max="5386" width="21.5703125" style="488" bestFit="1" customWidth="1"/>
    <col min="5387" max="5634" width="9.140625" style="488"/>
    <col min="5635" max="5635" width="78.7109375" style="488" customWidth="1"/>
    <col min="5636" max="5636" width="55.140625" style="488" customWidth="1"/>
    <col min="5637" max="5637" width="34" style="488" customWidth="1"/>
    <col min="5638" max="5638" width="31.42578125" style="488" customWidth="1"/>
    <col min="5639" max="5639" width="18.7109375" style="488" customWidth="1"/>
    <col min="5640" max="5640" width="13" style="488" customWidth="1"/>
    <col min="5641" max="5641" width="16.28515625" style="488" customWidth="1"/>
    <col min="5642" max="5642" width="21.5703125" style="488" bestFit="1" customWidth="1"/>
    <col min="5643" max="5890" width="9.140625" style="488"/>
    <col min="5891" max="5891" width="78.7109375" style="488" customWidth="1"/>
    <col min="5892" max="5892" width="55.140625" style="488" customWidth="1"/>
    <col min="5893" max="5893" width="34" style="488" customWidth="1"/>
    <col min="5894" max="5894" width="31.42578125" style="488" customWidth="1"/>
    <col min="5895" max="5895" width="18.7109375" style="488" customWidth="1"/>
    <col min="5896" max="5896" width="13" style="488" customWidth="1"/>
    <col min="5897" max="5897" width="16.28515625" style="488" customWidth="1"/>
    <col min="5898" max="5898" width="21.5703125" style="488" bestFit="1" customWidth="1"/>
    <col min="5899" max="6146" width="9.140625" style="488"/>
    <col min="6147" max="6147" width="78.7109375" style="488" customWidth="1"/>
    <col min="6148" max="6148" width="55.140625" style="488" customWidth="1"/>
    <col min="6149" max="6149" width="34" style="488" customWidth="1"/>
    <col min="6150" max="6150" width="31.42578125" style="488" customWidth="1"/>
    <col min="6151" max="6151" width="18.7109375" style="488" customWidth="1"/>
    <col min="6152" max="6152" width="13" style="488" customWidth="1"/>
    <col min="6153" max="6153" width="16.28515625" style="488" customWidth="1"/>
    <col min="6154" max="6154" width="21.5703125" style="488" bestFit="1" customWidth="1"/>
    <col min="6155" max="6402" width="9.140625" style="488"/>
    <col min="6403" max="6403" width="78.7109375" style="488" customWidth="1"/>
    <col min="6404" max="6404" width="55.140625" style="488" customWidth="1"/>
    <col min="6405" max="6405" width="34" style="488" customWidth="1"/>
    <col min="6406" max="6406" width="31.42578125" style="488" customWidth="1"/>
    <col min="6407" max="6407" width="18.7109375" style="488" customWidth="1"/>
    <col min="6408" max="6408" width="13" style="488" customWidth="1"/>
    <col min="6409" max="6409" width="16.28515625" style="488" customWidth="1"/>
    <col min="6410" max="6410" width="21.5703125" style="488" bestFit="1" customWidth="1"/>
    <col min="6411" max="6658" width="9.140625" style="488"/>
    <col min="6659" max="6659" width="78.7109375" style="488" customWidth="1"/>
    <col min="6660" max="6660" width="55.140625" style="488" customWidth="1"/>
    <col min="6661" max="6661" width="34" style="488" customWidth="1"/>
    <col min="6662" max="6662" width="31.42578125" style="488" customWidth="1"/>
    <col min="6663" max="6663" width="18.7109375" style="488" customWidth="1"/>
    <col min="6664" max="6664" width="13" style="488" customWidth="1"/>
    <col min="6665" max="6665" width="16.28515625" style="488" customWidth="1"/>
    <col min="6666" max="6666" width="21.5703125" style="488" bestFit="1" customWidth="1"/>
    <col min="6667" max="6914" width="9.140625" style="488"/>
    <col min="6915" max="6915" width="78.7109375" style="488" customWidth="1"/>
    <col min="6916" max="6916" width="55.140625" style="488" customWidth="1"/>
    <col min="6917" max="6917" width="34" style="488" customWidth="1"/>
    <col min="6918" max="6918" width="31.42578125" style="488" customWidth="1"/>
    <col min="6919" max="6919" width="18.7109375" style="488" customWidth="1"/>
    <col min="6920" max="6920" width="13" style="488" customWidth="1"/>
    <col min="6921" max="6921" width="16.28515625" style="488" customWidth="1"/>
    <col min="6922" max="6922" width="21.5703125" style="488" bestFit="1" customWidth="1"/>
    <col min="6923" max="7170" width="9.140625" style="488"/>
    <col min="7171" max="7171" width="78.7109375" style="488" customWidth="1"/>
    <col min="7172" max="7172" width="55.140625" style="488" customWidth="1"/>
    <col min="7173" max="7173" width="34" style="488" customWidth="1"/>
    <col min="7174" max="7174" width="31.42578125" style="488" customWidth="1"/>
    <col min="7175" max="7175" width="18.7109375" style="488" customWidth="1"/>
    <col min="7176" max="7176" width="13" style="488" customWidth="1"/>
    <col min="7177" max="7177" width="16.28515625" style="488" customWidth="1"/>
    <col min="7178" max="7178" width="21.5703125" style="488" bestFit="1" customWidth="1"/>
    <col min="7179" max="7426" width="9.140625" style="488"/>
    <col min="7427" max="7427" width="78.7109375" style="488" customWidth="1"/>
    <col min="7428" max="7428" width="55.140625" style="488" customWidth="1"/>
    <col min="7429" max="7429" width="34" style="488" customWidth="1"/>
    <col min="7430" max="7430" width="31.42578125" style="488" customWidth="1"/>
    <col min="7431" max="7431" width="18.7109375" style="488" customWidth="1"/>
    <col min="7432" max="7432" width="13" style="488" customWidth="1"/>
    <col min="7433" max="7433" width="16.28515625" style="488" customWidth="1"/>
    <col min="7434" max="7434" width="21.5703125" style="488" bestFit="1" customWidth="1"/>
    <col min="7435" max="7682" width="9.140625" style="488"/>
    <col min="7683" max="7683" width="78.7109375" style="488" customWidth="1"/>
    <col min="7684" max="7684" width="55.140625" style="488" customWidth="1"/>
    <col min="7685" max="7685" width="34" style="488" customWidth="1"/>
    <col min="7686" max="7686" width="31.42578125" style="488" customWidth="1"/>
    <col min="7687" max="7687" width="18.7109375" style="488" customWidth="1"/>
    <col min="7688" max="7688" width="13" style="488" customWidth="1"/>
    <col min="7689" max="7689" width="16.28515625" style="488" customWidth="1"/>
    <col min="7690" max="7690" width="21.5703125" style="488" bestFit="1" customWidth="1"/>
    <col min="7691" max="7938" width="9.140625" style="488"/>
    <col min="7939" max="7939" width="78.7109375" style="488" customWidth="1"/>
    <col min="7940" max="7940" width="55.140625" style="488" customWidth="1"/>
    <col min="7941" max="7941" width="34" style="488" customWidth="1"/>
    <col min="7942" max="7942" width="31.42578125" style="488" customWidth="1"/>
    <col min="7943" max="7943" width="18.7109375" style="488" customWidth="1"/>
    <col min="7944" max="7944" width="13" style="488" customWidth="1"/>
    <col min="7945" max="7945" width="16.28515625" style="488" customWidth="1"/>
    <col min="7946" max="7946" width="21.5703125" style="488" bestFit="1" customWidth="1"/>
    <col min="7947" max="8194" width="9.140625" style="488"/>
    <col min="8195" max="8195" width="78.7109375" style="488" customWidth="1"/>
    <col min="8196" max="8196" width="55.140625" style="488" customWidth="1"/>
    <col min="8197" max="8197" width="34" style="488" customWidth="1"/>
    <col min="8198" max="8198" width="31.42578125" style="488" customWidth="1"/>
    <col min="8199" max="8199" width="18.7109375" style="488" customWidth="1"/>
    <col min="8200" max="8200" width="13" style="488" customWidth="1"/>
    <col min="8201" max="8201" width="16.28515625" style="488" customWidth="1"/>
    <col min="8202" max="8202" width="21.5703125" style="488" bestFit="1" customWidth="1"/>
    <col min="8203" max="8450" width="9.140625" style="488"/>
    <col min="8451" max="8451" width="78.7109375" style="488" customWidth="1"/>
    <col min="8452" max="8452" width="55.140625" style="488" customWidth="1"/>
    <col min="8453" max="8453" width="34" style="488" customWidth="1"/>
    <col min="8454" max="8454" width="31.42578125" style="488" customWidth="1"/>
    <col min="8455" max="8455" width="18.7109375" style="488" customWidth="1"/>
    <col min="8456" max="8456" width="13" style="488" customWidth="1"/>
    <col min="8457" max="8457" width="16.28515625" style="488" customWidth="1"/>
    <col min="8458" max="8458" width="21.5703125" style="488" bestFit="1" customWidth="1"/>
    <col min="8459" max="8706" width="9.140625" style="488"/>
    <col min="8707" max="8707" width="78.7109375" style="488" customWidth="1"/>
    <col min="8708" max="8708" width="55.140625" style="488" customWidth="1"/>
    <col min="8709" max="8709" width="34" style="488" customWidth="1"/>
    <col min="8710" max="8710" width="31.42578125" style="488" customWidth="1"/>
    <col min="8711" max="8711" width="18.7109375" style="488" customWidth="1"/>
    <col min="8712" max="8712" width="13" style="488" customWidth="1"/>
    <col min="8713" max="8713" width="16.28515625" style="488" customWidth="1"/>
    <col min="8714" max="8714" width="21.5703125" style="488" bestFit="1" customWidth="1"/>
    <col min="8715" max="8962" width="9.140625" style="488"/>
    <col min="8963" max="8963" width="78.7109375" style="488" customWidth="1"/>
    <col min="8964" max="8964" width="55.140625" style="488" customWidth="1"/>
    <col min="8965" max="8965" width="34" style="488" customWidth="1"/>
    <col min="8966" max="8966" width="31.42578125" style="488" customWidth="1"/>
    <col min="8967" max="8967" width="18.7109375" style="488" customWidth="1"/>
    <col min="8968" max="8968" width="13" style="488" customWidth="1"/>
    <col min="8969" max="8969" width="16.28515625" style="488" customWidth="1"/>
    <col min="8970" max="8970" width="21.5703125" style="488" bestFit="1" customWidth="1"/>
    <col min="8971" max="9218" width="9.140625" style="488"/>
    <col min="9219" max="9219" width="78.7109375" style="488" customWidth="1"/>
    <col min="9220" max="9220" width="55.140625" style="488" customWidth="1"/>
    <col min="9221" max="9221" width="34" style="488" customWidth="1"/>
    <col min="9222" max="9222" width="31.42578125" style="488" customWidth="1"/>
    <col min="9223" max="9223" width="18.7109375" style="488" customWidth="1"/>
    <col min="9224" max="9224" width="13" style="488" customWidth="1"/>
    <col min="9225" max="9225" width="16.28515625" style="488" customWidth="1"/>
    <col min="9226" max="9226" width="21.5703125" style="488" bestFit="1" customWidth="1"/>
    <col min="9227" max="9474" width="9.140625" style="488"/>
    <col min="9475" max="9475" width="78.7109375" style="488" customWidth="1"/>
    <col min="9476" max="9476" width="55.140625" style="488" customWidth="1"/>
    <col min="9477" max="9477" width="34" style="488" customWidth="1"/>
    <col min="9478" max="9478" width="31.42578125" style="488" customWidth="1"/>
    <col min="9479" max="9479" width="18.7109375" style="488" customWidth="1"/>
    <col min="9480" max="9480" width="13" style="488" customWidth="1"/>
    <col min="9481" max="9481" width="16.28515625" style="488" customWidth="1"/>
    <col min="9482" max="9482" width="21.5703125" style="488" bestFit="1" customWidth="1"/>
    <col min="9483" max="9730" width="9.140625" style="488"/>
    <col min="9731" max="9731" width="78.7109375" style="488" customWidth="1"/>
    <col min="9732" max="9732" width="55.140625" style="488" customWidth="1"/>
    <col min="9733" max="9733" width="34" style="488" customWidth="1"/>
    <col min="9734" max="9734" width="31.42578125" style="488" customWidth="1"/>
    <col min="9735" max="9735" width="18.7109375" style="488" customWidth="1"/>
    <col min="9736" max="9736" width="13" style="488" customWidth="1"/>
    <col min="9737" max="9737" width="16.28515625" style="488" customWidth="1"/>
    <col min="9738" max="9738" width="21.5703125" style="488" bestFit="1" customWidth="1"/>
    <col min="9739" max="9986" width="9.140625" style="488"/>
    <col min="9987" max="9987" width="78.7109375" style="488" customWidth="1"/>
    <col min="9988" max="9988" width="55.140625" style="488" customWidth="1"/>
    <col min="9989" max="9989" width="34" style="488" customWidth="1"/>
    <col min="9990" max="9990" width="31.42578125" style="488" customWidth="1"/>
    <col min="9991" max="9991" width="18.7109375" style="488" customWidth="1"/>
    <col min="9992" max="9992" width="13" style="488" customWidth="1"/>
    <col min="9993" max="9993" width="16.28515625" style="488" customWidth="1"/>
    <col min="9994" max="9994" width="21.5703125" style="488" bestFit="1" customWidth="1"/>
    <col min="9995" max="10242" width="9.140625" style="488"/>
    <col min="10243" max="10243" width="78.7109375" style="488" customWidth="1"/>
    <col min="10244" max="10244" width="55.140625" style="488" customWidth="1"/>
    <col min="10245" max="10245" width="34" style="488" customWidth="1"/>
    <col min="10246" max="10246" width="31.42578125" style="488" customWidth="1"/>
    <col min="10247" max="10247" width="18.7109375" style="488" customWidth="1"/>
    <col min="10248" max="10248" width="13" style="488" customWidth="1"/>
    <col min="10249" max="10249" width="16.28515625" style="488" customWidth="1"/>
    <col min="10250" max="10250" width="21.5703125" style="488" bestFit="1" customWidth="1"/>
    <col min="10251" max="10498" width="9.140625" style="488"/>
    <col min="10499" max="10499" width="78.7109375" style="488" customWidth="1"/>
    <col min="10500" max="10500" width="55.140625" style="488" customWidth="1"/>
    <col min="10501" max="10501" width="34" style="488" customWidth="1"/>
    <col min="10502" max="10502" width="31.42578125" style="488" customWidth="1"/>
    <col min="10503" max="10503" width="18.7109375" style="488" customWidth="1"/>
    <col min="10504" max="10504" width="13" style="488" customWidth="1"/>
    <col min="10505" max="10505" width="16.28515625" style="488" customWidth="1"/>
    <col min="10506" max="10506" width="21.5703125" style="488" bestFit="1" customWidth="1"/>
    <col min="10507" max="10754" width="9.140625" style="488"/>
    <col min="10755" max="10755" width="78.7109375" style="488" customWidth="1"/>
    <col min="10756" max="10756" width="55.140625" style="488" customWidth="1"/>
    <col min="10757" max="10757" width="34" style="488" customWidth="1"/>
    <col min="10758" max="10758" width="31.42578125" style="488" customWidth="1"/>
    <col min="10759" max="10759" width="18.7109375" style="488" customWidth="1"/>
    <col min="10760" max="10760" width="13" style="488" customWidth="1"/>
    <col min="10761" max="10761" width="16.28515625" style="488" customWidth="1"/>
    <col min="10762" max="10762" width="21.5703125" style="488" bestFit="1" customWidth="1"/>
    <col min="10763" max="11010" width="9.140625" style="488"/>
    <col min="11011" max="11011" width="78.7109375" style="488" customWidth="1"/>
    <col min="11012" max="11012" width="55.140625" style="488" customWidth="1"/>
    <col min="11013" max="11013" width="34" style="488" customWidth="1"/>
    <col min="11014" max="11014" width="31.42578125" style="488" customWidth="1"/>
    <col min="11015" max="11015" width="18.7109375" style="488" customWidth="1"/>
    <col min="11016" max="11016" width="13" style="488" customWidth="1"/>
    <col min="11017" max="11017" width="16.28515625" style="488" customWidth="1"/>
    <col min="11018" max="11018" width="21.5703125" style="488" bestFit="1" customWidth="1"/>
    <col min="11019" max="11266" width="9.140625" style="488"/>
    <col min="11267" max="11267" width="78.7109375" style="488" customWidth="1"/>
    <col min="11268" max="11268" width="55.140625" style="488" customWidth="1"/>
    <col min="11269" max="11269" width="34" style="488" customWidth="1"/>
    <col min="11270" max="11270" width="31.42578125" style="488" customWidth="1"/>
    <col min="11271" max="11271" width="18.7109375" style="488" customWidth="1"/>
    <col min="11272" max="11272" width="13" style="488" customWidth="1"/>
    <col min="11273" max="11273" width="16.28515625" style="488" customWidth="1"/>
    <col min="11274" max="11274" width="21.5703125" style="488" bestFit="1" customWidth="1"/>
    <col min="11275" max="11522" width="9.140625" style="488"/>
    <col min="11523" max="11523" width="78.7109375" style="488" customWidth="1"/>
    <col min="11524" max="11524" width="55.140625" style="488" customWidth="1"/>
    <col min="11525" max="11525" width="34" style="488" customWidth="1"/>
    <col min="11526" max="11526" width="31.42578125" style="488" customWidth="1"/>
    <col min="11527" max="11527" width="18.7109375" style="488" customWidth="1"/>
    <col min="11528" max="11528" width="13" style="488" customWidth="1"/>
    <col min="11529" max="11529" width="16.28515625" style="488" customWidth="1"/>
    <col min="11530" max="11530" width="21.5703125" style="488" bestFit="1" customWidth="1"/>
    <col min="11531" max="11778" width="9.140625" style="488"/>
    <col min="11779" max="11779" width="78.7109375" style="488" customWidth="1"/>
    <col min="11780" max="11780" width="55.140625" style="488" customWidth="1"/>
    <col min="11781" max="11781" width="34" style="488" customWidth="1"/>
    <col min="11782" max="11782" width="31.42578125" style="488" customWidth="1"/>
    <col min="11783" max="11783" width="18.7109375" style="488" customWidth="1"/>
    <col min="11784" max="11784" width="13" style="488" customWidth="1"/>
    <col min="11785" max="11785" width="16.28515625" style="488" customWidth="1"/>
    <col min="11786" max="11786" width="21.5703125" style="488" bestFit="1" customWidth="1"/>
    <col min="11787" max="12034" width="9.140625" style="488"/>
    <col min="12035" max="12035" width="78.7109375" style="488" customWidth="1"/>
    <col min="12036" max="12036" width="55.140625" style="488" customWidth="1"/>
    <col min="12037" max="12037" width="34" style="488" customWidth="1"/>
    <col min="12038" max="12038" width="31.42578125" style="488" customWidth="1"/>
    <col min="12039" max="12039" width="18.7109375" style="488" customWidth="1"/>
    <col min="12040" max="12040" width="13" style="488" customWidth="1"/>
    <col min="12041" max="12041" width="16.28515625" style="488" customWidth="1"/>
    <col min="12042" max="12042" width="21.5703125" style="488" bestFit="1" customWidth="1"/>
    <col min="12043" max="12290" width="9.140625" style="488"/>
    <col min="12291" max="12291" width="78.7109375" style="488" customWidth="1"/>
    <col min="12292" max="12292" width="55.140625" style="488" customWidth="1"/>
    <col min="12293" max="12293" width="34" style="488" customWidth="1"/>
    <col min="12294" max="12294" width="31.42578125" style="488" customWidth="1"/>
    <col min="12295" max="12295" width="18.7109375" style="488" customWidth="1"/>
    <col min="12296" max="12296" width="13" style="488" customWidth="1"/>
    <col min="12297" max="12297" width="16.28515625" style="488" customWidth="1"/>
    <col min="12298" max="12298" width="21.5703125" style="488" bestFit="1" customWidth="1"/>
    <col min="12299" max="12546" width="9.140625" style="488"/>
    <col min="12547" max="12547" width="78.7109375" style="488" customWidth="1"/>
    <col min="12548" max="12548" width="55.140625" style="488" customWidth="1"/>
    <col min="12549" max="12549" width="34" style="488" customWidth="1"/>
    <col min="12550" max="12550" width="31.42578125" style="488" customWidth="1"/>
    <col min="12551" max="12551" width="18.7109375" style="488" customWidth="1"/>
    <col min="12552" max="12552" width="13" style="488" customWidth="1"/>
    <col min="12553" max="12553" width="16.28515625" style="488" customWidth="1"/>
    <col min="12554" max="12554" width="21.5703125" style="488" bestFit="1" customWidth="1"/>
    <col min="12555" max="12802" width="9.140625" style="488"/>
    <col min="12803" max="12803" width="78.7109375" style="488" customWidth="1"/>
    <col min="12804" max="12804" width="55.140625" style="488" customWidth="1"/>
    <col min="12805" max="12805" width="34" style="488" customWidth="1"/>
    <col min="12806" max="12806" width="31.42578125" style="488" customWidth="1"/>
    <col min="12807" max="12807" width="18.7109375" style="488" customWidth="1"/>
    <col min="12808" max="12808" width="13" style="488" customWidth="1"/>
    <col min="12809" max="12809" width="16.28515625" style="488" customWidth="1"/>
    <col min="12810" max="12810" width="21.5703125" style="488" bestFit="1" customWidth="1"/>
    <col min="12811" max="13058" width="9.140625" style="488"/>
    <col min="13059" max="13059" width="78.7109375" style="488" customWidth="1"/>
    <col min="13060" max="13060" width="55.140625" style="488" customWidth="1"/>
    <col min="13061" max="13061" width="34" style="488" customWidth="1"/>
    <col min="13062" max="13062" width="31.42578125" style="488" customWidth="1"/>
    <col min="13063" max="13063" width="18.7109375" style="488" customWidth="1"/>
    <col min="13064" max="13064" width="13" style="488" customWidth="1"/>
    <col min="13065" max="13065" width="16.28515625" style="488" customWidth="1"/>
    <col min="13066" max="13066" width="21.5703125" style="488" bestFit="1" customWidth="1"/>
    <col min="13067" max="13314" width="9.140625" style="488"/>
    <col min="13315" max="13315" width="78.7109375" style="488" customWidth="1"/>
    <col min="13316" max="13316" width="55.140625" style="488" customWidth="1"/>
    <col min="13317" max="13317" width="34" style="488" customWidth="1"/>
    <col min="13318" max="13318" width="31.42578125" style="488" customWidth="1"/>
    <col min="13319" max="13319" width="18.7109375" style="488" customWidth="1"/>
    <col min="13320" max="13320" width="13" style="488" customWidth="1"/>
    <col min="13321" max="13321" width="16.28515625" style="488" customWidth="1"/>
    <col min="13322" max="13322" width="21.5703125" style="488" bestFit="1" customWidth="1"/>
    <col min="13323" max="13570" width="9.140625" style="488"/>
    <col min="13571" max="13571" width="78.7109375" style="488" customWidth="1"/>
    <col min="13572" max="13572" width="55.140625" style="488" customWidth="1"/>
    <col min="13573" max="13573" width="34" style="488" customWidth="1"/>
    <col min="13574" max="13574" width="31.42578125" style="488" customWidth="1"/>
    <col min="13575" max="13575" width="18.7109375" style="488" customWidth="1"/>
    <col min="13576" max="13576" width="13" style="488" customWidth="1"/>
    <col min="13577" max="13577" width="16.28515625" style="488" customWidth="1"/>
    <col min="13578" max="13578" width="21.5703125" style="488" bestFit="1" customWidth="1"/>
    <col min="13579" max="13826" width="9.140625" style="488"/>
    <col min="13827" max="13827" width="78.7109375" style="488" customWidth="1"/>
    <col min="13828" max="13828" width="55.140625" style="488" customWidth="1"/>
    <col min="13829" max="13829" width="34" style="488" customWidth="1"/>
    <col min="13830" max="13830" width="31.42578125" style="488" customWidth="1"/>
    <col min="13831" max="13831" width="18.7109375" style="488" customWidth="1"/>
    <col min="13832" max="13832" width="13" style="488" customWidth="1"/>
    <col min="13833" max="13833" width="16.28515625" style="488" customWidth="1"/>
    <col min="13834" max="13834" width="21.5703125" style="488" bestFit="1" customWidth="1"/>
    <col min="13835" max="14082" width="9.140625" style="488"/>
    <col min="14083" max="14083" width="78.7109375" style="488" customWidth="1"/>
    <col min="14084" max="14084" width="55.140625" style="488" customWidth="1"/>
    <col min="14085" max="14085" width="34" style="488" customWidth="1"/>
    <col min="14086" max="14086" width="31.42578125" style="488" customWidth="1"/>
    <col min="14087" max="14087" width="18.7109375" style="488" customWidth="1"/>
    <col min="14088" max="14088" width="13" style="488" customWidth="1"/>
    <col min="14089" max="14089" width="16.28515625" style="488" customWidth="1"/>
    <col min="14090" max="14090" width="21.5703125" style="488" bestFit="1" customWidth="1"/>
    <col min="14091" max="14338" width="9.140625" style="488"/>
    <col min="14339" max="14339" width="78.7109375" style="488" customWidth="1"/>
    <col min="14340" max="14340" width="55.140625" style="488" customWidth="1"/>
    <col min="14341" max="14341" width="34" style="488" customWidth="1"/>
    <col min="14342" max="14342" width="31.42578125" style="488" customWidth="1"/>
    <col min="14343" max="14343" width="18.7109375" style="488" customWidth="1"/>
    <col min="14344" max="14344" width="13" style="488" customWidth="1"/>
    <col min="14345" max="14345" width="16.28515625" style="488" customWidth="1"/>
    <col min="14346" max="14346" width="21.5703125" style="488" bestFit="1" customWidth="1"/>
    <col min="14347" max="14594" width="9.140625" style="488"/>
    <col min="14595" max="14595" width="78.7109375" style="488" customWidth="1"/>
    <col min="14596" max="14596" width="55.140625" style="488" customWidth="1"/>
    <col min="14597" max="14597" width="34" style="488" customWidth="1"/>
    <col min="14598" max="14598" width="31.42578125" style="488" customWidth="1"/>
    <col min="14599" max="14599" width="18.7109375" style="488" customWidth="1"/>
    <col min="14600" max="14600" width="13" style="488" customWidth="1"/>
    <col min="14601" max="14601" width="16.28515625" style="488" customWidth="1"/>
    <col min="14602" max="14602" width="21.5703125" style="488" bestFit="1" customWidth="1"/>
    <col min="14603" max="14850" width="9.140625" style="488"/>
    <col min="14851" max="14851" width="78.7109375" style="488" customWidth="1"/>
    <col min="14852" max="14852" width="55.140625" style="488" customWidth="1"/>
    <col min="14853" max="14853" width="34" style="488" customWidth="1"/>
    <col min="14854" max="14854" width="31.42578125" style="488" customWidth="1"/>
    <col min="14855" max="14855" width="18.7109375" style="488" customWidth="1"/>
    <col min="14856" max="14856" width="13" style="488" customWidth="1"/>
    <col min="14857" max="14857" width="16.28515625" style="488" customWidth="1"/>
    <col min="14858" max="14858" width="21.5703125" style="488" bestFit="1" customWidth="1"/>
    <col min="14859" max="15106" width="9.140625" style="488"/>
    <col min="15107" max="15107" width="78.7109375" style="488" customWidth="1"/>
    <col min="15108" max="15108" width="55.140625" style="488" customWidth="1"/>
    <col min="15109" max="15109" width="34" style="488" customWidth="1"/>
    <col min="15110" max="15110" width="31.42578125" style="488" customWidth="1"/>
    <col min="15111" max="15111" width="18.7109375" style="488" customWidth="1"/>
    <col min="15112" max="15112" width="13" style="488" customWidth="1"/>
    <col min="15113" max="15113" width="16.28515625" style="488" customWidth="1"/>
    <col min="15114" max="15114" width="21.5703125" style="488" bestFit="1" customWidth="1"/>
    <col min="15115" max="15362" width="9.140625" style="488"/>
    <col min="15363" max="15363" width="78.7109375" style="488" customWidth="1"/>
    <col min="15364" max="15364" width="55.140625" style="488" customWidth="1"/>
    <col min="15365" max="15365" width="34" style="488" customWidth="1"/>
    <col min="15366" max="15366" width="31.42578125" style="488" customWidth="1"/>
    <col min="15367" max="15367" width="18.7109375" style="488" customWidth="1"/>
    <col min="15368" max="15368" width="13" style="488" customWidth="1"/>
    <col min="15369" max="15369" width="16.28515625" style="488" customWidth="1"/>
    <col min="15370" max="15370" width="21.5703125" style="488" bestFit="1" customWidth="1"/>
    <col min="15371" max="15618" width="9.140625" style="488"/>
    <col min="15619" max="15619" width="78.7109375" style="488" customWidth="1"/>
    <col min="15620" max="15620" width="55.140625" style="488" customWidth="1"/>
    <col min="15621" max="15621" width="34" style="488" customWidth="1"/>
    <col min="15622" max="15622" width="31.42578125" style="488" customWidth="1"/>
    <col min="15623" max="15623" width="18.7109375" style="488" customWidth="1"/>
    <col min="15624" max="15624" width="13" style="488" customWidth="1"/>
    <col min="15625" max="15625" width="16.28515625" style="488" customWidth="1"/>
    <col min="15626" max="15626" width="21.5703125" style="488" bestFit="1" customWidth="1"/>
    <col min="15627" max="15874" width="9.140625" style="488"/>
    <col min="15875" max="15875" width="78.7109375" style="488" customWidth="1"/>
    <col min="15876" max="15876" width="55.140625" style="488" customWidth="1"/>
    <col min="15877" max="15877" width="34" style="488" customWidth="1"/>
    <col min="15878" max="15878" width="31.42578125" style="488" customWidth="1"/>
    <col min="15879" max="15879" width="18.7109375" style="488" customWidth="1"/>
    <col min="15880" max="15880" width="13" style="488" customWidth="1"/>
    <col min="15881" max="15881" width="16.28515625" style="488" customWidth="1"/>
    <col min="15882" max="15882" width="21.5703125" style="488" bestFit="1" customWidth="1"/>
    <col min="15883" max="16130" width="9.140625" style="488"/>
    <col min="16131" max="16131" width="78.7109375" style="488" customWidth="1"/>
    <col min="16132" max="16132" width="55.140625" style="488" customWidth="1"/>
    <col min="16133" max="16133" width="34" style="488" customWidth="1"/>
    <col min="16134" max="16134" width="31.42578125" style="488" customWidth="1"/>
    <col min="16135" max="16135" width="18.7109375" style="488" customWidth="1"/>
    <col min="16136" max="16136" width="13" style="488" customWidth="1"/>
    <col min="16137" max="16137" width="16.28515625" style="488" customWidth="1"/>
    <col min="16138" max="16138" width="21.5703125" style="488" bestFit="1" customWidth="1"/>
    <col min="16139" max="16384" width="9.140625" style="488"/>
  </cols>
  <sheetData>
    <row r="1" spans="1:13">
      <c r="A1" s="1543" t="s">
        <v>757</v>
      </c>
      <c r="B1" s="1543"/>
      <c r="C1" s="1543"/>
      <c r="D1" s="1543"/>
      <c r="E1" s="1543"/>
      <c r="F1" s="1543"/>
      <c r="G1" s="1543"/>
      <c r="H1" s="1543"/>
      <c r="I1" s="1543"/>
      <c r="J1" s="1543"/>
    </row>
    <row r="2" spans="1:13" ht="15.75" thickBot="1">
      <c r="A2" s="849"/>
      <c r="B2" s="850"/>
      <c r="C2" s="851"/>
      <c r="D2" s="851"/>
      <c r="E2" s="851"/>
      <c r="F2" s="852"/>
      <c r="G2" s="852"/>
      <c r="H2" s="852"/>
      <c r="I2" s="852"/>
      <c r="J2" s="853"/>
    </row>
    <row r="3" spans="1:13" ht="15" customHeight="1">
      <c r="A3" s="1548" t="s">
        <v>758</v>
      </c>
      <c r="B3" s="1550" t="s">
        <v>759</v>
      </c>
      <c r="C3" s="1552" t="s">
        <v>809</v>
      </c>
      <c r="D3" s="1554" t="s">
        <v>808</v>
      </c>
      <c r="E3" s="1544" t="s">
        <v>925</v>
      </c>
      <c r="F3" s="1556" t="s">
        <v>926</v>
      </c>
      <c r="G3" s="1557"/>
      <c r="H3" s="1546" t="s">
        <v>927</v>
      </c>
      <c r="I3" s="1544" t="s">
        <v>928</v>
      </c>
      <c r="J3" s="1546" t="s">
        <v>929</v>
      </c>
    </row>
    <row r="4" spans="1:13" ht="57" customHeight="1" thickBot="1">
      <c r="A4" s="1549"/>
      <c r="B4" s="1551"/>
      <c r="C4" s="1553"/>
      <c r="D4" s="1555"/>
      <c r="E4" s="1545"/>
      <c r="F4" s="1290" t="s">
        <v>930</v>
      </c>
      <c r="G4" s="1315" t="s">
        <v>931</v>
      </c>
      <c r="H4" s="1547"/>
      <c r="I4" s="1545"/>
      <c r="J4" s="1547"/>
    </row>
    <row r="5" spans="1:13">
      <c r="A5" s="1316" t="s">
        <v>760</v>
      </c>
      <c r="B5" s="1317" t="s">
        <v>761</v>
      </c>
      <c r="C5" s="1318">
        <v>42744</v>
      </c>
      <c r="D5" s="1301">
        <v>43616</v>
      </c>
      <c r="E5" s="1295">
        <f t="shared" ref="E5:E26" si="0">SUM(F5:G5)</f>
        <v>483945</v>
      </c>
      <c r="F5" s="1306">
        <v>35000</v>
      </c>
      <c r="G5" s="1291">
        <v>448945</v>
      </c>
      <c r="H5" s="1291">
        <f t="shared" ref="H5:H26" si="1">E5</f>
        <v>483945</v>
      </c>
      <c r="I5" s="1295"/>
      <c r="J5" s="1296">
        <f>25000+27553+399274</f>
        <v>451827</v>
      </c>
      <c r="K5" s="1314"/>
      <c r="M5" s="1314"/>
    </row>
    <row r="6" spans="1:13" ht="45">
      <c r="A6" s="751" t="s">
        <v>762</v>
      </c>
      <c r="B6" s="1319" t="s">
        <v>763</v>
      </c>
      <c r="C6" s="1320">
        <v>42895</v>
      </c>
      <c r="D6" s="1302">
        <v>43708</v>
      </c>
      <c r="E6" s="1297">
        <f t="shared" si="0"/>
        <v>407096</v>
      </c>
      <c r="F6" s="1307">
        <v>57096</v>
      </c>
      <c r="G6" s="1292">
        <v>350000</v>
      </c>
      <c r="H6" s="1292">
        <f t="shared" si="1"/>
        <v>407096</v>
      </c>
      <c r="I6" s="1297"/>
      <c r="J6" s="1298">
        <f>5947+21149+17303+315856+10625</f>
        <v>370880</v>
      </c>
      <c r="K6" s="1314"/>
      <c r="M6" s="1314"/>
    </row>
    <row r="7" spans="1:13">
      <c r="A7" s="751" t="s">
        <v>764</v>
      </c>
      <c r="B7" s="1319" t="s">
        <v>765</v>
      </c>
      <c r="C7" s="1320">
        <v>42886</v>
      </c>
      <c r="D7" s="1302">
        <v>43404</v>
      </c>
      <c r="E7" s="1297">
        <f t="shared" si="0"/>
        <v>182660</v>
      </c>
      <c r="F7" s="1307">
        <v>32660</v>
      </c>
      <c r="G7" s="1292">
        <v>150000</v>
      </c>
      <c r="H7" s="1292">
        <f t="shared" si="1"/>
        <v>182660</v>
      </c>
      <c r="I7" s="1297"/>
      <c r="J7" s="1298">
        <f>3660+136683+7729+25444</f>
        <v>173516</v>
      </c>
      <c r="K7" s="1314"/>
      <c r="M7" s="1314"/>
    </row>
    <row r="8" spans="1:13" ht="30">
      <c r="A8" s="751" t="s">
        <v>766</v>
      </c>
      <c r="B8" s="1319" t="s">
        <v>767</v>
      </c>
      <c r="C8" s="1320">
        <v>42886</v>
      </c>
      <c r="D8" s="1302">
        <v>43677</v>
      </c>
      <c r="E8" s="1297">
        <f t="shared" si="0"/>
        <v>305120</v>
      </c>
      <c r="F8" s="1307">
        <v>80000</v>
      </c>
      <c r="G8" s="1292">
        <v>225120</v>
      </c>
      <c r="H8" s="1292">
        <f t="shared" si="1"/>
        <v>305120</v>
      </c>
      <c r="I8" s="1297"/>
      <c r="J8" s="1298">
        <v>272056</v>
      </c>
      <c r="K8" s="1314"/>
    </row>
    <row r="9" spans="1:13" ht="30">
      <c r="A9" s="751" t="s">
        <v>768</v>
      </c>
      <c r="B9" s="1319" t="s">
        <v>769</v>
      </c>
      <c r="C9" s="1320">
        <v>43004</v>
      </c>
      <c r="D9" s="1302">
        <v>43733</v>
      </c>
      <c r="E9" s="1297">
        <f t="shared" si="0"/>
        <v>195227</v>
      </c>
      <c r="F9" s="1307">
        <v>15000</v>
      </c>
      <c r="G9" s="1292">
        <v>180227</v>
      </c>
      <c r="H9" s="1292">
        <f t="shared" si="1"/>
        <v>195227</v>
      </c>
      <c r="I9" s="1297"/>
      <c r="J9" s="1298">
        <f>15000+169425+7754</f>
        <v>192179</v>
      </c>
      <c r="K9" s="1314"/>
      <c r="M9" s="1314"/>
    </row>
    <row r="10" spans="1:13" ht="30">
      <c r="A10" s="751" t="s">
        <v>770</v>
      </c>
      <c r="B10" s="1319" t="s">
        <v>771</v>
      </c>
      <c r="C10" s="1320">
        <v>42943</v>
      </c>
      <c r="D10" s="1302">
        <v>43646</v>
      </c>
      <c r="E10" s="1297">
        <f t="shared" si="0"/>
        <v>9000</v>
      </c>
      <c r="F10" s="1307"/>
      <c r="G10" s="1292">
        <v>9000</v>
      </c>
      <c r="H10" s="1292">
        <f t="shared" si="1"/>
        <v>9000</v>
      </c>
      <c r="I10" s="1297"/>
      <c r="J10" s="1298">
        <v>9000</v>
      </c>
      <c r="K10" s="1314"/>
    </row>
    <row r="11" spans="1:13" ht="30">
      <c r="A11" s="751" t="s">
        <v>772</v>
      </c>
      <c r="B11" s="1319" t="s">
        <v>773</v>
      </c>
      <c r="C11" s="1321" t="s">
        <v>774</v>
      </c>
      <c r="D11" s="1302">
        <v>43708</v>
      </c>
      <c r="E11" s="1297">
        <f t="shared" si="0"/>
        <v>95934</v>
      </c>
      <c r="F11" s="1307">
        <f>5330</f>
        <v>5330</v>
      </c>
      <c r="G11" s="1292">
        <v>90604</v>
      </c>
      <c r="H11" s="1292">
        <f t="shared" si="1"/>
        <v>95934</v>
      </c>
      <c r="I11" s="1297">
        <f>7931+93357</f>
        <v>101288</v>
      </c>
      <c r="J11" s="1298">
        <f>2716+1004+4628+98270</f>
        <v>106618</v>
      </c>
      <c r="K11" s="1314"/>
    </row>
    <row r="12" spans="1:13" ht="30">
      <c r="A12" s="751" t="s">
        <v>775</v>
      </c>
      <c r="B12" s="1319" t="s">
        <v>776</v>
      </c>
      <c r="C12" s="1320">
        <v>43132</v>
      </c>
      <c r="D12" s="1302">
        <v>43708</v>
      </c>
      <c r="E12" s="1297">
        <f t="shared" si="0"/>
        <v>94009</v>
      </c>
      <c r="F12" s="1307">
        <v>4393</v>
      </c>
      <c r="G12" s="1292">
        <v>89616</v>
      </c>
      <c r="H12" s="1292">
        <f t="shared" si="1"/>
        <v>94009</v>
      </c>
      <c r="I12" s="1297">
        <v>83457</v>
      </c>
      <c r="J12" s="1298">
        <v>87850</v>
      </c>
      <c r="K12" s="1314"/>
      <c r="L12" s="1314"/>
    </row>
    <row r="13" spans="1:13" ht="15" customHeight="1">
      <c r="A13" s="751" t="s">
        <v>777</v>
      </c>
      <c r="B13" s="1319" t="s">
        <v>778</v>
      </c>
      <c r="C13" s="1320">
        <v>43077</v>
      </c>
      <c r="D13" s="1303">
        <v>44165</v>
      </c>
      <c r="E13" s="1297">
        <f t="shared" si="0"/>
        <v>198171</v>
      </c>
      <c r="F13" s="1307"/>
      <c r="G13" s="1292">
        <v>198171</v>
      </c>
      <c r="H13" s="1292">
        <f t="shared" si="1"/>
        <v>198171</v>
      </c>
      <c r="I13" s="1309">
        <f>89978+16254</f>
        <v>106232</v>
      </c>
      <c r="J13" s="1246">
        <f>17818+8389+80025</f>
        <v>106232</v>
      </c>
      <c r="K13" s="1314"/>
    </row>
    <row r="14" spans="1:13">
      <c r="A14" s="751" t="s">
        <v>779</v>
      </c>
      <c r="B14" s="1319" t="s">
        <v>780</v>
      </c>
      <c r="C14" s="1320">
        <v>43256</v>
      </c>
      <c r="D14" s="1303">
        <v>43708</v>
      </c>
      <c r="E14" s="1297">
        <f t="shared" si="0"/>
        <v>40865</v>
      </c>
      <c r="F14" s="1307"/>
      <c r="G14" s="1292">
        <v>40865</v>
      </c>
      <c r="H14" s="1292">
        <f t="shared" si="1"/>
        <v>40865</v>
      </c>
      <c r="I14" s="1297">
        <v>40865</v>
      </c>
      <c r="J14" s="1298">
        <v>40865</v>
      </c>
      <c r="K14" s="1314"/>
    </row>
    <row r="15" spans="1:13">
      <c r="A15" s="751" t="s">
        <v>781</v>
      </c>
      <c r="B15" s="1319" t="s">
        <v>782</v>
      </c>
      <c r="C15" s="1320">
        <v>43280</v>
      </c>
      <c r="D15" s="1303">
        <v>44255</v>
      </c>
      <c r="E15" s="1297">
        <f t="shared" si="0"/>
        <v>41514</v>
      </c>
      <c r="F15" s="1307"/>
      <c r="G15" s="1292">
        <v>41514</v>
      </c>
      <c r="H15" s="1292">
        <f t="shared" si="1"/>
        <v>41514</v>
      </c>
      <c r="I15" s="1297">
        <v>41514</v>
      </c>
      <c r="J15" s="1298">
        <v>41514</v>
      </c>
      <c r="K15" s="1314"/>
    </row>
    <row r="16" spans="1:13">
      <c r="A16" s="751" t="s">
        <v>783</v>
      </c>
      <c r="B16" s="1319" t="s">
        <v>784</v>
      </c>
      <c r="C16" s="1320">
        <v>43131</v>
      </c>
      <c r="D16" s="1303">
        <v>43830</v>
      </c>
      <c r="E16" s="1297">
        <f t="shared" si="0"/>
        <v>364950</v>
      </c>
      <c r="F16" s="1307">
        <f>7950+17000</f>
        <v>24950</v>
      </c>
      <c r="G16" s="1292">
        <v>340000</v>
      </c>
      <c r="H16" s="1292">
        <f t="shared" si="1"/>
        <v>364950</v>
      </c>
      <c r="I16" s="1297">
        <v>340000</v>
      </c>
      <c r="J16" s="1298">
        <v>364950</v>
      </c>
      <c r="K16" s="1314"/>
      <c r="L16" s="1314"/>
    </row>
    <row r="17" spans="1:11" ht="30">
      <c r="A17" s="751" t="s">
        <v>785</v>
      </c>
      <c r="B17" s="1319" t="s">
        <v>786</v>
      </c>
      <c r="C17" s="1320">
        <v>43147</v>
      </c>
      <c r="D17" s="1303">
        <v>44012</v>
      </c>
      <c r="E17" s="1297">
        <f t="shared" si="0"/>
        <v>281000</v>
      </c>
      <c r="F17" s="1307">
        <f>31000</f>
        <v>31000</v>
      </c>
      <c r="G17" s="1292">
        <v>250000</v>
      </c>
      <c r="H17" s="1292">
        <f t="shared" si="1"/>
        <v>281000</v>
      </c>
      <c r="I17" s="1297">
        <v>250000</v>
      </c>
      <c r="J17" s="1298">
        <v>281000</v>
      </c>
      <c r="K17" s="1314"/>
    </row>
    <row r="18" spans="1:11">
      <c r="A18" s="751" t="s">
        <v>787</v>
      </c>
      <c r="B18" s="1319" t="s">
        <v>788</v>
      </c>
      <c r="C18" s="1320">
        <v>43334</v>
      </c>
      <c r="D18" s="1303">
        <v>44834</v>
      </c>
      <c r="E18" s="1297">
        <f t="shared" si="0"/>
        <v>54999</v>
      </c>
      <c r="F18" s="1307"/>
      <c r="G18" s="1292">
        <v>54999</v>
      </c>
      <c r="H18" s="1292">
        <f t="shared" si="1"/>
        <v>54999</v>
      </c>
      <c r="I18" s="1309">
        <f>54999</f>
        <v>54999</v>
      </c>
      <c r="J18" s="1246">
        <f>54999</f>
        <v>54999</v>
      </c>
      <c r="K18" s="1314"/>
    </row>
    <row r="19" spans="1:11" ht="30">
      <c r="A19" s="751" t="s">
        <v>789</v>
      </c>
      <c r="B19" s="1319" t="s">
        <v>790</v>
      </c>
      <c r="C19" s="1321" t="s">
        <v>774</v>
      </c>
      <c r="D19" s="1303">
        <v>44105</v>
      </c>
      <c r="E19" s="1297">
        <f t="shared" si="0"/>
        <v>399459</v>
      </c>
      <c r="F19" s="1307"/>
      <c r="G19" s="1292">
        <v>399459</v>
      </c>
      <c r="H19" s="1292">
        <f t="shared" si="1"/>
        <v>399459</v>
      </c>
      <c r="I19" s="1309">
        <f>38571+360889</f>
        <v>399460</v>
      </c>
      <c r="J19" s="1246">
        <f>38571+360889</f>
        <v>399460</v>
      </c>
      <c r="K19" s="1314"/>
    </row>
    <row r="20" spans="1:11">
      <c r="A20" s="751" t="s">
        <v>791</v>
      </c>
      <c r="B20" s="1319" t="s">
        <v>792</v>
      </c>
      <c r="C20" s="1320">
        <v>43165</v>
      </c>
      <c r="D20" s="1303">
        <v>44255</v>
      </c>
      <c r="E20" s="1297">
        <f t="shared" si="0"/>
        <v>499449</v>
      </c>
      <c r="F20" s="1307"/>
      <c r="G20" s="1292">
        <v>499449</v>
      </c>
      <c r="H20" s="1292">
        <f t="shared" si="1"/>
        <v>499449</v>
      </c>
      <c r="I20" s="1297">
        <v>410821</v>
      </c>
      <c r="J20" s="1298">
        <v>410821</v>
      </c>
      <c r="K20" s="1314"/>
    </row>
    <row r="21" spans="1:11">
      <c r="A21" s="751" t="s">
        <v>793</v>
      </c>
      <c r="B21" s="1319" t="s">
        <v>794</v>
      </c>
      <c r="C21" s="1320">
        <v>43136</v>
      </c>
      <c r="D21" s="1303">
        <v>44286</v>
      </c>
      <c r="E21" s="1297">
        <f t="shared" si="0"/>
        <v>29807</v>
      </c>
      <c r="F21" s="1307"/>
      <c r="G21" s="1292">
        <v>29807</v>
      </c>
      <c r="H21" s="1292">
        <f t="shared" si="1"/>
        <v>29807</v>
      </c>
      <c r="I21" s="1297">
        <v>29807</v>
      </c>
      <c r="J21" s="1298">
        <v>29807</v>
      </c>
      <c r="K21" s="1314"/>
    </row>
    <row r="22" spans="1:11" ht="30">
      <c r="A22" s="751" t="s">
        <v>795</v>
      </c>
      <c r="B22" s="1319" t="s">
        <v>796</v>
      </c>
      <c r="C22" s="1320" t="s">
        <v>797</v>
      </c>
      <c r="D22" s="1303" t="s">
        <v>798</v>
      </c>
      <c r="E22" s="1297">
        <f t="shared" si="0"/>
        <v>0</v>
      </c>
      <c r="F22" s="1307"/>
      <c r="G22" s="1292"/>
      <c r="H22" s="1292">
        <f t="shared" si="1"/>
        <v>0</v>
      </c>
      <c r="I22" s="1297"/>
      <c r="J22" s="1298"/>
      <c r="K22" s="1314"/>
    </row>
    <row r="23" spans="1:11">
      <c r="A23" s="751" t="s">
        <v>799</v>
      </c>
      <c r="B23" s="1319" t="s">
        <v>800</v>
      </c>
      <c r="C23" s="1320">
        <v>43222</v>
      </c>
      <c r="D23" s="1303">
        <v>44316</v>
      </c>
      <c r="E23" s="1297">
        <f t="shared" si="0"/>
        <v>38428</v>
      </c>
      <c r="F23" s="1307"/>
      <c r="G23" s="1292">
        <v>38428</v>
      </c>
      <c r="H23" s="1292">
        <f t="shared" si="1"/>
        <v>38428</v>
      </c>
      <c r="I23" s="1309">
        <f>35215+3213</f>
        <v>38428</v>
      </c>
      <c r="J23" s="1246">
        <f>35215+3213</f>
        <v>38428</v>
      </c>
      <c r="K23" s="1314"/>
    </row>
    <row r="24" spans="1:11">
      <c r="A24" s="751" t="s">
        <v>801</v>
      </c>
      <c r="B24" s="1319" t="s">
        <v>802</v>
      </c>
      <c r="C24" s="1320">
        <v>43112</v>
      </c>
      <c r="D24" s="1303">
        <v>43646</v>
      </c>
      <c r="E24" s="1297">
        <f t="shared" si="0"/>
        <v>128852</v>
      </c>
      <c r="F24" s="1307">
        <v>10662</v>
      </c>
      <c r="G24" s="1292">
        <v>118190</v>
      </c>
      <c r="H24" s="1292">
        <f t="shared" si="1"/>
        <v>128852</v>
      </c>
      <c r="I24" s="1309">
        <v>118190</v>
      </c>
      <c r="J24" s="1246">
        <f>120000+8852</f>
        <v>128852</v>
      </c>
      <c r="K24" s="1314"/>
    </row>
    <row r="25" spans="1:11">
      <c r="A25" s="751" t="s">
        <v>803</v>
      </c>
      <c r="B25" s="1319" t="s">
        <v>804</v>
      </c>
      <c r="C25" s="1320">
        <v>43117</v>
      </c>
      <c r="D25" s="1303">
        <v>43738</v>
      </c>
      <c r="E25" s="1297">
        <f t="shared" si="0"/>
        <v>45611</v>
      </c>
      <c r="F25" s="1307"/>
      <c r="G25" s="1292">
        <v>45611</v>
      </c>
      <c r="H25" s="1292">
        <f t="shared" si="1"/>
        <v>45611</v>
      </c>
      <c r="I25" s="1297">
        <v>45611</v>
      </c>
      <c r="J25" s="1298">
        <v>45611</v>
      </c>
      <c r="K25" s="1314"/>
    </row>
    <row r="26" spans="1:11" ht="15.75" thickBot="1">
      <c r="A26" s="1310" t="s">
        <v>805</v>
      </c>
      <c r="B26" s="1311" t="s">
        <v>806</v>
      </c>
      <c r="C26" s="1312">
        <v>43138</v>
      </c>
      <c r="D26" s="1304">
        <v>43830</v>
      </c>
      <c r="E26" s="1299">
        <f t="shared" si="0"/>
        <v>14985</v>
      </c>
      <c r="F26" s="1308"/>
      <c r="G26" s="1293">
        <v>14985</v>
      </c>
      <c r="H26" s="1293">
        <f t="shared" si="1"/>
        <v>14985</v>
      </c>
      <c r="I26" s="1299">
        <f>14686+299</f>
        <v>14985</v>
      </c>
      <c r="J26" s="1313">
        <f>14686+299</f>
        <v>14985</v>
      </c>
      <c r="K26" s="1314"/>
    </row>
    <row r="27" spans="1:11" ht="15.75" thickBot="1">
      <c r="A27" s="854" t="s">
        <v>78</v>
      </c>
      <c r="B27" s="855"/>
      <c r="C27" s="856"/>
      <c r="D27" s="1305"/>
      <c r="E27" s="1300">
        <f t="shared" ref="E27:J27" si="2">SUM(E5:E26)</f>
        <v>3911081</v>
      </c>
      <c r="F27" s="857">
        <f t="shared" si="2"/>
        <v>296091</v>
      </c>
      <c r="G27" s="1294">
        <f t="shared" si="2"/>
        <v>3614990</v>
      </c>
      <c r="H27" s="1294">
        <f t="shared" si="2"/>
        <v>3911081</v>
      </c>
      <c r="I27" s="1300">
        <f t="shared" si="2"/>
        <v>2075657</v>
      </c>
      <c r="J27" s="858">
        <f t="shared" si="2"/>
        <v>3621450</v>
      </c>
    </row>
    <row r="28" spans="1:11">
      <c r="A28" s="859"/>
      <c r="B28" s="172"/>
      <c r="C28" s="860"/>
      <c r="D28" s="464"/>
      <c r="E28" s="464"/>
      <c r="F28" s="192"/>
      <c r="G28" s="192"/>
      <c r="H28" s="192"/>
      <c r="I28" s="192"/>
      <c r="J28" s="192"/>
    </row>
    <row r="29" spans="1:11">
      <c r="A29" s="1558" t="s">
        <v>807</v>
      </c>
      <c r="B29" s="1558"/>
      <c r="C29" s="1558"/>
      <c r="D29" s="1558"/>
      <c r="E29" s="1558"/>
      <c r="F29" s="1558"/>
      <c r="G29" s="1558"/>
      <c r="H29" s="1558"/>
      <c r="I29" s="1558"/>
      <c r="J29" s="1558"/>
    </row>
  </sheetData>
  <mergeCells count="11">
    <mergeCell ref="A29:J29"/>
    <mergeCell ref="A1:J1"/>
    <mergeCell ref="E3:E4"/>
    <mergeCell ref="I3:I4"/>
    <mergeCell ref="J3:J4"/>
    <mergeCell ref="A3:A4"/>
    <mergeCell ref="B3:B4"/>
    <mergeCell ref="C3:C4"/>
    <mergeCell ref="D3:D4"/>
    <mergeCell ref="F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&amp;L&amp;"Times New Roman,Normál"&amp;10 17. melléklet a 18/2018.(IX.26.) önkormányzati rendelethez
 17. melléklet a 27/2017.(XII.21.)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5"/>
  <sheetViews>
    <sheetView zoomScaleNormal="100" workbookViewId="0">
      <selection activeCell="A16" sqref="A16"/>
    </sheetView>
  </sheetViews>
  <sheetFormatPr defaultRowHeight="15"/>
  <cols>
    <col min="1" max="1" width="80.7109375" style="172" bestFit="1" customWidth="1"/>
    <col min="2" max="13" width="11.28515625" style="172" customWidth="1"/>
    <col min="14" max="15" width="11.7109375" style="172" bestFit="1" customWidth="1"/>
    <col min="16" max="16384" width="9.140625" style="172"/>
  </cols>
  <sheetData>
    <row r="1" spans="1:13">
      <c r="A1" s="1334" t="s">
        <v>74</v>
      </c>
      <c r="B1" s="1334"/>
      <c r="C1" s="1334"/>
      <c r="D1" s="1334"/>
      <c r="E1" s="1334"/>
      <c r="F1" s="1334"/>
      <c r="G1" s="1334"/>
      <c r="H1" s="1334"/>
      <c r="I1" s="1334"/>
      <c r="J1" s="1334"/>
      <c r="K1" s="1334"/>
      <c r="L1" s="1334"/>
      <c r="M1" s="1334"/>
    </row>
    <row r="2" spans="1:13" ht="15.75" thickBot="1"/>
    <row r="3" spans="1:13" ht="31.5" customHeight="1" thickBot="1">
      <c r="A3" s="1335" t="s">
        <v>75</v>
      </c>
      <c r="B3" s="1337" t="s">
        <v>76</v>
      </c>
      <c r="C3" s="1338"/>
      <c r="D3" s="1339"/>
      <c r="E3" s="1337" t="s">
        <v>77</v>
      </c>
      <c r="F3" s="1338"/>
      <c r="G3" s="1339"/>
      <c r="H3" s="1337" t="s">
        <v>94</v>
      </c>
      <c r="I3" s="1338"/>
      <c r="J3" s="1339"/>
      <c r="K3" s="1337" t="s">
        <v>78</v>
      </c>
      <c r="L3" s="1338"/>
      <c r="M3" s="1339"/>
    </row>
    <row r="4" spans="1:13" ht="30.75" customHeight="1" thickBot="1">
      <c r="A4" s="1336"/>
      <c r="B4" s="169" t="s">
        <v>4</v>
      </c>
      <c r="C4" s="170" t="s">
        <v>69</v>
      </c>
      <c r="D4" s="171" t="s">
        <v>843</v>
      </c>
      <c r="E4" s="169" t="s">
        <v>4</v>
      </c>
      <c r="F4" s="170" t="s">
        <v>69</v>
      </c>
      <c r="G4" s="171" t="s">
        <v>843</v>
      </c>
      <c r="H4" s="169" t="s">
        <v>4</v>
      </c>
      <c r="I4" s="170" t="s">
        <v>69</v>
      </c>
      <c r="J4" s="171" t="s">
        <v>843</v>
      </c>
      <c r="K4" s="169" t="s">
        <v>4</v>
      </c>
      <c r="L4" s="170" t="s">
        <v>69</v>
      </c>
      <c r="M4" s="171" t="s">
        <v>843</v>
      </c>
    </row>
    <row r="5" spans="1:13" s="173" customFormat="1" ht="15" customHeight="1">
      <c r="A5" s="165" t="s">
        <v>6</v>
      </c>
      <c r="B5" s="166">
        <f>SUM(B6:B7)</f>
        <v>1143193</v>
      </c>
      <c r="C5" s="167">
        <f t="shared" ref="C5:J5" si="0">SUM(C6:C7)</f>
        <v>1199686</v>
      </c>
      <c r="D5" s="168">
        <f t="shared" si="0"/>
        <v>1596125</v>
      </c>
      <c r="E5" s="166">
        <f t="shared" si="0"/>
        <v>0</v>
      </c>
      <c r="F5" s="167">
        <f t="shared" si="0"/>
        <v>0</v>
      </c>
      <c r="G5" s="168">
        <f t="shared" si="0"/>
        <v>0</v>
      </c>
      <c r="H5" s="166">
        <f t="shared" si="0"/>
        <v>0</v>
      </c>
      <c r="I5" s="167">
        <f t="shared" si="0"/>
        <v>0</v>
      </c>
      <c r="J5" s="168">
        <f t="shared" si="0"/>
        <v>0</v>
      </c>
      <c r="K5" s="166">
        <f>B5+E5+H5</f>
        <v>1143193</v>
      </c>
      <c r="L5" s="167">
        <f t="shared" ref="L5:L49" si="1">C5+F5+I5</f>
        <v>1199686</v>
      </c>
      <c r="M5" s="168">
        <f t="shared" ref="M5:M49" si="2">D5+G5+J5</f>
        <v>1596125</v>
      </c>
    </row>
    <row r="6" spans="1:13" ht="15" customHeight="1">
      <c r="A6" s="155" t="s">
        <v>79</v>
      </c>
      <c r="B6" s="156">
        <f>'15. melléklet'!G98</f>
        <v>1143193</v>
      </c>
      <c r="C6" s="163">
        <f>'15. melléklet'!H98</f>
        <v>1199686</v>
      </c>
      <c r="D6" s="157">
        <f>'15. melléklet'!I98</f>
        <v>1294255</v>
      </c>
      <c r="E6" s="156"/>
      <c r="F6" s="163"/>
      <c r="G6" s="157"/>
      <c r="H6" s="156"/>
      <c r="I6" s="163"/>
      <c r="J6" s="157"/>
      <c r="K6" s="156">
        <f t="shared" ref="K6:K49" si="3">B6+E6+H6</f>
        <v>1143193</v>
      </c>
      <c r="L6" s="163">
        <f t="shared" si="1"/>
        <v>1199686</v>
      </c>
      <c r="M6" s="157">
        <f t="shared" si="2"/>
        <v>1294255</v>
      </c>
    </row>
    <row r="7" spans="1:13" ht="15" customHeight="1">
      <c r="A7" s="155" t="s">
        <v>80</v>
      </c>
      <c r="B7" s="156">
        <f>'15. melléklet'!G101</f>
        <v>0</v>
      </c>
      <c r="C7" s="163">
        <f>'15. melléklet'!H101</f>
        <v>0</v>
      </c>
      <c r="D7" s="157">
        <f>'15. melléklet'!I101</f>
        <v>301870</v>
      </c>
      <c r="E7" s="156"/>
      <c r="F7" s="163"/>
      <c r="G7" s="157"/>
      <c r="H7" s="156"/>
      <c r="I7" s="163"/>
      <c r="J7" s="157"/>
      <c r="K7" s="156">
        <f t="shared" si="3"/>
        <v>0</v>
      </c>
      <c r="L7" s="163">
        <f t="shared" si="1"/>
        <v>0</v>
      </c>
      <c r="M7" s="157">
        <f t="shared" si="2"/>
        <v>301870</v>
      </c>
    </row>
    <row r="8" spans="1:13" s="173" customFormat="1" ht="15" customHeight="1">
      <c r="A8" s="174" t="s">
        <v>81</v>
      </c>
      <c r="B8" s="153">
        <f>SUM(B9:B10)</f>
        <v>114830</v>
      </c>
      <c r="C8" s="162">
        <f t="shared" ref="C8:J8" si="4">SUM(C9:C10)</f>
        <v>836958</v>
      </c>
      <c r="D8" s="154">
        <f t="shared" si="4"/>
        <v>751816</v>
      </c>
      <c r="E8" s="153">
        <f t="shared" si="4"/>
        <v>31037</v>
      </c>
      <c r="F8" s="162">
        <f t="shared" si="4"/>
        <v>37862</v>
      </c>
      <c r="G8" s="154">
        <f t="shared" si="4"/>
        <v>134496</v>
      </c>
      <c r="H8" s="153">
        <f t="shared" si="4"/>
        <v>72252</v>
      </c>
      <c r="I8" s="162">
        <f t="shared" si="4"/>
        <v>76713</v>
      </c>
      <c r="J8" s="154">
        <f t="shared" si="4"/>
        <v>88603</v>
      </c>
      <c r="K8" s="153">
        <f t="shared" si="3"/>
        <v>218119</v>
      </c>
      <c r="L8" s="162">
        <f t="shared" si="1"/>
        <v>951533</v>
      </c>
      <c r="M8" s="154">
        <f t="shared" si="2"/>
        <v>974915</v>
      </c>
    </row>
    <row r="9" spans="1:13" ht="15" customHeight="1">
      <c r="A9" s="175" t="s">
        <v>834</v>
      </c>
      <c r="B9" s="156"/>
      <c r="C9" s="163"/>
      <c r="D9" s="157"/>
      <c r="E9" s="156"/>
      <c r="F9" s="163"/>
      <c r="G9" s="157"/>
      <c r="H9" s="156"/>
      <c r="I9" s="163"/>
      <c r="J9" s="157"/>
      <c r="K9" s="156">
        <f t="shared" ref="K9" si="5">B9+E9+H9</f>
        <v>0</v>
      </c>
      <c r="L9" s="163">
        <f t="shared" ref="L9" si="6">C9+F9+I9</f>
        <v>0</v>
      </c>
      <c r="M9" s="157">
        <f t="shared" ref="M9" si="7">D9+G9+J9</f>
        <v>0</v>
      </c>
    </row>
    <row r="10" spans="1:13" ht="15" customHeight="1">
      <c r="A10" s="175" t="s">
        <v>9</v>
      </c>
      <c r="B10" s="156">
        <f>'11. melléklet'!B7</f>
        <v>114830</v>
      </c>
      <c r="C10" s="163">
        <f>'11. melléklet'!C7</f>
        <v>836958</v>
      </c>
      <c r="D10" s="157">
        <f>'11. melléklet'!D7</f>
        <v>751816</v>
      </c>
      <c r="E10" s="156">
        <f>'11. melléklet'!B90</f>
        <v>31037</v>
      </c>
      <c r="F10" s="163">
        <f>'11. melléklet'!C90</f>
        <v>37862</v>
      </c>
      <c r="G10" s="157">
        <f>'11. melléklet'!D90</f>
        <v>134496</v>
      </c>
      <c r="H10" s="156">
        <v>72252</v>
      </c>
      <c r="I10" s="163">
        <v>76713</v>
      </c>
      <c r="J10" s="157">
        <v>88603</v>
      </c>
      <c r="K10" s="156">
        <f t="shared" si="3"/>
        <v>218119</v>
      </c>
      <c r="L10" s="163">
        <f t="shared" si="1"/>
        <v>951533</v>
      </c>
      <c r="M10" s="157">
        <f t="shared" si="2"/>
        <v>974915</v>
      </c>
    </row>
    <row r="11" spans="1:13" ht="15" customHeight="1">
      <c r="A11" s="174" t="s">
        <v>11</v>
      </c>
      <c r="B11" s="153">
        <f>B12</f>
        <v>0</v>
      </c>
      <c r="C11" s="162">
        <f t="shared" ref="C11:J11" si="8">C12</f>
        <v>992116</v>
      </c>
      <c r="D11" s="154">
        <f t="shared" si="8"/>
        <v>1150340</v>
      </c>
      <c r="E11" s="153">
        <f t="shared" si="8"/>
        <v>0</v>
      </c>
      <c r="F11" s="162">
        <f t="shared" si="8"/>
        <v>0</v>
      </c>
      <c r="G11" s="154">
        <f t="shared" si="8"/>
        <v>16254</v>
      </c>
      <c r="H11" s="153">
        <f t="shared" si="8"/>
        <v>0</v>
      </c>
      <c r="I11" s="162">
        <f t="shared" si="8"/>
        <v>0</v>
      </c>
      <c r="J11" s="154">
        <f t="shared" si="8"/>
        <v>0</v>
      </c>
      <c r="K11" s="153">
        <f t="shared" si="3"/>
        <v>0</v>
      </c>
      <c r="L11" s="162">
        <f t="shared" si="1"/>
        <v>992116</v>
      </c>
      <c r="M11" s="154">
        <f t="shared" si="2"/>
        <v>1166594</v>
      </c>
    </row>
    <row r="12" spans="1:13" ht="15" customHeight="1">
      <c r="A12" s="175" t="s">
        <v>9</v>
      </c>
      <c r="B12" s="156">
        <f>'11. melléklet'!B42</f>
        <v>0</v>
      </c>
      <c r="C12" s="163">
        <f>'11. melléklet'!C42</f>
        <v>992116</v>
      </c>
      <c r="D12" s="157">
        <f>'11. melléklet'!D42</f>
        <v>1150340</v>
      </c>
      <c r="E12" s="156">
        <f>'11. melléklet'!B80</f>
        <v>0</v>
      </c>
      <c r="F12" s="163">
        <f>'11. melléklet'!C80</f>
        <v>0</v>
      </c>
      <c r="G12" s="157">
        <f>'11. melléklet'!D80</f>
        <v>16254</v>
      </c>
      <c r="H12" s="156"/>
      <c r="I12" s="163"/>
      <c r="J12" s="157"/>
      <c r="K12" s="156">
        <f t="shared" si="3"/>
        <v>0</v>
      </c>
      <c r="L12" s="163">
        <f t="shared" si="1"/>
        <v>992116</v>
      </c>
      <c r="M12" s="157">
        <f t="shared" si="2"/>
        <v>1166594</v>
      </c>
    </row>
    <row r="13" spans="1:13" s="177" customFormat="1" ht="15" customHeight="1">
      <c r="A13" s="176" t="s">
        <v>82</v>
      </c>
      <c r="B13" s="153">
        <f>B14+B17+B22+B23+B24</f>
        <v>2045000</v>
      </c>
      <c r="C13" s="162">
        <f t="shared" ref="C13:J13" si="9">C14+C17+C22+C23+C24</f>
        <v>2045000</v>
      </c>
      <c r="D13" s="154">
        <f t="shared" si="9"/>
        <v>2045000</v>
      </c>
      <c r="E13" s="153">
        <f t="shared" si="9"/>
        <v>0</v>
      </c>
      <c r="F13" s="162">
        <f t="shared" si="9"/>
        <v>0</v>
      </c>
      <c r="G13" s="154">
        <f t="shared" si="9"/>
        <v>0</v>
      </c>
      <c r="H13" s="153">
        <f t="shared" si="9"/>
        <v>0</v>
      </c>
      <c r="I13" s="162">
        <f t="shared" si="9"/>
        <v>0</v>
      </c>
      <c r="J13" s="154">
        <f t="shared" si="9"/>
        <v>0</v>
      </c>
      <c r="K13" s="153">
        <f t="shared" si="3"/>
        <v>2045000</v>
      </c>
      <c r="L13" s="162">
        <f t="shared" si="1"/>
        <v>2045000</v>
      </c>
      <c r="M13" s="154">
        <f t="shared" si="2"/>
        <v>2045000</v>
      </c>
    </row>
    <row r="14" spans="1:13" s="177" customFormat="1" ht="15" customHeight="1">
      <c r="A14" s="175" t="s">
        <v>14</v>
      </c>
      <c r="B14" s="178">
        <f>SUM(B15:B16)</f>
        <v>500000</v>
      </c>
      <c r="C14" s="179">
        <f t="shared" ref="C14:J14" si="10">SUM(C15:C16)</f>
        <v>500000</v>
      </c>
      <c r="D14" s="180">
        <f t="shared" si="10"/>
        <v>500000</v>
      </c>
      <c r="E14" s="178">
        <f t="shared" si="10"/>
        <v>0</v>
      </c>
      <c r="F14" s="179">
        <f t="shared" si="10"/>
        <v>0</v>
      </c>
      <c r="G14" s="180">
        <f t="shared" si="10"/>
        <v>0</v>
      </c>
      <c r="H14" s="178">
        <f t="shared" si="10"/>
        <v>0</v>
      </c>
      <c r="I14" s="179">
        <f t="shared" si="10"/>
        <v>0</v>
      </c>
      <c r="J14" s="180">
        <f t="shared" si="10"/>
        <v>0</v>
      </c>
      <c r="K14" s="178">
        <f t="shared" si="3"/>
        <v>500000</v>
      </c>
      <c r="L14" s="179">
        <f t="shared" si="1"/>
        <v>500000</v>
      </c>
      <c r="M14" s="180">
        <f t="shared" si="2"/>
        <v>500000</v>
      </c>
    </row>
    <row r="15" spans="1:13" s="177" customFormat="1" ht="15" customHeight="1">
      <c r="A15" s="181" t="s">
        <v>83</v>
      </c>
      <c r="B15" s="158">
        <v>350000</v>
      </c>
      <c r="C15" s="164">
        <v>350000</v>
      </c>
      <c r="D15" s="159">
        <v>350000</v>
      </c>
      <c r="E15" s="158"/>
      <c r="F15" s="164"/>
      <c r="G15" s="159"/>
      <c r="H15" s="158"/>
      <c r="I15" s="164"/>
      <c r="J15" s="159"/>
      <c r="K15" s="158">
        <f t="shared" si="3"/>
        <v>350000</v>
      </c>
      <c r="L15" s="164">
        <f t="shared" si="1"/>
        <v>350000</v>
      </c>
      <c r="M15" s="159">
        <f t="shared" si="2"/>
        <v>350000</v>
      </c>
    </row>
    <row r="16" spans="1:13" s="177" customFormat="1" ht="15" customHeight="1">
      <c r="A16" s="160" t="s">
        <v>84</v>
      </c>
      <c r="B16" s="182">
        <v>150000</v>
      </c>
      <c r="C16" s="183">
        <v>150000</v>
      </c>
      <c r="D16" s="184">
        <v>150000</v>
      </c>
      <c r="E16" s="182"/>
      <c r="F16" s="183"/>
      <c r="G16" s="184"/>
      <c r="H16" s="182"/>
      <c r="I16" s="183"/>
      <c r="J16" s="184"/>
      <c r="K16" s="182">
        <f t="shared" si="3"/>
        <v>150000</v>
      </c>
      <c r="L16" s="183">
        <f t="shared" si="1"/>
        <v>150000</v>
      </c>
      <c r="M16" s="184">
        <f t="shared" si="2"/>
        <v>150000</v>
      </c>
    </row>
    <row r="17" spans="1:13" s="177" customFormat="1" ht="15" customHeight="1">
      <c r="A17" s="175" t="s">
        <v>85</v>
      </c>
      <c r="B17" s="178">
        <f>SUM(B18:B21)</f>
        <v>1537000</v>
      </c>
      <c r="C17" s="179">
        <f t="shared" ref="C17:J17" si="11">SUM(C18:C21)</f>
        <v>1537000</v>
      </c>
      <c r="D17" s="180">
        <f t="shared" si="11"/>
        <v>1535000</v>
      </c>
      <c r="E17" s="178">
        <f t="shared" si="11"/>
        <v>0</v>
      </c>
      <c r="F17" s="179">
        <f t="shared" si="11"/>
        <v>0</v>
      </c>
      <c r="G17" s="180">
        <f t="shared" si="11"/>
        <v>0</v>
      </c>
      <c r="H17" s="178">
        <f t="shared" si="11"/>
        <v>0</v>
      </c>
      <c r="I17" s="179">
        <f t="shared" si="11"/>
        <v>0</v>
      </c>
      <c r="J17" s="180">
        <f t="shared" si="11"/>
        <v>0</v>
      </c>
      <c r="K17" s="178">
        <f t="shared" si="3"/>
        <v>1537000</v>
      </c>
      <c r="L17" s="179">
        <f t="shared" si="1"/>
        <v>1537000</v>
      </c>
      <c r="M17" s="180">
        <f t="shared" si="2"/>
        <v>1535000</v>
      </c>
    </row>
    <row r="18" spans="1:13" s="177" customFormat="1" ht="15" customHeight="1">
      <c r="A18" s="181" t="s">
        <v>86</v>
      </c>
      <c r="B18" s="182">
        <v>1400000</v>
      </c>
      <c r="C18" s="183">
        <v>1400000</v>
      </c>
      <c r="D18" s="184">
        <v>1400000</v>
      </c>
      <c r="E18" s="182"/>
      <c r="F18" s="183"/>
      <c r="G18" s="184"/>
      <c r="H18" s="182"/>
      <c r="I18" s="183"/>
      <c r="J18" s="184"/>
      <c r="K18" s="182">
        <f t="shared" si="3"/>
        <v>1400000</v>
      </c>
      <c r="L18" s="183">
        <f t="shared" si="1"/>
        <v>1400000</v>
      </c>
      <c r="M18" s="184">
        <f t="shared" si="2"/>
        <v>1400000</v>
      </c>
    </row>
    <row r="19" spans="1:13" s="177" customFormat="1" ht="15" customHeight="1">
      <c r="A19" s="181" t="s">
        <v>87</v>
      </c>
      <c r="B19" s="182">
        <v>92000</v>
      </c>
      <c r="C19" s="183">
        <v>92000</v>
      </c>
      <c r="D19" s="184">
        <v>92000</v>
      </c>
      <c r="E19" s="182"/>
      <c r="F19" s="183"/>
      <c r="G19" s="184"/>
      <c r="H19" s="182"/>
      <c r="I19" s="183"/>
      <c r="J19" s="184"/>
      <c r="K19" s="182">
        <f t="shared" si="3"/>
        <v>92000</v>
      </c>
      <c r="L19" s="183">
        <f t="shared" si="1"/>
        <v>92000</v>
      </c>
      <c r="M19" s="184">
        <f t="shared" si="2"/>
        <v>92000</v>
      </c>
    </row>
    <row r="20" spans="1:13" s="177" customFormat="1" ht="15" customHeight="1">
      <c r="A20" s="181" t="s">
        <v>88</v>
      </c>
      <c r="B20" s="182">
        <v>43000</v>
      </c>
      <c r="C20" s="183">
        <v>43000</v>
      </c>
      <c r="D20" s="184">
        <v>43000</v>
      </c>
      <c r="E20" s="182"/>
      <c r="F20" s="183"/>
      <c r="G20" s="184"/>
      <c r="H20" s="182"/>
      <c r="I20" s="183"/>
      <c r="J20" s="184"/>
      <c r="K20" s="182">
        <f t="shared" si="3"/>
        <v>43000</v>
      </c>
      <c r="L20" s="183">
        <f t="shared" si="1"/>
        <v>43000</v>
      </c>
      <c r="M20" s="184">
        <f t="shared" si="2"/>
        <v>43000</v>
      </c>
    </row>
    <row r="21" spans="1:13" ht="15" customHeight="1">
      <c r="A21" s="181" t="s">
        <v>89</v>
      </c>
      <c r="B21" s="182">
        <v>2000</v>
      </c>
      <c r="C21" s="183">
        <v>2000</v>
      </c>
      <c r="D21" s="184">
        <v>0</v>
      </c>
      <c r="E21" s="182"/>
      <c r="F21" s="183"/>
      <c r="G21" s="184"/>
      <c r="H21" s="182"/>
      <c r="I21" s="183"/>
      <c r="J21" s="184"/>
      <c r="K21" s="182">
        <f t="shared" si="3"/>
        <v>2000</v>
      </c>
      <c r="L21" s="183">
        <f t="shared" si="1"/>
        <v>2000</v>
      </c>
      <c r="M21" s="184">
        <f t="shared" si="2"/>
        <v>0</v>
      </c>
    </row>
    <row r="22" spans="1:13" s="177" customFormat="1" ht="15" customHeight="1">
      <c r="A22" s="185" t="s">
        <v>16</v>
      </c>
      <c r="B22" s="178">
        <v>5000</v>
      </c>
      <c r="C22" s="179">
        <v>5000</v>
      </c>
      <c r="D22" s="180">
        <v>5000</v>
      </c>
      <c r="E22" s="178"/>
      <c r="F22" s="179"/>
      <c r="G22" s="180"/>
      <c r="H22" s="178"/>
      <c r="I22" s="179"/>
      <c r="J22" s="180"/>
      <c r="K22" s="178">
        <f t="shared" si="3"/>
        <v>5000</v>
      </c>
      <c r="L22" s="179">
        <f t="shared" si="1"/>
        <v>5000</v>
      </c>
      <c r="M22" s="180">
        <f t="shared" si="2"/>
        <v>5000</v>
      </c>
    </row>
    <row r="23" spans="1:13" s="177" customFormat="1" ht="15" customHeight="1">
      <c r="A23" s="185" t="s">
        <v>835</v>
      </c>
      <c r="B23" s="178">
        <v>3000</v>
      </c>
      <c r="C23" s="179">
        <v>3000</v>
      </c>
      <c r="D23" s="180">
        <v>3000</v>
      </c>
      <c r="E23" s="178"/>
      <c r="F23" s="179"/>
      <c r="G23" s="180"/>
      <c r="H23" s="178"/>
      <c r="I23" s="179"/>
      <c r="J23" s="180"/>
      <c r="K23" s="178">
        <f t="shared" si="3"/>
        <v>3000</v>
      </c>
      <c r="L23" s="179">
        <f t="shared" si="1"/>
        <v>3000</v>
      </c>
      <c r="M23" s="180">
        <f t="shared" si="2"/>
        <v>3000</v>
      </c>
    </row>
    <row r="24" spans="1:13" s="177" customFormat="1" ht="15" customHeight="1">
      <c r="A24" s="185" t="s">
        <v>95</v>
      </c>
      <c r="B24" s="178"/>
      <c r="C24" s="179"/>
      <c r="D24" s="180">
        <v>2000</v>
      </c>
      <c r="E24" s="178"/>
      <c r="F24" s="179"/>
      <c r="G24" s="180"/>
      <c r="H24" s="178"/>
      <c r="I24" s="179"/>
      <c r="J24" s="180"/>
      <c r="K24" s="178">
        <f t="shared" si="3"/>
        <v>0</v>
      </c>
      <c r="L24" s="179">
        <f t="shared" si="1"/>
        <v>0</v>
      </c>
      <c r="M24" s="180">
        <f t="shared" si="2"/>
        <v>2000</v>
      </c>
    </row>
    <row r="25" spans="1:13" ht="15" customHeight="1">
      <c r="A25" s="174" t="s">
        <v>21</v>
      </c>
      <c r="B25" s="186">
        <f>SUM(B26:B33)</f>
        <v>2042636</v>
      </c>
      <c r="C25" s="187">
        <f t="shared" ref="C25:J25" si="12">SUM(C26:C33)</f>
        <v>2042636</v>
      </c>
      <c r="D25" s="188">
        <f t="shared" si="12"/>
        <v>2049013</v>
      </c>
      <c r="E25" s="186">
        <f t="shared" si="12"/>
        <v>7460</v>
      </c>
      <c r="F25" s="187">
        <f t="shared" si="12"/>
        <v>7460</v>
      </c>
      <c r="G25" s="188">
        <f t="shared" si="12"/>
        <v>7593</v>
      </c>
      <c r="H25" s="186">
        <f t="shared" si="12"/>
        <v>185865</v>
      </c>
      <c r="I25" s="187">
        <f t="shared" si="12"/>
        <v>188034</v>
      </c>
      <c r="J25" s="188">
        <f t="shared" si="12"/>
        <v>227594</v>
      </c>
      <c r="K25" s="186">
        <f t="shared" si="3"/>
        <v>2235961</v>
      </c>
      <c r="L25" s="187">
        <f t="shared" si="1"/>
        <v>2238130</v>
      </c>
      <c r="M25" s="188">
        <f t="shared" si="2"/>
        <v>2284200</v>
      </c>
    </row>
    <row r="26" spans="1:13" ht="15" customHeight="1">
      <c r="A26" s="175" t="s">
        <v>23</v>
      </c>
      <c r="B26" s="178">
        <v>1534222</v>
      </c>
      <c r="C26" s="179">
        <v>1534222</v>
      </c>
      <c r="D26" s="180">
        <f>C26+6048</f>
        <v>1540270</v>
      </c>
      <c r="E26" s="178"/>
      <c r="F26" s="179"/>
      <c r="G26" s="180"/>
      <c r="H26" s="178">
        <v>2000</v>
      </c>
      <c r="I26" s="179">
        <v>2000</v>
      </c>
      <c r="J26" s="180">
        <v>2000</v>
      </c>
      <c r="K26" s="178">
        <f t="shared" si="3"/>
        <v>1536222</v>
      </c>
      <c r="L26" s="179">
        <f t="shared" si="1"/>
        <v>1536222</v>
      </c>
      <c r="M26" s="180">
        <f t="shared" si="2"/>
        <v>1542270</v>
      </c>
    </row>
    <row r="27" spans="1:13" ht="15" customHeight="1">
      <c r="A27" s="175" t="s">
        <v>90</v>
      </c>
      <c r="B27" s="178">
        <v>8093</v>
      </c>
      <c r="C27" s="179">
        <v>8093</v>
      </c>
      <c r="D27" s="180">
        <f>C27+85</f>
        <v>8178</v>
      </c>
      <c r="E27" s="178">
        <v>7460</v>
      </c>
      <c r="F27" s="179">
        <v>7460</v>
      </c>
      <c r="G27" s="180">
        <v>7460</v>
      </c>
      <c r="H27" s="178">
        <v>50716</v>
      </c>
      <c r="I27" s="179">
        <v>50716</v>
      </c>
      <c r="J27" s="180">
        <v>78089</v>
      </c>
      <c r="K27" s="178">
        <f t="shared" si="3"/>
        <v>66269</v>
      </c>
      <c r="L27" s="179">
        <f t="shared" si="1"/>
        <v>66269</v>
      </c>
      <c r="M27" s="180">
        <f t="shared" si="2"/>
        <v>93727</v>
      </c>
    </row>
    <row r="28" spans="1:13" ht="15" customHeight="1">
      <c r="A28" s="175" t="s">
        <v>27</v>
      </c>
      <c r="B28" s="178">
        <v>25984</v>
      </c>
      <c r="C28" s="179">
        <v>25984</v>
      </c>
      <c r="D28" s="180">
        <v>25984</v>
      </c>
      <c r="E28" s="178"/>
      <c r="F28" s="179"/>
      <c r="G28" s="180"/>
      <c r="H28" s="178">
        <v>1976</v>
      </c>
      <c r="I28" s="179">
        <v>1976</v>
      </c>
      <c r="J28" s="180">
        <v>1976</v>
      </c>
      <c r="K28" s="178">
        <f t="shared" si="3"/>
        <v>27960</v>
      </c>
      <c r="L28" s="179">
        <f t="shared" si="1"/>
        <v>27960</v>
      </c>
      <c r="M28" s="180">
        <f t="shared" si="2"/>
        <v>27960</v>
      </c>
    </row>
    <row r="29" spans="1:13" ht="15" customHeight="1">
      <c r="A29" s="175" t="s">
        <v>91</v>
      </c>
      <c r="B29" s="178">
        <v>94520</v>
      </c>
      <c r="C29" s="179">
        <v>94520</v>
      </c>
      <c r="D29" s="180">
        <v>94520</v>
      </c>
      <c r="E29" s="178"/>
      <c r="F29" s="179"/>
      <c r="G29" s="180"/>
      <c r="H29" s="178"/>
      <c r="I29" s="179"/>
      <c r="J29" s="180"/>
      <c r="K29" s="178">
        <f t="shared" si="3"/>
        <v>94520</v>
      </c>
      <c r="L29" s="179">
        <f t="shared" si="1"/>
        <v>94520</v>
      </c>
      <c r="M29" s="180">
        <f t="shared" si="2"/>
        <v>94520</v>
      </c>
    </row>
    <row r="30" spans="1:13" ht="15" customHeight="1">
      <c r="A30" s="175" t="s">
        <v>31</v>
      </c>
      <c r="B30" s="178"/>
      <c r="C30" s="179"/>
      <c r="D30" s="180"/>
      <c r="E30" s="178"/>
      <c r="F30" s="179"/>
      <c r="G30" s="180"/>
      <c r="H30" s="178">
        <v>81688</v>
      </c>
      <c r="I30" s="179">
        <v>83857</v>
      </c>
      <c r="J30" s="180">
        <v>88857</v>
      </c>
      <c r="K30" s="178">
        <f t="shared" si="3"/>
        <v>81688</v>
      </c>
      <c r="L30" s="179">
        <f t="shared" si="1"/>
        <v>83857</v>
      </c>
      <c r="M30" s="180">
        <f t="shared" si="2"/>
        <v>88857</v>
      </c>
    </row>
    <row r="31" spans="1:13" ht="15" customHeight="1">
      <c r="A31" s="189" t="s">
        <v>32</v>
      </c>
      <c r="B31" s="178">
        <v>379567</v>
      </c>
      <c r="C31" s="179">
        <v>379567</v>
      </c>
      <c r="D31" s="180">
        <f>C31+244</f>
        <v>379811</v>
      </c>
      <c r="E31" s="178"/>
      <c r="F31" s="179"/>
      <c r="G31" s="180"/>
      <c r="H31" s="178">
        <v>49485</v>
      </c>
      <c r="I31" s="179">
        <v>49485</v>
      </c>
      <c r="J31" s="180">
        <v>56640</v>
      </c>
      <c r="K31" s="178">
        <f t="shared" si="3"/>
        <v>429052</v>
      </c>
      <c r="L31" s="179">
        <f t="shared" si="1"/>
        <v>429052</v>
      </c>
      <c r="M31" s="180">
        <f t="shared" si="2"/>
        <v>436451</v>
      </c>
    </row>
    <row r="32" spans="1:13" s="173" customFormat="1" ht="15" customHeight="1">
      <c r="A32" s="175" t="s">
        <v>836</v>
      </c>
      <c r="B32" s="178">
        <v>150</v>
      </c>
      <c r="C32" s="179">
        <v>150</v>
      </c>
      <c r="D32" s="180">
        <v>150</v>
      </c>
      <c r="E32" s="178"/>
      <c r="F32" s="179"/>
      <c r="G32" s="180"/>
      <c r="H32" s="178"/>
      <c r="I32" s="179"/>
      <c r="J32" s="180"/>
      <c r="K32" s="178">
        <f t="shared" si="3"/>
        <v>150</v>
      </c>
      <c r="L32" s="179">
        <f t="shared" si="1"/>
        <v>150</v>
      </c>
      <c r="M32" s="180">
        <f t="shared" si="2"/>
        <v>150</v>
      </c>
    </row>
    <row r="33" spans="1:16" s="173" customFormat="1" ht="15" customHeight="1">
      <c r="A33" s="175" t="s">
        <v>34</v>
      </c>
      <c r="B33" s="178">
        <v>100</v>
      </c>
      <c r="C33" s="179">
        <v>100</v>
      </c>
      <c r="D33" s="180">
        <v>100</v>
      </c>
      <c r="E33" s="178"/>
      <c r="F33" s="179"/>
      <c r="G33" s="180">
        <v>133</v>
      </c>
      <c r="H33" s="178"/>
      <c r="I33" s="179"/>
      <c r="J33" s="180">
        <v>32</v>
      </c>
      <c r="K33" s="178">
        <f t="shared" si="3"/>
        <v>100</v>
      </c>
      <c r="L33" s="179">
        <f t="shared" si="1"/>
        <v>100</v>
      </c>
      <c r="M33" s="180">
        <f t="shared" si="2"/>
        <v>265</v>
      </c>
    </row>
    <row r="34" spans="1:16" ht="15" customHeight="1">
      <c r="A34" s="176" t="s">
        <v>36</v>
      </c>
      <c r="B34" s="186">
        <f>SUM(B35:B36)</f>
        <v>1500</v>
      </c>
      <c r="C34" s="187">
        <f t="shared" ref="C34:J34" si="13">SUM(C35:C36)</f>
        <v>1500</v>
      </c>
      <c r="D34" s="188">
        <f t="shared" si="13"/>
        <v>27434</v>
      </c>
      <c r="E34" s="186">
        <f t="shared" si="13"/>
        <v>0</v>
      </c>
      <c r="F34" s="187">
        <f t="shared" si="13"/>
        <v>0</v>
      </c>
      <c r="G34" s="188">
        <f t="shared" si="13"/>
        <v>0</v>
      </c>
      <c r="H34" s="186">
        <f t="shared" si="13"/>
        <v>0</v>
      </c>
      <c r="I34" s="187">
        <f t="shared" si="13"/>
        <v>0</v>
      </c>
      <c r="J34" s="188">
        <f t="shared" si="13"/>
        <v>0</v>
      </c>
      <c r="K34" s="186">
        <f t="shared" si="3"/>
        <v>1500</v>
      </c>
      <c r="L34" s="187">
        <f t="shared" si="1"/>
        <v>1500</v>
      </c>
      <c r="M34" s="188">
        <f t="shared" si="2"/>
        <v>27434</v>
      </c>
    </row>
    <row r="35" spans="1:16" s="173" customFormat="1" ht="15" customHeight="1">
      <c r="A35" s="175" t="s">
        <v>37</v>
      </c>
      <c r="B35" s="178">
        <v>1500</v>
      </c>
      <c r="C35" s="179">
        <v>1500</v>
      </c>
      <c r="D35" s="180">
        <f>C35+24379</f>
        <v>25879</v>
      </c>
      <c r="E35" s="178"/>
      <c r="F35" s="179"/>
      <c r="G35" s="180"/>
      <c r="H35" s="178"/>
      <c r="I35" s="179"/>
      <c r="J35" s="180"/>
      <c r="K35" s="178">
        <f t="shared" ref="K35" si="14">B35+E35+H35</f>
        <v>1500</v>
      </c>
      <c r="L35" s="179">
        <f t="shared" ref="L35" si="15">C35+F35+I35</f>
        <v>1500</v>
      </c>
      <c r="M35" s="180">
        <f t="shared" ref="M35" si="16">D35+G35+J35</f>
        <v>25879</v>
      </c>
    </row>
    <row r="36" spans="1:16" s="173" customFormat="1" ht="15" customHeight="1">
      <c r="A36" s="175" t="s">
        <v>837</v>
      </c>
      <c r="B36" s="178"/>
      <c r="C36" s="179"/>
      <c r="D36" s="180">
        <f>905+650</f>
        <v>1555</v>
      </c>
      <c r="E36" s="178"/>
      <c r="F36" s="179"/>
      <c r="G36" s="180"/>
      <c r="H36" s="178"/>
      <c r="I36" s="179"/>
      <c r="J36" s="180"/>
      <c r="K36" s="178">
        <f t="shared" si="3"/>
        <v>0</v>
      </c>
      <c r="L36" s="179">
        <f t="shared" si="1"/>
        <v>0</v>
      </c>
      <c r="M36" s="180">
        <f t="shared" si="2"/>
        <v>1555</v>
      </c>
    </row>
    <row r="37" spans="1:16" s="173" customFormat="1" ht="15" customHeight="1">
      <c r="A37" s="176" t="s">
        <v>39</v>
      </c>
      <c r="B37" s="186">
        <f>SUM(B38:B39)</f>
        <v>50912</v>
      </c>
      <c r="C37" s="187">
        <f t="shared" ref="C37:J37" si="17">SUM(C38:C39)</f>
        <v>65912</v>
      </c>
      <c r="D37" s="188">
        <f t="shared" si="17"/>
        <v>63712</v>
      </c>
      <c r="E37" s="186">
        <f t="shared" si="17"/>
        <v>0</v>
      </c>
      <c r="F37" s="187">
        <f t="shared" si="17"/>
        <v>0</v>
      </c>
      <c r="G37" s="188">
        <f t="shared" si="17"/>
        <v>0</v>
      </c>
      <c r="H37" s="186">
        <f t="shared" si="17"/>
        <v>0</v>
      </c>
      <c r="I37" s="187">
        <f t="shared" si="17"/>
        <v>10</v>
      </c>
      <c r="J37" s="188">
        <f t="shared" si="17"/>
        <v>18270</v>
      </c>
      <c r="K37" s="186">
        <f t="shared" si="3"/>
        <v>50912</v>
      </c>
      <c r="L37" s="187">
        <f t="shared" si="1"/>
        <v>65922</v>
      </c>
      <c r="M37" s="188">
        <f t="shared" si="2"/>
        <v>81982</v>
      </c>
    </row>
    <row r="38" spans="1:16" s="173" customFormat="1" ht="15" customHeight="1">
      <c r="A38" s="175" t="s">
        <v>92</v>
      </c>
      <c r="B38" s="178">
        <f>'11. melléklet'!B38</f>
        <v>40000</v>
      </c>
      <c r="C38" s="179">
        <f>'11. melléklet'!C38</f>
        <v>55000</v>
      </c>
      <c r="D38" s="180">
        <f>'11. melléklet'!D38</f>
        <v>55000</v>
      </c>
      <c r="E38" s="178"/>
      <c r="F38" s="179"/>
      <c r="G38" s="180"/>
      <c r="H38" s="178"/>
      <c r="I38" s="179"/>
      <c r="J38" s="180"/>
      <c r="K38" s="178">
        <f t="shared" si="3"/>
        <v>40000</v>
      </c>
      <c r="L38" s="179">
        <f t="shared" si="1"/>
        <v>55000</v>
      </c>
      <c r="M38" s="180">
        <f t="shared" si="2"/>
        <v>55000</v>
      </c>
    </row>
    <row r="39" spans="1:16" s="173" customFormat="1" ht="15" customHeight="1">
      <c r="A39" s="175" t="s">
        <v>9</v>
      </c>
      <c r="B39" s="178">
        <f>'11. melléklet'!B27</f>
        <v>10912</v>
      </c>
      <c r="C39" s="179">
        <f>'11. melléklet'!C27</f>
        <v>10912</v>
      </c>
      <c r="D39" s="180">
        <f>'11. melléklet'!D27</f>
        <v>8712</v>
      </c>
      <c r="E39" s="178"/>
      <c r="F39" s="179"/>
      <c r="G39" s="180"/>
      <c r="H39" s="178"/>
      <c r="I39" s="179">
        <v>10</v>
      </c>
      <c r="J39" s="180">
        <v>18270</v>
      </c>
      <c r="K39" s="178">
        <f t="shared" si="3"/>
        <v>10912</v>
      </c>
      <c r="L39" s="179">
        <f t="shared" si="1"/>
        <v>10922</v>
      </c>
      <c r="M39" s="180">
        <f t="shared" si="2"/>
        <v>26982</v>
      </c>
    </row>
    <row r="40" spans="1:16" ht="15" customHeight="1">
      <c r="A40" s="190" t="s">
        <v>44</v>
      </c>
      <c r="B40" s="186">
        <f>SUM(B41:B42)</f>
        <v>191019</v>
      </c>
      <c r="C40" s="187">
        <f t="shared" ref="C40:J40" si="18">SUM(C41:C42)</f>
        <v>191019</v>
      </c>
      <c r="D40" s="188">
        <f t="shared" si="18"/>
        <v>176809</v>
      </c>
      <c r="E40" s="186">
        <f t="shared" si="18"/>
        <v>600</v>
      </c>
      <c r="F40" s="187">
        <f t="shared" si="18"/>
        <v>600</v>
      </c>
      <c r="G40" s="188">
        <f t="shared" si="18"/>
        <v>600</v>
      </c>
      <c r="H40" s="186">
        <f t="shared" si="18"/>
        <v>0</v>
      </c>
      <c r="I40" s="187">
        <f t="shared" si="18"/>
        <v>245</v>
      </c>
      <c r="J40" s="188">
        <f t="shared" si="18"/>
        <v>245</v>
      </c>
      <c r="K40" s="186">
        <f t="shared" si="3"/>
        <v>191619</v>
      </c>
      <c r="L40" s="187">
        <f t="shared" si="1"/>
        <v>191864</v>
      </c>
      <c r="M40" s="188">
        <f t="shared" si="2"/>
        <v>177654</v>
      </c>
    </row>
    <row r="41" spans="1:16" ht="15" customHeight="1">
      <c r="A41" s="191" t="s">
        <v>92</v>
      </c>
      <c r="B41" s="178">
        <f>'11. melléklet'!B67</f>
        <v>736</v>
      </c>
      <c r="C41" s="179">
        <f>'11. melléklet'!C67</f>
        <v>736</v>
      </c>
      <c r="D41" s="180">
        <f>'11. melléklet'!D67</f>
        <v>776</v>
      </c>
      <c r="E41" s="178">
        <f>'11. melléklet'!B83</f>
        <v>600</v>
      </c>
      <c r="F41" s="179">
        <f>'11. melléklet'!C83</f>
        <v>600</v>
      </c>
      <c r="G41" s="180">
        <f>'11. melléklet'!D83</f>
        <v>600</v>
      </c>
      <c r="H41" s="178"/>
      <c r="I41" s="179"/>
      <c r="J41" s="180"/>
      <c r="K41" s="178">
        <f t="shared" si="3"/>
        <v>1336</v>
      </c>
      <c r="L41" s="179">
        <f t="shared" si="1"/>
        <v>1336</v>
      </c>
      <c r="M41" s="180">
        <f t="shared" si="2"/>
        <v>1376</v>
      </c>
    </row>
    <row r="42" spans="1:16" s="177" customFormat="1" ht="15" customHeight="1" thickBot="1">
      <c r="A42" s="193" t="s">
        <v>9</v>
      </c>
      <c r="B42" s="194">
        <f>'11. melléklet'!B60</f>
        <v>190283</v>
      </c>
      <c r="C42" s="195">
        <f>'11. melléklet'!C60</f>
        <v>190283</v>
      </c>
      <c r="D42" s="196">
        <f>'11. melléklet'!D60</f>
        <v>176033</v>
      </c>
      <c r="E42" s="194"/>
      <c r="F42" s="195"/>
      <c r="G42" s="196"/>
      <c r="H42" s="194"/>
      <c r="I42" s="195">
        <v>245</v>
      </c>
      <c r="J42" s="196">
        <v>245</v>
      </c>
      <c r="K42" s="194">
        <f t="shared" si="3"/>
        <v>190283</v>
      </c>
      <c r="L42" s="195">
        <f t="shared" si="1"/>
        <v>190528</v>
      </c>
      <c r="M42" s="196">
        <f t="shared" si="2"/>
        <v>176278</v>
      </c>
    </row>
    <row r="43" spans="1:16" s="173" customFormat="1" ht="15" customHeight="1" thickBot="1">
      <c r="A43" s="198" t="s">
        <v>54</v>
      </c>
      <c r="B43" s="205">
        <f>B5+B8+B11+B13+B25+B34+B37+B40</f>
        <v>5589090</v>
      </c>
      <c r="C43" s="206">
        <f t="shared" ref="C43:J43" si="19">C5+C8+C11+C13+C25+C34+C37+C40</f>
        <v>7374827</v>
      </c>
      <c r="D43" s="207">
        <f t="shared" si="19"/>
        <v>7860249</v>
      </c>
      <c r="E43" s="205">
        <f t="shared" si="19"/>
        <v>39097</v>
      </c>
      <c r="F43" s="206">
        <f t="shared" si="19"/>
        <v>45922</v>
      </c>
      <c r="G43" s="207">
        <f t="shared" si="19"/>
        <v>158943</v>
      </c>
      <c r="H43" s="205">
        <f t="shared" si="19"/>
        <v>258117</v>
      </c>
      <c r="I43" s="206">
        <f t="shared" si="19"/>
        <v>265002</v>
      </c>
      <c r="J43" s="207">
        <f t="shared" si="19"/>
        <v>334712</v>
      </c>
      <c r="K43" s="205">
        <f t="shared" si="3"/>
        <v>5886304</v>
      </c>
      <c r="L43" s="206">
        <f t="shared" si="1"/>
        <v>7685751</v>
      </c>
      <c r="M43" s="207">
        <f t="shared" si="2"/>
        <v>8353904</v>
      </c>
    </row>
    <row r="44" spans="1:16" s="173" customFormat="1" ht="15" customHeight="1">
      <c r="A44" s="197" t="s">
        <v>96</v>
      </c>
      <c r="B44" s="1012">
        <v>0</v>
      </c>
      <c r="C44" s="1013">
        <v>1500000</v>
      </c>
      <c r="D44" s="1014">
        <v>1500000</v>
      </c>
      <c r="E44" s="1012"/>
      <c r="F44" s="1013"/>
      <c r="G44" s="1014"/>
      <c r="H44" s="1012"/>
      <c r="I44" s="1013"/>
      <c r="J44" s="1014"/>
      <c r="K44" s="1012">
        <f t="shared" si="3"/>
        <v>0</v>
      </c>
      <c r="L44" s="1013">
        <f t="shared" si="1"/>
        <v>1500000</v>
      </c>
      <c r="M44" s="1014">
        <f t="shared" si="2"/>
        <v>1500000</v>
      </c>
    </row>
    <row r="45" spans="1:16" s="173" customFormat="1" ht="15" customHeight="1">
      <c r="A45" s="161" t="s">
        <v>93</v>
      </c>
      <c r="B45" s="186">
        <v>35000</v>
      </c>
      <c r="C45" s="187">
        <v>35000</v>
      </c>
      <c r="D45" s="188">
        <v>35000</v>
      </c>
      <c r="E45" s="186"/>
      <c r="F45" s="187"/>
      <c r="G45" s="188"/>
      <c r="H45" s="186"/>
      <c r="I45" s="187"/>
      <c r="J45" s="188"/>
      <c r="K45" s="186">
        <f t="shared" si="3"/>
        <v>35000</v>
      </c>
      <c r="L45" s="187">
        <f t="shared" si="1"/>
        <v>35000</v>
      </c>
      <c r="M45" s="188">
        <f t="shared" si="2"/>
        <v>35000</v>
      </c>
    </row>
    <row r="46" spans="1:16" s="173" customFormat="1" ht="15" customHeight="1">
      <c r="A46" s="190" t="s">
        <v>833</v>
      </c>
      <c r="B46" s="186">
        <v>1653800</v>
      </c>
      <c r="C46" s="187">
        <v>1326350</v>
      </c>
      <c r="D46" s="188">
        <f>'14. melléklet 1'!D18+'14. melléklet 2'!D17</f>
        <v>1422885</v>
      </c>
      <c r="E46" s="186"/>
      <c r="F46" s="187"/>
      <c r="G46" s="188">
        <v>11325</v>
      </c>
      <c r="H46" s="186">
        <v>3187</v>
      </c>
      <c r="I46" s="187">
        <v>3187</v>
      </c>
      <c r="J46" s="188">
        <v>15316</v>
      </c>
      <c r="K46" s="186">
        <f t="shared" si="3"/>
        <v>1656987</v>
      </c>
      <c r="L46" s="187">
        <f t="shared" si="1"/>
        <v>1329537</v>
      </c>
      <c r="M46" s="188">
        <f t="shared" si="2"/>
        <v>1449526</v>
      </c>
    </row>
    <row r="47" spans="1:16" s="173" customFormat="1" ht="15" customHeight="1" thickBot="1">
      <c r="A47" s="199" t="s">
        <v>60</v>
      </c>
      <c r="B47" s="1015"/>
      <c r="C47" s="1016"/>
      <c r="D47" s="1017"/>
      <c r="E47" s="1015">
        <v>781228</v>
      </c>
      <c r="F47" s="1016">
        <v>781486</v>
      </c>
      <c r="G47" s="1017">
        <v>785815</v>
      </c>
      <c r="H47" s="1015">
        <v>1162747</v>
      </c>
      <c r="I47" s="1016">
        <v>1172860</v>
      </c>
      <c r="J47" s="1017">
        <v>1209625</v>
      </c>
      <c r="K47" s="1015">
        <f t="shared" si="3"/>
        <v>1943975</v>
      </c>
      <c r="L47" s="1016">
        <f t="shared" si="1"/>
        <v>1954346</v>
      </c>
      <c r="M47" s="1017">
        <f t="shared" si="2"/>
        <v>1995440</v>
      </c>
      <c r="N47" s="1018"/>
      <c r="O47" s="1018"/>
      <c r="P47" s="1018"/>
    </row>
    <row r="48" spans="1:16" s="173" customFormat="1" ht="15" customHeight="1" thickBot="1">
      <c r="A48" s="204" t="s">
        <v>53</v>
      </c>
      <c r="B48" s="205">
        <f>SUM(B44:B47)</f>
        <v>1688800</v>
      </c>
      <c r="C48" s="206">
        <f t="shared" ref="C48:J48" si="20">SUM(C44:C47)</f>
        <v>2861350</v>
      </c>
      <c r="D48" s="207">
        <f t="shared" si="20"/>
        <v>2957885</v>
      </c>
      <c r="E48" s="205">
        <f t="shared" si="20"/>
        <v>781228</v>
      </c>
      <c r="F48" s="206">
        <f t="shared" si="20"/>
        <v>781486</v>
      </c>
      <c r="G48" s="207">
        <f t="shared" si="20"/>
        <v>797140</v>
      </c>
      <c r="H48" s="205">
        <f t="shared" si="20"/>
        <v>1165934</v>
      </c>
      <c r="I48" s="206">
        <f t="shared" si="20"/>
        <v>1176047</v>
      </c>
      <c r="J48" s="207">
        <f t="shared" si="20"/>
        <v>1224941</v>
      </c>
      <c r="K48" s="205">
        <f t="shared" si="3"/>
        <v>3635962</v>
      </c>
      <c r="L48" s="206">
        <f t="shared" si="1"/>
        <v>4818883</v>
      </c>
      <c r="M48" s="207">
        <f t="shared" si="2"/>
        <v>4979966</v>
      </c>
    </row>
    <row r="49" spans="1:14" s="173" customFormat="1" ht="15" customHeight="1" thickBot="1">
      <c r="A49" s="200" t="s">
        <v>51</v>
      </c>
      <c r="B49" s="201">
        <f>B43+B48</f>
        <v>7277890</v>
      </c>
      <c r="C49" s="202">
        <f t="shared" ref="C49:J49" si="21">C43+C48</f>
        <v>10236177</v>
      </c>
      <c r="D49" s="203">
        <f t="shared" si="21"/>
        <v>10818134</v>
      </c>
      <c r="E49" s="201">
        <f t="shared" si="21"/>
        <v>820325</v>
      </c>
      <c r="F49" s="202">
        <f t="shared" si="21"/>
        <v>827408</v>
      </c>
      <c r="G49" s="203">
        <f t="shared" si="21"/>
        <v>956083</v>
      </c>
      <c r="H49" s="201">
        <f t="shared" si="21"/>
        <v>1424051</v>
      </c>
      <c r="I49" s="202">
        <f t="shared" si="21"/>
        <v>1441049</v>
      </c>
      <c r="J49" s="203">
        <f t="shared" si="21"/>
        <v>1559653</v>
      </c>
      <c r="K49" s="201">
        <f t="shared" si="3"/>
        <v>9522266</v>
      </c>
      <c r="L49" s="202">
        <f t="shared" si="1"/>
        <v>12504634</v>
      </c>
      <c r="M49" s="203">
        <f t="shared" si="2"/>
        <v>13333870</v>
      </c>
    </row>
    <row r="51" spans="1:14">
      <c r="G51" s="192"/>
      <c r="I51" s="192"/>
      <c r="J51" s="192"/>
    </row>
    <row r="52" spans="1:14">
      <c r="E52" s="192"/>
      <c r="F52" s="192"/>
      <c r="G52" s="192"/>
      <c r="I52" s="192"/>
      <c r="J52" s="192"/>
      <c r="K52" s="192"/>
      <c r="L52" s="192"/>
    </row>
    <row r="54" spans="1:14">
      <c r="K54" s="192"/>
      <c r="L54" s="192"/>
      <c r="M54" s="192"/>
      <c r="N54" s="192"/>
    </row>
    <row r="57" spans="1:14">
      <c r="H57" s="192"/>
      <c r="I57" s="192"/>
    </row>
    <row r="65" spans="8:12">
      <c r="H65" s="192"/>
      <c r="I65" s="192"/>
      <c r="K65" s="192"/>
      <c r="L65" s="192"/>
    </row>
  </sheetData>
  <mergeCells count="6">
    <mergeCell ref="A1:M1"/>
    <mergeCell ref="A3:A4"/>
    <mergeCell ref="B3:D3"/>
    <mergeCell ref="E3:G3"/>
    <mergeCell ref="H3:J3"/>
    <mergeCell ref="K3:M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&amp;L&amp;"Times New Roman,Normál"&amp;10 3. melléklet a 18/2018.(IX.26.) önkormányzati rendelethez
 3. melléklet a 27/2017.(XII.21.)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"/>
  <sheetViews>
    <sheetView topLeftCell="C1" zoomScaleNormal="100" workbookViewId="0">
      <selection activeCell="E18" sqref="E18"/>
    </sheetView>
  </sheetViews>
  <sheetFormatPr defaultRowHeight="25.5" customHeight="1"/>
  <cols>
    <col min="1" max="2" width="0" style="3" hidden="1" customWidth="1"/>
    <col min="3" max="3" width="62.7109375" style="3" customWidth="1"/>
    <col min="4" max="15" width="11.28515625" style="3" customWidth="1"/>
    <col min="16" max="16" width="9.140625" style="3"/>
    <col min="17" max="17" width="11.140625" style="3" bestFit="1" customWidth="1"/>
    <col min="18" max="16384" width="9.140625" style="3"/>
  </cols>
  <sheetData>
    <row r="1" spans="1:24" s="147" customFormat="1" ht="15">
      <c r="C1" s="1323" t="s">
        <v>98</v>
      </c>
      <c r="D1" s="1323"/>
      <c r="E1" s="1323"/>
      <c r="F1" s="1323"/>
      <c r="G1" s="1323"/>
      <c r="H1" s="1323"/>
      <c r="I1" s="1323"/>
      <c r="J1" s="1323"/>
      <c r="K1" s="1323"/>
      <c r="L1" s="1323"/>
      <c r="M1" s="1323"/>
      <c r="N1" s="1323"/>
      <c r="O1" s="1323"/>
    </row>
    <row r="2" spans="1:24" s="147" customFormat="1" ht="15">
      <c r="C2" s="1323" t="s">
        <v>99</v>
      </c>
      <c r="D2" s="1323"/>
      <c r="E2" s="1323"/>
      <c r="F2" s="1323"/>
      <c r="G2" s="1323"/>
      <c r="H2" s="1323"/>
      <c r="I2" s="1323"/>
      <c r="J2" s="1323"/>
      <c r="K2" s="1323"/>
      <c r="L2" s="1323"/>
      <c r="M2" s="1323"/>
      <c r="N2" s="1323"/>
      <c r="O2" s="1323"/>
    </row>
    <row r="3" spans="1:24" s="147" customFormat="1" ht="15.75" thickBot="1">
      <c r="C3" s="236"/>
      <c r="D3" s="236"/>
      <c r="E3" s="236"/>
      <c r="F3" s="236"/>
      <c r="G3" s="236"/>
      <c r="H3" s="236"/>
      <c r="I3" s="236"/>
      <c r="J3" s="236"/>
      <c r="K3" s="236"/>
      <c r="L3" s="236"/>
    </row>
    <row r="4" spans="1:24" ht="30.75" customHeight="1" thickBot="1">
      <c r="A4" s="237"/>
      <c r="B4" s="147"/>
      <c r="C4" s="1324" t="s">
        <v>100</v>
      </c>
      <c r="D4" s="1341" t="s">
        <v>76</v>
      </c>
      <c r="E4" s="1327"/>
      <c r="F4" s="1327"/>
      <c r="G4" s="1342" t="s">
        <v>830</v>
      </c>
      <c r="H4" s="1343"/>
      <c r="I4" s="1344"/>
      <c r="J4" s="1345" t="s">
        <v>94</v>
      </c>
      <c r="K4" s="1327"/>
      <c r="L4" s="1346"/>
      <c r="M4" s="1347" t="s">
        <v>78</v>
      </c>
      <c r="N4" s="1327"/>
      <c r="O4" s="1348"/>
      <c r="P4" s="147"/>
      <c r="Q4" s="147"/>
      <c r="R4" s="147"/>
      <c r="S4" s="147"/>
      <c r="T4" s="147"/>
      <c r="U4" s="147"/>
      <c r="V4" s="147"/>
      <c r="W4" s="147"/>
      <c r="X4" s="147"/>
    </row>
    <row r="5" spans="1:24" ht="29.25" thickBot="1">
      <c r="A5" s="13"/>
      <c r="B5" s="238"/>
      <c r="C5" s="1340"/>
      <c r="D5" s="239" t="s">
        <v>4</v>
      </c>
      <c r="E5" s="240" t="s">
        <v>69</v>
      </c>
      <c r="F5" s="241" t="s">
        <v>843</v>
      </c>
      <c r="G5" s="242" t="s">
        <v>4</v>
      </c>
      <c r="H5" s="243" t="s">
        <v>69</v>
      </c>
      <c r="I5" s="244" t="s">
        <v>843</v>
      </c>
      <c r="J5" s="245" t="s">
        <v>4</v>
      </c>
      <c r="K5" s="240" t="s">
        <v>69</v>
      </c>
      <c r="L5" s="241" t="s">
        <v>843</v>
      </c>
      <c r="M5" s="239" t="s">
        <v>4</v>
      </c>
      <c r="N5" s="240" t="s">
        <v>69</v>
      </c>
      <c r="O5" s="246" t="s">
        <v>843</v>
      </c>
      <c r="P5" s="147"/>
      <c r="Q5" s="147"/>
      <c r="R5" s="147"/>
      <c r="S5" s="147"/>
      <c r="T5" s="147"/>
      <c r="U5" s="147"/>
      <c r="V5" s="147"/>
      <c r="W5" s="147"/>
      <c r="X5" s="147"/>
    </row>
    <row r="6" spans="1:24" s="218" customFormat="1" ht="15" customHeight="1">
      <c r="A6" s="247"/>
      <c r="B6" s="228"/>
      <c r="C6" s="15" t="s">
        <v>7</v>
      </c>
      <c r="D6" s="248">
        <v>215364</v>
      </c>
      <c r="E6" s="249">
        <v>371560</v>
      </c>
      <c r="F6" s="250">
        <v>400222</v>
      </c>
      <c r="G6" s="251">
        <v>518371</v>
      </c>
      <c r="H6" s="252">
        <v>523549</v>
      </c>
      <c r="I6" s="253">
        <v>556042</v>
      </c>
      <c r="J6" s="254">
        <v>694122</v>
      </c>
      <c r="K6" s="249">
        <v>710370</v>
      </c>
      <c r="L6" s="250">
        <v>755408</v>
      </c>
      <c r="M6" s="255">
        <f>D6+G6+J6</f>
        <v>1427857</v>
      </c>
      <c r="N6" s="256">
        <f t="shared" ref="N6:N32" si="0">E6+H6+K6</f>
        <v>1605479</v>
      </c>
      <c r="O6" s="12">
        <f t="shared" ref="O6:O32" si="1">F6+I6+L6</f>
        <v>1711672</v>
      </c>
      <c r="P6" s="228"/>
      <c r="Q6" s="228"/>
      <c r="R6" s="228"/>
      <c r="S6" s="228"/>
      <c r="T6" s="228"/>
      <c r="U6" s="228"/>
      <c r="V6" s="228"/>
      <c r="W6" s="228"/>
      <c r="X6" s="228"/>
    </row>
    <row r="7" spans="1:24" s="218" customFormat="1" ht="15" customHeight="1">
      <c r="A7" s="247"/>
      <c r="B7" s="228"/>
      <c r="C7" s="24" t="s">
        <v>101</v>
      </c>
      <c r="D7" s="257">
        <v>41189</v>
      </c>
      <c r="E7" s="258">
        <v>77345</v>
      </c>
      <c r="F7" s="259">
        <v>77017</v>
      </c>
      <c r="G7" s="260">
        <v>119114</v>
      </c>
      <c r="H7" s="261">
        <v>120184</v>
      </c>
      <c r="I7" s="262">
        <v>132444</v>
      </c>
      <c r="J7" s="263">
        <v>137190</v>
      </c>
      <c r="K7" s="258">
        <v>140382</v>
      </c>
      <c r="L7" s="259">
        <v>150796</v>
      </c>
      <c r="M7" s="264">
        <f t="shared" ref="M7:M32" si="2">D7+G7+J7</f>
        <v>297493</v>
      </c>
      <c r="N7" s="265">
        <f t="shared" si="0"/>
        <v>337911</v>
      </c>
      <c r="O7" s="17">
        <f t="shared" si="1"/>
        <v>360257</v>
      </c>
      <c r="P7" s="228"/>
      <c r="Q7" s="228"/>
      <c r="R7" s="228"/>
      <c r="S7" s="228"/>
      <c r="T7" s="228"/>
      <c r="U7" s="228"/>
      <c r="V7" s="228"/>
      <c r="W7" s="228"/>
      <c r="X7" s="228"/>
    </row>
    <row r="8" spans="1:24" s="218" customFormat="1" ht="15" customHeight="1">
      <c r="A8" s="247"/>
      <c r="B8" s="228"/>
      <c r="C8" s="23" t="s">
        <v>13</v>
      </c>
      <c r="D8" s="266">
        <v>1344936</v>
      </c>
      <c r="E8" s="267">
        <v>1774390</v>
      </c>
      <c r="F8" s="268">
        <v>1673950</v>
      </c>
      <c r="G8" s="269">
        <v>170175</v>
      </c>
      <c r="H8" s="270">
        <v>171010</v>
      </c>
      <c r="I8" s="271">
        <v>238185</v>
      </c>
      <c r="J8" s="272">
        <v>544616</v>
      </c>
      <c r="K8" s="267">
        <v>541929</v>
      </c>
      <c r="L8" s="268">
        <v>594614</v>
      </c>
      <c r="M8" s="264">
        <f t="shared" si="2"/>
        <v>2059727</v>
      </c>
      <c r="N8" s="265">
        <f t="shared" si="0"/>
        <v>2487329</v>
      </c>
      <c r="O8" s="17">
        <f t="shared" si="1"/>
        <v>2506749</v>
      </c>
      <c r="P8" s="228"/>
      <c r="Q8" s="273"/>
      <c r="R8" s="228"/>
      <c r="S8" s="228"/>
      <c r="T8" s="228"/>
      <c r="U8" s="228"/>
      <c r="V8" s="228"/>
      <c r="W8" s="228"/>
      <c r="X8" s="228"/>
    </row>
    <row r="9" spans="1:24" s="218" customFormat="1" ht="15" customHeight="1">
      <c r="A9" s="247"/>
      <c r="B9" s="228"/>
      <c r="C9" s="24" t="s">
        <v>15</v>
      </c>
      <c r="D9" s="266">
        <f>'9. melléklet'!B19</f>
        <v>67900</v>
      </c>
      <c r="E9" s="267">
        <f>'9. melléklet'!C19</f>
        <v>61000</v>
      </c>
      <c r="F9" s="268">
        <f>'9. melléklet'!D19</f>
        <v>61000</v>
      </c>
      <c r="G9" s="269"/>
      <c r="H9" s="270"/>
      <c r="I9" s="271"/>
      <c r="J9" s="272"/>
      <c r="K9" s="267"/>
      <c r="L9" s="268"/>
      <c r="M9" s="264">
        <f t="shared" si="2"/>
        <v>67900</v>
      </c>
      <c r="N9" s="265">
        <f t="shared" si="0"/>
        <v>61000</v>
      </c>
      <c r="O9" s="17">
        <f t="shared" si="1"/>
        <v>61000</v>
      </c>
      <c r="P9" s="228"/>
      <c r="Q9" s="228"/>
      <c r="R9" s="228"/>
      <c r="S9" s="228"/>
      <c r="T9" s="228"/>
      <c r="U9" s="228"/>
      <c r="V9" s="228"/>
      <c r="W9" s="228"/>
      <c r="X9" s="228"/>
    </row>
    <row r="10" spans="1:24" s="218" customFormat="1" ht="15" customHeight="1">
      <c r="A10" s="247"/>
      <c r="B10" s="228"/>
      <c r="C10" s="23" t="s">
        <v>17</v>
      </c>
      <c r="D10" s="266">
        <f>SUM(D11:D15)</f>
        <v>1089152</v>
      </c>
      <c r="E10" s="267">
        <f t="shared" ref="E10:L10" si="3">SUM(E11:E15)</f>
        <v>1126813</v>
      </c>
      <c r="F10" s="268">
        <f t="shared" si="3"/>
        <v>1379004</v>
      </c>
      <c r="G10" s="269">
        <f t="shared" si="3"/>
        <v>0</v>
      </c>
      <c r="H10" s="270">
        <f t="shared" si="3"/>
        <v>0</v>
      </c>
      <c r="I10" s="271">
        <f t="shared" si="3"/>
        <v>118</v>
      </c>
      <c r="J10" s="272">
        <f t="shared" si="3"/>
        <v>0</v>
      </c>
      <c r="K10" s="267">
        <f t="shared" si="3"/>
        <v>0</v>
      </c>
      <c r="L10" s="268">
        <f t="shared" si="3"/>
        <v>0</v>
      </c>
      <c r="M10" s="264">
        <f t="shared" si="2"/>
        <v>1089152</v>
      </c>
      <c r="N10" s="265">
        <f t="shared" si="0"/>
        <v>1126813</v>
      </c>
      <c r="O10" s="17">
        <f t="shared" si="1"/>
        <v>1379122</v>
      </c>
      <c r="P10" s="228"/>
      <c r="Q10" s="228"/>
      <c r="R10" s="228"/>
      <c r="S10" s="228"/>
      <c r="T10" s="228"/>
      <c r="U10" s="228"/>
      <c r="V10" s="228"/>
      <c r="W10" s="228"/>
      <c r="X10" s="228"/>
    </row>
    <row r="11" spans="1:24" ht="15" customHeight="1">
      <c r="A11" s="237"/>
      <c r="B11" s="147"/>
      <c r="C11" s="20" t="s">
        <v>18</v>
      </c>
      <c r="D11" s="208">
        <v>18000</v>
      </c>
      <c r="E11" s="209">
        <v>500</v>
      </c>
      <c r="F11" s="210">
        <v>500</v>
      </c>
      <c r="G11" s="211"/>
      <c r="H11" s="212"/>
      <c r="I11" s="213"/>
      <c r="J11" s="214"/>
      <c r="K11" s="209"/>
      <c r="L11" s="210"/>
      <c r="M11" s="264">
        <f t="shared" si="2"/>
        <v>18000</v>
      </c>
      <c r="N11" s="265">
        <f t="shared" si="0"/>
        <v>500</v>
      </c>
      <c r="O11" s="17">
        <f t="shared" si="1"/>
        <v>500</v>
      </c>
      <c r="P11" s="147"/>
      <c r="Q11" s="147"/>
      <c r="R11" s="147"/>
      <c r="S11" s="147"/>
      <c r="T11" s="147"/>
      <c r="U11" s="147"/>
      <c r="V11" s="147"/>
      <c r="W11" s="147"/>
      <c r="X11" s="147"/>
    </row>
    <row r="12" spans="1:24" ht="15" customHeight="1">
      <c r="A12" s="237"/>
      <c r="B12" s="147"/>
      <c r="C12" s="20" t="s">
        <v>19</v>
      </c>
      <c r="D12" s="208"/>
      <c r="E12" s="209">
        <v>17500</v>
      </c>
      <c r="F12" s="210">
        <v>17500</v>
      </c>
      <c r="G12" s="211"/>
      <c r="H12" s="212"/>
      <c r="I12" s="213"/>
      <c r="J12" s="214"/>
      <c r="K12" s="209"/>
      <c r="L12" s="210"/>
      <c r="M12" s="264">
        <f t="shared" si="2"/>
        <v>0</v>
      </c>
      <c r="N12" s="265">
        <f t="shared" si="0"/>
        <v>17500</v>
      </c>
      <c r="O12" s="17">
        <f t="shared" si="1"/>
        <v>17500</v>
      </c>
      <c r="P12" s="147"/>
      <c r="Q12" s="147"/>
      <c r="R12" s="147"/>
      <c r="S12" s="147"/>
      <c r="T12" s="147"/>
      <c r="U12" s="147"/>
      <c r="V12" s="147"/>
      <c r="W12" s="147"/>
      <c r="X12" s="147"/>
    </row>
    <row r="13" spans="1:24" ht="15" customHeight="1">
      <c r="A13" s="237"/>
      <c r="B13" s="147"/>
      <c r="C13" s="29" t="s">
        <v>20</v>
      </c>
      <c r="D13" s="215">
        <f>'10. melléklet'!B54</f>
        <v>40000</v>
      </c>
      <c r="E13" s="216">
        <f>'10. melléklet'!C54</f>
        <v>55000</v>
      </c>
      <c r="F13" s="217">
        <f>'10. melléklet'!D54</f>
        <v>55000</v>
      </c>
      <c r="G13" s="274"/>
      <c r="H13" s="275"/>
      <c r="I13" s="276"/>
      <c r="J13" s="277"/>
      <c r="K13" s="216"/>
      <c r="L13" s="217"/>
      <c r="M13" s="264">
        <f t="shared" si="2"/>
        <v>40000</v>
      </c>
      <c r="N13" s="265">
        <f t="shared" si="0"/>
        <v>55000</v>
      </c>
      <c r="O13" s="17">
        <f t="shared" si="1"/>
        <v>55000</v>
      </c>
      <c r="P13" s="147"/>
      <c r="Q13" s="147"/>
      <c r="R13" s="147"/>
      <c r="S13" s="147"/>
      <c r="T13" s="147"/>
      <c r="U13" s="147"/>
      <c r="V13" s="147"/>
      <c r="W13" s="147"/>
      <c r="X13" s="147"/>
    </row>
    <row r="14" spans="1:24" ht="15" customHeight="1">
      <c r="A14" s="237"/>
      <c r="B14" s="147"/>
      <c r="C14" s="29" t="s">
        <v>22</v>
      </c>
      <c r="D14" s="215">
        <f>'10. melléklet'!B48</f>
        <v>916152</v>
      </c>
      <c r="E14" s="216">
        <f>'10. melléklet'!C48</f>
        <v>952445</v>
      </c>
      <c r="F14" s="217">
        <f>'10. melléklet'!D48</f>
        <v>1025409</v>
      </c>
      <c r="G14" s="274">
        <f>'10. melléklet'!B79</f>
        <v>0</v>
      </c>
      <c r="H14" s="275">
        <f>'10. melléklet'!C79</f>
        <v>0</v>
      </c>
      <c r="I14" s="276">
        <f>'10. melléklet'!D79</f>
        <v>118</v>
      </c>
      <c r="J14" s="277"/>
      <c r="K14" s="216"/>
      <c r="L14" s="217"/>
      <c r="M14" s="264">
        <f t="shared" si="2"/>
        <v>916152</v>
      </c>
      <c r="N14" s="265">
        <f t="shared" si="0"/>
        <v>952445</v>
      </c>
      <c r="O14" s="17">
        <f t="shared" si="1"/>
        <v>1025527</v>
      </c>
      <c r="P14" s="147"/>
      <c r="Q14" s="147"/>
      <c r="R14" s="147"/>
      <c r="S14" s="147"/>
      <c r="T14" s="147"/>
      <c r="U14" s="147"/>
      <c r="V14" s="147"/>
      <c r="W14" s="147"/>
      <c r="X14" s="147"/>
    </row>
    <row r="15" spans="1:24" ht="15" customHeight="1">
      <c r="A15" s="237"/>
      <c r="B15" s="147"/>
      <c r="C15" s="20" t="s">
        <v>24</v>
      </c>
      <c r="D15" s="215">
        <f>SUM(D16:D18)</f>
        <v>115000</v>
      </c>
      <c r="E15" s="216">
        <f t="shared" ref="E15:L15" si="4">SUM(E16:E18)</f>
        <v>101368</v>
      </c>
      <c r="F15" s="217">
        <f t="shared" si="4"/>
        <v>280595</v>
      </c>
      <c r="G15" s="274">
        <f t="shared" si="4"/>
        <v>0</v>
      </c>
      <c r="H15" s="275">
        <f t="shared" si="4"/>
        <v>0</v>
      </c>
      <c r="I15" s="276">
        <f t="shared" si="4"/>
        <v>0</v>
      </c>
      <c r="J15" s="277">
        <f t="shared" si="4"/>
        <v>0</v>
      </c>
      <c r="K15" s="216">
        <f t="shared" si="4"/>
        <v>0</v>
      </c>
      <c r="L15" s="217">
        <f t="shared" si="4"/>
        <v>0</v>
      </c>
      <c r="M15" s="264">
        <f t="shared" si="2"/>
        <v>115000</v>
      </c>
      <c r="N15" s="265">
        <f t="shared" si="0"/>
        <v>101368</v>
      </c>
      <c r="O15" s="17">
        <f t="shared" si="1"/>
        <v>280595</v>
      </c>
      <c r="P15" s="147"/>
      <c r="Q15" s="147"/>
      <c r="R15" s="147"/>
      <c r="S15" s="147"/>
      <c r="T15" s="147"/>
      <c r="U15" s="147"/>
      <c r="V15" s="147"/>
      <c r="W15" s="147"/>
      <c r="X15" s="147"/>
    </row>
    <row r="16" spans="1:24" s="288" customFormat="1" ht="15" customHeight="1">
      <c r="A16" s="278"/>
      <c r="B16" s="279"/>
      <c r="C16" s="280" t="s">
        <v>26</v>
      </c>
      <c r="D16" s="281">
        <f>'16. melléklet'!B7</f>
        <v>15000</v>
      </c>
      <c r="E16" s="282">
        <f>'16. melléklet'!C7</f>
        <v>11341</v>
      </c>
      <c r="F16" s="283">
        <f>'16. melléklet'!D7</f>
        <v>2054</v>
      </c>
      <c r="G16" s="284"/>
      <c r="H16" s="285"/>
      <c r="I16" s="286"/>
      <c r="J16" s="287"/>
      <c r="K16" s="282"/>
      <c r="L16" s="283"/>
      <c r="M16" s="1006">
        <f t="shared" si="2"/>
        <v>15000</v>
      </c>
      <c r="N16" s="1007">
        <f t="shared" si="0"/>
        <v>11341</v>
      </c>
      <c r="O16" s="1008">
        <f t="shared" si="1"/>
        <v>2054</v>
      </c>
      <c r="P16" s="279"/>
      <c r="Q16" s="279"/>
      <c r="R16" s="279"/>
      <c r="S16" s="279"/>
      <c r="T16" s="279"/>
      <c r="U16" s="279"/>
      <c r="V16" s="279"/>
      <c r="W16" s="279"/>
      <c r="X16" s="279"/>
    </row>
    <row r="17" spans="1:24" s="288" customFormat="1" ht="15" customHeight="1">
      <c r="A17" s="278"/>
      <c r="B17" s="279"/>
      <c r="C17" s="280" t="s">
        <v>102</v>
      </c>
      <c r="D17" s="281">
        <f>'16. melléklet'!B10</f>
        <v>100000</v>
      </c>
      <c r="E17" s="282">
        <f>'16. melléklet'!C10</f>
        <v>74949</v>
      </c>
      <c r="F17" s="283">
        <f>'16. melléklet'!D10</f>
        <v>269198</v>
      </c>
      <c r="G17" s="284"/>
      <c r="H17" s="285"/>
      <c r="I17" s="286"/>
      <c r="J17" s="287"/>
      <c r="K17" s="282"/>
      <c r="L17" s="283"/>
      <c r="M17" s="1006">
        <f t="shared" si="2"/>
        <v>100000</v>
      </c>
      <c r="N17" s="1007">
        <f t="shared" si="0"/>
        <v>74949</v>
      </c>
      <c r="O17" s="1008">
        <f t="shared" si="1"/>
        <v>269198</v>
      </c>
      <c r="P17" s="279"/>
      <c r="Q17" s="279"/>
      <c r="R17" s="279"/>
      <c r="S17" s="279"/>
      <c r="T17" s="279"/>
      <c r="U17" s="279"/>
      <c r="V17" s="279"/>
      <c r="W17" s="279"/>
      <c r="X17" s="279"/>
    </row>
    <row r="18" spans="1:24" s="288" customFormat="1" ht="15" customHeight="1">
      <c r="A18" s="279"/>
      <c r="B18" s="279"/>
      <c r="C18" s="280" t="s">
        <v>30</v>
      </c>
      <c r="D18" s="281">
        <f>'16. melléklet'!B14</f>
        <v>0</v>
      </c>
      <c r="E18" s="282">
        <f>'16. melléklet'!C14</f>
        <v>15078</v>
      </c>
      <c r="F18" s="283">
        <f>'16. melléklet'!D14</f>
        <v>9343</v>
      </c>
      <c r="G18" s="284"/>
      <c r="H18" s="285"/>
      <c r="I18" s="286"/>
      <c r="J18" s="287"/>
      <c r="K18" s="282"/>
      <c r="L18" s="283"/>
      <c r="M18" s="1006">
        <f t="shared" si="2"/>
        <v>0</v>
      </c>
      <c r="N18" s="1007">
        <f t="shared" si="0"/>
        <v>15078</v>
      </c>
      <c r="O18" s="1008">
        <f t="shared" si="1"/>
        <v>9343</v>
      </c>
      <c r="P18" s="279"/>
      <c r="Q18" s="279"/>
      <c r="R18" s="279"/>
      <c r="S18" s="279"/>
      <c r="T18" s="279"/>
      <c r="U18" s="279"/>
      <c r="V18" s="279"/>
      <c r="W18" s="279"/>
      <c r="X18" s="279"/>
    </row>
    <row r="19" spans="1:24" s="218" customFormat="1" ht="15" customHeight="1">
      <c r="A19" s="228"/>
      <c r="B19" s="228"/>
      <c r="C19" s="24" t="s">
        <v>831</v>
      </c>
      <c r="D19" s="257">
        <f>'7. melléklet'!C4</f>
        <v>1833212</v>
      </c>
      <c r="E19" s="258">
        <f>'7. melléklet'!D4</f>
        <v>2478411</v>
      </c>
      <c r="F19" s="259">
        <f>'7. melléklet'!E4</f>
        <v>2989282</v>
      </c>
      <c r="G19" s="260">
        <f>'7. melléklet'!C70</f>
        <v>11465</v>
      </c>
      <c r="H19" s="261">
        <f>'7. melléklet'!D70</f>
        <v>11465</v>
      </c>
      <c r="I19" s="262">
        <f>'7. melléklet'!E70</f>
        <v>28094</v>
      </c>
      <c r="J19" s="263">
        <f>'7. melléklet'!C90</f>
        <v>19052</v>
      </c>
      <c r="K19" s="258">
        <f>'7. melléklet'!D90</f>
        <v>19297</v>
      </c>
      <c r="L19" s="259">
        <v>30909</v>
      </c>
      <c r="M19" s="264">
        <f t="shared" si="2"/>
        <v>1863729</v>
      </c>
      <c r="N19" s="265">
        <f t="shared" si="0"/>
        <v>2509173</v>
      </c>
      <c r="O19" s="17">
        <f t="shared" si="1"/>
        <v>3048285</v>
      </c>
      <c r="P19" s="228"/>
      <c r="Q19" s="228"/>
      <c r="R19" s="228"/>
      <c r="S19" s="228"/>
      <c r="T19" s="228"/>
      <c r="U19" s="228"/>
      <c r="V19" s="228"/>
      <c r="W19" s="228"/>
      <c r="X19" s="228"/>
    </row>
    <row r="20" spans="1:24" s="218" customFormat="1" ht="15" customHeight="1">
      <c r="A20" s="228"/>
      <c r="B20" s="228"/>
      <c r="C20" s="24" t="s">
        <v>832</v>
      </c>
      <c r="D20" s="257">
        <f>'8. melléklet'!D4</f>
        <v>500095</v>
      </c>
      <c r="E20" s="258">
        <f>'8. melléklet'!E4</f>
        <v>665045</v>
      </c>
      <c r="F20" s="259">
        <f>'8. melléklet'!F4</f>
        <v>710137</v>
      </c>
      <c r="G20" s="260"/>
      <c r="H20" s="261"/>
      <c r="I20" s="262"/>
      <c r="J20" s="263">
        <f>'8. melléklet'!D30</f>
        <v>29071</v>
      </c>
      <c r="K20" s="258">
        <f>'8. melléklet'!E30</f>
        <v>29071</v>
      </c>
      <c r="L20" s="259">
        <v>27926</v>
      </c>
      <c r="M20" s="264">
        <f t="shared" si="2"/>
        <v>529166</v>
      </c>
      <c r="N20" s="265">
        <f t="shared" si="0"/>
        <v>694116</v>
      </c>
      <c r="O20" s="17">
        <f t="shared" si="1"/>
        <v>738063</v>
      </c>
      <c r="P20" s="228"/>
      <c r="Q20" s="228"/>
      <c r="R20" s="228"/>
      <c r="S20" s="228"/>
      <c r="T20" s="228"/>
      <c r="U20" s="228"/>
      <c r="V20" s="228"/>
      <c r="W20" s="228"/>
      <c r="X20" s="228"/>
    </row>
    <row r="21" spans="1:24" s="218" customFormat="1" ht="15" customHeight="1">
      <c r="A21" s="228"/>
      <c r="B21" s="228"/>
      <c r="C21" s="24" t="s">
        <v>38</v>
      </c>
      <c r="D21" s="257">
        <f>SUM(D22:D24)</f>
        <v>56000</v>
      </c>
      <c r="E21" s="258">
        <f t="shared" ref="E21:F21" si="5">SUM(E22:E24)</f>
        <v>41200</v>
      </c>
      <c r="F21" s="259">
        <f t="shared" si="5"/>
        <v>6990</v>
      </c>
      <c r="G21" s="260">
        <f t="shared" ref="G21" si="6">SUM(G22:G24)</f>
        <v>1200</v>
      </c>
      <c r="H21" s="261">
        <f t="shared" ref="H21" si="7">SUM(H22:H24)</f>
        <v>1200</v>
      </c>
      <c r="I21" s="262">
        <f t="shared" ref="I21" si="8">SUM(I22:I24)</f>
        <v>1200</v>
      </c>
      <c r="J21" s="263">
        <f t="shared" ref="J21" si="9">SUM(J22:J24)</f>
        <v>0</v>
      </c>
      <c r="K21" s="258">
        <f t="shared" ref="K21" si="10">SUM(K22:K24)</f>
        <v>0</v>
      </c>
      <c r="L21" s="259">
        <f t="shared" ref="L21" si="11">SUM(L22:L24)</f>
        <v>0</v>
      </c>
      <c r="M21" s="264">
        <f t="shared" si="2"/>
        <v>57200</v>
      </c>
      <c r="N21" s="265">
        <f t="shared" si="0"/>
        <v>42400</v>
      </c>
      <c r="O21" s="17">
        <f t="shared" si="1"/>
        <v>8190</v>
      </c>
      <c r="P21" s="228"/>
      <c r="Q21" s="228"/>
      <c r="R21" s="228"/>
      <c r="S21" s="228"/>
      <c r="T21" s="228"/>
      <c r="U21" s="228"/>
      <c r="V21" s="228"/>
      <c r="W21" s="228"/>
      <c r="X21" s="228"/>
    </row>
    <row r="22" spans="1:24" ht="15" customHeight="1">
      <c r="A22" s="147"/>
      <c r="B22" s="147"/>
      <c r="C22" s="20" t="s">
        <v>20</v>
      </c>
      <c r="D22" s="215">
        <f>'10. melléklet'!B71</f>
        <v>0</v>
      </c>
      <c r="E22" s="216">
        <f>'10. melléklet'!C71</f>
        <v>0</v>
      </c>
      <c r="F22" s="217">
        <f>'10. melléklet'!D71</f>
        <v>200</v>
      </c>
      <c r="G22" s="274">
        <f>'10. melléklet'!B82</f>
        <v>1200</v>
      </c>
      <c r="H22" s="275">
        <f>'10. melléklet'!C82</f>
        <v>1200</v>
      </c>
      <c r="I22" s="276">
        <f>'10. melléklet'!D82</f>
        <v>1200</v>
      </c>
      <c r="J22" s="277"/>
      <c r="K22" s="216"/>
      <c r="L22" s="217"/>
      <c r="M22" s="264">
        <f t="shared" si="2"/>
        <v>1200</v>
      </c>
      <c r="N22" s="265">
        <f t="shared" si="0"/>
        <v>1200</v>
      </c>
      <c r="O22" s="17">
        <f t="shared" si="1"/>
        <v>1400</v>
      </c>
      <c r="P22" s="147"/>
      <c r="Q22" s="147"/>
      <c r="R22" s="147"/>
      <c r="S22" s="147"/>
      <c r="T22" s="147"/>
      <c r="U22" s="147"/>
      <c r="V22" s="147"/>
      <c r="W22" s="147"/>
      <c r="X22" s="147"/>
    </row>
    <row r="23" spans="1:24" ht="15" customHeight="1">
      <c r="A23" s="147"/>
      <c r="B23" s="147"/>
      <c r="C23" s="29" t="s">
        <v>40</v>
      </c>
      <c r="D23" s="215">
        <f>'10. melléklet'!B66</f>
        <v>6000</v>
      </c>
      <c r="E23" s="216">
        <f>'10. melléklet'!C66</f>
        <v>6200</v>
      </c>
      <c r="F23" s="217">
        <f>'10. melléklet'!D66</f>
        <v>6790</v>
      </c>
      <c r="G23" s="274"/>
      <c r="H23" s="275"/>
      <c r="I23" s="276"/>
      <c r="J23" s="277"/>
      <c r="K23" s="216"/>
      <c r="L23" s="217"/>
      <c r="M23" s="264">
        <f t="shared" si="2"/>
        <v>6000</v>
      </c>
      <c r="N23" s="265">
        <f t="shared" si="0"/>
        <v>6200</v>
      </c>
      <c r="O23" s="17">
        <f t="shared" si="1"/>
        <v>6790</v>
      </c>
      <c r="P23" s="147"/>
      <c r="Q23" s="147"/>
      <c r="R23" s="147"/>
      <c r="S23" s="147"/>
      <c r="T23" s="147"/>
      <c r="U23" s="147"/>
      <c r="V23" s="147"/>
      <c r="W23" s="147"/>
      <c r="X23" s="147"/>
    </row>
    <row r="24" spans="1:24" ht="15" customHeight="1">
      <c r="A24" s="147"/>
      <c r="B24" s="147"/>
      <c r="C24" s="29" t="s">
        <v>103</v>
      </c>
      <c r="D24" s="215">
        <f>D25</f>
        <v>50000</v>
      </c>
      <c r="E24" s="216">
        <f t="shared" ref="E24:F24" si="12">E25</f>
        <v>35000</v>
      </c>
      <c r="F24" s="217">
        <f t="shared" si="12"/>
        <v>0</v>
      </c>
      <c r="G24" s="274">
        <f t="shared" ref="G24" si="13">G25</f>
        <v>0</v>
      </c>
      <c r="H24" s="275">
        <f t="shared" ref="H24" si="14">H25</f>
        <v>0</v>
      </c>
      <c r="I24" s="276">
        <f t="shared" ref="I24" si="15">I25</f>
        <v>0</v>
      </c>
      <c r="J24" s="277">
        <f t="shared" ref="J24" si="16">J25</f>
        <v>0</v>
      </c>
      <c r="K24" s="216">
        <f t="shared" ref="K24" si="17">K25</f>
        <v>0</v>
      </c>
      <c r="L24" s="217">
        <f t="shared" ref="L24" si="18">L25</f>
        <v>0</v>
      </c>
      <c r="M24" s="264">
        <f t="shared" si="2"/>
        <v>50000</v>
      </c>
      <c r="N24" s="265">
        <f t="shared" si="0"/>
        <v>35000</v>
      </c>
      <c r="O24" s="17">
        <f t="shared" si="1"/>
        <v>0</v>
      </c>
      <c r="P24" s="147"/>
      <c r="Q24" s="147"/>
      <c r="R24" s="147"/>
      <c r="S24" s="147"/>
      <c r="T24" s="147"/>
      <c r="U24" s="147"/>
      <c r="V24" s="147"/>
      <c r="W24" s="147"/>
      <c r="X24" s="147"/>
    </row>
    <row r="25" spans="1:24" s="290" customFormat="1" ht="15" customHeight="1" thickBot="1">
      <c r="A25" s="289"/>
      <c r="B25" s="289"/>
      <c r="C25" s="291" t="s">
        <v>43</v>
      </c>
      <c r="D25" s="292">
        <f>'16. melléklet'!B19</f>
        <v>50000</v>
      </c>
      <c r="E25" s="293">
        <f>'16. melléklet'!C19</f>
        <v>35000</v>
      </c>
      <c r="F25" s="294">
        <f>'16. melléklet'!D19</f>
        <v>0</v>
      </c>
      <c r="G25" s="295"/>
      <c r="H25" s="296"/>
      <c r="I25" s="297"/>
      <c r="J25" s="298"/>
      <c r="K25" s="293"/>
      <c r="L25" s="294"/>
      <c r="M25" s="1009">
        <f t="shared" si="2"/>
        <v>50000</v>
      </c>
      <c r="N25" s="1010">
        <f t="shared" si="0"/>
        <v>35000</v>
      </c>
      <c r="O25" s="1011">
        <f t="shared" si="1"/>
        <v>0</v>
      </c>
      <c r="P25" s="289"/>
      <c r="Q25" s="289"/>
      <c r="R25" s="289"/>
      <c r="S25" s="289"/>
      <c r="T25" s="289"/>
      <c r="U25" s="289"/>
      <c r="V25" s="289"/>
      <c r="W25" s="289"/>
      <c r="X25" s="289"/>
    </row>
    <row r="26" spans="1:24" s="218" customFormat="1" ht="15" customHeight="1" thickBot="1">
      <c r="C26" s="219" t="s">
        <v>55</v>
      </c>
      <c r="D26" s="220">
        <f>D6+D7+D8+D9+D10+D19+D20+D21</f>
        <v>5147848</v>
      </c>
      <c r="E26" s="221">
        <f t="shared" ref="E26:L26" si="19">E6+E7+E8+E9+E10+E19+E20+E21</f>
        <v>6595764</v>
      </c>
      <c r="F26" s="222">
        <f t="shared" si="19"/>
        <v>7297602</v>
      </c>
      <c r="G26" s="223">
        <f t="shared" si="19"/>
        <v>820325</v>
      </c>
      <c r="H26" s="224">
        <f t="shared" si="19"/>
        <v>827408</v>
      </c>
      <c r="I26" s="225">
        <f t="shared" si="19"/>
        <v>956083</v>
      </c>
      <c r="J26" s="226">
        <f t="shared" si="19"/>
        <v>1424051</v>
      </c>
      <c r="K26" s="221">
        <f t="shared" si="19"/>
        <v>1441049</v>
      </c>
      <c r="L26" s="222">
        <f t="shared" si="19"/>
        <v>1559653</v>
      </c>
      <c r="M26" s="227">
        <f t="shared" si="2"/>
        <v>7392224</v>
      </c>
      <c r="N26" s="222">
        <f t="shared" si="0"/>
        <v>8864221</v>
      </c>
      <c r="O26" s="40">
        <f t="shared" si="1"/>
        <v>9813338</v>
      </c>
      <c r="P26" s="228"/>
      <c r="Q26" s="228"/>
      <c r="R26" s="228"/>
      <c r="S26" s="228"/>
      <c r="T26" s="228"/>
      <c r="U26" s="228"/>
      <c r="V26" s="228"/>
      <c r="W26" s="228"/>
      <c r="X26" s="228"/>
    </row>
    <row r="27" spans="1:24" s="218" customFormat="1" ht="15" customHeight="1">
      <c r="C27" s="15" t="s">
        <v>46</v>
      </c>
      <c r="D27" s="248">
        <v>151067</v>
      </c>
      <c r="E27" s="249">
        <v>151067</v>
      </c>
      <c r="F27" s="250">
        <v>151067</v>
      </c>
      <c r="G27" s="251"/>
      <c r="H27" s="252"/>
      <c r="I27" s="253"/>
      <c r="J27" s="254"/>
      <c r="K27" s="249"/>
      <c r="L27" s="250"/>
      <c r="M27" s="255">
        <f t="shared" si="2"/>
        <v>151067</v>
      </c>
      <c r="N27" s="256">
        <f t="shared" si="0"/>
        <v>151067</v>
      </c>
      <c r="O27" s="12">
        <f t="shared" si="1"/>
        <v>151067</v>
      </c>
      <c r="P27" s="228"/>
      <c r="Q27" s="228"/>
      <c r="R27" s="228"/>
      <c r="S27" s="228"/>
      <c r="T27" s="228"/>
      <c r="U27" s="228"/>
      <c r="V27" s="228"/>
      <c r="W27" s="228"/>
      <c r="X27" s="228"/>
    </row>
    <row r="28" spans="1:24" s="218" customFormat="1" ht="15" customHeight="1">
      <c r="C28" s="24" t="s">
        <v>97</v>
      </c>
      <c r="D28" s="257">
        <v>0</v>
      </c>
      <c r="E28" s="258">
        <v>1500000</v>
      </c>
      <c r="F28" s="259">
        <v>1500000</v>
      </c>
      <c r="G28" s="260"/>
      <c r="H28" s="261"/>
      <c r="I28" s="262"/>
      <c r="J28" s="263"/>
      <c r="K28" s="258"/>
      <c r="L28" s="259"/>
      <c r="M28" s="264">
        <f t="shared" si="2"/>
        <v>0</v>
      </c>
      <c r="N28" s="265">
        <f t="shared" si="0"/>
        <v>1500000</v>
      </c>
      <c r="O28" s="17">
        <f t="shared" si="1"/>
        <v>1500000</v>
      </c>
      <c r="P28" s="228"/>
      <c r="Q28" s="228"/>
      <c r="R28" s="228"/>
      <c r="S28" s="228"/>
      <c r="T28" s="228"/>
      <c r="U28" s="228"/>
      <c r="V28" s="228"/>
      <c r="W28" s="228"/>
      <c r="X28" s="228"/>
    </row>
    <row r="29" spans="1:24" s="218" customFormat="1" ht="15" customHeight="1">
      <c r="C29" s="24" t="s">
        <v>108</v>
      </c>
      <c r="D29" s="257">
        <v>35000</v>
      </c>
      <c r="E29" s="258">
        <v>35000</v>
      </c>
      <c r="F29" s="259">
        <f>E29+8436</f>
        <v>43436</v>
      </c>
      <c r="G29" s="260"/>
      <c r="H29" s="261"/>
      <c r="I29" s="262"/>
      <c r="J29" s="263"/>
      <c r="K29" s="258"/>
      <c r="L29" s="259"/>
      <c r="M29" s="264">
        <f t="shared" si="2"/>
        <v>35000</v>
      </c>
      <c r="N29" s="265">
        <f t="shared" si="0"/>
        <v>35000</v>
      </c>
      <c r="O29" s="17">
        <f t="shared" si="1"/>
        <v>43436</v>
      </c>
      <c r="P29" s="228"/>
      <c r="Q29" s="228"/>
      <c r="R29" s="228"/>
      <c r="S29" s="228"/>
      <c r="T29" s="228"/>
      <c r="U29" s="228"/>
      <c r="V29" s="228"/>
      <c r="W29" s="228"/>
      <c r="X29" s="228"/>
    </row>
    <row r="30" spans="1:24" s="228" customFormat="1" ht="15" customHeight="1" thickBot="1">
      <c r="C30" s="299" t="s">
        <v>109</v>
      </c>
      <c r="D30" s="229">
        <v>1943975</v>
      </c>
      <c r="E30" s="230">
        <v>1954346</v>
      </c>
      <c r="F30" s="136">
        <v>1995440</v>
      </c>
      <c r="G30" s="1001"/>
      <c r="H30" s="1002"/>
      <c r="I30" s="1003"/>
      <c r="J30" s="1004"/>
      <c r="K30" s="134"/>
      <c r="L30" s="1005"/>
      <c r="M30" s="229">
        <f t="shared" si="2"/>
        <v>1943975</v>
      </c>
      <c r="N30" s="230">
        <f t="shared" si="0"/>
        <v>1954346</v>
      </c>
      <c r="O30" s="137">
        <f t="shared" si="1"/>
        <v>1995440</v>
      </c>
    </row>
    <row r="31" spans="1:24" s="228" customFormat="1" ht="15" customHeight="1" thickBot="1">
      <c r="C31" s="219" t="s">
        <v>56</v>
      </c>
      <c r="D31" s="231">
        <f>SUM(D27:D30)</f>
        <v>2130042</v>
      </c>
      <c r="E31" s="232">
        <f t="shared" ref="E31:L31" si="20">SUM(E27:E30)</f>
        <v>3640413</v>
      </c>
      <c r="F31" s="42">
        <f t="shared" si="20"/>
        <v>3689943</v>
      </c>
      <c r="G31" s="233">
        <f t="shared" si="20"/>
        <v>0</v>
      </c>
      <c r="H31" s="234">
        <f t="shared" si="20"/>
        <v>0</v>
      </c>
      <c r="I31" s="235">
        <f t="shared" si="20"/>
        <v>0</v>
      </c>
      <c r="J31" s="41">
        <f t="shared" si="20"/>
        <v>0</v>
      </c>
      <c r="K31" s="232">
        <f t="shared" si="20"/>
        <v>0</v>
      </c>
      <c r="L31" s="42">
        <f t="shared" si="20"/>
        <v>0</v>
      </c>
      <c r="M31" s="231">
        <f t="shared" si="2"/>
        <v>2130042</v>
      </c>
      <c r="N31" s="232">
        <f t="shared" si="0"/>
        <v>3640413</v>
      </c>
      <c r="O31" s="40">
        <f t="shared" si="1"/>
        <v>3689943</v>
      </c>
    </row>
    <row r="32" spans="1:24" s="218" customFormat="1" ht="15" customHeight="1" thickBot="1">
      <c r="C32" s="300" t="s">
        <v>52</v>
      </c>
      <c r="D32" s="301">
        <f>D26+D31</f>
        <v>7277890</v>
      </c>
      <c r="E32" s="302">
        <f t="shared" ref="E32:L32" si="21">E26+E31</f>
        <v>10236177</v>
      </c>
      <c r="F32" s="303">
        <f t="shared" si="21"/>
        <v>10987545</v>
      </c>
      <c r="G32" s="304">
        <f t="shared" si="21"/>
        <v>820325</v>
      </c>
      <c r="H32" s="305">
        <f t="shared" si="21"/>
        <v>827408</v>
      </c>
      <c r="I32" s="306">
        <f t="shared" si="21"/>
        <v>956083</v>
      </c>
      <c r="J32" s="307">
        <f t="shared" si="21"/>
        <v>1424051</v>
      </c>
      <c r="K32" s="302">
        <f t="shared" si="21"/>
        <v>1441049</v>
      </c>
      <c r="L32" s="303">
        <f t="shared" si="21"/>
        <v>1559653</v>
      </c>
      <c r="M32" s="308">
        <f t="shared" si="2"/>
        <v>9522266</v>
      </c>
      <c r="N32" s="303">
        <f t="shared" si="0"/>
        <v>12504634</v>
      </c>
      <c r="O32" s="309">
        <f t="shared" si="1"/>
        <v>13503281</v>
      </c>
      <c r="P32" s="228"/>
      <c r="Q32" s="228"/>
      <c r="R32" s="228"/>
      <c r="S32" s="228"/>
      <c r="T32" s="228"/>
      <c r="U32" s="228"/>
      <c r="V32" s="228"/>
      <c r="W32" s="228"/>
      <c r="X32" s="228"/>
    </row>
    <row r="34" spans="4:6" ht="15">
      <c r="D34" s="4"/>
      <c r="E34" s="4"/>
      <c r="F34" s="4"/>
    </row>
  </sheetData>
  <mergeCells count="7">
    <mergeCell ref="C1:O1"/>
    <mergeCell ref="C2:O2"/>
    <mergeCell ref="C4:C5"/>
    <mergeCell ref="D4:F4"/>
    <mergeCell ref="G4:I4"/>
    <mergeCell ref="J4:L4"/>
    <mergeCell ref="M4:O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&amp;L&amp;"Times New Roman,Normál"&amp;10 4. melléklet a 18/2018.(IX.26.) önkormányzati rendelethez
 4. melléklet a 27/2017.(XII.21.)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4"/>
  <sheetViews>
    <sheetView topLeftCell="E142" zoomScaleNormal="100" workbookViewId="0">
      <selection activeCell="F6" sqref="F6"/>
    </sheetView>
  </sheetViews>
  <sheetFormatPr defaultRowHeight="15"/>
  <cols>
    <col min="1" max="1" width="13.85546875" style="310" bestFit="1" customWidth="1"/>
    <col min="2" max="2" width="7.5703125" style="310" bestFit="1" customWidth="1"/>
    <col min="3" max="3" width="95.5703125" style="310" customWidth="1"/>
    <col min="4" max="4" width="14.42578125" style="310" bestFit="1" customWidth="1"/>
    <col min="5" max="6" width="11.28515625" style="310" customWidth="1"/>
    <col min="7" max="7" width="10.28515625" style="310" bestFit="1" customWidth="1"/>
    <col min="8" max="8" width="11.140625" style="310" bestFit="1" customWidth="1"/>
    <col min="9" max="9" width="10.140625" style="310" bestFit="1" customWidth="1"/>
    <col min="10" max="10" width="11.5703125" style="310" customWidth="1"/>
    <col min="11" max="11" width="10" style="310" bestFit="1" customWidth="1"/>
    <col min="12" max="13" width="10.7109375" style="310" bestFit="1" customWidth="1"/>
    <col min="14" max="14" width="10.140625" style="310" bestFit="1" customWidth="1"/>
    <col min="15" max="15" width="10.42578125" style="310" bestFit="1" customWidth="1"/>
    <col min="16" max="16" width="10.28515625" style="310" bestFit="1" customWidth="1"/>
    <col min="17" max="17" width="10.140625" style="310" bestFit="1" customWidth="1"/>
    <col min="18" max="18" width="14.28515625" style="310" bestFit="1" customWidth="1"/>
    <col min="19" max="19" width="9.28515625" style="310" customWidth="1"/>
    <col min="20" max="16384" width="9.140625" style="310"/>
  </cols>
  <sheetData>
    <row r="1" spans="1:19" ht="15" customHeight="1">
      <c r="A1" s="1349" t="s">
        <v>230</v>
      </c>
      <c r="B1" s="1349"/>
      <c r="C1" s="1349"/>
      <c r="D1" s="1349"/>
      <c r="E1" s="1349"/>
      <c r="F1" s="1349"/>
      <c r="G1" s="1349"/>
      <c r="H1" s="1349"/>
      <c r="I1" s="1349"/>
      <c r="J1" s="1349"/>
      <c r="K1" s="1349"/>
      <c r="L1" s="1349"/>
      <c r="M1" s="1349"/>
      <c r="N1" s="1349"/>
      <c r="O1" s="1349"/>
      <c r="P1" s="1349"/>
      <c r="Q1" s="1349"/>
      <c r="R1" s="1349"/>
      <c r="S1" s="1349"/>
    </row>
    <row r="2" spans="1:19" ht="15.75" thickBot="1">
      <c r="A2" s="1350"/>
      <c r="B2" s="1350"/>
      <c r="C2" s="1350"/>
      <c r="D2" s="1350"/>
      <c r="E2" s="1350"/>
      <c r="F2" s="1350"/>
      <c r="G2" s="1350"/>
      <c r="H2" s="1350"/>
      <c r="I2" s="1350"/>
      <c r="J2" s="1350"/>
      <c r="K2" s="1350"/>
      <c r="L2" s="1350"/>
      <c r="M2" s="1350"/>
      <c r="N2" s="1350"/>
      <c r="O2" s="1350"/>
      <c r="P2" s="1350"/>
      <c r="Q2" s="1350"/>
      <c r="R2" s="1350"/>
      <c r="S2" s="1350"/>
    </row>
    <row r="3" spans="1:19" ht="15.75" thickTop="1">
      <c r="A3" s="1351" t="s">
        <v>3</v>
      </c>
      <c r="B3" s="1352"/>
      <c r="C3" s="1352"/>
      <c r="D3" s="1353"/>
      <c r="E3" s="1357" t="s">
        <v>110</v>
      </c>
      <c r="F3" s="1357" t="s">
        <v>111</v>
      </c>
      <c r="G3" s="1359" t="s">
        <v>112</v>
      </c>
      <c r="H3" s="1352"/>
      <c r="I3" s="1352"/>
      <c r="J3" s="1352"/>
      <c r="K3" s="1352"/>
      <c r="L3" s="1352"/>
      <c r="M3" s="1352" t="s">
        <v>113</v>
      </c>
      <c r="N3" s="1352"/>
      <c r="O3" s="1352"/>
      <c r="P3" s="1352"/>
      <c r="Q3" s="1352" t="s">
        <v>62</v>
      </c>
      <c r="R3" s="1352"/>
      <c r="S3" s="1360" t="s">
        <v>210</v>
      </c>
    </row>
    <row r="4" spans="1:19" ht="57.75" thickBot="1">
      <c r="A4" s="1354"/>
      <c r="B4" s="1355"/>
      <c r="C4" s="1355"/>
      <c r="D4" s="1356"/>
      <c r="E4" s="1358"/>
      <c r="F4" s="1358"/>
      <c r="G4" s="1036" t="s">
        <v>825</v>
      </c>
      <c r="H4" s="1037" t="s">
        <v>202</v>
      </c>
      <c r="I4" s="1037" t="s">
        <v>203</v>
      </c>
      <c r="J4" s="1037" t="s">
        <v>204</v>
      </c>
      <c r="K4" s="1037" t="s">
        <v>205</v>
      </c>
      <c r="L4" s="1037" t="s">
        <v>24</v>
      </c>
      <c r="M4" s="1038" t="s">
        <v>64</v>
      </c>
      <c r="N4" s="1038" t="s">
        <v>65</v>
      </c>
      <c r="O4" s="1037" t="s">
        <v>206</v>
      </c>
      <c r="P4" s="1039" t="s">
        <v>207</v>
      </c>
      <c r="Q4" s="1039" t="s">
        <v>208</v>
      </c>
      <c r="R4" s="1037" t="s">
        <v>209</v>
      </c>
      <c r="S4" s="1361"/>
    </row>
    <row r="5" spans="1:19" ht="15.75" thickTop="1">
      <c r="A5" s="1372" t="s">
        <v>115</v>
      </c>
      <c r="B5" s="1373" t="s">
        <v>116</v>
      </c>
      <c r="C5" s="1379" t="s">
        <v>826</v>
      </c>
      <c r="D5" s="1040" t="s">
        <v>4</v>
      </c>
      <c r="E5" s="1041">
        <v>1653800</v>
      </c>
      <c r="F5" s="1041">
        <f>SUM(G5:S5)</f>
        <v>9000</v>
      </c>
      <c r="G5" s="1042">
        <v>1446</v>
      </c>
      <c r="H5" s="1043">
        <v>619</v>
      </c>
      <c r="I5" s="1043">
        <v>4775</v>
      </c>
      <c r="J5" s="1043"/>
      <c r="K5" s="1043"/>
      <c r="L5" s="1043"/>
      <c r="M5" s="1043">
        <v>2160</v>
      </c>
      <c r="N5" s="1043"/>
      <c r="O5" s="1043"/>
      <c r="P5" s="1043"/>
      <c r="Q5" s="1043"/>
      <c r="R5" s="1044"/>
      <c r="S5" s="1045"/>
    </row>
    <row r="6" spans="1:19">
      <c r="A6" s="1363"/>
      <c r="B6" s="1366"/>
      <c r="C6" s="1375"/>
      <c r="D6" s="1031" t="s">
        <v>215</v>
      </c>
      <c r="E6" s="1032">
        <v>1326350</v>
      </c>
      <c r="F6" s="1032">
        <f t="shared" ref="F6:F40" si="0">SUM(G6:S6)</f>
        <v>0</v>
      </c>
      <c r="G6" s="1033"/>
      <c r="H6" s="1034"/>
      <c r="I6" s="1034"/>
      <c r="J6" s="1034"/>
      <c r="K6" s="1034"/>
      <c r="L6" s="1034"/>
      <c r="M6" s="1034"/>
      <c r="N6" s="1034"/>
      <c r="O6" s="1034"/>
      <c r="P6" s="1034"/>
      <c r="Q6" s="1034"/>
      <c r="R6" s="1035"/>
      <c r="S6" s="1046"/>
    </row>
    <row r="7" spans="1:19" ht="15.75" thickBot="1">
      <c r="A7" s="1369"/>
      <c r="B7" s="1371"/>
      <c r="C7" s="1376"/>
      <c r="D7" s="1031" t="s">
        <v>839</v>
      </c>
      <c r="E7" s="1032">
        <v>1592296</v>
      </c>
      <c r="F7" s="1032">
        <f t="shared" si="0"/>
        <v>0</v>
      </c>
      <c r="G7" s="1033"/>
      <c r="H7" s="1034"/>
      <c r="I7" s="1034"/>
      <c r="J7" s="1034"/>
      <c r="K7" s="1034"/>
      <c r="L7" s="1034"/>
      <c r="M7" s="1034"/>
      <c r="N7" s="1034"/>
      <c r="O7" s="1034"/>
      <c r="P7" s="1034"/>
      <c r="Q7" s="1034"/>
      <c r="R7" s="1035"/>
      <c r="S7" s="1046"/>
    </row>
    <row r="8" spans="1:19" ht="15" customHeight="1">
      <c r="A8" s="1362" t="s">
        <v>115</v>
      </c>
      <c r="B8" s="1365" t="s">
        <v>116</v>
      </c>
      <c r="C8" s="1377" t="s">
        <v>117</v>
      </c>
      <c r="D8" s="1086" t="s">
        <v>4</v>
      </c>
      <c r="E8" s="313">
        <v>17096</v>
      </c>
      <c r="F8" s="313">
        <f t="shared" si="0"/>
        <v>805618</v>
      </c>
      <c r="G8" s="1087">
        <v>71941</v>
      </c>
      <c r="H8" s="1088">
        <v>15769</v>
      </c>
      <c r="I8" s="1088">
        <v>642408</v>
      </c>
      <c r="J8" s="1088"/>
      <c r="K8" s="1088"/>
      <c r="L8" s="1088"/>
      <c r="M8" s="1088">
        <v>70500</v>
      </c>
      <c r="N8" s="1088">
        <v>5000</v>
      </c>
      <c r="O8" s="1088"/>
      <c r="P8" s="1088"/>
      <c r="Q8" s="1088"/>
      <c r="R8" s="1089"/>
      <c r="S8" s="1090"/>
    </row>
    <row r="9" spans="1:19">
      <c r="A9" s="1363"/>
      <c r="B9" s="1366"/>
      <c r="C9" s="1375"/>
      <c r="D9" s="1031" t="s">
        <v>215</v>
      </c>
      <c r="E9" s="997">
        <v>16991</v>
      </c>
      <c r="F9" s="1032">
        <f t="shared" si="0"/>
        <v>659996</v>
      </c>
      <c r="G9" s="994">
        <v>71941</v>
      </c>
      <c r="H9" s="1050">
        <v>15769</v>
      </c>
      <c r="I9" s="1050">
        <v>564935</v>
      </c>
      <c r="J9" s="1050"/>
      <c r="K9" s="1050"/>
      <c r="L9" s="1050"/>
      <c r="M9" s="1050">
        <v>2351</v>
      </c>
      <c r="N9" s="1050">
        <v>5000</v>
      </c>
      <c r="O9" s="1050"/>
      <c r="P9" s="1050"/>
      <c r="Q9" s="1050"/>
      <c r="R9" s="1048"/>
      <c r="S9" s="1049"/>
    </row>
    <row r="10" spans="1:19" ht="15.75" thickBot="1">
      <c r="A10" s="1364"/>
      <c r="B10" s="1367"/>
      <c r="C10" s="1378"/>
      <c r="D10" s="1091" t="s">
        <v>839</v>
      </c>
      <c r="E10" s="311">
        <v>18790</v>
      </c>
      <c r="F10" s="1092">
        <f t="shared" si="0"/>
        <v>615659</v>
      </c>
      <c r="G10" s="1093">
        <v>73303</v>
      </c>
      <c r="H10" s="1094">
        <v>15640</v>
      </c>
      <c r="I10" s="1094">
        <v>518230</v>
      </c>
      <c r="J10" s="1094"/>
      <c r="K10" s="1094"/>
      <c r="L10" s="1094"/>
      <c r="M10" s="1094">
        <v>3486</v>
      </c>
      <c r="N10" s="1094">
        <v>5000</v>
      </c>
      <c r="O10" s="1094"/>
      <c r="P10" s="1094"/>
      <c r="Q10" s="1094"/>
      <c r="R10" s="1095"/>
      <c r="S10" s="1096"/>
    </row>
    <row r="11" spans="1:19" ht="15" customHeight="1">
      <c r="A11" s="1368" t="s">
        <v>118</v>
      </c>
      <c r="B11" s="1370" t="s">
        <v>119</v>
      </c>
      <c r="C11" s="1374" t="s">
        <v>120</v>
      </c>
      <c r="D11" s="1031" t="s">
        <v>4</v>
      </c>
      <c r="E11" s="997">
        <v>0</v>
      </c>
      <c r="F11" s="1032">
        <f t="shared" si="0"/>
        <v>3750</v>
      </c>
      <c r="G11" s="994"/>
      <c r="H11" s="1050"/>
      <c r="I11" s="1050">
        <v>3750</v>
      </c>
      <c r="J11" s="1050"/>
      <c r="K11" s="1047"/>
      <c r="L11" s="1050"/>
      <c r="M11" s="1050"/>
      <c r="N11" s="1050"/>
      <c r="O11" s="1050"/>
      <c r="P11" s="1050"/>
      <c r="Q11" s="1050"/>
      <c r="R11" s="1048"/>
      <c r="S11" s="1049"/>
    </row>
    <row r="12" spans="1:19">
      <c r="A12" s="1363"/>
      <c r="B12" s="1366"/>
      <c r="C12" s="1375"/>
      <c r="D12" s="1031" t="s">
        <v>215</v>
      </c>
      <c r="E12" s="997">
        <v>0</v>
      </c>
      <c r="F12" s="1032">
        <f t="shared" si="0"/>
        <v>3750</v>
      </c>
      <c r="G12" s="994"/>
      <c r="H12" s="1050"/>
      <c r="I12" s="1050">
        <v>3750</v>
      </c>
      <c r="J12" s="1050"/>
      <c r="K12" s="1047"/>
      <c r="L12" s="1050"/>
      <c r="M12" s="1050"/>
      <c r="N12" s="1050"/>
      <c r="O12" s="1050"/>
      <c r="P12" s="1050"/>
      <c r="Q12" s="1050"/>
      <c r="R12" s="1048"/>
      <c r="S12" s="1049"/>
    </row>
    <row r="13" spans="1:19" ht="15.75" thickBot="1">
      <c r="A13" s="1369"/>
      <c r="B13" s="1371"/>
      <c r="C13" s="1376"/>
      <c r="D13" s="1031" t="s">
        <v>839</v>
      </c>
      <c r="E13" s="997">
        <v>0</v>
      </c>
      <c r="F13" s="1032">
        <f t="shared" si="0"/>
        <v>7500</v>
      </c>
      <c r="G13" s="994"/>
      <c r="H13" s="1050"/>
      <c r="I13" s="1050">
        <v>7500</v>
      </c>
      <c r="J13" s="1050"/>
      <c r="K13" s="1047"/>
      <c r="L13" s="1050"/>
      <c r="M13" s="1050"/>
      <c r="N13" s="1050"/>
      <c r="O13" s="1050"/>
      <c r="P13" s="1050"/>
      <c r="Q13" s="1050"/>
      <c r="R13" s="1048"/>
      <c r="S13" s="1049"/>
    </row>
    <row r="14" spans="1:19">
      <c r="A14" s="1362" t="s">
        <v>121</v>
      </c>
      <c r="B14" s="1365" t="s">
        <v>122</v>
      </c>
      <c r="C14" s="1377" t="s">
        <v>123</v>
      </c>
      <c r="D14" s="1086" t="s">
        <v>4</v>
      </c>
      <c r="E14" s="313">
        <v>8500</v>
      </c>
      <c r="F14" s="313">
        <f t="shared" si="0"/>
        <v>17500</v>
      </c>
      <c r="G14" s="1087"/>
      <c r="H14" s="1088"/>
      <c r="I14" s="1088">
        <v>17500</v>
      </c>
      <c r="J14" s="1088"/>
      <c r="K14" s="1088"/>
      <c r="L14" s="1088"/>
      <c r="M14" s="1088"/>
      <c r="N14" s="1088"/>
      <c r="O14" s="1088"/>
      <c r="P14" s="1088"/>
      <c r="Q14" s="1088"/>
      <c r="R14" s="1089"/>
      <c r="S14" s="1090"/>
    </row>
    <row r="15" spans="1:19">
      <c r="A15" s="1363"/>
      <c r="B15" s="1366"/>
      <c r="C15" s="1375"/>
      <c r="D15" s="1031" t="s">
        <v>215</v>
      </c>
      <c r="E15" s="997">
        <v>8500</v>
      </c>
      <c r="F15" s="1032">
        <f t="shared" si="0"/>
        <v>17500</v>
      </c>
      <c r="G15" s="994"/>
      <c r="H15" s="1050"/>
      <c r="I15" s="1050">
        <v>17500</v>
      </c>
      <c r="J15" s="1050"/>
      <c r="K15" s="1050"/>
      <c r="L15" s="1050"/>
      <c r="M15" s="1050"/>
      <c r="N15" s="1050"/>
      <c r="O15" s="1050"/>
      <c r="P15" s="1050"/>
      <c r="Q15" s="1050"/>
      <c r="R15" s="1048"/>
      <c r="S15" s="1049"/>
    </row>
    <row r="16" spans="1:19" ht="15.75" thickBot="1">
      <c r="A16" s="1364"/>
      <c r="B16" s="1367"/>
      <c r="C16" s="1378"/>
      <c r="D16" s="1091" t="s">
        <v>839</v>
      </c>
      <c r="E16" s="311">
        <v>8585</v>
      </c>
      <c r="F16" s="1092">
        <f t="shared" si="0"/>
        <v>17500</v>
      </c>
      <c r="G16" s="1093"/>
      <c r="H16" s="1094"/>
      <c r="I16" s="1094">
        <v>17500</v>
      </c>
      <c r="J16" s="1094"/>
      <c r="K16" s="1094"/>
      <c r="L16" s="1094"/>
      <c r="M16" s="1094"/>
      <c r="N16" s="1094"/>
      <c r="O16" s="1094"/>
      <c r="P16" s="1094"/>
      <c r="Q16" s="1094"/>
      <c r="R16" s="1095"/>
      <c r="S16" s="1096"/>
    </row>
    <row r="17" spans="1:19">
      <c r="A17" s="1368" t="s">
        <v>121</v>
      </c>
      <c r="B17" s="1370" t="s">
        <v>124</v>
      </c>
      <c r="C17" s="1374" t="s">
        <v>125</v>
      </c>
      <c r="D17" s="1031" t="s">
        <v>4</v>
      </c>
      <c r="E17" s="997">
        <v>2118260</v>
      </c>
      <c r="F17" s="1032">
        <f t="shared" si="0"/>
        <v>388260</v>
      </c>
      <c r="G17" s="993">
        <v>2716</v>
      </c>
      <c r="H17" s="1047">
        <v>1004</v>
      </c>
      <c r="I17" s="1047">
        <v>100928</v>
      </c>
      <c r="J17" s="1047">
        <v>40000</v>
      </c>
      <c r="K17" s="1047"/>
      <c r="L17" s="1047"/>
      <c r="M17" s="1047">
        <v>226612</v>
      </c>
      <c r="N17" s="1047">
        <v>17000</v>
      </c>
      <c r="O17" s="1047"/>
      <c r="P17" s="1047"/>
      <c r="Q17" s="1047"/>
      <c r="R17" s="1048"/>
      <c r="S17" s="1049"/>
    </row>
    <row r="18" spans="1:19">
      <c r="A18" s="1363"/>
      <c r="B18" s="1366"/>
      <c r="C18" s="1375"/>
      <c r="D18" s="1031" t="s">
        <v>215</v>
      </c>
      <c r="E18" s="997">
        <v>2458260</v>
      </c>
      <c r="F18" s="1032">
        <f t="shared" si="0"/>
        <v>841837</v>
      </c>
      <c r="G18" s="993">
        <v>6049</v>
      </c>
      <c r="H18" s="1047">
        <v>1671</v>
      </c>
      <c r="I18" s="1047">
        <v>120605</v>
      </c>
      <c r="J18" s="1047">
        <v>40000</v>
      </c>
      <c r="K18" s="1047"/>
      <c r="L18" s="1047"/>
      <c r="M18" s="1047">
        <v>656512</v>
      </c>
      <c r="N18" s="1047">
        <v>17000</v>
      </c>
      <c r="O18" s="1047"/>
      <c r="P18" s="1047"/>
      <c r="Q18" s="1047"/>
      <c r="R18" s="1048"/>
      <c r="S18" s="1049"/>
    </row>
    <row r="19" spans="1:19" ht="15.75" thickBot="1">
      <c r="A19" s="1369"/>
      <c r="B19" s="1371"/>
      <c r="C19" s="1376"/>
      <c r="D19" s="1031" t="s">
        <v>839</v>
      </c>
      <c r="E19" s="997">
        <v>2488687</v>
      </c>
      <c r="F19" s="1032">
        <f t="shared" si="0"/>
        <v>878735</v>
      </c>
      <c r="G19" s="993">
        <v>6049</v>
      </c>
      <c r="H19" s="1047">
        <v>1671</v>
      </c>
      <c r="I19" s="1047">
        <v>124826</v>
      </c>
      <c r="J19" s="1047">
        <v>40000</v>
      </c>
      <c r="K19" s="1047"/>
      <c r="L19" s="1047"/>
      <c r="M19" s="1047">
        <v>689189</v>
      </c>
      <c r="N19" s="1047">
        <v>17000</v>
      </c>
      <c r="O19" s="1047"/>
      <c r="P19" s="1047"/>
      <c r="Q19" s="1047"/>
      <c r="R19" s="1048"/>
      <c r="S19" s="1049"/>
    </row>
    <row r="20" spans="1:19">
      <c r="A20" s="1362" t="s">
        <v>121</v>
      </c>
      <c r="B20" s="1365" t="s">
        <v>212</v>
      </c>
      <c r="C20" s="1377" t="s">
        <v>126</v>
      </c>
      <c r="D20" s="1086" t="s">
        <v>4</v>
      </c>
      <c r="E20" s="313">
        <v>0</v>
      </c>
      <c r="F20" s="313">
        <f t="shared" si="0"/>
        <v>0</v>
      </c>
      <c r="G20" s="1087"/>
      <c r="H20" s="1088"/>
      <c r="I20" s="1088"/>
      <c r="J20" s="1088"/>
      <c r="K20" s="1088"/>
      <c r="L20" s="1088"/>
      <c r="M20" s="1088"/>
      <c r="N20" s="1088"/>
      <c r="O20" s="1088"/>
      <c r="P20" s="1088"/>
      <c r="Q20" s="1088"/>
      <c r="R20" s="1089"/>
      <c r="S20" s="1090"/>
    </row>
    <row r="21" spans="1:19">
      <c r="A21" s="1363"/>
      <c r="B21" s="1366"/>
      <c r="C21" s="1375"/>
      <c r="D21" s="1031" t="s">
        <v>215</v>
      </c>
      <c r="E21" s="997">
        <v>0</v>
      </c>
      <c r="F21" s="1032">
        <f t="shared" si="0"/>
        <v>9000</v>
      </c>
      <c r="G21" s="994">
        <v>1446</v>
      </c>
      <c r="H21" s="1050">
        <v>619</v>
      </c>
      <c r="I21" s="1050">
        <v>4775</v>
      </c>
      <c r="J21" s="1050"/>
      <c r="K21" s="1050"/>
      <c r="L21" s="1050"/>
      <c r="M21" s="1050">
        <v>2160</v>
      </c>
      <c r="N21" s="1050"/>
      <c r="O21" s="1050"/>
      <c r="P21" s="1050"/>
      <c r="Q21" s="1050"/>
      <c r="R21" s="1048"/>
      <c r="S21" s="1049"/>
    </row>
    <row r="22" spans="1:19" ht="15.75" thickBot="1">
      <c r="A22" s="1364"/>
      <c r="B22" s="1367"/>
      <c r="C22" s="1378"/>
      <c r="D22" s="1091" t="s">
        <v>839</v>
      </c>
      <c r="E22" s="311">
        <v>0</v>
      </c>
      <c r="F22" s="1092">
        <f t="shared" si="0"/>
        <v>9000</v>
      </c>
      <c r="G22" s="1093">
        <v>1446</v>
      </c>
      <c r="H22" s="1094">
        <v>619</v>
      </c>
      <c r="I22" s="1094">
        <v>4775</v>
      </c>
      <c r="J22" s="1094"/>
      <c r="K22" s="1094"/>
      <c r="L22" s="1094"/>
      <c r="M22" s="1094">
        <v>2160</v>
      </c>
      <c r="N22" s="1094"/>
      <c r="O22" s="1094"/>
      <c r="P22" s="1094"/>
      <c r="Q22" s="1094"/>
      <c r="R22" s="1095"/>
      <c r="S22" s="1096"/>
    </row>
    <row r="23" spans="1:19" ht="15" customHeight="1">
      <c r="A23" s="1368" t="s">
        <v>118</v>
      </c>
      <c r="B23" s="1370" t="s">
        <v>127</v>
      </c>
      <c r="C23" s="1374" t="s">
        <v>128</v>
      </c>
      <c r="D23" s="1031" t="s">
        <v>4</v>
      </c>
      <c r="E23" s="997">
        <v>0</v>
      </c>
      <c r="F23" s="1032">
        <f t="shared" si="0"/>
        <v>2885</v>
      </c>
      <c r="G23" s="994">
        <v>2050</v>
      </c>
      <c r="H23" s="1050">
        <v>835</v>
      </c>
      <c r="I23" s="1050"/>
      <c r="J23" s="1050"/>
      <c r="K23" s="1047"/>
      <c r="L23" s="1050"/>
      <c r="M23" s="1050"/>
      <c r="N23" s="1050"/>
      <c r="O23" s="1050"/>
      <c r="P23" s="1050"/>
      <c r="Q23" s="1050"/>
      <c r="R23" s="1048"/>
      <c r="S23" s="1049"/>
    </row>
    <row r="24" spans="1:19">
      <c r="A24" s="1363"/>
      <c r="B24" s="1366"/>
      <c r="C24" s="1375"/>
      <c r="D24" s="1031" t="s">
        <v>215</v>
      </c>
      <c r="E24" s="997">
        <v>0</v>
      </c>
      <c r="F24" s="1032">
        <f t="shared" si="0"/>
        <v>2885</v>
      </c>
      <c r="G24" s="994">
        <v>2050</v>
      </c>
      <c r="H24" s="1050">
        <v>835</v>
      </c>
      <c r="I24" s="1050"/>
      <c r="J24" s="1050"/>
      <c r="K24" s="1047"/>
      <c r="L24" s="1050"/>
      <c r="M24" s="1050"/>
      <c r="N24" s="1050"/>
      <c r="O24" s="1050"/>
      <c r="P24" s="1050"/>
      <c r="Q24" s="1050"/>
      <c r="R24" s="1048"/>
      <c r="S24" s="1049"/>
    </row>
    <row r="25" spans="1:19" ht="15.75" thickBot="1">
      <c r="A25" s="1369"/>
      <c r="B25" s="1371"/>
      <c r="C25" s="1376"/>
      <c r="D25" s="1031" t="s">
        <v>839</v>
      </c>
      <c r="E25" s="997">
        <v>0</v>
      </c>
      <c r="F25" s="1032">
        <f t="shared" si="0"/>
        <v>2885</v>
      </c>
      <c r="G25" s="994">
        <v>2050</v>
      </c>
      <c r="H25" s="1050">
        <v>835</v>
      </c>
      <c r="I25" s="1050"/>
      <c r="J25" s="1050"/>
      <c r="K25" s="1047"/>
      <c r="L25" s="1050"/>
      <c r="M25" s="1050"/>
      <c r="N25" s="1050"/>
      <c r="O25" s="1050"/>
      <c r="P25" s="1050"/>
      <c r="Q25" s="1050"/>
      <c r="R25" s="1048"/>
      <c r="S25" s="1049"/>
    </row>
    <row r="26" spans="1:19" ht="15" customHeight="1">
      <c r="A26" s="1362" t="s">
        <v>118</v>
      </c>
      <c r="B26" s="1365" t="s">
        <v>127</v>
      </c>
      <c r="C26" s="1377" t="s">
        <v>129</v>
      </c>
      <c r="D26" s="1086" t="s">
        <v>4</v>
      </c>
      <c r="E26" s="313">
        <v>1778</v>
      </c>
      <c r="F26" s="313">
        <f t="shared" si="0"/>
        <v>2101</v>
      </c>
      <c r="G26" s="1087">
        <v>996</v>
      </c>
      <c r="H26" s="1088">
        <v>405</v>
      </c>
      <c r="I26" s="1088">
        <v>700</v>
      </c>
      <c r="J26" s="1088"/>
      <c r="K26" s="1088"/>
      <c r="L26" s="1088"/>
      <c r="M26" s="1088"/>
      <c r="N26" s="1088"/>
      <c r="O26" s="1088"/>
      <c r="P26" s="1088"/>
      <c r="Q26" s="1088"/>
      <c r="R26" s="1089"/>
      <c r="S26" s="1090"/>
    </row>
    <row r="27" spans="1:19">
      <c r="A27" s="1363"/>
      <c r="B27" s="1366"/>
      <c r="C27" s="1375"/>
      <c r="D27" s="1031" t="s">
        <v>215</v>
      </c>
      <c r="E27" s="997">
        <v>1778</v>
      </c>
      <c r="F27" s="1032">
        <f t="shared" si="0"/>
        <v>2101</v>
      </c>
      <c r="G27" s="994">
        <v>996</v>
      </c>
      <c r="H27" s="1050">
        <v>405</v>
      </c>
      <c r="I27" s="1050">
        <v>700</v>
      </c>
      <c r="J27" s="1050"/>
      <c r="K27" s="1050"/>
      <c r="L27" s="1050"/>
      <c r="M27" s="1050"/>
      <c r="N27" s="1050"/>
      <c r="O27" s="1050"/>
      <c r="P27" s="1050"/>
      <c r="Q27" s="1050"/>
      <c r="R27" s="1048"/>
      <c r="S27" s="1049"/>
    </row>
    <row r="28" spans="1:19" ht="15.75" thickBot="1">
      <c r="A28" s="1364"/>
      <c r="B28" s="1367"/>
      <c r="C28" s="1378"/>
      <c r="D28" s="1091" t="s">
        <v>839</v>
      </c>
      <c r="E28" s="311">
        <v>1778</v>
      </c>
      <c r="F28" s="1092">
        <f t="shared" si="0"/>
        <v>2101</v>
      </c>
      <c r="G28" s="1093">
        <v>1119</v>
      </c>
      <c r="H28" s="1094">
        <v>456</v>
      </c>
      <c r="I28" s="1094">
        <v>526</v>
      </c>
      <c r="J28" s="1094"/>
      <c r="K28" s="1094"/>
      <c r="L28" s="1094"/>
      <c r="M28" s="1094"/>
      <c r="N28" s="1094"/>
      <c r="O28" s="1094"/>
      <c r="P28" s="1094"/>
      <c r="Q28" s="1094"/>
      <c r="R28" s="1095"/>
      <c r="S28" s="1096"/>
    </row>
    <row r="29" spans="1:19" ht="15" customHeight="1">
      <c r="A29" s="1368" t="s">
        <v>118</v>
      </c>
      <c r="B29" s="1370" t="s">
        <v>127</v>
      </c>
      <c r="C29" s="1374" t="s">
        <v>130</v>
      </c>
      <c r="D29" s="1031" t="s">
        <v>4</v>
      </c>
      <c r="E29" s="997">
        <v>500</v>
      </c>
      <c r="F29" s="1032">
        <f t="shared" si="0"/>
        <v>3366</v>
      </c>
      <c r="G29" s="994">
        <v>2250</v>
      </c>
      <c r="H29" s="1050">
        <v>916</v>
      </c>
      <c r="I29" s="1050">
        <v>200</v>
      </c>
      <c r="J29" s="1050"/>
      <c r="K29" s="1047"/>
      <c r="L29" s="1050"/>
      <c r="M29" s="1050"/>
      <c r="N29" s="1050"/>
      <c r="O29" s="1050"/>
      <c r="P29" s="1050"/>
      <c r="Q29" s="1050"/>
      <c r="R29" s="1048"/>
      <c r="S29" s="1049"/>
    </row>
    <row r="30" spans="1:19">
      <c r="A30" s="1363"/>
      <c r="B30" s="1366"/>
      <c r="C30" s="1375"/>
      <c r="D30" s="1031" t="s">
        <v>215</v>
      </c>
      <c r="E30" s="997">
        <v>500</v>
      </c>
      <c r="F30" s="1032">
        <f t="shared" si="0"/>
        <v>3829</v>
      </c>
      <c r="G30" s="994">
        <v>2000</v>
      </c>
      <c r="H30" s="1050">
        <v>916</v>
      </c>
      <c r="I30" s="1050">
        <v>913</v>
      </c>
      <c r="J30" s="1050"/>
      <c r="K30" s="1047"/>
      <c r="L30" s="1050"/>
      <c r="M30" s="1050"/>
      <c r="N30" s="1050"/>
      <c r="O30" s="1050"/>
      <c r="P30" s="1050"/>
      <c r="Q30" s="1050"/>
      <c r="R30" s="1048"/>
      <c r="S30" s="1049"/>
    </row>
    <row r="31" spans="1:19" ht="15.75" thickBot="1">
      <c r="A31" s="1369"/>
      <c r="B31" s="1371"/>
      <c r="C31" s="1376"/>
      <c r="D31" s="1031" t="s">
        <v>839</v>
      </c>
      <c r="E31" s="997">
        <v>500</v>
      </c>
      <c r="F31" s="1032">
        <f t="shared" si="0"/>
        <v>5836</v>
      </c>
      <c r="G31" s="994">
        <v>3211</v>
      </c>
      <c r="H31" s="1050">
        <v>916</v>
      </c>
      <c r="I31" s="1050">
        <v>1709</v>
      </c>
      <c r="J31" s="1050"/>
      <c r="K31" s="1047"/>
      <c r="L31" s="1050"/>
      <c r="M31" s="1050"/>
      <c r="N31" s="1050"/>
      <c r="O31" s="1050"/>
      <c r="P31" s="1050"/>
      <c r="Q31" s="1050"/>
      <c r="R31" s="1048"/>
      <c r="S31" s="1049"/>
    </row>
    <row r="32" spans="1:19" ht="15" customHeight="1">
      <c r="A32" s="1362" t="s">
        <v>118</v>
      </c>
      <c r="B32" s="1365" t="s">
        <v>127</v>
      </c>
      <c r="C32" s="1377" t="s">
        <v>131</v>
      </c>
      <c r="D32" s="1086" t="s">
        <v>4</v>
      </c>
      <c r="E32" s="313">
        <v>0</v>
      </c>
      <c r="F32" s="313">
        <f t="shared" si="0"/>
        <v>8658</v>
      </c>
      <c r="G32" s="1087">
        <v>6650</v>
      </c>
      <c r="H32" s="1088">
        <v>2008</v>
      </c>
      <c r="I32" s="1088"/>
      <c r="J32" s="1088"/>
      <c r="K32" s="1088"/>
      <c r="L32" s="1088"/>
      <c r="M32" s="1088"/>
      <c r="N32" s="1088"/>
      <c r="O32" s="1088"/>
      <c r="P32" s="1088"/>
      <c r="Q32" s="1088"/>
      <c r="R32" s="1089"/>
      <c r="S32" s="1090"/>
    </row>
    <row r="33" spans="1:19">
      <c r="A33" s="1363"/>
      <c r="B33" s="1366"/>
      <c r="C33" s="1375"/>
      <c r="D33" s="1031" t="s">
        <v>215</v>
      </c>
      <c r="E33" s="997">
        <v>0</v>
      </c>
      <c r="F33" s="1032">
        <f t="shared" si="0"/>
        <v>8658</v>
      </c>
      <c r="G33" s="994">
        <v>6650</v>
      </c>
      <c r="H33" s="1050">
        <v>2008</v>
      </c>
      <c r="I33" s="1050"/>
      <c r="J33" s="1050"/>
      <c r="K33" s="1050"/>
      <c r="L33" s="1050"/>
      <c r="M33" s="1050"/>
      <c r="N33" s="1050"/>
      <c r="O33" s="1050"/>
      <c r="P33" s="1050"/>
      <c r="Q33" s="1050"/>
      <c r="R33" s="1048"/>
      <c r="S33" s="1049"/>
    </row>
    <row r="34" spans="1:19" ht="15.75" thickBot="1">
      <c r="A34" s="1364"/>
      <c r="B34" s="1367"/>
      <c r="C34" s="1378"/>
      <c r="D34" s="1091" t="s">
        <v>839</v>
      </c>
      <c r="E34" s="311">
        <v>0</v>
      </c>
      <c r="F34" s="1092">
        <f t="shared" si="0"/>
        <v>8658</v>
      </c>
      <c r="G34" s="1093">
        <v>6605</v>
      </c>
      <c r="H34" s="1094">
        <v>2008</v>
      </c>
      <c r="I34" s="1094">
        <v>45</v>
      </c>
      <c r="J34" s="1094"/>
      <c r="K34" s="1094"/>
      <c r="L34" s="1094"/>
      <c r="M34" s="1094"/>
      <c r="N34" s="1094"/>
      <c r="O34" s="1094"/>
      <c r="P34" s="1094"/>
      <c r="Q34" s="1094"/>
      <c r="R34" s="1095"/>
      <c r="S34" s="1096"/>
    </row>
    <row r="35" spans="1:19" ht="15" customHeight="1">
      <c r="A35" s="1363" t="s">
        <v>115</v>
      </c>
      <c r="B35" s="1370" t="s">
        <v>132</v>
      </c>
      <c r="C35" s="1374" t="s">
        <v>133</v>
      </c>
      <c r="D35" s="1031" t="s">
        <v>4</v>
      </c>
      <c r="E35" s="997">
        <v>1178193</v>
      </c>
      <c r="F35" s="1032">
        <f t="shared" si="0"/>
        <v>35000</v>
      </c>
      <c r="G35" s="993"/>
      <c r="H35" s="1047"/>
      <c r="I35" s="1047"/>
      <c r="J35" s="1047"/>
      <c r="K35" s="1047"/>
      <c r="L35" s="1047"/>
      <c r="M35" s="1047"/>
      <c r="N35" s="1047"/>
      <c r="O35" s="1047"/>
      <c r="P35" s="1047"/>
      <c r="Q35" s="1047">
        <v>35000</v>
      </c>
      <c r="R35" s="1048"/>
      <c r="S35" s="1049"/>
    </row>
    <row r="36" spans="1:19">
      <c r="A36" s="1363"/>
      <c r="B36" s="1366"/>
      <c r="C36" s="1375"/>
      <c r="D36" s="1031" t="s">
        <v>215</v>
      </c>
      <c r="E36" s="997">
        <v>1234686</v>
      </c>
      <c r="F36" s="1032">
        <f t="shared" si="0"/>
        <v>35000</v>
      </c>
      <c r="G36" s="993"/>
      <c r="H36" s="1047"/>
      <c r="I36" s="1047"/>
      <c r="J36" s="1047"/>
      <c r="K36" s="1047"/>
      <c r="L36" s="1047"/>
      <c r="M36" s="1047"/>
      <c r="N36" s="1047"/>
      <c r="O36" s="1047"/>
      <c r="P36" s="1047"/>
      <c r="Q36" s="1047">
        <v>35000</v>
      </c>
      <c r="R36" s="1048"/>
      <c r="S36" s="1049"/>
    </row>
    <row r="37" spans="1:19" ht="15.75" thickBot="1">
      <c r="A37" s="1369"/>
      <c r="B37" s="1371"/>
      <c r="C37" s="1376"/>
      <c r="D37" s="1031" t="s">
        <v>839</v>
      </c>
      <c r="E37" s="997">
        <v>1631125</v>
      </c>
      <c r="F37" s="1032">
        <f t="shared" si="0"/>
        <v>43436</v>
      </c>
      <c r="G37" s="993"/>
      <c r="H37" s="1047"/>
      <c r="I37" s="1047"/>
      <c r="J37" s="1047"/>
      <c r="K37" s="1047"/>
      <c r="L37" s="1047"/>
      <c r="M37" s="1047"/>
      <c r="N37" s="1047"/>
      <c r="O37" s="1047"/>
      <c r="P37" s="1047"/>
      <c r="Q37" s="1047">
        <v>43436</v>
      </c>
      <c r="R37" s="1048"/>
      <c r="S37" s="1049"/>
    </row>
    <row r="38" spans="1:19" ht="15" customHeight="1">
      <c r="A38" s="1362" t="s">
        <v>115</v>
      </c>
      <c r="B38" s="1365" t="s">
        <v>134</v>
      </c>
      <c r="C38" s="1377" t="s">
        <v>135</v>
      </c>
      <c r="D38" s="1086" t="s">
        <v>4</v>
      </c>
      <c r="E38" s="313">
        <v>0</v>
      </c>
      <c r="F38" s="313">
        <f t="shared" si="0"/>
        <v>18000</v>
      </c>
      <c r="G38" s="1087"/>
      <c r="H38" s="1088"/>
      <c r="I38" s="1088"/>
      <c r="J38" s="1088">
        <v>18000</v>
      </c>
      <c r="K38" s="1088"/>
      <c r="L38" s="1088"/>
      <c r="M38" s="1088"/>
      <c r="N38" s="1088"/>
      <c r="O38" s="1088"/>
      <c r="P38" s="1088"/>
      <c r="Q38" s="1088"/>
      <c r="R38" s="1089"/>
      <c r="S38" s="1090"/>
    </row>
    <row r="39" spans="1:19">
      <c r="A39" s="1363"/>
      <c r="B39" s="1366"/>
      <c r="C39" s="1375"/>
      <c r="D39" s="1031" t="s">
        <v>215</v>
      </c>
      <c r="E39" s="997">
        <v>0</v>
      </c>
      <c r="F39" s="1032">
        <f t="shared" si="0"/>
        <v>18000</v>
      </c>
      <c r="G39" s="994"/>
      <c r="H39" s="1050"/>
      <c r="I39" s="1050"/>
      <c r="J39" s="1050">
        <v>18000</v>
      </c>
      <c r="K39" s="1050"/>
      <c r="L39" s="1050"/>
      <c r="M39" s="1050"/>
      <c r="N39" s="1050"/>
      <c r="O39" s="1050"/>
      <c r="P39" s="1050"/>
      <c r="Q39" s="1050"/>
      <c r="R39" s="1048"/>
      <c r="S39" s="1049"/>
    </row>
    <row r="40" spans="1:19" ht="15.75" thickBot="1">
      <c r="A40" s="1364"/>
      <c r="B40" s="1367"/>
      <c r="C40" s="1378"/>
      <c r="D40" s="1091" t="s">
        <v>839</v>
      </c>
      <c r="E40" s="311">
        <v>0</v>
      </c>
      <c r="F40" s="1092">
        <f t="shared" si="0"/>
        <v>18000</v>
      </c>
      <c r="G40" s="1093"/>
      <c r="H40" s="1094"/>
      <c r="I40" s="1094"/>
      <c r="J40" s="1094">
        <v>18000</v>
      </c>
      <c r="K40" s="1094"/>
      <c r="L40" s="1094"/>
      <c r="M40" s="1094"/>
      <c r="N40" s="1094"/>
      <c r="O40" s="1094"/>
      <c r="P40" s="1094"/>
      <c r="Q40" s="1094"/>
      <c r="R40" s="1095"/>
      <c r="S40" s="1096"/>
    </row>
    <row r="41" spans="1:19" ht="15" customHeight="1">
      <c r="A41" s="1368" t="s">
        <v>115</v>
      </c>
      <c r="B41" s="1370" t="s">
        <v>136</v>
      </c>
      <c r="C41" s="1374" t="s">
        <v>137</v>
      </c>
      <c r="D41" s="1031" t="s">
        <v>4</v>
      </c>
      <c r="E41" s="997">
        <v>0</v>
      </c>
      <c r="F41" s="1032">
        <f t="shared" ref="F41:F67" si="1">SUM(G41:S41)</f>
        <v>2292755</v>
      </c>
      <c r="G41" s="994"/>
      <c r="H41" s="1050"/>
      <c r="I41" s="1050"/>
      <c r="J41" s="1050">
        <v>348780</v>
      </c>
      <c r="K41" s="1047"/>
      <c r="L41" s="1050"/>
      <c r="M41" s="1050"/>
      <c r="N41" s="1050"/>
      <c r="O41" s="1050"/>
      <c r="P41" s="1050"/>
      <c r="Q41" s="1050"/>
      <c r="R41" s="1047">
        <v>1943975</v>
      </c>
      <c r="S41" s="1049"/>
    </row>
    <row r="42" spans="1:19">
      <c r="A42" s="1363"/>
      <c r="B42" s="1366"/>
      <c r="C42" s="1375"/>
      <c r="D42" s="1031" t="s">
        <v>215</v>
      </c>
      <c r="E42" s="997">
        <v>3609</v>
      </c>
      <c r="F42" s="1032">
        <f t="shared" si="1"/>
        <v>2338399</v>
      </c>
      <c r="G42" s="994"/>
      <c r="H42" s="1050"/>
      <c r="I42" s="1050"/>
      <c r="J42" s="1050">
        <v>384053</v>
      </c>
      <c r="K42" s="1047"/>
      <c r="L42" s="1050"/>
      <c r="M42" s="1050"/>
      <c r="N42" s="1050"/>
      <c r="O42" s="1050"/>
      <c r="P42" s="1050"/>
      <c r="Q42" s="1050"/>
      <c r="R42" s="1047">
        <v>1954346</v>
      </c>
      <c r="S42" s="1049"/>
    </row>
    <row r="43" spans="1:19" ht="15.75" thickBot="1">
      <c r="A43" s="1369"/>
      <c r="B43" s="1371"/>
      <c r="C43" s="1376"/>
      <c r="D43" s="1031" t="s">
        <v>839</v>
      </c>
      <c r="E43" s="997">
        <v>2751</v>
      </c>
      <c r="F43" s="1032">
        <f>SUM(G43:S43)</f>
        <v>2414435</v>
      </c>
      <c r="G43" s="994"/>
      <c r="H43" s="1050"/>
      <c r="I43" s="1050"/>
      <c r="J43" s="1050">
        <v>418995</v>
      </c>
      <c r="K43" s="1047"/>
      <c r="L43" s="1050"/>
      <c r="M43" s="1050"/>
      <c r="N43" s="1050"/>
      <c r="O43" s="1050"/>
      <c r="P43" s="1050"/>
      <c r="Q43" s="1050"/>
      <c r="R43" s="1047">
        <v>1995440</v>
      </c>
      <c r="S43" s="1049"/>
    </row>
    <row r="44" spans="1:19">
      <c r="A44" s="1362" t="s">
        <v>121</v>
      </c>
      <c r="B44" s="1365" t="s">
        <v>138</v>
      </c>
      <c r="C44" s="1377" t="s">
        <v>139</v>
      </c>
      <c r="D44" s="1086" t="s">
        <v>4</v>
      </c>
      <c r="E44" s="313">
        <v>0</v>
      </c>
      <c r="F44" s="313">
        <f t="shared" si="1"/>
        <v>2000</v>
      </c>
      <c r="G44" s="1087"/>
      <c r="H44" s="1088"/>
      <c r="I44" s="1088"/>
      <c r="J44" s="1088">
        <v>2000</v>
      </c>
      <c r="K44" s="1088"/>
      <c r="L44" s="1088"/>
      <c r="M44" s="1088"/>
      <c r="N44" s="1088"/>
      <c r="O44" s="1088"/>
      <c r="P44" s="1088"/>
      <c r="Q44" s="1088"/>
      <c r="R44" s="1089"/>
      <c r="S44" s="1090"/>
    </row>
    <row r="45" spans="1:19">
      <c r="A45" s="1363"/>
      <c r="B45" s="1366"/>
      <c r="C45" s="1375"/>
      <c r="D45" s="1031" t="s">
        <v>215</v>
      </c>
      <c r="E45" s="997">
        <v>0</v>
      </c>
      <c r="F45" s="1032">
        <f t="shared" si="1"/>
        <v>2000</v>
      </c>
      <c r="G45" s="994"/>
      <c r="H45" s="1050"/>
      <c r="I45" s="1050"/>
      <c r="J45" s="1050">
        <v>2000</v>
      </c>
      <c r="K45" s="1050"/>
      <c r="L45" s="1050"/>
      <c r="M45" s="1050"/>
      <c r="N45" s="1050"/>
      <c r="O45" s="1050"/>
      <c r="P45" s="1050"/>
      <c r="Q45" s="1050"/>
      <c r="R45" s="1048"/>
      <c r="S45" s="1049"/>
    </row>
    <row r="46" spans="1:19" ht="15.75" thickBot="1">
      <c r="A46" s="1364"/>
      <c r="B46" s="1367"/>
      <c r="C46" s="1378"/>
      <c r="D46" s="1091" t="s">
        <v>839</v>
      </c>
      <c r="E46" s="311">
        <v>0</v>
      </c>
      <c r="F46" s="1092">
        <f t="shared" si="1"/>
        <v>2000</v>
      </c>
      <c r="G46" s="1093"/>
      <c r="H46" s="1094"/>
      <c r="I46" s="1094"/>
      <c r="J46" s="1094">
        <v>2000</v>
      </c>
      <c r="K46" s="1094"/>
      <c r="L46" s="1094"/>
      <c r="M46" s="1094"/>
      <c r="N46" s="1094"/>
      <c r="O46" s="1094"/>
      <c r="P46" s="1094"/>
      <c r="Q46" s="1094"/>
      <c r="R46" s="1095"/>
      <c r="S46" s="1096"/>
    </row>
    <row r="47" spans="1:19">
      <c r="A47" s="1368" t="s">
        <v>121</v>
      </c>
      <c r="B47" s="1370" t="s">
        <v>140</v>
      </c>
      <c r="C47" s="1374" t="s">
        <v>141</v>
      </c>
      <c r="D47" s="1031" t="s">
        <v>4</v>
      </c>
      <c r="E47" s="997">
        <v>0</v>
      </c>
      <c r="F47" s="1032">
        <f t="shared" si="1"/>
        <v>2050</v>
      </c>
      <c r="G47" s="994"/>
      <c r="H47" s="1050"/>
      <c r="I47" s="1050">
        <v>2050</v>
      </c>
      <c r="J47" s="1050"/>
      <c r="K47" s="1047"/>
      <c r="L47" s="1050"/>
      <c r="M47" s="1050"/>
      <c r="N47" s="1050"/>
      <c r="O47" s="1050"/>
      <c r="P47" s="1050"/>
      <c r="Q47" s="1050"/>
      <c r="R47" s="1048"/>
      <c r="S47" s="1049"/>
    </row>
    <row r="48" spans="1:19">
      <c r="A48" s="1363"/>
      <c r="B48" s="1366"/>
      <c r="C48" s="1375"/>
      <c r="D48" s="1031" t="s">
        <v>215</v>
      </c>
      <c r="E48" s="997">
        <v>0</v>
      </c>
      <c r="F48" s="1032">
        <f t="shared" si="1"/>
        <v>2050</v>
      </c>
      <c r="G48" s="994"/>
      <c r="H48" s="1050"/>
      <c r="I48" s="1050">
        <v>2050</v>
      </c>
      <c r="J48" s="1050"/>
      <c r="K48" s="1047"/>
      <c r="L48" s="1050"/>
      <c r="M48" s="1050"/>
      <c r="N48" s="1050"/>
      <c r="O48" s="1050"/>
      <c r="P48" s="1050"/>
      <c r="Q48" s="1050"/>
      <c r="R48" s="1048"/>
      <c r="S48" s="1049"/>
    </row>
    <row r="49" spans="1:19" ht="15.75" thickBot="1">
      <c r="A49" s="1369"/>
      <c r="B49" s="1371"/>
      <c r="C49" s="1376"/>
      <c r="D49" s="1031" t="s">
        <v>839</v>
      </c>
      <c r="E49" s="997">
        <v>0</v>
      </c>
      <c r="F49" s="1032">
        <f t="shared" si="1"/>
        <v>2050</v>
      </c>
      <c r="G49" s="994"/>
      <c r="H49" s="1050"/>
      <c r="I49" s="1050">
        <v>2050</v>
      </c>
      <c r="J49" s="1050"/>
      <c r="K49" s="1047"/>
      <c r="L49" s="1050"/>
      <c r="M49" s="1050"/>
      <c r="N49" s="1050"/>
      <c r="O49" s="1050"/>
      <c r="P49" s="1050"/>
      <c r="Q49" s="1050"/>
      <c r="R49" s="1048"/>
      <c r="S49" s="1049"/>
    </row>
    <row r="50" spans="1:19">
      <c r="A50" s="1362" t="s">
        <v>121</v>
      </c>
      <c r="B50" s="1365" t="s">
        <v>142</v>
      </c>
      <c r="C50" s="1377" t="s">
        <v>143</v>
      </c>
      <c r="D50" s="1086" t="s">
        <v>4</v>
      </c>
      <c r="E50" s="313">
        <v>104500</v>
      </c>
      <c r="F50" s="313">
        <f t="shared" si="1"/>
        <v>109874</v>
      </c>
      <c r="G50" s="1087">
        <v>90500</v>
      </c>
      <c r="H50" s="1088">
        <v>8824</v>
      </c>
      <c r="I50" s="1088">
        <v>10550</v>
      </c>
      <c r="J50" s="1088"/>
      <c r="K50" s="1088"/>
      <c r="L50" s="1088"/>
      <c r="M50" s="1088"/>
      <c r="N50" s="1088"/>
      <c r="O50" s="1088"/>
      <c r="P50" s="1088"/>
      <c r="Q50" s="1088"/>
      <c r="R50" s="1089"/>
      <c r="S50" s="1090"/>
    </row>
    <row r="51" spans="1:19">
      <c r="A51" s="1363"/>
      <c r="B51" s="1366"/>
      <c r="C51" s="1375"/>
      <c r="D51" s="1031" t="s">
        <v>215</v>
      </c>
      <c r="E51" s="997">
        <v>104500</v>
      </c>
      <c r="F51" s="1032">
        <f t="shared" si="1"/>
        <v>109874</v>
      </c>
      <c r="G51" s="994">
        <v>90500</v>
      </c>
      <c r="H51" s="1050">
        <v>8824</v>
      </c>
      <c r="I51" s="1050">
        <v>10550</v>
      </c>
      <c r="J51" s="1050"/>
      <c r="K51" s="1050"/>
      <c r="L51" s="1050"/>
      <c r="M51" s="1050"/>
      <c r="N51" s="1050"/>
      <c r="O51" s="1050"/>
      <c r="P51" s="1050"/>
      <c r="Q51" s="1050"/>
      <c r="R51" s="1048"/>
      <c r="S51" s="1049"/>
    </row>
    <row r="52" spans="1:19" ht="15.75" thickBot="1">
      <c r="A52" s="1364"/>
      <c r="B52" s="1367"/>
      <c r="C52" s="1378"/>
      <c r="D52" s="1091" t="s">
        <v>839</v>
      </c>
      <c r="E52" s="311">
        <v>104500</v>
      </c>
      <c r="F52" s="1092">
        <f t="shared" si="1"/>
        <v>111023</v>
      </c>
      <c r="G52" s="1093">
        <v>90500</v>
      </c>
      <c r="H52" s="1094">
        <v>8824</v>
      </c>
      <c r="I52" s="1094">
        <v>8270</v>
      </c>
      <c r="J52" s="1094"/>
      <c r="K52" s="1094"/>
      <c r="L52" s="1094"/>
      <c r="M52" s="1094">
        <v>3429</v>
      </c>
      <c r="N52" s="1094"/>
      <c r="O52" s="1094"/>
      <c r="P52" s="1094"/>
      <c r="Q52" s="1094"/>
      <c r="R52" s="1095"/>
      <c r="S52" s="1096"/>
    </row>
    <row r="53" spans="1:19">
      <c r="A53" s="1368" t="s">
        <v>121</v>
      </c>
      <c r="B53" s="1370" t="s">
        <v>144</v>
      </c>
      <c r="C53" s="1374" t="s">
        <v>145</v>
      </c>
      <c r="D53" s="1031" t="s">
        <v>4</v>
      </c>
      <c r="E53" s="997">
        <v>0</v>
      </c>
      <c r="F53" s="1032">
        <f t="shared" si="1"/>
        <v>8048</v>
      </c>
      <c r="G53" s="993"/>
      <c r="H53" s="1047"/>
      <c r="I53" s="1047">
        <v>8048</v>
      </c>
      <c r="J53" s="1047"/>
      <c r="K53" s="1047"/>
      <c r="L53" s="1047"/>
      <c r="M53" s="1047"/>
      <c r="N53" s="1047"/>
      <c r="O53" s="1047"/>
      <c r="P53" s="1047"/>
      <c r="Q53" s="1047"/>
      <c r="R53" s="1048"/>
      <c r="S53" s="1049"/>
    </row>
    <row r="54" spans="1:19">
      <c r="A54" s="1363"/>
      <c r="B54" s="1366"/>
      <c r="C54" s="1375"/>
      <c r="D54" s="1031" t="s">
        <v>215</v>
      </c>
      <c r="E54" s="997">
        <v>0</v>
      </c>
      <c r="F54" s="1032">
        <f t="shared" si="1"/>
        <v>8048</v>
      </c>
      <c r="G54" s="993"/>
      <c r="H54" s="1047"/>
      <c r="I54" s="1047">
        <v>8048</v>
      </c>
      <c r="J54" s="1047"/>
      <c r="K54" s="1047"/>
      <c r="L54" s="1047"/>
      <c r="M54" s="1047"/>
      <c r="N54" s="1047"/>
      <c r="O54" s="1047"/>
      <c r="P54" s="1047"/>
      <c r="Q54" s="1047"/>
      <c r="R54" s="1048"/>
      <c r="S54" s="1049"/>
    </row>
    <row r="55" spans="1:19" ht="15.75" thickBot="1">
      <c r="A55" s="1369"/>
      <c r="B55" s="1371"/>
      <c r="C55" s="1376"/>
      <c r="D55" s="1031" t="s">
        <v>839</v>
      </c>
      <c r="E55" s="997">
        <v>0</v>
      </c>
      <c r="F55" s="1032">
        <f t="shared" si="1"/>
        <v>8048</v>
      </c>
      <c r="G55" s="993"/>
      <c r="H55" s="1047"/>
      <c r="I55" s="1047">
        <v>8048</v>
      </c>
      <c r="J55" s="1047"/>
      <c r="K55" s="1047"/>
      <c r="L55" s="1047"/>
      <c r="M55" s="1047"/>
      <c r="N55" s="1047"/>
      <c r="O55" s="1047"/>
      <c r="P55" s="1047"/>
      <c r="Q55" s="1047"/>
      <c r="R55" s="1048"/>
      <c r="S55" s="1049"/>
    </row>
    <row r="56" spans="1:19">
      <c r="A56" s="1362" t="s">
        <v>121</v>
      </c>
      <c r="B56" s="1365" t="s">
        <v>146</v>
      </c>
      <c r="C56" s="1377" t="s">
        <v>147</v>
      </c>
      <c r="D56" s="1086" t="s">
        <v>4</v>
      </c>
      <c r="E56" s="313">
        <v>0</v>
      </c>
      <c r="F56" s="313">
        <f t="shared" si="1"/>
        <v>121500</v>
      </c>
      <c r="G56" s="1087"/>
      <c r="H56" s="1088"/>
      <c r="I56" s="1088">
        <v>20000</v>
      </c>
      <c r="J56" s="1088"/>
      <c r="K56" s="1088"/>
      <c r="L56" s="1088"/>
      <c r="M56" s="1088">
        <v>44500</v>
      </c>
      <c r="N56" s="1088">
        <v>57000</v>
      </c>
      <c r="O56" s="1088"/>
      <c r="P56" s="1088"/>
      <c r="Q56" s="1088"/>
      <c r="R56" s="1089"/>
      <c r="S56" s="1090"/>
    </row>
    <row r="57" spans="1:19">
      <c r="A57" s="1363"/>
      <c r="B57" s="1366"/>
      <c r="C57" s="1375"/>
      <c r="D57" s="1031" t="s">
        <v>215</v>
      </c>
      <c r="E57" s="997">
        <v>250000</v>
      </c>
      <c r="F57" s="1032">
        <f t="shared" si="1"/>
        <v>417500</v>
      </c>
      <c r="G57" s="994">
        <v>2720</v>
      </c>
      <c r="H57" s="1050">
        <v>530</v>
      </c>
      <c r="I57" s="1050">
        <v>40724</v>
      </c>
      <c r="J57" s="1050"/>
      <c r="K57" s="1050"/>
      <c r="L57" s="1050"/>
      <c r="M57" s="1050">
        <v>316526</v>
      </c>
      <c r="N57" s="1050">
        <v>57000</v>
      </c>
      <c r="O57" s="1050"/>
      <c r="P57" s="1050"/>
      <c r="Q57" s="1050"/>
      <c r="R57" s="1048"/>
      <c r="S57" s="1049"/>
    </row>
    <row r="58" spans="1:19" ht="15.75" thickBot="1">
      <c r="A58" s="1364"/>
      <c r="B58" s="1367"/>
      <c r="C58" s="1378"/>
      <c r="D58" s="1091" t="s">
        <v>839</v>
      </c>
      <c r="E58" s="311">
        <v>250000</v>
      </c>
      <c r="F58" s="1092">
        <f t="shared" si="1"/>
        <v>471050</v>
      </c>
      <c r="G58" s="1093">
        <v>2720</v>
      </c>
      <c r="H58" s="1094">
        <v>530</v>
      </c>
      <c r="I58" s="1094">
        <v>40724</v>
      </c>
      <c r="J58" s="1094"/>
      <c r="K58" s="1094"/>
      <c r="L58" s="1094"/>
      <c r="M58" s="1094">
        <v>325679</v>
      </c>
      <c r="N58" s="1094">
        <v>101397</v>
      </c>
      <c r="O58" s="1094"/>
      <c r="P58" s="1094"/>
      <c r="Q58" s="1094"/>
      <c r="R58" s="1095"/>
      <c r="S58" s="1096"/>
    </row>
    <row r="59" spans="1:19">
      <c r="A59" s="1368" t="s">
        <v>121</v>
      </c>
      <c r="B59" s="1370" t="s">
        <v>148</v>
      </c>
      <c r="C59" s="1374" t="s">
        <v>149</v>
      </c>
      <c r="D59" s="1031" t="s">
        <v>4</v>
      </c>
      <c r="E59" s="997">
        <v>0</v>
      </c>
      <c r="F59" s="1032">
        <f t="shared" si="1"/>
        <v>62000</v>
      </c>
      <c r="G59" s="993"/>
      <c r="H59" s="1047"/>
      <c r="I59" s="1047">
        <v>62000</v>
      </c>
      <c r="J59" s="1047"/>
      <c r="K59" s="1047"/>
      <c r="L59" s="1047"/>
      <c r="M59" s="1047"/>
      <c r="N59" s="1047"/>
      <c r="O59" s="1047"/>
      <c r="P59" s="1047"/>
      <c r="Q59" s="1047"/>
      <c r="R59" s="1048"/>
      <c r="S59" s="1049"/>
    </row>
    <row r="60" spans="1:19">
      <c r="A60" s="1363"/>
      <c r="B60" s="1366"/>
      <c r="C60" s="1375"/>
      <c r="D60" s="1031" t="s">
        <v>215</v>
      </c>
      <c r="E60" s="997">
        <v>0</v>
      </c>
      <c r="F60" s="1032">
        <f t="shared" si="1"/>
        <v>62000</v>
      </c>
      <c r="G60" s="993"/>
      <c r="H60" s="1047"/>
      <c r="I60" s="1047">
        <v>62000</v>
      </c>
      <c r="J60" s="1047"/>
      <c r="K60" s="1047"/>
      <c r="L60" s="1047"/>
      <c r="M60" s="1047"/>
      <c r="N60" s="1047"/>
      <c r="O60" s="1047"/>
      <c r="P60" s="1047"/>
      <c r="Q60" s="1047"/>
      <c r="R60" s="1048"/>
      <c r="S60" s="1049"/>
    </row>
    <row r="61" spans="1:19" ht="15.75" thickBot="1">
      <c r="A61" s="1369"/>
      <c r="B61" s="1371"/>
      <c r="C61" s="1376"/>
      <c r="D61" s="1031" t="s">
        <v>839</v>
      </c>
      <c r="E61" s="997">
        <v>0</v>
      </c>
      <c r="F61" s="1032">
        <f t="shared" si="1"/>
        <v>64685</v>
      </c>
      <c r="G61" s="993"/>
      <c r="H61" s="1047"/>
      <c r="I61" s="1047">
        <v>64685</v>
      </c>
      <c r="J61" s="1047"/>
      <c r="K61" s="1047"/>
      <c r="L61" s="1047"/>
      <c r="M61" s="1047"/>
      <c r="N61" s="1047"/>
      <c r="O61" s="1047"/>
      <c r="P61" s="1047"/>
      <c r="Q61" s="1047"/>
      <c r="R61" s="1048"/>
      <c r="S61" s="1049"/>
    </row>
    <row r="62" spans="1:19" ht="15" customHeight="1">
      <c r="A62" s="1362" t="s">
        <v>118</v>
      </c>
      <c r="B62" s="1365" t="s">
        <v>150</v>
      </c>
      <c r="C62" s="1377" t="s">
        <v>151</v>
      </c>
      <c r="D62" s="1086" t="s">
        <v>4</v>
      </c>
      <c r="E62" s="313">
        <v>0</v>
      </c>
      <c r="F62" s="313">
        <f t="shared" si="1"/>
        <v>15775</v>
      </c>
      <c r="G62" s="1087"/>
      <c r="H62" s="1088"/>
      <c r="I62" s="1088"/>
      <c r="J62" s="1088">
        <v>15775</v>
      </c>
      <c r="K62" s="1088"/>
      <c r="L62" s="1088"/>
      <c r="M62" s="1088"/>
      <c r="N62" s="1088"/>
      <c r="O62" s="1088"/>
      <c r="P62" s="1088"/>
      <c r="Q62" s="1088"/>
      <c r="R62" s="1089"/>
      <c r="S62" s="1090"/>
    </row>
    <row r="63" spans="1:19">
      <c r="A63" s="1363"/>
      <c r="B63" s="1366"/>
      <c r="C63" s="1375"/>
      <c r="D63" s="1031" t="s">
        <v>215</v>
      </c>
      <c r="E63" s="997">
        <v>0</v>
      </c>
      <c r="F63" s="1032">
        <f t="shared" si="1"/>
        <v>15775</v>
      </c>
      <c r="G63" s="994"/>
      <c r="H63" s="1050"/>
      <c r="I63" s="1050"/>
      <c r="J63" s="1050">
        <v>15775</v>
      </c>
      <c r="K63" s="1050"/>
      <c r="L63" s="1050"/>
      <c r="M63" s="1050"/>
      <c r="N63" s="1050"/>
      <c r="O63" s="1050"/>
      <c r="P63" s="1050"/>
      <c r="Q63" s="1050"/>
      <c r="R63" s="1048"/>
      <c r="S63" s="1049"/>
    </row>
    <row r="64" spans="1:19" ht="15.75" thickBot="1">
      <c r="A64" s="1364"/>
      <c r="B64" s="1367"/>
      <c r="C64" s="1378"/>
      <c r="D64" s="1091" t="s">
        <v>839</v>
      </c>
      <c r="E64" s="311">
        <v>0</v>
      </c>
      <c r="F64" s="1092">
        <f t="shared" si="1"/>
        <v>35775</v>
      </c>
      <c r="G64" s="1093"/>
      <c r="H64" s="1094"/>
      <c r="I64" s="1094">
        <v>141</v>
      </c>
      <c r="J64" s="1094">
        <v>35634</v>
      </c>
      <c r="K64" s="1094"/>
      <c r="L64" s="1094"/>
      <c r="M64" s="1094"/>
      <c r="N64" s="1094"/>
      <c r="O64" s="1094"/>
      <c r="P64" s="1094"/>
      <c r="Q64" s="1094"/>
      <c r="R64" s="1095"/>
      <c r="S64" s="1096"/>
    </row>
    <row r="65" spans="1:19">
      <c r="A65" s="1368" t="s">
        <v>121</v>
      </c>
      <c r="B65" s="1370" t="s">
        <v>152</v>
      </c>
      <c r="C65" s="1374" t="s">
        <v>153</v>
      </c>
      <c r="D65" s="1031" t="s">
        <v>4</v>
      </c>
      <c r="E65" s="997">
        <v>0</v>
      </c>
      <c r="F65" s="1032">
        <f t="shared" si="1"/>
        <v>44650</v>
      </c>
      <c r="G65" s="993"/>
      <c r="H65" s="1047"/>
      <c r="I65" s="1047">
        <v>44650</v>
      </c>
      <c r="J65" s="1047"/>
      <c r="K65" s="1047"/>
      <c r="L65" s="1047"/>
      <c r="M65" s="1047"/>
      <c r="N65" s="1047"/>
      <c r="O65" s="1047"/>
      <c r="P65" s="1047"/>
      <c r="Q65" s="1047"/>
      <c r="R65" s="1047"/>
      <c r="S65" s="1051"/>
    </row>
    <row r="66" spans="1:19">
      <c r="A66" s="1363"/>
      <c r="B66" s="1366"/>
      <c r="C66" s="1375"/>
      <c r="D66" s="1031" t="s">
        <v>215</v>
      </c>
      <c r="E66" s="997">
        <v>0</v>
      </c>
      <c r="F66" s="1032">
        <f t="shared" si="1"/>
        <v>44650</v>
      </c>
      <c r="G66" s="993"/>
      <c r="H66" s="1047"/>
      <c r="I66" s="1047">
        <v>44650</v>
      </c>
      <c r="J66" s="1047"/>
      <c r="K66" s="1047"/>
      <c r="L66" s="1047"/>
      <c r="M66" s="1047"/>
      <c r="N66" s="1047"/>
      <c r="O66" s="1047"/>
      <c r="P66" s="1047"/>
      <c r="Q66" s="1047"/>
      <c r="R66" s="1047"/>
      <c r="S66" s="1051"/>
    </row>
    <row r="67" spans="1:19" ht="15.75" thickBot="1">
      <c r="A67" s="1369"/>
      <c r="B67" s="1371"/>
      <c r="C67" s="1376"/>
      <c r="D67" s="1031" t="s">
        <v>839</v>
      </c>
      <c r="E67" s="997">
        <v>0</v>
      </c>
      <c r="F67" s="1032">
        <f t="shared" si="1"/>
        <v>44650</v>
      </c>
      <c r="G67" s="993"/>
      <c r="H67" s="1047"/>
      <c r="I67" s="1047">
        <v>44650</v>
      </c>
      <c r="J67" s="1047"/>
      <c r="K67" s="1047"/>
      <c r="L67" s="1047"/>
      <c r="M67" s="1047"/>
      <c r="N67" s="1047"/>
      <c r="O67" s="1047"/>
      <c r="P67" s="1047"/>
      <c r="Q67" s="1047"/>
      <c r="R67" s="1047"/>
      <c r="S67" s="1051"/>
    </row>
    <row r="68" spans="1:19">
      <c r="A68" s="1362" t="s">
        <v>121</v>
      </c>
      <c r="B68" s="1365" t="s">
        <v>154</v>
      </c>
      <c r="C68" s="1377" t="s">
        <v>155</v>
      </c>
      <c r="D68" s="1086" t="s">
        <v>4</v>
      </c>
      <c r="E68" s="313">
        <v>0</v>
      </c>
      <c r="F68" s="313">
        <f t="shared" ref="F68:F130" si="2">SUM(G68:S68)</f>
        <v>19161</v>
      </c>
      <c r="G68" s="1087"/>
      <c r="H68" s="1088"/>
      <c r="I68" s="1088">
        <v>9000</v>
      </c>
      <c r="J68" s="1088"/>
      <c r="K68" s="1088"/>
      <c r="L68" s="1088"/>
      <c r="M68" s="1088"/>
      <c r="N68" s="1088">
        <v>10161</v>
      </c>
      <c r="O68" s="1088"/>
      <c r="P68" s="1088"/>
      <c r="Q68" s="1088"/>
      <c r="R68" s="1089"/>
      <c r="S68" s="1090"/>
    </row>
    <row r="69" spans="1:19">
      <c r="A69" s="1363"/>
      <c r="B69" s="1366"/>
      <c r="C69" s="1375"/>
      <c r="D69" s="1031" t="s">
        <v>215</v>
      </c>
      <c r="E69" s="997">
        <v>0</v>
      </c>
      <c r="F69" s="1032">
        <f t="shared" si="2"/>
        <v>19161</v>
      </c>
      <c r="G69" s="994"/>
      <c r="H69" s="1050"/>
      <c r="I69" s="1050">
        <v>9000</v>
      </c>
      <c r="J69" s="1050"/>
      <c r="K69" s="1050"/>
      <c r="L69" s="1050"/>
      <c r="M69" s="1050"/>
      <c r="N69" s="1050">
        <v>10161</v>
      </c>
      <c r="O69" s="1050"/>
      <c r="P69" s="1050"/>
      <c r="Q69" s="1050"/>
      <c r="R69" s="1048"/>
      <c r="S69" s="1049"/>
    </row>
    <row r="70" spans="1:19" ht="15.75" thickBot="1">
      <c r="A70" s="1364"/>
      <c r="B70" s="1367"/>
      <c r="C70" s="1378"/>
      <c r="D70" s="1091" t="s">
        <v>839</v>
      </c>
      <c r="E70" s="311">
        <v>0</v>
      </c>
      <c r="F70" s="1092">
        <f t="shared" si="2"/>
        <v>21606</v>
      </c>
      <c r="G70" s="1093"/>
      <c r="H70" s="1094"/>
      <c r="I70" s="1094">
        <v>10842</v>
      </c>
      <c r="J70" s="1094"/>
      <c r="K70" s="1094"/>
      <c r="L70" s="1094"/>
      <c r="M70" s="1094"/>
      <c r="N70" s="1094">
        <v>10764</v>
      </c>
      <c r="O70" s="1094"/>
      <c r="P70" s="1094"/>
      <c r="Q70" s="1094"/>
      <c r="R70" s="1095"/>
      <c r="S70" s="1096"/>
    </row>
    <row r="71" spans="1:19">
      <c r="A71" s="1368" t="s">
        <v>121</v>
      </c>
      <c r="B71" s="1370" t="s">
        <v>156</v>
      </c>
      <c r="C71" s="1374" t="s">
        <v>157</v>
      </c>
      <c r="D71" s="1031" t="s">
        <v>4</v>
      </c>
      <c r="E71" s="997">
        <v>2200</v>
      </c>
      <c r="F71" s="1032">
        <f t="shared" si="2"/>
        <v>126977</v>
      </c>
      <c r="G71" s="994"/>
      <c r="H71" s="1050"/>
      <c r="I71" s="1050">
        <v>79952</v>
      </c>
      <c r="J71" s="1050">
        <v>4000</v>
      </c>
      <c r="K71" s="1047"/>
      <c r="L71" s="1050"/>
      <c r="M71" s="1050">
        <v>43025</v>
      </c>
      <c r="N71" s="1050"/>
      <c r="O71" s="1050"/>
      <c r="P71" s="1050"/>
      <c r="Q71" s="1050"/>
      <c r="R71" s="1048"/>
      <c r="S71" s="1049"/>
    </row>
    <row r="72" spans="1:19">
      <c r="A72" s="1363"/>
      <c r="B72" s="1366"/>
      <c r="C72" s="1375"/>
      <c r="D72" s="1031" t="s">
        <v>215</v>
      </c>
      <c r="E72" s="997">
        <v>48900</v>
      </c>
      <c r="F72" s="1032">
        <f t="shared" si="2"/>
        <v>128389</v>
      </c>
      <c r="G72" s="994"/>
      <c r="H72" s="1050"/>
      <c r="I72" s="1050">
        <v>79952</v>
      </c>
      <c r="J72" s="1050">
        <v>4000</v>
      </c>
      <c r="K72" s="1047"/>
      <c r="L72" s="1050"/>
      <c r="M72" s="1050">
        <v>44437</v>
      </c>
      <c r="N72" s="1050"/>
      <c r="O72" s="1050"/>
      <c r="P72" s="1050"/>
      <c r="Q72" s="1050"/>
      <c r="R72" s="1048"/>
      <c r="S72" s="1049"/>
    </row>
    <row r="73" spans="1:19" ht="15.75" thickBot="1">
      <c r="A73" s="1369"/>
      <c r="B73" s="1371"/>
      <c r="C73" s="1376"/>
      <c r="D73" s="1031" t="s">
        <v>839</v>
      </c>
      <c r="E73" s="997">
        <v>0</v>
      </c>
      <c r="F73" s="1032">
        <f t="shared" si="2"/>
        <v>125905</v>
      </c>
      <c r="G73" s="994"/>
      <c r="H73" s="1050"/>
      <c r="I73" s="1050">
        <v>58507</v>
      </c>
      <c r="J73" s="1050">
        <v>3825</v>
      </c>
      <c r="K73" s="1047"/>
      <c r="L73" s="1050"/>
      <c r="M73" s="1050">
        <v>63573</v>
      </c>
      <c r="N73" s="1050"/>
      <c r="O73" s="1050"/>
      <c r="P73" s="1050"/>
      <c r="Q73" s="1050"/>
      <c r="R73" s="1048"/>
      <c r="S73" s="1049"/>
    </row>
    <row r="74" spans="1:19" ht="15" customHeight="1">
      <c r="A74" s="1362" t="s">
        <v>118</v>
      </c>
      <c r="B74" s="1365" t="s">
        <v>158</v>
      </c>
      <c r="C74" s="1377" t="s">
        <v>159</v>
      </c>
      <c r="D74" s="1086" t="s">
        <v>4</v>
      </c>
      <c r="E74" s="313">
        <v>680</v>
      </c>
      <c r="F74" s="313">
        <f t="shared" si="2"/>
        <v>0</v>
      </c>
      <c r="G74" s="1087"/>
      <c r="H74" s="1088"/>
      <c r="I74" s="1088"/>
      <c r="J74" s="1088"/>
      <c r="K74" s="1088"/>
      <c r="L74" s="1088"/>
      <c r="M74" s="1088"/>
      <c r="N74" s="1088"/>
      <c r="O74" s="1088"/>
      <c r="P74" s="1088"/>
      <c r="Q74" s="1088"/>
      <c r="R74" s="1089"/>
      <c r="S74" s="1090"/>
    </row>
    <row r="75" spans="1:19">
      <c r="A75" s="1363"/>
      <c r="B75" s="1366"/>
      <c r="C75" s="1375"/>
      <c r="D75" s="1031" t="s">
        <v>215</v>
      </c>
      <c r="E75" s="997">
        <v>680</v>
      </c>
      <c r="F75" s="1032">
        <f t="shared" si="2"/>
        <v>0</v>
      </c>
      <c r="G75" s="994"/>
      <c r="H75" s="1050"/>
      <c r="I75" s="1050"/>
      <c r="J75" s="1050"/>
      <c r="K75" s="1050"/>
      <c r="L75" s="1050"/>
      <c r="M75" s="1050"/>
      <c r="N75" s="1050"/>
      <c r="O75" s="1050"/>
      <c r="P75" s="1050"/>
      <c r="Q75" s="1050"/>
      <c r="R75" s="1048"/>
      <c r="S75" s="1049"/>
    </row>
    <row r="76" spans="1:19" ht="15.75" thickBot="1">
      <c r="A76" s="1364"/>
      <c r="B76" s="1367"/>
      <c r="C76" s="1378"/>
      <c r="D76" s="1091" t="s">
        <v>839</v>
      </c>
      <c r="E76" s="311">
        <v>680</v>
      </c>
      <c r="F76" s="1092">
        <f t="shared" si="2"/>
        <v>0</v>
      </c>
      <c r="G76" s="1093"/>
      <c r="H76" s="1094"/>
      <c r="I76" s="1094"/>
      <c r="J76" s="1094"/>
      <c r="K76" s="1094"/>
      <c r="L76" s="1094"/>
      <c r="M76" s="1094"/>
      <c r="N76" s="1094"/>
      <c r="O76" s="1094"/>
      <c r="P76" s="1094"/>
      <c r="Q76" s="1094"/>
      <c r="R76" s="1095"/>
      <c r="S76" s="1096"/>
    </row>
    <row r="77" spans="1:19">
      <c r="A77" s="1368" t="s">
        <v>121</v>
      </c>
      <c r="B77" s="1370" t="s">
        <v>160</v>
      </c>
      <c r="C77" s="1374" t="s">
        <v>161</v>
      </c>
      <c r="D77" s="1031" t="s">
        <v>4</v>
      </c>
      <c r="E77" s="997">
        <v>0</v>
      </c>
      <c r="F77" s="1032">
        <f t="shared" si="2"/>
        <v>317800</v>
      </c>
      <c r="G77" s="993"/>
      <c r="H77" s="1047"/>
      <c r="I77" s="1047">
        <v>1100</v>
      </c>
      <c r="J77" s="1047"/>
      <c r="K77" s="1047"/>
      <c r="L77" s="1047"/>
      <c r="M77" s="1047">
        <v>66700</v>
      </c>
      <c r="N77" s="1047">
        <v>250000</v>
      </c>
      <c r="O77" s="1047"/>
      <c r="P77" s="1047"/>
      <c r="Q77" s="1047"/>
      <c r="R77" s="1048"/>
      <c r="S77" s="1049"/>
    </row>
    <row r="78" spans="1:19">
      <c r="A78" s="1363"/>
      <c r="B78" s="1366"/>
      <c r="C78" s="1375"/>
      <c r="D78" s="1031" t="s">
        <v>215</v>
      </c>
      <c r="E78" s="997">
        <v>281000</v>
      </c>
      <c r="F78" s="1032">
        <f t="shared" si="2"/>
        <v>327800</v>
      </c>
      <c r="G78" s="993"/>
      <c r="H78" s="1047"/>
      <c r="I78" s="1047">
        <v>1100</v>
      </c>
      <c r="J78" s="1047"/>
      <c r="K78" s="1047"/>
      <c r="L78" s="1047"/>
      <c r="M78" s="1047">
        <v>76700</v>
      </c>
      <c r="N78" s="1047">
        <v>250000</v>
      </c>
      <c r="O78" s="1047"/>
      <c r="P78" s="1047"/>
      <c r="Q78" s="1047"/>
      <c r="R78" s="1048"/>
      <c r="S78" s="1049"/>
    </row>
    <row r="79" spans="1:19" ht="15.75" thickBot="1">
      <c r="A79" s="1369"/>
      <c r="B79" s="1371"/>
      <c r="C79" s="1376"/>
      <c r="D79" s="1031" t="s">
        <v>839</v>
      </c>
      <c r="E79" s="997">
        <v>0</v>
      </c>
      <c r="F79" s="1032">
        <f t="shared" si="2"/>
        <v>337930</v>
      </c>
      <c r="G79" s="993"/>
      <c r="H79" s="1047"/>
      <c r="I79" s="1047">
        <v>1230</v>
      </c>
      <c r="J79" s="1047"/>
      <c r="K79" s="1047"/>
      <c r="L79" s="1047"/>
      <c r="M79" s="1047">
        <v>86700</v>
      </c>
      <c r="N79" s="1047">
        <v>250000</v>
      </c>
      <c r="O79" s="1047"/>
      <c r="P79" s="1047"/>
      <c r="Q79" s="1047"/>
      <c r="R79" s="1048"/>
      <c r="S79" s="1049"/>
    </row>
    <row r="80" spans="1:19">
      <c r="A80" s="1362" t="s">
        <v>121</v>
      </c>
      <c r="B80" s="1365" t="s">
        <v>162</v>
      </c>
      <c r="C80" s="1377" t="s">
        <v>163</v>
      </c>
      <c r="D80" s="1086" t="s">
        <v>4</v>
      </c>
      <c r="E80" s="313">
        <v>0</v>
      </c>
      <c r="F80" s="313">
        <f t="shared" si="2"/>
        <v>69579</v>
      </c>
      <c r="G80" s="1087"/>
      <c r="H80" s="1088"/>
      <c r="I80" s="1088">
        <v>47290</v>
      </c>
      <c r="J80" s="1088"/>
      <c r="K80" s="1088"/>
      <c r="L80" s="1088"/>
      <c r="M80" s="1088">
        <v>13135</v>
      </c>
      <c r="N80" s="1088">
        <v>9154</v>
      </c>
      <c r="O80" s="1088"/>
      <c r="P80" s="1088"/>
      <c r="Q80" s="1088"/>
      <c r="R80" s="1089"/>
      <c r="S80" s="1090"/>
    </row>
    <row r="81" spans="1:19">
      <c r="A81" s="1363"/>
      <c r="B81" s="1366"/>
      <c r="C81" s="1375"/>
      <c r="D81" s="1031" t="s">
        <v>215</v>
      </c>
      <c r="E81" s="997">
        <v>0</v>
      </c>
      <c r="F81" s="1032">
        <f t="shared" si="2"/>
        <v>69579</v>
      </c>
      <c r="G81" s="994"/>
      <c r="H81" s="1050"/>
      <c r="I81" s="1050">
        <v>47290</v>
      </c>
      <c r="J81" s="1050"/>
      <c r="K81" s="1050"/>
      <c r="L81" s="1050"/>
      <c r="M81" s="1050">
        <v>13135</v>
      </c>
      <c r="N81" s="1050">
        <v>9154</v>
      </c>
      <c r="O81" s="1050"/>
      <c r="P81" s="1050"/>
      <c r="Q81" s="1050"/>
      <c r="R81" s="1048"/>
      <c r="S81" s="1049"/>
    </row>
    <row r="82" spans="1:19" ht="15.75" thickBot="1">
      <c r="A82" s="1364"/>
      <c r="B82" s="1367"/>
      <c r="C82" s="1378"/>
      <c r="D82" s="1091" t="s">
        <v>839</v>
      </c>
      <c r="E82" s="311">
        <v>0</v>
      </c>
      <c r="F82" s="1092">
        <f t="shared" si="2"/>
        <v>69579</v>
      </c>
      <c r="G82" s="1093"/>
      <c r="H82" s="1094"/>
      <c r="I82" s="1094">
        <v>46940</v>
      </c>
      <c r="J82" s="1094"/>
      <c r="K82" s="1094"/>
      <c r="L82" s="1094"/>
      <c r="M82" s="1094">
        <v>13485</v>
      </c>
      <c r="N82" s="1094">
        <v>9154</v>
      </c>
      <c r="O82" s="1094"/>
      <c r="P82" s="1094"/>
      <c r="Q82" s="1094"/>
      <c r="R82" s="1095"/>
      <c r="S82" s="1096"/>
    </row>
    <row r="83" spans="1:19">
      <c r="A83" s="1368" t="s">
        <v>121</v>
      </c>
      <c r="B83" s="1370" t="s">
        <v>164</v>
      </c>
      <c r="C83" s="1374" t="s">
        <v>165</v>
      </c>
      <c r="D83" s="1031" t="s">
        <v>4</v>
      </c>
      <c r="E83" s="997">
        <v>0</v>
      </c>
      <c r="F83" s="1032">
        <f t="shared" si="2"/>
        <v>81850</v>
      </c>
      <c r="G83" s="993"/>
      <c r="H83" s="1047"/>
      <c r="I83" s="1047">
        <v>79215</v>
      </c>
      <c r="J83" s="1047"/>
      <c r="K83" s="1047"/>
      <c r="L83" s="1047"/>
      <c r="M83" s="1047">
        <v>2635</v>
      </c>
      <c r="N83" s="1047"/>
      <c r="O83" s="1047"/>
      <c r="P83" s="1047"/>
      <c r="Q83" s="1047"/>
      <c r="R83" s="1048"/>
      <c r="S83" s="1049"/>
    </row>
    <row r="84" spans="1:19">
      <c r="A84" s="1363"/>
      <c r="B84" s="1366"/>
      <c r="C84" s="1375"/>
      <c r="D84" s="1031" t="s">
        <v>215</v>
      </c>
      <c r="E84" s="997">
        <v>0</v>
      </c>
      <c r="F84" s="1032">
        <f t="shared" si="2"/>
        <v>81850</v>
      </c>
      <c r="G84" s="993"/>
      <c r="H84" s="1047"/>
      <c r="I84" s="1047">
        <v>79215</v>
      </c>
      <c r="J84" s="1047"/>
      <c r="K84" s="1047"/>
      <c r="L84" s="1047"/>
      <c r="M84" s="1047">
        <v>2635</v>
      </c>
      <c r="N84" s="1047"/>
      <c r="O84" s="1047"/>
      <c r="P84" s="1047"/>
      <c r="Q84" s="1047"/>
      <c r="R84" s="1048"/>
      <c r="S84" s="1049"/>
    </row>
    <row r="85" spans="1:19" ht="15.75" thickBot="1">
      <c r="A85" s="1369"/>
      <c r="B85" s="1371"/>
      <c r="C85" s="1376"/>
      <c r="D85" s="1031" t="s">
        <v>839</v>
      </c>
      <c r="E85" s="997">
        <v>0</v>
      </c>
      <c r="F85" s="1032">
        <f t="shared" si="2"/>
        <v>81850</v>
      </c>
      <c r="G85" s="993"/>
      <c r="H85" s="1047"/>
      <c r="I85" s="1047">
        <v>79215</v>
      </c>
      <c r="J85" s="1047"/>
      <c r="K85" s="1047"/>
      <c r="L85" s="1047"/>
      <c r="M85" s="1047">
        <v>2635</v>
      </c>
      <c r="N85" s="1047"/>
      <c r="O85" s="1047"/>
      <c r="P85" s="1047"/>
      <c r="Q85" s="1047"/>
      <c r="R85" s="1048"/>
      <c r="S85" s="1049"/>
    </row>
    <row r="86" spans="1:19">
      <c r="A86" s="1362" t="s">
        <v>121</v>
      </c>
      <c r="B86" s="1365" t="s">
        <v>164</v>
      </c>
      <c r="C86" s="1377" t="s">
        <v>166</v>
      </c>
      <c r="D86" s="1086" t="s">
        <v>4</v>
      </c>
      <c r="E86" s="313">
        <v>0</v>
      </c>
      <c r="F86" s="313">
        <f t="shared" si="2"/>
        <v>10300</v>
      </c>
      <c r="G86" s="1087"/>
      <c r="H86" s="1088"/>
      <c r="I86" s="1088">
        <v>5300</v>
      </c>
      <c r="J86" s="1088"/>
      <c r="K86" s="1088"/>
      <c r="L86" s="1088"/>
      <c r="M86" s="1088"/>
      <c r="N86" s="1088">
        <v>5000</v>
      </c>
      <c r="O86" s="1088"/>
      <c r="P86" s="1088"/>
      <c r="Q86" s="1088"/>
      <c r="R86" s="1089"/>
      <c r="S86" s="1090"/>
    </row>
    <row r="87" spans="1:19">
      <c r="A87" s="1363"/>
      <c r="B87" s="1366"/>
      <c r="C87" s="1375"/>
      <c r="D87" s="1031" t="s">
        <v>215</v>
      </c>
      <c r="E87" s="997">
        <v>0</v>
      </c>
      <c r="F87" s="1032">
        <f t="shared" si="2"/>
        <v>10300</v>
      </c>
      <c r="G87" s="994"/>
      <c r="H87" s="1050"/>
      <c r="I87" s="1050">
        <v>5300</v>
      </c>
      <c r="J87" s="1050"/>
      <c r="K87" s="1050"/>
      <c r="L87" s="1050"/>
      <c r="M87" s="1050"/>
      <c r="N87" s="1050">
        <v>5000</v>
      </c>
      <c r="O87" s="1050"/>
      <c r="P87" s="1050"/>
      <c r="Q87" s="1050"/>
      <c r="R87" s="1048"/>
      <c r="S87" s="1049"/>
    </row>
    <row r="88" spans="1:19" ht="15.75" thickBot="1">
      <c r="A88" s="1364"/>
      <c r="B88" s="1367"/>
      <c r="C88" s="1378"/>
      <c r="D88" s="1091" t="s">
        <v>839</v>
      </c>
      <c r="E88" s="311">
        <v>0</v>
      </c>
      <c r="F88" s="1092">
        <f t="shared" si="2"/>
        <v>10300</v>
      </c>
      <c r="G88" s="1093"/>
      <c r="H88" s="1094"/>
      <c r="I88" s="1094">
        <v>5300</v>
      </c>
      <c r="J88" s="1094"/>
      <c r="K88" s="1094"/>
      <c r="L88" s="1094"/>
      <c r="M88" s="1094"/>
      <c r="N88" s="1094">
        <v>5000</v>
      </c>
      <c r="O88" s="1094"/>
      <c r="P88" s="1094"/>
      <c r="Q88" s="1094"/>
      <c r="R88" s="1095"/>
      <c r="S88" s="1096"/>
    </row>
    <row r="89" spans="1:19">
      <c r="A89" s="1368" t="s">
        <v>121</v>
      </c>
      <c r="B89" s="1370" t="s">
        <v>167</v>
      </c>
      <c r="C89" s="1374" t="s">
        <v>168</v>
      </c>
      <c r="D89" s="1031" t="s">
        <v>4</v>
      </c>
      <c r="E89" s="997">
        <v>0</v>
      </c>
      <c r="F89" s="1032">
        <f t="shared" si="2"/>
        <v>4020</v>
      </c>
      <c r="G89" s="994"/>
      <c r="H89" s="1050"/>
      <c r="I89" s="1050">
        <v>4020</v>
      </c>
      <c r="J89" s="1050"/>
      <c r="K89" s="1047"/>
      <c r="L89" s="1050"/>
      <c r="M89" s="1050"/>
      <c r="N89" s="1050"/>
      <c r="O89" s="1050"/>
      <c r="P89" s="1050"/>
      <c r="Q89" s="1050"/>
      <c r="R89" s="1048"/>
      <c r="S89" s="1049"/>
    </row>
    <row r="90" spans="1:19">
      <c r="A90" s="1363"/>
      <c r="B90" s="1366"/>
      <c r="C90" s="1375"/>
      <c r="D90" s="1031" t="s">
        <v>215</v>
      </c>
      <c r="E90" s="997">
        <v>0</v>
      </c>
      <c r="F90" s="1032">
        <f t="shared" si="2"/>
        <v>4020</v>
      </c>
      <c r="G90" s="994"/>
      <c r="H90" s="1050"/>
      <c r="I90" s="1050">
        <v>4020</v>
      </c>
      <c r="J90" s="1050"/>
      <c r="K90" s="1047"/>
      <c r="L90" s="1050"/>
      <c r="M90" s="1050"/>
      <c r="N90" s="1050"/>
      <c r="O90" s="1050"/>
      <c r="P90" s="1050"/>
      <c r="Q90" s="1050"/>
      <c r="R90" s="1048"/>
      <c r="S90" s="1049"/>
    </row>
    <row r="91" spans="1:19" ht="15.75" thickBot="1">
      <c r="A91" s="1369"/>
      <c r="B91" s="1371"/>
      <c r="C91" s="1376"/>
      <c r="D91" s="1031" t="s">
        <v>839</v>
      </c>
      <c r="E91" s="997">
        <v>0</v>
      </c>
      <c r="F91" s="1032">
        <f t="shared" si="2"/>
        <v>4020</v>
      </c>
      <c r="G91" s="994"/>
      <c r="H91" s="1050"/>
      <c r="I91" s="1050">
        <v>4020</v>
      </c>
      <c r="J91" s="1050"/>
      <c r="K91" s="1047"/>
      <c r="L91" s="1050"/>
      <c r="M91" s="1050"/>
      <c r="N91" s="1050"/>
      <c r="O91" s="1050"/>
      <c r="P91" s="1050"/>
      <c r="Q91" s="1050"/>
      <c r="R91" s="1048"/>
      <c r="S91" s="1049"/>
    </row>
    <row r="92" spans="1:19">
      <c r="A92" s="1362" t="s">
        <v>121</v>
      </c>
      <c r="B92" s="1365" t="s">
        <v>167</v>
      </c>
      <c r="C92" s="1377" t="s">
        <v>169</v>
      </c>
      <c r="D92" s="1086" t="s">
        <v>4</v>
      </c>
      <c r="E92" s="313">
        <v>56</v>
      </c>
      <c r="F92" s="313">
        <f t="shared" si="2"/>
        <v>22364</v>
      </c>
      <c r="G92" s="1087">
        <v>1000</v>
      </c>
      <c r="H92" s="1088">
        <v>196</v>
      </c>
      <c r="I92" s="1088">
        <v>15000</v>
      </c>
      <c r="J92" s="1088"/>
      <c r="K92" s="1088"/>
      <c r="L92" s="1088"/>
      <c r="M92" s="1088">
        <v>168</v>
      </c>
      <c r="N92" s="1088"/>
      <c r="O92" s="1088">
        <v>6000</v>
      </c>
      <c r="P92" s="1088"/>
      <c r="Q92" s="1088"/>
      <c r="R92" s="1089"/>
      <c r="S92" s="1090"/>
    </row>
    <row r="93" spans="1:19">
      <c r="A93" s="1363"/>
      <c r="B93" s="1366"/>
      <c r="C93" s="1375"/>
      <c r="D93" s="1031" t="s">
        <v>215</v>
      </c>
      <c r="E93" s="997">
        <v>56</v>
      </c>
      <c r="F93" s="1032">
        <f t="shared" si="2"/>
        <v>22364</v>
      </c>
      <c r="G93" s="994">
        <v>1000</v>
      </c>
      <c r="H93" s="1050">
        <v>196</v>
      </c>
      <c r="I93" s="1050">
        <v>15000</v>
      </c>
      <c r="J93" s="1050"/>
      <c r="K93" s="1050"/>
      <c r="L93" s="1050"/>
      <c r="M93" s="1050">
        <v>168</v>
      </c>
      <c r="N93" s="1050"/>
      <c r="O93" s="1050">
        <v>6000</v>
      </c>
      <c r="P93" s="1050"/>
      <c r="Q93" s="1050"/>
      <c r="R93" s="1048"/>
      <c r="S93" s="1049"/>
    </row>
    <row r="94" spans="1:19" ht="15.75" thickBot="1">
      <c r="A94" s="1364"/>
      <c r="B94" s="1367"/>
      <c r="C94" s="1378"/>
      <c r="D94" s="1091" t="s">
        <v>839</v>
      </c>
      <c r="E94" s="311">
        <v>96</v>
      </c>
      <c r="F94" s="1092">
        <f t="shared" si="2"/>
        <v>20096</v>
      </c>
      <c r="G94" s="1093">
        <v>1000</v>
      </c>
      <c r="H94" s="1094">
        <v>196</v>
      </c>
      <c r="I94" s="1094">
        <v>12692</v>
      </c>
      <c r="J94" s="1094"/>
      <c r="K94" s="1094"/>
      <c r="L94" s="1094"/>
      <c r="M94" s="1094">
        <v>168</v>
      </c>
      <c r="N94" s="1094"/>
      <c r="O94" s="1094">
        <v>6040</v>
      </c>
      <c r="P94" s="1094"/>
      <c r="Q94" s="1094"/>
      <c r="R94" s="1095"/>
      <c r="S94" s="1096"/>
    </row>
    <row r="95" spans="1:19">
      <c r="A95" s="1368" t="s">
        <v>121</v>
      </c>
      <c r="B95" s="1370" t="s">
        <v>167</v>
      </c>
      <c r="C95" s="1374" t="s">
        <v>170</v>
      </c>
      <c r="D95" s="1031" t="s">
        <v>4</v>
      </c>
      <c r="E95" s="997">
        <v>97707</v>
      </c>
      <c r="F95" s="1032">
        <f t="shared" si="2"/>
        <v>1852066</v>
      </c>
      <c r="G95" s="994">
        <v>25815</v>
      </c>
      <c r="H95" s="1050">
        <v>7056</v>
      </c>
      <c r="I95" s="1050">
        <v>86500</v>
      </c>
      <c r="J95" s="1050">
        <v>233133</v>
      </c>
      <c r="K95" s="1047"/>
      <c r="L95" s="1050"/>
      <c r="M95" s="1050">
        <v>1363163</v>
      </c>
      <c r="N95" s="1050">
        <v>136399</v>
      </c>
      <c r="O95" s="1052"/>
      <c r="P95" s="1050"/>
      <c r="Q95" s="1050"/>
      <c r="R95" s="1048"/>
      <c r="S95" s="1049"/>
    </row>
    <row r="96" spans="1:19">
      <c r="A96" s="1363"/>
      <c r="B96" s="1366"/>
      <c r="C96" s="1375"/>
      <c r="D96" s="1031" t="s">
        <v>215</v>
      </c>
      <c r="E96" s="997">
        <v>890747</v>
      </c>
      <c r="F96" s="1032">
        <f t="shared" si="2"/>
        <v>2651916</v>
      </c>
      <c r="G96" s="994">
        <v>176208</v>
      </c>
      <c r="H96" s="1050">
        <v>42015</v>
      </c>
      <c r="I96" s="1050">
        <v>536048</v>
      </c>
      <c r="J96" s="1050">
        <v>233133</v>
      </c>
      <c r="K96" s="1047"/>
      <c r="L96" s="1050"/>
      <c r="M96" s="1050">
        <v>1363163</v>
      </c>
      <c r="N96" s="1050">
        <v>301349</v>
      </c>
      <c r="O96" s="1052"/>
      <c r="P96" s="1050"/>
      <c r="Q96" s="1050"/>
      <c r="R96" s="1048"/>
      <c r="S96" s="1049"/>
    </row>
    <row r="97" spans="1:19" ht="15.75" thickBot="1">
      <c r="A97" s="1369"/>
      <c r="B97" s="1371"/>
      <c r="C97" s="1376"/>
      <c r="D97" s="1031" t="s">
        <v>839</v>
      </c>
      <c r="E97" s="997">
        <v>1278137</v>
      </c>
      <c r="F97" s="1032">
        <f t="shared" si="2"/>
        <v>3063090</v>
      </c>
      <c r="G97" s="994">
        <v>199595</v>
      </c>
      <c r="H97" s="1050">
        <v>41344</v>
      </c>
      <c r="I97" s="1050">
        <v>496523</v>
      </c>
      <c r="J97" s="1050">
        <v>226083</v>
      </c>
      <c r="K97" s="1047"/>
      <c r="L97" s="1050"/>
      <c r="M97" s="1050">
        <v>1797354</v>
      </c>
      <c r="N97" s="1050">
        <v>301441</v>
      </c>
      <c r="O97" s="1052">
        <v>750</v>
      </c>
      <c r="P97" s="1050"/>
      <c r="Q97" s="1050"/>
      <c r="R97" s="1048"/>
      <c r="S97" s="1049"/>
    </row>
    <row r="98" spans="1:19">
      <c r="A98" s="1362" t="s">
        <v>121</v>
      </c>
      <c r="B98" s="1365" t="s">
        <v>167</v>
      </c>
      <c r="C98" s="1377" t="s">
        <v>171</v>
      </c>
      <c r="D98" s="1086" t="s">
        <v>4</v>
      </c>
      <c r="E98" s="313">
        <v>7620</v>
      </c>
      <c r="F98" s="313">
        <f t="shared" si="2"/>
        <v>14790</v>
      </c>
      <c r="G98" s="1087">
        <v>1200</v>
      </c>
      <c r="H98" s="1088">
        <v>228</v>
      </c>
      <c r="I98" s="1088">
        <v>12367</v>
      </c>
      <c r="J98" s="1088"/>
      <c r="K98" s="1088"/>
      <c r="L98" s="1088"/>
      <c r="M98" s="1088">
        <v>614</v>
      </c>
      <c r="N98" s="1088">
        <v>381</v>
      </c>
      <c r="O98" s="1088"/>
      <c r="P98" s="1088"/>
      <c r="Q98" s="1088"/>
      <c r="R98" s="1089"/>
      <c r="S98" s="1090"/>
    </row>
    <row r="99" spans="1:19">
      <c r="A99" s="1363"/>
      <c r="B99" s="1366"/>
      <c r="C99" s="1375"/>
      <c r="D99" s="1031" t="s">
        <v>215</v>
      </c>
      <c r="E99" s="997">
        <v>7620</v>
      </c>
      <c r="F99" s="1032">
        <f t="shared" si="2"/>
        <v>14790</v>
      </c>
      <c r="G99" s="994">
        <v>1200</v>
      </c>
      <c r="H99" s="1050">
        <v>228</v>
      </c>
      <c r="I99" s="1050">
        <v>12367</v>
      </c>
      <c r="J99" s="1050"/>
      <c r="K99" s="1050"/>
      <c r="L99" s="1050"/>
      <c r="M99" s="1050">
        <v>614</v>
      </c>
      <c r="N99" s="1050">
        <v>381</v>
      </c>
      <c r="O99" s="1050"/>
      <c r="P99" s="1050"/>
      <c r="Q99" s="1050"/>
      <c r="R99" s="1048"/>
      <c r="S99" s="1049"/>
    </row>
    <row r="100" spans="1:19" ht="15.75" thickBot="1">
      <c r="A100" s="1364"/>
      <c r="B100" s="1367"/>
      <c r="C100" s="1378"/>
      <c r="D100" s="1091" t="s">
        <v>839</v>
      </c>
      <c r="E100" s="311">
        <v>7620</v>
      </c>
      <c r="F100" s="1092">
        <f>SUM(G100:S100)</f>
        <v>14790</v>
      </c>
      <c r="G100" s="1093">
        <v>920</v>
      </c>
      <c r="H100" s="1094">
        <v>228</v>
      </c>
      <c r="I100" s="1094">
        <v>11847</v>
      </c>
      <c r="J100" s="1094"/>
      <c r="K100" s="1094"/>
      <c r="L100" s="1094"/>
      <c r="M100" s="1094">
        <v>1414</v>
      </c>
      <c r="N100" s="1094">
        <v>381</v>
      </c>
      <c r="O100" s="1094"/>
      <c r="P100" s="1094"/>
      <c r="Q100" s="1094"/>
      <c r="R100" s="1095"/>
      <c r="S100" s="1096"/>
    </row>
    <row r="101" spans="1:19">
      <c r="A101" s="1368" t="s">
        <v>121</v>
      </c>
      <c r="B101" s="1370" t="s">
        <v>213</v>
      </c>
      <c r="C101" s="1374" t="s">
        <v>214</v>
      </c>
      <c r="D101" s="1031" t="s">
        <v>4</v>
      </c>
      <c r="E101" s="997">
        <v>0</v>
      </c>
      <c r="F101" s="1032">
        <f t="shared" si="2"/>
        <v>0</v>
      </c>
      <c r="G101" s="994"/>
      <c r="H101" s="1050"/>
      <c r="I101" s="1050"/>
      <c r="J101" s="1050"/>
      <c r="K101" s="1047"/>
      <c r="L101" s="1050"/>
      <c r="M101" s="1050"/>
      <c r="N101" s="1050"/>
      <c r="O101" s="1052"/>
      <c r="P101" s="1050"/>
      <c r="Q101" s="1050"/>
      <c r="R101" s="1048"/>
      <c r="S101" s="1049"/>
    </row>
    <row r="102" spans="1:19">
      <c r="A102" s="1363"/>
      <c r="B102" s="1366"/>
      <c r="C102" s="1375"/>
      <c r="D102" s="1031" t="s">
        <v>215</v>
      </c>
      <c r="E102" s="997">
        <v>0</v>
      </c>
      <c r="F102" s="1032">
        <f t="shared" si="2"/>
        <v>9000</v>
      </c>
      <c r="G102" s="994"/>
      <c r="H102" s="1050"/>
      <c r="I102" s="1050">
        <v>9000</v>
      </c>
      <c r="J102" s="1050"/>
      <c r="K102" s="1047"/>
      <c r="L102" s="1050"/>
      <c r="M102" s="1050"/>
      <c r="N102" s="1050"/>
      <c r="O102" s="1052"/>
      <c r="P102" s="1050"/>
      <c r="Q102" s="1050"/>
      <c r="R102" s="1048"/>
      <c r="S102" s="1049"/>
    </row>
    <row r="103" spans="1:19" ht="15.75" thickBot="1">
      <c r="A103" s="1369"/>
      <c r="B103" s="1371"/>
      <c r="C103" s="1376"/>
      <c r="D103" s="1031" t="s">
        <v>839</v>
      </c>
      <c r="E103" s="997">
        <v>0</v>
      </c>
      <c r="F103" s="1032">
        <f t="shared" si="2"/>
        <v>6860</v>
      </c>
      <c r="G103" s="994"/>
      <c r="H103" s="1050"/>
      <c r="I103" s="1050">
        <v>6860</v>
      </c>
      <c r="J103" s="1050"/>
      <c r="K103" s="1047"/>
      <c r="L103" s="1050"/>
      <c r="M103" s="1050"/>
      <c r="N103" s="1050"/>
      <c r="O103" s="1052"/>
      <c r="P103" s="1050"/>
      <c r="Q103" s="1050"/>
      <c r="R103" s="1048"/>
      <c r="S103" s="1049"/>
    </row>
    <row r="104" spans="1:19" ht="15" customHeight="1">
      <c r="A104" s="1362" t="s">
        <v>118</v>
      </c>
      <c r="B104" s="1365" t="s">
        <v>172</v>
      </c>
      <c r="C104" s="1377" t="s">
        <v>173</v>
      </c>
      <c r="D104" s="1086" t="s">
        <v>4</v>
      </c>
      <c r="E104" s="313">
        <v>0</v>
      </c>
      <c r="F104" s="313">
        <f t="shared" si="2"/>
        <v>1000</v>
      </c>
      <c r="G104" s="1087"/>
      <c r="H104" s="1088"/>
      <c r="I104" s="1088">
        <v>1000</v>
      </c>
      <c r="J104" s="1088"/>
      <c r="K104" s="1088"/>
      <c r="L104" s="1088"/>
      <c r="M104" s="1088"/>
      <c r="N104" s="1088"/>
      <c r="O104" s="1088"/>
      <c r="P104" s="1088"/>
      <c r="Q104" s="1088"/>
      <c r="R104" s="1089"/>
      <c r="S104" s="1090"/>
    </row>
    <row r="105" spans="1:19">
      <c r="A105" s="1363"/>
      <c r="B105" s="1366"/>
      <c r="C105" s="1375"/>
      <c r="D105" s="1031" t="s">
        <v>215</v>
      </c>
      <c r="E105" s="997">
        <v>0</v>
      </c>
      <c r="F105" s="1032">
        <f t="shared" si="2"/>
        <v>1000</v>
      </c>
      <c r="G105" s="994"/>
      <c r="H105" s="1050"/>
      <c r="I105" s="1050">
        <v>1000</v>
      </c>
      <c r="J105" s="1050"/>
      <c r="K105" s="1050"/>
      <c r="L105" s="1050"/>
      <c r="M105" s="1050"/>
      <c r="N105" s="1050"/>
      <c r="O105" s="1050"/>
      <c r="P105" s="1050"/>
      <c r="Q105" s="1050"/>
      <c r="R105" s="1048"/>
      <c r="S105" s="1049"/>
    </row>
    <row r="106" spans="1:19" ht="15.75" thickBot="1">
      <c r="A106" s="1364"/>
      <c r="B106" s="1367"/>
      <c r="C106" s="1378"/>
      <c r="D106" s="1091" t="s">
        <v>839</v>
      </c>
      <c r="E106" s="311">
        <v>0</v>
      </c>
      <c r="F106" s="1092">
        <f t="shared" si="2"/>
        <v>2000</v>
      </c>
      <c r="G106" s="1093"/>
      <c r="H106" s="1094"/>
      <c r="I106" s="1094">
        <v>2000</v>
      </c>
      <c r="J106" s="1094"/>
      <c r="K106" s="1094"/>
      <c r="L106" s="1094"/>
      <c r="M106" s="1094"/>
      <c r="N106" s="1094"/>
      <c r="O106" s="1094"/>
      <c r="P106" s="1094"/>
      <c r="Q106" s="1094"/>
      <c r="R106" s="1095"/>
      <c r="S106" s="1096"/>
    </row>
    <row r="107" spans="1:19" ht="15" customHeight="1">
      <c r="A107" s="1368" t="s">
        <v>118</v>
      </c>
      <c r="B107" s="1370" t="s">
        <v>174</v>
      </c>
      <c r="C107" s="1374" t="s">
        <v>175</v>
      </c>
      <c r="D107" s="1031" t="s">
        <v>4</v>
      </c>
      <c r="E107" s="997">
        <v>0</v>
      </c>
      <c r="F107" s="1032">
        <f t="shared" si="2"/>
        <v>5818</v>
      </c>
      <c r="G107" s="994">
        <v>2500</v>
      </c>
      <c r="H107" s="1050">
        <v>1018</v>
      </c>
      <c r="I107" s="1050">
        <v>2300</v>
      </c>
      <c r="J107" s="1050"/>
      <c r="K107" s="1047"/>
      <c r="L107" s="1050"/>
      <c r="M107" s="1050"/>
      <c r="N107" s="1050"/>
      <c r="O107" s="1050"/>
      <c r="P107" s="1050"/>
      <c r="Q107" s="1050"/>
      <c r="R107" s="1048"/>
      <c r="S107" s="1049"/>
    </row>
    <row r="108" spans="1:19">
      <c r="A108" s="1363"/>
      <c r="B108" s="1366"/>
      <c r="C108" s="1375"/>
      <c r="D108" s="1031" t="s">
        <v>215</v>
      </c>
      <c r="E108" s="997">
        <v>0</v>
      </c>
      <c r="F108" s="1032">
        <f t="shared" si="2"/>
        <v>5968</v>
      </c>
      <c r="G108" s="994">
        <v>2500</v>
      </c>
      <c r="H108" s="1050">
        <v>1018</v>
      </c>
      <c r="I108" s="1050">
        <v>2400</v>
      </c>
      <c r="J108" s="1050">
        <v>50</v>
      </c>
      <c r="K108" s="1047"/>
      <c r="L108" s="1050"/>
      <c r="M108" s="1050"/>
      <c r="N108" s="1050"/>
      <c r="O108" s="1050"/>
      <c r="P108" s="1050"/>
      <c r="Q108" s="1050"/>
      <c r="R108" s="1048"/>
      <c r="S108" s="1049"/>
    </row>
    <row r="109" spans="1:19" ht="15.75" thickBot="1">
      <c r="A109" s="1369"/>
      <c r="B109" s="1371"/>
      <c r="C109" s="1376"/>
      <c r="D109" s="1031" t="s">
        <v>839</v>
      </c>
      <c r="E109" s="997">
        <v>0</v>
      </c>
      <c r="F109" s="1032">
        <f t="shared" si="2"/>
        <v>7933</v>
      </c>
      <c r="G109" s="994">
        <v>3815</v>
      </c>
      <c r="H109" s="1050">
        <v>1218</v>
      </c>
      <c r="I109" s="1050">
        <v>2400</v>
      </c>
      <c r="J109" s="1050">
        <v>500</v>
      </c>
      <c r="K109" s="1047"/>
      <c r="L109" s="1050"/>
      <c r="M109" s="1050"/>
      <c r="N109" s="1050"/>
      <c r="O109" s="1050"/>
      <c r="P109" s="1050"/>
      <c r="Q109" s="1050"/>
      <c r="R109" s="1048"/>
      <c r="S109" s="1049"/>
    </row>
    <row r="110" spans="1:19" ht="15" customHeight="1">
      <c r="A110" s="1362" t="s">
        <v>118</v>
      </c>
      <c r="B110" s="1365" t="s">
        <v>176</v>
      </c>
      <c r="C110" s="1377" t="s">
        <v>177</v>
      </c>
      <c r="D110" s="1086" t="s">
        <v>4</v>
      </c>
      <c r="E110" s="313">
        <v>0</v>
      </c>
      <c r="F110" s="313">
        <f t="shared" si="2"/>
        <v>1500</v>
      </c>
      <c r="G110" s="1087"/>
      <c r="H110" s="1088"/>
      <c r="I110" s="1088">
        <v>1500</v>
      </c>
      <c r="J110" s="1088"/>
      <c r="K110" s="1088"/>
      <c r="L110" s="1088"/>
      <c r="M110" s="1088"/>
      <c r="N110" s="1088"/>
      <c r="O110" s="1088"/>
      <c r="P110" s="1088"/>
      <c r="Q110" s="1088"/>
      <c r="R110" s="1089"/>
      <c r="S110" s="1090"/>
    </row>
    <row r="111" spans="1:19">
      <c r="A111" s="1363"/>
      <c r="B111" s="1366"/>
      <c r="C111" s="1375"/>
      <c r="D111" s="1031" t="s">
        <v>215</v>
      </c>
      <c r="E111" s="997">
        <v>0</v>
      </c>
      <c r="F111" s="1032">
        <f t="shared" si="2"/>
        <v>1500</v>
      </c>
      <c r="G111" s="994"/>
      <c r="H111" s="1050"/>
      <c r="I111" s="1050">
        <v>1500</v>
      </c>
      <c r="J111" s="1050"/>
      <c r="K111" s="1050"/>
      <c r="L111" s="1050"/>
      <c r="M111" s="1050"/>
      <c r="N111" s="1050"/>
      <c r="O111" s="1050"/>
      <c r="P111" s="1050"/>
      <c r="Q111" s="1050"/>
      <c r="R111" s="1048"/>
      <c r="S111" s="1049"/>
    </row>
    <row r="112" spans="1:19" ht="15.75" thickBot="1">
      <c r="A112" s="1364"/>
      <c r="B112" s="1367"/>
      <c r="C112" s="1378"/>
      <c r="D112" s="1091" t="s">
        <v>839</v>
      </c>
      <c r="E112" s="311">
        <v>0</v>
      </c>
      <c r="F112" s="1092">
        <f t="shared" si="2"/>
        <v>1500</v>
      </c>
      <c r="G112" s="1093"/>
      <c r="H112" s="1094"/>
      <c r="I112" s="1094">
        <v>1500</v>
      </c>
      <c r="J112" s="1094"/>
      <c r="K112" s="1094"/>
      <c r="L112" s="1094"/>
      <c r="M112" s="1094"/>
      <c r="N112" s="1094"/>
      <c r="O112" s="1094"/>
      <c r="P112" s="1094"/>
      <c r="Q112" s="1094"/>
      <c r="R112" s="1095"/>
      <c r="S112" s="1096"/>
    </row>
    <row r="113" spans="1:19">
      <c r="A113" s="1368" t="s">
        <v>121</v>
      </c>
      <c r="B113" s="1370" t="s">
        <v>178</v>
      </c>
      <c r="C113" s="1374" t="s">
        <v>179</v>
      </c>
      <c r="D113" s="1031" t="s">
        <v>4</v>
      </c>
      <c r="E113" s="997">
        <v>0</v>
      </c>
      <c r="F113" s="1032">
        <f t="shared" si="2"/>
        <v>158795</v>
      </c>
      <c r="G113" s="994"/>
      <c r="H113" s="1050"/>
      <c r="I113" s="1050"/>
      <c r="J113" s="1050">
        <v>158795</v>
      </c>
      <c r="K113" s="1047"/>
      <c r="L113" s="1050"/>
      <c r="M113" s="1050"/>
      <c r="N113" s="1050"/>
      <c r="O113" s="1050"/>
      <c r="P113" s="1050"/>
      <c r="Q113" s="1050"/>
      <c r="R113" s="1048"/>
      <c r="S113" s="1049"/>
    </row>
    <row r="114" spans="1:19">
      <c r="A114" s="1363"/>
      <c r="B114" s="1366"/>
      <c r="C114" s="1375"/>
      <c r="D114" s="1031" t="s">
        <v>215</v>
      </c>
      <c r="E114" s="997">
        <v>0</v>
      </c>
      <c r="F114" s="1032">
        <f t="shared" si="2"/>
        <v>158795</v>
      </c>
      <c r="G114" s="994"/>
      <c r="H114" s="1050"/>
      <c r="I114" s="1050"/>
      <c r="J114" s="1050">
        <v>158795</v>
      </c>
      <c r="K114" s="1047"/>
      <c r="L114" s="1050"/>
      <c r="M114" s="1050"/>
      <c r="N114" s="1050"/>
      <c r="O114" s="1050"/>
      <c r="P114" s="1050"/>
      <c r="Q114" s="1050"/>
      <c r="R114" s="1048"/>
      <c r="S114" s="1049"/>
    </row>
    <row r="115" spans="1:19" ht="15.75" thickBot="1">
      <c r="A115" s="1369"/>
      <c r="B115" s="1371"/>
      <c r="C115" s="1376"/>
      <c r="D115" s="1031" t="s">
        <v>839</v>
      </c>
      <c r="E115" s="997">
        <v>0</v>
      </c>
      <c r="F115" s="1032">
        <f t="shared" si="2"/>
        <v>158795</v>
      </c>
      <c r="G115" s="994"/>
      <c r="H115" s="1050"/>
      <c r="I115" s="1050"/>
      <c r="J115" s="1050">
        <v>158795</v>
      </c>
      <c r="K115" s="1047"/>
      <c r="L115" s="1050"/>
      <c r="M115" s="1050"/>
      <c r="N115" s="1050"/>
      <c r="O115" s="1050"/>
      <c r="P115" s="1050"/>
      <c r="Q115" s="1050"/>
      <c r="R115" s="1048"/>
      <c r="S115" s="1049"/>
    </row>
    <row r="116" spans="1:19" ht="15" customHeight="1">
      <c r="A116" s="1362" t="s">
        <v>118</v>
      </c>
      <c r="B116" s="1365" t="s">
        <v>180</v>
      </c>
      <c r="C116" s="1377" t="s">
        <v>181</v>
      </c>
      <c r="D116" s="1086" t="s">
        <v>4</v>
      </c>
      <c r="E116" s="313">
        <v>0</v>
      </c>
      <c r="F116" s="313">
        <f t="shared" si="2"/>
        <v>8196</v>
      </c>
      <c r="G116" s="1087">
        <v>900</v>
      </c>
      <c r="H116" s="1088">
        <v>176</v>
      </c>
      <c r="I116" s="1088">
        <v>7120</v>
      </c>
      <c r="J116" s="1088"/>
      <c r="K116" s="1088"/>
      <c r="L116" s="1088"/>
      <c r="M116" s="1088"/>
      <c r="N116" s="1088"/>
      <c r="O116" s="1088"/>
      <c r="P116" s="1088"/>
      <c r="Q116" s="1088"/>
      <c r="R116" s="1089"/>
      <c r="S116" s="1090"/>
    </row>
    <row r="117" spans="1:19">
      <c r="A117" s="1363"/>
      <c r="B117" s="1366"/>
      <c r="C117" s="1375"/>
      <c r="D117" s="1031" t="s">
        <v>215</v>
      </c>
      <c r="E117" s="997">
        <v>0</v>
      </c>
      <c r="F117" s="1032">
        <f t="shared" si="2"/>
        <v>8521</v>
      </c>
      <c r="G117" s="994">
        <v>900</v>
      </c>
      <c r="H117" s="1050">
        <v>176</v>
      </c>
      <c r="I117" s="1050">
        <v>7435</v>
      </c>
      <c r="J117" s="1050"/>
      <c r="K117" s="1050"/>
      <c r="L117" s="1050"/>
      <c r="M117" s="1050">
        <v>10</v>
      </c>
      <c r="N117" s="1050"/>
      <c r="O117" s="1050"/>
      <c r="P117" s="1050"/>
      <c r="Q117" s="1050"/>
      <c r="R117" s="1048"/>
      <c r="S117" s="1049"/>
    </row>
    <row r="118" spans="1:19" ht="15.75" thickBot="1">
      <c r="A118" s="1364"/>
      <c r="B118" s="1367"/>
      <c r="C118" s="1378"/>
      <c r="D118" s="1091" t="s">
        <v>839</v>
      </c>
      <c r="E118" s="311">
        <v>0</v>
      </c>
      <c r="F118" s="1092">
        <f t="shared" si="2"/>
        <v>8521</v>
      </c>
      <c r="G118" s="1093">
        <v>900</v>
      </c>
      <c r="H118" s="1094">
        <v>176</v>
      </c>
      <c r="I118" s="1094">
        <v>7435</v>
      </c>
      <c r="J118" s="1094"/>
      <c r="K118" s="1094"/>
      <c r="L118" s="1094"/>
      <c r="M118" s="1094">
        <v>10</v>
      </c>
      <c r="N118" s="1094"/>
      <c r="O118" s="1094"/>
      <c r="P118" s="1094"/>
      <c r="Q118" s="1094"/>
      <c r="R118" s="1095"/>
      <c r="S118" s="1096"/>
    </row>
    <row r="119" spans="1:19" ht="15" customHeight="1">
      <c r="A119" s="1368" t="s">
        <v>118</v>
      </c>
      <c r="B119" s="1370" t="s">
        <v>182</v>
      </c>
      <c r="C119" s="1374" t="s">
        <v>183</v>
      </c>
      <c r="D119" s="1031" t="s">
        <v>4</v>
      </c>
      <c r="E119" s="997">
        <v>0</v>
      </c>
      <c r="F119" s="1032">
        <f t="shared" si="2"/>
        <v>153669</v>
      </c>
      <c r="G119" s="993"/>
      <c r="H119" s="1047"/>
      <c r="I119" s="1047"/>
      <c r="J119" s="1047">
        <v>153669</v>
      </c>
      <c r="K119" s="1047"/>
      <c r="L119" s="1047"/>
      <c r="M119" s="1047"/>
      <c r="N119" s="1047"/>
      <c r="O119" s="1047"/>
      <c r="P119" s="1047"/>
      <c r="Q119" s="1047"/>
      <c r="R119" s="1048"/>
      <c r="S119" s="1049"/>
    </row>
    <row r="120" spans="1:19">
      <c r="A120" s="1363"/>
      <c r="B120" s="1366"/>
      <c r="C120" s="1375"/>
      <c r="D120" s="1031" t="s">
        <v>215</v>
      </c>
      <c r="E120" s="997">
        <v>15000</v>
      </c>
      <c r="F120" s="1032">
        <f t="shared" si="2"/>
        <v>169839</v>
      </c>
      <c r="G120" s="993"/>
      <c r="H120" s="1047"/>
      <c r="I120" s="1047"/>
      <c r="J120" s="1047">
        <v>169639</v>
      </c>
      <c r="K120" s="1047"/>
      <c r="L120" s="1047"/>
      <c r="M120" s="1047"/>
      <c r="N120" s="1047"/>
      <c r="O120" s="1047">
        <v>200</v>
      </c>
      <c r="P120" s="1047"/>
      <c r="Q120" s="1047"/>
      <c r="R120" s="1048"/>
      <c r="S120" s="1049"/>
    </row>
    <row r="121" spans="1:19" ht="15.75" thickBot="1">
      <c r="A121" s="1369"/>
      <c r="B121" s="1371"/>
      <c r="C121" s="1376"/>
      <c r="D121" s="1031" t="s">
        <v>839</v>
      </c>
      <c r="E121" s="997">
        <v>15000</v>
      </c>
      <c r="F121" s="1032">
        <f t="shared" si="2"/>
        <v>194777</v>
      </c>
      <c r="G121" s="993"/>
      <c r="H121" s="1047"/>
      <c r="I121" s="1047"/>
      <c r="J121" s="1047">
        <v>194577</v>
      </c>
      <c r="K121" s="1047"/>
      <c r="L121" s="1047"/>
      <c r="M121" s="1047"/>
      <c r="N121" s="1047"/>
      <c r="O121" s="1047">
        <v>200</v>
      </c>
      <c r="P121" s="1047"/>
      <c r="Q121" s="1047"/>
      <c r="R121" s="1048"/>
      <c r="S121" s="1049"/>
    </row>
    <row r="122" spans="1:19" ht="15" customHeight="1">
      <c r="A122" s="1362" t="s">
        <v>118</v>
      </c>
      <c r="B122" s="1365" t="s">
        <v>184</v>
      </c>
      <c r="C122" s="1377" t="s">
        <v>185</v>
      </c>
      <c r="D122" s="1086" t="s">
        <v>4</v>
      </c>
      <c r="E122" s="313">
        <v>0</v>
      </c>
      <c r="F122" s="313">
        <f t="shared" si="2"/>
        <v>359</v>
      </c>
      <c r="G122" s="1087">
        <v>300</v>
      </c>
      <c r="H122" s="1088">
        <v>59</v>
      </c>
      <c r="I122" s="1088"/>
      <c r="J122" s="1088"/>
      <c r="K122" s="1088"/>
      <c r="L122" s="1088"/>
      <c r="M122" s="1088"/>
      <c r="N122" s="1088"/>
      <c r="O122" s="1088"/>
      <c r="P122" s="1088"/>
      <c r="Q122" s="1088"/>
      <c r="R122" s="1089"/>
      <c r="S122" s="1090"/>
    </row>
    <row r="123" spans="1:19">
      <c r="A123" s="1363"/>
      <c r="B123" s="1366"/>
      <c r="C123" s="1375"/>
      <c r="D123" s="1031" t="s">
        <v>215</v>
      </c>
      <c r="E123" s="997">
        <v>0</v>
      </c>
      <c r="F123" s="1032">
        <f t="shared" si="2"/>
        <v>359</v>
      </c>
      <c r="G123" s="994">
        <v>300</v>
      </c>
      <c r="H123" s="1050">
        <v>59</v>
      </c>
      <c r="I123" s="1050"/>
      <c r="J123" s="1050"/>
      <c r="K123" s="1050"/>
      <c r="L123" s="1050"/>
      <c r="M123" s="1050"/>
      <c r="N123" s="1050"/>
      <c r="O123" s="1050"/>
      <c r="P123" s="1050"/>
      <c r="Q123" s="1050"/>
      <c r="R123" s="1048"/>
      <c r="S123" s="1049"/>
    </row>
    <row r="124" spans="1:19" ht="15.75" thickBot="1">
      <c r="A124" s="1364"/>
      <c r="B124" s="1367"/>
      <c r="C124" s="1378"/>
      <c r="D124" s="1091" t="s">
        <v>839</v>
      </c>
      <c r="E124" s="311">
        <v>0</v>
      </c>
      <c r="F124" s="1092">
        <f t="shared" si="2"/>
        <v>2569</v>
      </c>
      <c r="G124" s="1093">
        <v>1969</v>
      </c>
      <c r="H124" s="1094">
        <v>300</v>
      </c>
      <c r="I124" s="1094">
        <v>300</v>
      </c>
      <c r="J124" s="1094"/>
      <c r="K124" s="1094"/>
      <c r="L124" s="1094"/>
      <c r="M124" s="1094"/>
      <c r="N124" s="1094"/>
      <c r="O124" s="1094"/>
      <c r="P124" s="1094"/>
      <c r="Q124" s="1094"/>
      <c r="R124" s="1095"/>
      <c r="S124" s="1096"/>
    </row>
    <row r="125" spans="1:19" ht="15" customHeight="1">
      <c r="A125" s="1368" t="s">
        <v>118</v>
      </c>
      <c r="B125" s="1370" t="s">
        <v>186</v>
      </c>
      <c r="C125" s="1374" t="s">
        <v>187</v>
      </c>
      <c r="D125" s="1031" t="s">
        <v>4</v>
      </c>
      <c r="E125" s="997">
        <v>0</v>
      </c>
      <c r="F125" s="1032">
        <f t="shared" si="2"/>
        <v>18000</v>
      </c>
      <c r="G125" s="994">
        <v>4500</v>
      </c>
      <c r="H125" s="1050">
        <v>1832</v>
      </c>
      <c r="I125" s="1050">
        <v>11668</v>
      </c>
      <c r="J125" s="1050"/>
      <c r="K125" s="1047"/>
      <c r="L125" s="1050"/>
      <c r="M125" s="1050"/>
      <c r="N125" s="1050"/>
      <c r="O125" s="1050"/>
      <c r="P125" s="1050"/>
      <c r="Q125" s="1050"/>
      <c r="R125" s="1048"/>
      <c r="S125" s="1049"/>
    </row>
    <row r="126" spans="1:19">
      <c r="A126" s="1363"/>
      <c r="B126" s="1366"/>
      <c r="C126" s="1375"/>
      <c r="D126" s="1031" t="s">
        <v>215</v>
      </c>
      <c r="E126" s="997">
        <v>0</v>
      </c>
      <c r="F126" s="1032">
        <f t="shared" si="2"/>
        <v>18000</v>
      </c>
      <c r="G126" s="994">
        <v>4500</v>
      </c>
      <c r="H126" s="1050">
        <v>1832</v>
      </c>
      <c r="I126" s="1050">
        <v>11668</v>
      </c>
      <c r="J126" s="1050"/>
      <c r="K126" s="1047"/>
      <c r="L126" s="1050"/>
      <c r="M126" s="1050"/>
      <c r="N126" s="1050"/>
      <c r="O126" s="1050"/>
      <c r="P126" s="1050"/>
      <c r="Q126" s="1050"/>
      <c r="R126" s="1048"/>
      <c r="S126" s="1049"/>
    </row>
    <row r="127" spans="1:19" ht="15.75" thickBot="1">
      <c r="A127" s="1369"/>
      <c r="B127" s="1371"/>
      <c r="C127" s="1376"/>
      <c r="D127" s="1031" t="s">
        <v>839</v>
      </c>
      <c r="E127" s="997">
        <v>0</v>
      </c>
      <c r="F127" s="1032">
        <f t="shared" si="2"/>
        <v>17997</v>
      </c>
      <c r="G127" s="994">
        <v>4500</v>
      </c>
      <c r="H127" s="1050">
        <v>1832</v>
      </c>
      <c r="I127" s="1050">
        <v>11665</v>
      </c>
      <c r="J127" s="1050"/>
      <c r="K127" s="1047"/>
      <c r="L127" s="1050"/>
      <c r="M127" s="1050"/>
      <c r="N127" s="1050"/>
      <c r="O127" s="1050"/>
      <c r="P127" s="1050"/>
      <c r="Q127" s="1050"/>
      <c r="R127" s="1048"/>
      <c r="S127" s="1049"/>
    </row>
    <row r="128" spans="1:19" ht="15" customHeight="1">
      <c r="A128" s="1362" t="s">
        <v>118</v>
      </c>
      <c r="B128" s="1365" t="s">
        <v>188</v>
      </c>
      <c r="C128" s="1377" t="s">
        <v>189</v>
      </c>
      <c r="D128" s="1086" t="s">
        <v>4</v>
      </c>
      <c r="E128" s="313">
        <v>0</v>
      </c>
      <c r="F128" s="313">
        <f t="shared" si="2"/>
        <v>4000</v>
      </c>
      <c r="G128" s="1087"/>
      <c r="H128" s="1088"/>
      <c r="I128" s="1088">
        <v>4000</v>
      </c>
      <c r="J128" s="1088"/>
      <c r="K128" s="1088"/>
      <c r="L128" s="1088"/>
      <c r="M128" s="1088"/>
      <c r="N128" s="1088"/>
      <c r="O128" s="1088"/>
      <c r="P128" s="1088"/>
      <c r="Q128" s="1088"/>
      <c r="R128" s="1089"/>
      <c r="S128" s="1090"/>
    </row>
    <row r="129" spans="1:19">
      <c r="A129" s="1363"/>
      <c r="B129" s="1366"/>
      <c r="C129" s="1375"/>
      <c r="D129" s="1031" t="s">
        <v>215</v>
      </c>
      <c r="E129" s="997">
        <v>0</v>
      </c>
      <c r="F129" s="1032">
        <f t="shared" si="2"/>
        <v>3950</v>
      </c>
      <c r="G129" s="994"/>
      <c r="H129" s="1050"/>
      <c r="I129" s="1050">
        <v>3950</v>
      </c>
      <c r="J129" s="1050"/>
      <c r="K129" s="1050"/>
      <c r="L129" s="1050"/>
      <c r="M129" s="1050"/>
      <c r="N129" s="1050"/>
      <c r="O129" s="1050"/>
      <c r="P129" s="1050"/>
      <c r="Q129" s="1050"/>
      <c r="R129" s="1048"/>
      <c r="S129" s="1049"/>
    </row>
    <row r="130" spans="1:19" ht="15.75" thickBot="1">
      <c r="A130" s="1364"/>
      <c r="B130" s="1367"/>
      <c r="C130" s="1378"/>
      <c r="D130" s="1091" t="s">
        <v>839</v>
      </c>
      <c r="E130" s="311">
        <v>0</v>
      </c>
      <c r="F130" s="1092">
        <f t="shared" si="2"/>
        <v>3950</v>
      </c>
      <c r="G130" s="1093"/>
      <c r="H130" s="1094"/>
      <c r="I130" s="1094">
        <v>3950</v>
      </c>
      <c r="J130" s="1094"/>
      <c r="K130" s="1094"/>
      <c r="L130" s="1094"/>
      <c r="M130" s="1094"/>
      <c r="N130" s="1094"/>
      <c r="O130" s="1094"/>
      <c r="P130" s="1094"/>
      <c r="Q130" s="1094"/>
      <c r="R130" s="1095"/>
      <c r="S130" s="1096"/>
    </row>
    <row r="131" spans="1:19">
      <c r="A131" s="1368" t="s">
        <v>118</v>
      </c>
      <c r="B131" s="1370" t="s">
        <v>190</v>
      </c>
      <c r="C131" s="1374" t="s">
        <v>191</v>
      </c>
      <c r="D131" s="1031" t="s">
        <v>4</v>
      </c>
      <c r="E131" s="997">
        <v>0</v>
      </c>
      <c r="F131" s="1032">
        <f t="shared" ref="F131:F163" si="3">SUM(G131:S131)</f>
        <v>5900</v>
      </c>
      <c r="G131" s="994"/>
      <c r="H131" s="1050"/>
      <c r="I131" s="1050"/>
      <c r="J131" s="1050"/>
      <c r="K131" s="1050">
        <v>5900</v>
      </c>
      <c r="L131" s="1050"/>
      <c r="M131" s="1050"/>
      <c r="N131" s="1050"/>
      <c r="O131" s="1050"/>
      <c r="P131" s="1050"/>
      <c r="Q131" s="1050"/>
      <c r="R131" s="1048"/>
      <c r="S131" s="1049"/>
    </row>
    <row r="132" spans="1:19">
      <c r="A132" s="1363"/>
      <c r="B132" s="1366"/>
      <c r="C132" s="1375"/>
      <c r="D132" s="1031" t="s">
        <v>215</v>
      </c>
      <c r="E132" s="997">
        <v>0</v>
      </c>
      <c r="F132" s="1032">
        <f t="shared" si="3"/>
        <v>0</v>
      </c>
      <c r="G132" s="994"/>
      <c r="H132" s="1050"/>
      <c r="I132" s="1050"/>
      <c r="J132" s="1050"/>
      <c r="K132" s="1050"/>
      <c r="L132" s="1050"/>
      <c r="M132" s="1050"/>
      <c r="N132" s="1050"/>
      <c r="O132" s="1050"/>
      <c r="P132" s="1050"/>
      <c r="Q132" s="1050"/>
      <c r="R132" s="1048"/>
      <c r="S132" s="1049"/>
    </row>
    <row r="133" spans="1:19" ht="15.75" thickBot="1">
      <c r="A133" s="1369"/>
      <c r="B133" s="1371"/>
      <c r="C133" s="1376"/>
      <c r="D133" s="1031" t="s">
        <v>839</v>
      </c>
      <c r="E133" s="997">
        <v>0</v>
      </c>
      <c r="F133" s="1032">
        <f t="shared" si="3"/>
        <v>0</v>
      </c>
      <c r="G133" s="994"/>
      <c r="H133" s="1050"/>
      <c r="I133" s="1050"/>
      <c r="J133" s="1050"/>
      <c r="K133" s="1050"/>
      <c r="L133" s="1050"/>
      <c r="M133" s="1050"/>
      <c r="N133" s="1050"/>
      <c r="O133" s="1050"/>
      <c r="P133" s="1050"/>
      <c r="Q133" s="1050"/>
      <c r="R133" s="1048"/>
      <c r="S133" s="1049"/>
    </row>
    <row r="134" spans="1:19">
      <c r="A134" s="1362" t="s">
        <v>121</v>
      </c>
      <c r="B134" s="1365" t="s">
        <v>192</v>
      </c>
      <c r="C134" s="1377" t="s">
        <v>193</v>
      </c>
      <c r="D134" s="1086" t="s">
        <v>4</v>
      </c>
      <c r="E134" s="313">
        <v>42000</v>
      </c>
      <c r="F134" s="313">
        <f t="shared" si="3"/>
        <v>63000</v>
      </c>
      <c r="G134" s="1087"/>
      <c r="H134" s="1088"/>
      <c r="I134" s="1088">
        <v>53000</v>
      </c>
      <c r="J134" s="1088"/>
      <c r="K134" s="1088"/>
      <c r="L134" s="1088"/>
      <c r="M134" s="1088"/>
      <c r="N134" s="1088">
        <v>10000</v>
      </c>
      <c r="O134" s="1088"/>
      <c r="P134" s="1088"/>
      <c r="Q134" s="1088"/>
      <c r="R134" s="1089"/>
      <c r="S134" s="1090"/>
    </row>
    <row r="135" spans="1:19">
      <c r="A135" s="1363"/>
      <c r="B135" s="1366"/>
      <c r="C135" s="1375"/>
      <c r="D135" s="1031" t="s">
        <v>215</v>
      </c>
      <c r="E135" s="997">
        <v>42000</v>
      </c>
      <c r="F135" s="1032">
        <f t="shared" si="3"/>
        <v>63000</v>
      </c>
      <c r="G135" s="994"/>
      <c r="H135" s="1050"/>
      <c r="I135" s="1050">
        <v>53000</v>
      </c>
      <c r="J135" s="1050"/>
      <c r="K135" s="1050"/>
      <c r="L135" s="1050"/>
      <c r="M135" s="1050"/>
      <c r="N135" s="1050">
        <v>10000</v>
      </c>
      <c r="O135" s="1050"/>
      <c r="P135" s="1050"/>
      <c r="Q135" s="1050"/>
      <c r="R135" s="1048"/>
      <c r="S135" s="1049"/>
    </row>
    <row r="136" spans="1:19" ht="15.75" thickBot="1">
      <c r="A136" s="1364"/>
      <c r="B136" s="1367"/>
      <c r="C136" s="1378"/>
      <c r="D136" s="1091" t="s">
        <v>839</v>
      </c>
      <c r="E136" s="311">
        <v>42000</v>
      </c>
      <c r="F136" s="1092">
        <f t="shared" si="3"/>
        <v>63000</v>
      </c>
      <c r="G136" s="1093"/>
      <c r="H136" s="1094"/>
      <c r="I136" s="1094">
        <v>53000</v>
      </c>
      <c r="J136" s="1094"/>
      <c r="K136" s="1094"/>
      <c r="L136" s="1094"/>
      <c r="M136" s="1094"/>
      <c r="N136" s="1094">
        <v>10000</v>
      </c>
      <c r="O136" s="1094"/>
      <c r="P136" s="1094"/>
      <c r="Q136" s="1094"/>
      <c r="R136" s="1095"/>
      <c r="S136" s="1096"/>
    </row>
    <row r="137" spans="1:19">
      <c r="A137" s="1368" t="s">
        <v>121</v>
      </c>
      <c r="B137" s="1370" t="s">
        <v>194</v>
      </c>
      <c r="C137" s="1374" t="s">
        <v>195</v>
      </c>
      <c r="D137" s="1031" t="s">
        <v>4</v>
      </c>
      <c r="E137" s="997">
        <v>0</v>
      </c>
      <c r="F137" s="1032">
        <f t="shared" si="3"/>
        <v>10000</v>
      </c>
      <c r="G137" s="994"/>
      <c r="H137" s="1050"/>
      <c r="I137" s="1050"/>
      <c r="J137" s="1050"/>
      <c r="K137" s="1050">
        <v>10000</v>
      </c>
      <c r="L137" s="1050"/>
      <c r="M137" s="1050"/>
      <c r="N137" s="1050"/>
      <c r="O137" s="1050"/>
      <c r="P137" s="1050"/>
      <c r="Q137" s="1050"/>
      <c r="R137" s="1048"/>
      <c r="S137" s="1049"/>
    </row>
    <row r="138" spans="1:19">
      <c r="A138" s="1363"/>
      <c r="B138" s="1366"/>
      <c r="C138" s="1375"/>
      <c r="D138" s="1031" t="s">
        <v>215</v>
      </c>
      <c r="E138" s="997">
        <v>0</v>
      </c>
      <c r="F138" s="1032">
        <f t="shared" si="3"/>
        <v>0</v>
      </c>
      <c r="G138" s="994"/>
      <c r="H138" s="1050"/>
      <c r="I138" s="1050"/>
      <c r="J138" s="1050"/>
      <c r="K138" s="1050"/>
      <c r="L138" s="1050"/>
      <c r="M138" s="1050"/>
      <c r="N138" s="1050"/>
      <c r="O138" s="1050"/>
      <c r="P138" s="1050"/>
      <c r="Q138" s="1050"/>
      <c r="R138" s="1048"/>
      <c r="S138" s="1049"/>
    </row>
    <row r="139" spans="1:19" ht="15.75" thickBot="1">
      <c r="A139" s="1369"/>
      <c r="B139" s="1371"/>
      <c r="C139" s="1376"/>
      <c r="D139" s="1031" t="s">
        <v>839</v>
      </c>
      <c r="E139" s="997">
        <v>0</v>
      </c>
      <c r="F139" s="1032">
        <f t="shared" si="3"/>
        <v>0</v>
      </c>
      <c r="G139" s="994"/>
      <c r="H139" s="1050"/>
      <c r="I139" s="1050"/>
      <c r="J139" s="1050"/>
      <c r="K139" s="1050"/>
      <c r="L139" s="1050"/>
      <c r="M139" s="1050"/>
      <c r="N139" s="1050"/>
      <c r="O139" s="1050"/>
      <c r="P139" s="1050"/>
      <c r="Q139" s="1050"/>
      <c r="R139" s="1048"/>
      <c r="S139" s="1049"/>
    </row>
    <row r="140" spans="1:19">
      <c r="A140" s="1362" t="s">
        <v>121</v>
      </c>
      <c r="B140" s="1365" t="s">
        <v>196</v>
      </c>
      <c r="C140" s="1377" t="s">
        <v>197</v>
      </c>
      <c r="D140" s="1086" t="s">
        <v>4</v>
      </c>
      <c r="E140" s="313">
        <v>0</v>
      </c>
      <c r="F140" s="313">
        <f t="shared" si="3"/>
        <v>52844</v>
      </c>
      <c r="G140" s="1087">
        <v>600</v>
      </c>
      <c r="H140" s="1088">
        <v>244</v>
      </c>
      <c r="I140" s="1088"/>
      <c r="J140" s="1088"/>
      <c r="K140" s="1088">
        <v>52000</v>
      </c>
      <c r="L140" s="1088"/>
      <c r="M140" s="1088"/>
      <c r="N140" s="1088"/>
      <c r="O140" s="1088"/>
      <c r="P140" s="1088"/>
      <c r="Q140" s="1088"/>
      <c r="R140" s="1089"/>
      <c r="S140" s="1090"/>
    </row>
    <row r="141" spans="1:19">
      <c r="A141" s="1363"/>
      <c r="B141" s="1366"/>
      <c r="C141" s="1375"/>
      <c r="D141" s="1031" t="s">
        <v>215</v>
      </c>
      <c r="E141" s="997">
        <v>0</v>
      </c>
      <c r="F141" s="1032">
        <f t="shared" si="3"/>
        <v>68744</v>
      </c>
      <c r="G141" s="994">
        <v>600</v>
      </c>
      <c r="H141" s="1050">
        <v>244</v>
      </c>
      <c r="I141" s="1050">
        <v>6900</v>
      </c>
      <c r="J141" s="1050"/>
      <c r="K141" s="1050">
        <v>61000</v>
      </c>
      <c r="L141" s="1050"/>
      <c r="M141" s="1050"/>
      <c r="N141" s="1050"/>
      <c r="O141" s="1050"/>
      <c r="P141" s="1050"/>
      <c r="Q141" s="1050"/>
      <c r="R141" s="1048"/>
      <c r="S141" s="1049"/>
    </row>
    <row r="142" spans="1:19" ht="15.75" thickBot="1">
      <c r="A142" s="1364"/>
      <c r="B142" s="1367"/>
      <c r="C142" s="1378"/>
      <c r="D142" s="1091" t="s">
        <v>839</v>
      </c>
      <c r="E142" s="311">
        <v>0</v>
      </c>
      <c r="F142" s="1092">
        <f t="shared" si="3"/>
        <v>68744</v>
      </c>
      <c r="G142" s="1093">
        <v>520</v>
      </c>
      <c r="H142" s="1094">
        <v>224</v>
      </c>
      <c r="I142" s="1094">
        <v>7000</v>
      </c>
      <c r="J142" s="1094"/>
      <c r="K142" s="1094">
        <v>61000</v>
      </c>
      <c r="L142" s="1094"/>
      <c r="M142" s="1094"/>
      <c r="N142" s="1094"/>
      <c r="O142" s="1094"/>
      <c r="P142" s="1094"/>
      <c r="Q142" s="1094"/>
      <c r="R142" s="1095"/>
      <c r="S142" s="1096"/>
    </row>
    <row r="143" spans="1:19">
      <c r="A143" s="1368" t="s">
        <v>121</v>
      </c>
      <c r="B143" s="1370" t="s">
        <v>200</v>
      </c>
      <c r="C143" s="1374" t="s">
        <v>201</v>
      </c>
      <c r="D143" s="1031" t="s">
        <v>4</v>
      </c>
      <c r="E143" s="997">
        <v>2045000</v>
      </c>
      <c r="F143" s="1032">
        <f t="shared" ref="F143:F145" si="4">SUM(G143:S143)</f>
        <v>0</v>
      </c>
      <c r="G143" s="994"/>
      <c r="H143" s="1050"/>
      <c r="I143" s="1050"/>
      <c r="J143" s="1050"/>
      <c r="K143" s="1050"/>
      <c r="L143" s="1050"/>
      <c r="M143" s="1050"/>
      <c r="N143" s="1050"/>
      <c r="O143" s="1050"/>
      <c r="P143" s="1050"/>
      <c r="Q143" s="1050"/>
      <c r="R143" s="1048"/>
      <c r="S143" s="1049"/>
    </row>
    <row r="144" spans="1:19">
      <c r="A144" s="1363"/>
      <c r="B144" s="1366"/>
      <c r="C144" s="1375"/>
      <c r="D144" s="1031" t="s">
        <v>215</v>
      </c>
      <c r="E144" s="997">
        <v>2045000</v>
      </c>
      <c r="F144" s="1032">
        <f t="shared" si="4"/>
        <v>0</v>
      </c>
      <c r="G144" s="994"/>
      <c r="H144" s="1050"/>
      <c r="I144" s="1050"/>
      <c r="J144" s="1050"/>
      <c r="K144" s="1050"/>
      <c r="L144" s="1050"/>
      <c r="M144" s="1050"/>
      <c r="N144" s="1050"/>
      <c r="O144" s="1050"/>
      <c r="P144" s="1050"/>
      <c r="Q144" s="1050"/>
      <c r="R144" s="1048"/>
      <c r="S144" s="1049"/>
    </row>
    <row r="145" spans="1:19" ht="15.75" thickBot="1">
      <c r="A145" s="1363"/>
      <c r="B145" s="1366"/>
      <c r="C145" s="1375"/>
      <c r="D145" s="1073" t="s">
        <v>839</v>
      </c>
      <c r="E145" s="998">
        <v>2045000</v>
      </c>
      <c r="F145" s="1074">
        <f t="shared" si="4"/>
        <v>0</v>
      </c>
      <c r="G145" s="1075"/>
      <c r="H145" s="1076"/>
      <c r="I145" s="1076"/>
      <c r="J145" s="1076"/>
      <c r="K145" s="1076"/>
      <c r="L145" s="1076"/>
      <c r="M145" s="1076"/>
      <c r="N145" s="1076"/>
      <c r="O145" s="1076"/>
      <c r="P145" s="1076"/>
      <c r="Q145" s="1076"/>
      <c r="R145" s="1077"/>
      <c r="S145" s="1078"/>
    </row>
    <row r="146" spans="1:19" ht="15" customHeight="1">
      <c r="A146" s="1362" t="s">
        <v>115</v>
      </c>
      <c r="B146" s="1365" t="s">
        <v>198</v>
      </c>
      <c r="C146" s="1377" t="s">
        <v>199</v>
      </c>
      <c r="D146" s="1086" t="s">
        <v>4</v>
      </c>
      <c r="E146" s="313">
        <v>0</v>
      </c>
      <c r="F146" s="313">
        <f t="shared" si="3"/>
        <v>158112</v>
      </c>
      <c r="G146" s="1087"/>
      <c r="H146" s="1088"/>
      <c r="I146" s="1088">
        <v>7045</v>
      </c>
      <c r="J146" s="1088"/>
      <c r="K146" s="1088"/>
      <c r="L146" s="1088"/>
      <c r="M146" s="1088"/>
      <c r="N146" s="1088"/>
      <c r="O146" s="1088"/>
      <c r="P146" s="1088"/>
      <c r="Q146" s="1088">
        <v>151067</v>
      </c>
      <c r="R146" s="1089"/>
      <c r="S146" s="1090"/>
    </row>
    <row r="147" spans="1:19">
      <c r="A147" s="1363"/>
      <c r="B147" s="1366"/>
      <c r="C147" s="1375"/>
      <c r="D147" s="1031" t="s">
        <v>215</v>
      </c>
      <c r="E147" s="997">
        <v>1500000</v>
      </c>
      <c r="F147" s="1032">
        <f t="shared" si="3"/>
        <v>1658112</v>
      </c>
      <c r="G147" s="994"/>
      <c r="H147" s="1050"/>
      <c r="I147" s="1050">
        <v>7045</v>
      </c>
      <c r="J147" s="1050"/>
      <c r="K147" s="1050"/>
      <c r="L147" s="1050"/>
      <c r="M147" s="1050"/>
      <c r="N147" s="1050"/>
      <c r="O147" s="1050"/>
      <c r="P147" s="1050"/>
      <c r="Q147" s="1050">
        <v>1651067</v>
      </c>
      <c r="R147" s="1048"/>
      <c r="S147" s="1049"/>
    </row>
    <row r="148" spans="1:19" ht="15.75" thickBot="1">
      <c r="A148" s="1364"/>
      <c r="B148" s="1367"/>
      <c r="C148" s="1378"/>
      <c r="D148" s="1091" t="s">
        <v>839</v>
      </c>
      <c r="E148" s="311">
        <v>1500000</v>
      </c>
      <c r="F148" s="1092">
        <f t="shared" si="3"/>
        <v>1658112</v>
      </c>
      <c r="G148" s="1093"/>
      <c r="H148" s="1094"/>
      <c r="I148" s="1094">
        <v>7045</v>
      </c>
      <c r="J148" s="1094"/>
      <c r="K148" s="1094"/>
      <c r="L148" s="1094"/>
      <c r="M148" s="1094"/>
      <c r="N148" s="1094"/>
      <c r="O148" s="1094"/>
      <c r="P148" s="1094"/>
      <c r="Q148" s="1094">
        <v>1651067</v>
      </c>
      <c r="R148" s="1095"/>
      <c r="S148" s="1096"/>
    </row>
    <row r="149" spans="1:19">
      <c r="A149" s="1363" t="s">
        <v>115</v>
      </c>
      <c r="B149" s="1366" t="s">
        <v>116</v>
      </c>
      <c r="C149" s="1375" t="s">
        <v>211</v>
      </c>
      <c r="D149" s="1031" t="s">
        <v>4</v>
      </c>
      <c r="E149" s="1032">
        <v>0</v>
      </c>
      <c r="F149" s="1032">
        <f t="shared" si="3"/>
        <v>165000</v>
      </c>
      <c r="G149" s="1084"/>
      <c r="H149" s="1085"/>
      <c r="I149" s="1085"/>
      <c r="J149" s="1085"/>
      <c r="K149" s="1085"/>
      <c r="L149" s="1085">
        <v>115000</v>
      </c>
      <c r="M149" s="1085"/>
      <c r="N149" s="1085"/>
      <c r="O149" s="1085"/>
      <c r="P149" s="1085">
        <v>50000</v>
      </c>
      <c r="Q149" s="1085"/>
      <c r="R149" s="1035"/>
      <c r="S149" s="1046"/>
    </row>
    <row r="150" spans="1:19">
      <c r="A150" s="1363"/>
      <c r="B150" s="1366"/>
      <c r="C150" s="1375"/>
      <c r="D150" s="1031" t="s">
        <v>215</v>
      </c>
      <c r="E150" s="997">
        <v>0</v>
      </c>
      <c r="F150" s="1032">
        <f t="shared" si="3"/>
        <v>136368</v>
      </c>
      <c r="G150" s="994"/>
      <c r="H150" s="1050"/>
      <c r="I150" s="1050"/>
      <c r="J150" s="1050"/>
      <c r="K150" s="1050"/>
      <c r="L150" s="1050">
        <v>101368</v>
      </c>
      <c r="M150" s="1050"/>
      <c r="N150" s="1050"/>
      <c r="O150" s="1050"/>
      <c r="P150" s="1050">
        <v>35000</v>
      </c>
      <c r="Q150" s="1050"/>
      <c r="R150" s="1048"/>
      <c r="S150" s="1049"/>
    </row>
    <row r="151" spans="1:19" ht="15.75" thickBot="1">
      <c r="A151" s="1363"/>
      <c r="B151" s="1366"/>
      <c r="C151" s="1375"/>
      <c r="D151" s="1073" t="s">
        <v>839</v>
      </c>
      <c r="E151" s="998">
        <v>0</v>
      </c>
      <c r="F151" s="1074">
        <f t="shared" si="3"/>
        <v>280595</v>
      </c>
      <c r="G151" s="1075"/>
      <c r="H151" s="1076"/>
      <c r="I151" s="1076"/>
      <c r="J151" s="1076"/>
      <c r="K151" s="1076"/>
      <c r="L151" s="1076">
        <v>280595</v>
      </c>
      <c r="M151" s="1076"/>
      <c r="N151" s="1076"/>
      <c r="O151" s="1076"/>
      <c r="P151" s="1076"/>
      <c r="Q151" s="1076"/>
      <c r="R151" s="1077"/>
      <c r="S151" s="1078"/>
    </row>
    <row r="152" spans="1:19" ht="15.75" thickTop="1">
      <c r="A152" s="1386"/>
      <c r="B152" s="1394"/>
      <c r="C152" s="1389" t="s">
        <v>70</v>
      </c>
      <c r="D152" s="1079" t="s">
        <v>4</v>
      </c>
      <c r="E152" s="1041">
        <f>E5+E8+E11+E14+E17+E20+E23+E26+E29+E32+E35+E38+E41+E44+E47+E50+E53+E56+E59+E62+E65+E68+E71+E74+E77+E80+E83+E86+E89+E92+E95+E98+E101+E104+E107+E110+E113+E116+E119+E122+E125+E128+E131+E134+E137+E140+E143+E146+E149</f>
        <v>7277890</v>
      </c>
      <c r="F152" s="1041">
        <f t="shared" si="3"/>
        <v>7277890</v>
      </c>
      <c r="G152" s="1080">
        <f>G5+G8+G11+G14+G17+G20+G23+G26+G29+G32+G35+G38+G41+G44+G47+G50+G53+G56+G59+G62+G65+G68+G71+G74+G77+G80+G83+G86+G89+G92+G95+G98+G101+G104+G107+G110+G113+G116+G119+G122+G125+G128+G131+G134+G137+G140+G143+G146+G149</f>
        <v>215364</v>
      </c>
      <c r="H152" s="1081">
        <f t="shared" ref="H152:S152" si="5">H5+H8+H11+H14+H17+H20+H23+H26+H29+H32+H35+H38+H41+H44+H47+H50+H53+H56+H59+H62+H65+H68+H71+H74+H77+H80+H83+H86+H89+H92+H95+H98+H101+H104+H107+H110+H113+H116+H119+H122+H125+H128+H131+H134+H137+H140+H143+H146+H149</f>
        <v>41189</v>
      </c>
      <c r="I152" s="1081">
        <f t="shared" si="5"/>
        <v>1344936</v>
      </c>
      <c r="J152" s="1081">
        <f t="shared" si="5"/>
        <v>974152</v>
      </c>
      <c r="K152" s="1081">
        <f t="shared" si="5"/>
        <v>67900</v>
      </c>
      <c r="L152" s="1081">
        <f t="shared" si="5"/>
        <v>115000</v>
      </c>
      <c r="M152" s="1081">
        <f t="shared" si="5"/>
        <v>1833212</v>
      </c>
      <c r="N152" s="1081">
        <f t="shared" si="5"/>
        <v>500095</v>
      </c>
      <c r="O152" s="1081">
        <f t="shared" si="5"/>
        <v>6000</v>
      </c>
      <c r="P152" s="1081">
        <f t="shared" si="5"/>
        <v>50000</v>
      </c>
      <c r="Q152" s="1081">
        <f t="shared" si="5"/>
        <v>186067</v>
      </c>
      <c r="R152" s="1081">
        <f t="shared" si="5"/>
        <v>1943975</v>
      </c>
      <c r="S152" s="1082">
        <f t="shared" si="5"/>
        <v>0</v>
      </c>
    </row>
    <row r="153" spans="1:19">
      <c r="A153" s="1381"/>
      <c r="B153" s="1384"/>
      <c r="C153" s="1390"/>
      <c r="D153" s="1056" t="s">
        <v>215</v>
      </c>
      <c r="E153" s="997">
        <f t="shared" ref="E153" si="6">E6+E9+E12+E15+E18+E21+E24+E27+E30+E33+E36+E39+E42+E45+E48+E51+E54+E57+E60+E63+E66+E69+E72+E75+E78+E81+E84+E87+E90+E93+E96+E99+E102+E105+E108+E111+E114+E117+E120+E123+E126+E129+E132+E135+E138+E141+E144+E147+E150</f>
        <v>10236177</v>
      </c>
      <c r="F153" s="997">
        <f t="shared" si="3"/>
        <v>10236177</v>
      </c>
      <c r="G153" s="995">
        <f t="shared" ref="G153:S153" si="7">G6+G9+G12+G15+G18+G21+G24+G27+G30+G33+G36+G39+G42+G45+G48+G51+G54+G57+G60+G63+G66+G69+G72+G75+G78+G81+G84+G87+G90+G93+G96+G99+G102+G105+G108+G111+G114+G117+G120+G123+G126+G129+G132+G135+G138+G141+G144+G147+G150</f>
        <v>371560</v>
      </c>
      <c r="H153" s="1057">
        <f t="shared" si="7"/>
        <v>77345</v>
      </c>
      <c r="I153" s="1057">
        <f t="shared" si="7"/>
        <v>1774390</v>
      </c>
      <c r="J153" s="1057">
        <f t="shared" si="7"/>
        <v>1025445</v>
      </c>
      <c r="K153" s="1057">
        <f t="shared" si="7"/>
        <v>61000</v>
      </c>
      <c r="L153" s="1057">
        <f t="shared" si="7"/>
        <v>101368</v>
      </c>
      <c r="M153" s="1057">
        <f t="shared" si="7"/>
        <v>2478411</v>
      </c>
      <c r="N153" s="1057">
        <f t="shared" si="7"/>
        <v>665045</v>
      </c>
      <c r="O153" s="1057">
        <f t="shared" si="7"/>
        <v>6200</v>
      </c>
      <c r="P153" s="1057">
        <f t="shared" si="7"/>
        <v>35000</v>
      </c>
      <c r="Q153" s="1057">
        <f t="shared" si="7"/>
        <v>1686067</v>
      </c>
      <c r="R153" s="1057">
        <f t="shared" si="7"/>
        <v>1954346</v>
      </c>
      <c r="S153" s="1058">
        <f t="shared" si="7"/>
        <v>0</v>
      </c>
    </row>
    <row r="154" spans="1:19" ht="15.75" thickBot="1">
      <c r="A154" s="1382"/>
      <c r="B154" s="1385"/>
      <c r="C154" s="1391"/>
      <c r="D154" s="1083" t="s">
        <v>839</v>
      </c>
      <c r="E154" s="1069">
        <f t="shared" ref="E154" si="8">E7+E10+E13+E16+E19+E22+E25+E28+E31+E34+E37+E40+E43+E46+E49+E52+E55+E58+E61+E64+E67+E70+E73+E76+E79+E82+E85+E88+E91+E94+E97+E100+E103+E106+E109+E112+E115+E118+E121+E124+E127+E130+E133+E136+E139+E142+E145+E148+E151</f>
        <v>10987545</v>
      </c>
      <c r="F154" s="1069">
        <f t="shared" si="3"/>
        <v>10987545</v>
      </c>
      <c r="G154" s="1070">
        <f t="shared" ref="G154:S154" si="9">G7+G10+G13+G16+G19+G22+G25+G28+G31+G34+G37+G40+G43+G46+G49+G52+G55+G58+G61+G64+G67+G70+G73+G76+G79+G82+G85+G88+G91+G94+G97+G100+G103+G106+G109+G112+G115+G118+G121+G124+G127+G130+G133+G136+G139+G142+G145+G148+G151</f>
        <v>400222</v>
      </c>
      <c r="H154" s="1071">
        <f t="shared" si="9"/>
        <v>77017</v>
      </c>
      <c r="I154" s="1071">
        <f t="shared" si="9"/>
        <v>1673950</v>
      </c>
      <c r="J154" s="1071">
        <f t="shared" si="9"/>
        <v>1098409</v>
      </c>
      <c r="K154" s="1071">
        <f t="shared" si="9"/>
        <v>61000</v>
      </c>
      <c r="L154" s="1071">
        <f t="shared" si="9"/>
        <v>280595</v>
      </c>
      <c r="M154" s="1071">
        <f t="shared" si="9"/>
        <v>2989282</v>
      </c>
      <c r="N154" s="1071">
        <f t="shared" si="9"/>
        <v>710137</v>
      </c>
      <c r="O154" s="1071">
        <f t="shared" si="9"/>
        <v>6990</v>
      </c>
      <c r="P154" s="1071">
        <f t="shared" si="9"/>
        <v>0</v>
      </c>
      <c r="Q154" s="1071">
        <f t="shared" si="9"/>
        <v>1694503</v>
      </c>
      <c r="R154" s="1071">
        <f t="shared" si="9"/>
        <v>1995440</v>
      </c>
      <c r="S154" s="1072">
        <f t="shared" si="9"/>
        <v>0</v>
      </c>
    </row>
    <row r="155" spans="1:19" ht="15.75" thickTop="1">
      <c r="A155" s="1381"/>
      <c r="B155" s="1384"/>
      <c r="C155" s="1390" t="s">
        <v>216</v>
      </c>
      <c r="D155" s="1061" t="s">
        <v>4</v>
      </c>
      <c r="E155" s="1032">
        <f>E14+E17+E20+E44+E47+E50+E53+E56+E59+E65+E68+E71+E77+E80+E83+E86+E89+E92+E95+E98+E101+E113+E134+E137+E140+E143</f>
        <v>4425843</v>
      </c>
      <c r="F155" s="1032">
        <f t="shared" si="3"/>
        <v>3559428</v>
      </c>
      <c r="G155" s="1062">
        <f t="shared" ref="G155:S155" si="10">G14+G17+G20+G44+G47+G50+G53+G56+G59+G65+G68+G71+G77+G80+G83+G86+G89+G92+G95+G98+G101+G113+G134+G137+G140+G143</f>
        <v>121831</v>
      </c>
      <c r="H155" s="1063">
        <f t="shared" si="10"/>
        <v>17552</v>
      </c>
      <c r="I155" s="1063">
        <f t="shared" si="10"/>
        <v>658470</v>
      </c>
      <c r="J155" s="1063">
        <f t="shared" si="10"/>
        <v>437928</v>
      </c>
      <c r="K155" s="1063">
        <f t="shared" si="10"/>
        <v>62000</v>
      </c>
      <c r="L155" s="1063">
        <f t="shared" si="10"/>
        <v>0</v>
      </c>
      <c r="M155" s="1063">
        <f t="shared" si="10"/>
        <v>1760552</v>
      </c>
      <c r="N155" s="1063">
        <f t="shared" si="10"/>
        <v>495095</v>
      </c>
      <c r="O155" s="1063">
        <f t="shared" si="10"/>
        <v>6000</v>
      </c>
      <c r="P155" s="1063">
        <f t="shared" si="10"/>
        <v>0</v>
      </c>
      <c r="Q155" s="1063">
        <f t="shared" si="10"/>
        <v>0</v>
      </c>
      <c r="R155" s="1063">
        <f t="shared" si="10"/>
        <v>0</v>
      </c>
      <c r="S155" s="1064">
        <f t="shared" si="10"/>
        <v>0</v>
      </c>
    </row>
    <row r="156" spans="1:19">
      <c r="A156" s="1381"/>
      <c r="B156" s="1384"/>
      <c r="C156" s="1390"/>
      <c r="D156" s="1061" t="s">
        <v>215</v>
      </c>
      <c r="E156" s="997">
        <f t="shared" ref="E156:E157" si="11">E15+E18+E21+E45+E48+E51+E54+E57+E60+E66+E69+E72+E78+E81+E84+E87+E90+E93+E96+E99+E102+E114+E135+E138+E141+E144</f>
        <v>6136583</v>
      </c>
      <c r="F156" s="997">
        <f t="shared" si="3"/>
        <v>5144167</v>
      </c>
      <c r="G156" s="995">
        <f t="shared" ref="G156:S156" si="12">G15+G18+G21+G45+G48+G51+G54+G57+G60+G66+G69+G72+G78+G81+G84+G87+G90+G93+G96+G99+G102+G114+G135+G138+G141+G144</f>
        <v>279723</v>
      </c>
      <c r="H156" s="1057">
        <f t="shared" si="12"/>
        <v>54327</v>
      </c>
      <c r="I156" s="1057">
        <f t="shared" si="12"/>
        <v>1169094</v>
      </c>
      <c r="J156" s="1057">
        <f t="shared" si="12"/>
        <v>437928</v>
      </c>
      <c r="K156" s="1057">
        <f t="shared" si="12"/>
        <v>61000</v>
      </c>
      <c r="L156" s="1057">
        <f t="shared" si="12"/>
        <v>0</v>
      </c>
      <c r="M156" s="1057">
        <f t="shared" si="12"/>
        <v>2476050</v>
      </c>
      <c r="N156" s="1057">
        <f t="shared" si="12"/>
        <v>660045</v>
      </c>
      <c r="O156" s="1057">
        <f t="shared" si="12"/>
        <v>6000</v>
      </c>
      <c r="P156" s="1057">
        <f t="shared" si="12"/>
        <v>0</v>
      </c>
      <c r="Q156" s="1057">
        <f t="shared" si="12"/>
        <v>0</v>
      </c>
      <c r="R156" s="1057">
        <f t="shared" si="12"/>
        <v>0</v>
      </c>
      <c r="S156" s="1058">
        <f t="shared" si="12"/>
        <v>0</v>
      </c>
    </row>
    <row r="157" spans="1:19" ht="15.75" thickBot="1">
      <c r="A157" s="1387"/>
      <c r="B157" s="1388"/>
      <c r="C157" s="1392"/>
      <c r="D157" s="314" t="s">
        <v>839</v>
      </c>
      <c r="E157" s="998">
        <f t="shared" si="11"/>
        <v>6224625</v>
      </c>
      <c r="F157" s="998">
        <f t="shared" si="3"/>
        <v>5655306</v>
      </c>
      <c r="G157" s="1065">
        <f t="shared" ref="G157:S157" si="13">G16+G19+G22+G46+G49+G52+G55+G58+G61+G67+G70+G73+G79+G82+G85+G88+G91+G94+G97+G100+G103+G115+G136+G139+G142+G145</f>
        <v>302750</v>
      </c>
      <c r="H157" s="1066">
        <f t="shared" si="13"/>
        <v>53636</v>
      </c>
      <c r="I157" s="1066">
        <f t="shared" si="13"/>
        <v>1109504</v>
      </c>
      <c r="J157" s="1066">
        <f t="shared" si="13"/>
        <v>430703</v>
      </c>
      <c r="K157" s="1066">
        <f t="shared" si="13"/>
        <v>61000</v>
      </c>
      <c r="L157" s="1066">
        <f t="shared" si="13"/>
        <v>0</v>
      </c>
      <c r="M157" s="1066">
        <f t="shared" si="13"/>
        <v>2985786</v>
      </c>
      <c r="N157" s="1066">
        <f t="shared" si="13"/>
        <v>705137</v>
      </c>
      <c r="O157" s="1066">
        <f t="shared" si="13"/>
        <v>6790</v>
      </c>
      <c r="P157" s="1066">
        <f t="shared" si="13"/>
        <v>0</v>
      </c>
      <c r="Q157" s="1066">
        <f t="shared" si="13"/>
        <v>0</v>
      </c>
      <c r="R157" s="1066">
        <f t="shared" si="13"/>
        <v>0</v>
      </c>
      <c r="S157" s="1067">
        <f t="shared" si="13"/>
        <v>0</v>
      </c>
    </row>
    <row r="158" spans="1:19">
      <c r="A158" s="1380"/>
      <c r="B158" s="1383"/>
      <c r="C158" s="1393" t="s">
        <v>217</v>
      </c>
      <c r="D158" s="312" t="s">
        <v>4</v>
      </c>
      <c r="E158" s="313">
        <f>E11+E23+E26+E29+E32+E62+E74+E104+E107+E110+E116+E119+E122+E125+E128+E131</f>
        <v>2958</v>
      </c>
      <c r="F158" s="313">
        <f t="shared" si="3"/>
        <v>234977</v>
      </c>
      <c r="G158" s="1053">
        <f t="shared" ref="G158:S158" si="14">G11+G23+G26+G29+G32+G62+G74+G104+G107+G110+G116+G119+G122+G125+G128+G131</f>
        <v>20146</v>
      </c>
      <c r="H158" s="1054">
        <f t="shared" si="14"/>
        <v>7249</v>
      </c>
      <c r="I158" s="1054">
        <f t="shared" si="14"/>
        <v>32238</v>
      </c>
      <c r="J158" s="1054">
        <f t="shared" si="14"/>
        <v>169444</v>
      </c>
      <c r="K158" s="1054">
        <f t="shared" si="14"/>
        <v>5900</v>
      </c>
      <c r="L158" s="1054">
        <f t="shared" si="14"/>
        <v>0</v>
      </c>
      <c r="M158" s="1054">
        <f t="shared" si="14"/>
        <v>0</v>
      </c>
      <c r="N158" s="1054">
        <f t="shared" si="14"/>
        <v>0</v>
      </c>
      <c r="O158" s="1054">
        <f t="shared" si="14"/>
        <v>0</v>
      </c>
      <c r="P158" s="1054">
        <f t="shared" si="14"/>
        <v>0</v>
      </c>
      <c r="Q158" s="1054">
        <f t="shared" si="14"/>
        <v>0</v>
      </c>
      <c r="R158" s="1054">
        <f t="shared" si="14"/>
        <v>0</v>
      </c>
      <c r="S158" s="1055">
        <f t="shared" si="14"/>
        <v>0</v>
      </c>
    </row>
    <row r="159" spans="1:19">
      <c r="A159" s="1381"/>
      <c r="B159" s="1384"/>
      <c r="C159" s="1390"/>
      <c r="D159" s="1061" t="s">
        <v>215</v>
      </c>
      <c r="E159" s="997">
        <f t="shared" ref="E159:E160" si="15">E12+E24+E27+E30+E33+E63+E75+E105+E108+E111+E117+E120+E123+E126+E129+E132</f>
        <v>17958</v>
      </c>
      <c r="F159" s="997">
        <f t="shared" si="3"/>
        <v>246135</v>
      </c>
      <c r="G159" s="995">
        <f t="shared" ref="G159:S159" si="16">G12+G24+G27+G30+G33+G63+G75+G105+G108+G111+G117+G120+G123+G126+G129+G132</f>
        <v>19896</v>
      </c>
      <c r="H159" s="1057">
        <f t="shared" si="16"/>
        <v>7249</v>
      </c>
      <c r="I159" s="1057">
        <f t="shared" si="16"/>
        <v>33316</v>
      </c>
      <c r="J159" s="1057">
        <f t="shared" si="16"/>
        <v>185464</v>
      </c>
      <c r="K159" s="1057">
        <f t="shared" si="16"/>
        <v>0</v>
      </c>
      <c r="L159" s="1057">
        <f t="shared" si="16"/>
        <v>0</v>
      </c>
      <c r="M159" s="1057">
        <f t="shared" si="16"/>
        <v>10</v>
      </c>
      <c r="N159" s="1057">
        <f t="shared" si="16"/>
        <v>0</v>
      </c>
      <c r="O159" s="1057">
        <f t="shared" si="16"/>
        <v>200</v>
      </c>
      <c r="P159" s="1057">
        <f t="shared" si="16"/>
        <v>0</v>
      </c>
      <c r="Q159" s="1057">
        <f t="shared" si="16"/>
        <v>0</v>
      </c>
      <c r="R159" s="1057">
        <f t="shared" si="16"/>
        <v>0</v>
      </c>
      <c r="S159" s="1058">
        <f t="shared" si="16"/>
        <v>0</v>
      </c>
    </row>
    <row r="160" spans="1:19" ht="15.75" thickBot="1">
      <c r="A160" s="1387"/>
      <c r="B160" s="1388"/>
      <c r="C160" s="1392"/>
      <c r="D160" s="315" t="s">
        <v>839</v>
      </c>
      <c r="E160" s="311">
        <f t="shared" si="15"/>
        <v>17958</v>
      </c>
      <c r="F160" s="311">
        <f t="shared" si="3"/>
        <v>302002</v>
      </c>
      <c r="G160" s="996">
        <f t="shared" ref="G160:S160" si="17">G13+G25+G28+G31+G34+G64+G76+G106+G109+G112+G118+G121+G124+G127+G130+G133</f>
        <v>24169</v>
      </c>
      <c r="H160" s="1059">
        <f t="shared" si="17"/>
        <v>7741</v>
      </c>
      <c r="I160" s="1059">
        <f t="shared" si="17"/>
        <v>39171</v>
      </c>
      <c r="J160" s="1059">
        <f t="shared" si="17"/>
        <v>230711</v>
      </c>
      <c r="K160" s="1059">
        <f t="shared" si="17"/>
        <v>0</v>
      </c>
      <c r="L160" s="1059">
        <f t="shared" si="17"/>
        <v>0</v>
      </c>
      <c r="M160" s="1059">
        <f t="shared" si="17"/>
        <v>10</v>
      </c>
      <c r="N160" s="1059">
        <f t="shared" si="17"/>
        <v>0</v>
      </c>
      <c r="O160" s="1059">
        <f t="shared" si="17"/>
        <v>200</v>
      </c>
      <c r="P160" s="1059">
        <f t="shared" si="17"/>
        <v>0</v>
      </c>
      <c r="Q160" s="1059">
        <f t="shared" si="17"/>
        <v>0</v>
      </c>
      <c r="R160" s="1059">
        <f t="shared" si="17"/>
        <v>0</v>
      </c>
      <c r="S160" s="1060">
        <f t="shared" si="17"/>
        <v>0</v>
      </c>
    </row>
    <row r="161" spans="1:19">
      <c r="A161" s="1380"/>
      <c r="B161" s="1383"/>
      <c r="C161" s="1393" t="s">
        <v>218</v>
      </c>
      <c r="D161" s="999" t="s">
        <v>4</v>
      </c>
      <c r="E161" s="1032">
        <f>E5+E8+E35+E38+E41+E146+E149</f>
        <v>2849089</v>
      </c>
      <c r="F161" s="1032">
        <f t="shared" si="3"/>
        <v>3483485</v>
      </c>
      <c r="G161" s="1062">
        <f t="shared" ref="G161:S161" si="18">G5+G8+G35+G38+G41+G146+G149</f>
        <v>73387</v>
      </c>
      <c r="H161" s="1063">
        <f t="shared" si="18"/>
        <v>16388</v>
      </c>
      <c r="I161" s="1063">
        <f t="shared" si="18"/>
        <v>654228</v>
      </c>
      <c r="J161" s="1063">
        <f t="shared" si="18"/>
        <v>366780</v>
      </c>
      <c r="K161" s="1063">
        <f t="shared" si="18"/>
        <v>0</v>
      </c>
      <c r="L161" s="1063">
        <f t="shared" si="18"/>
        <v>115000</v>
      </c>
      <c r="M161" s="1063">
        <f t="shared" si="18"/>
        <v>72660</v>
      </c>
      <c r="N161" s="1063">
        <f t="shared" si="18"/>
        <v>5000</v>
      </c>
      <c r="O161" s="1063">
        <f t="shared" si="18"/>
        <v>0</v>
      </c>
      <c r="P161" s="1063">
        <f t="shared" si="18"/>
        <v>50000</v>
      </c>
      <c r="Q161" s="1063">
        <f t="shared" si="18"/>
        <v>186067</v>
      </c>
      <c r="R161" s="1063">
        <f t="shared" si="18"/>
        <v>1943975</v>
      </c>
      <c r="S161" s="1064">
        <f t="shared" si="18"/>
        <v>0</v>
      </c>
    </row>
    <row r="162" spans="1:19">
      <c r="A162" s="1381"/>
      <c r="B162" s="1384"/>
      <c r="C162" s="1390"/>
      <c r="D162" s="1000" t="s">
        <v>215</v>
      </c>
      <c r="E162" s="998">
        <f t="shared" ref="E162:E163" si="19">E6+E9+E36+E39+E42+E147+E150</f>
        <v>4081636</v>
      </c>
      <c r="F162" s="998">
        <f t="shared" si="3"/>
        <v>4845875</v>
      </c>
      <c r="G162" s="1065">
        <f t="shared" ref="G162:S162" si="20">G6+G9+G36+G39+G42+G147+G150</f>
        <v>71941</v>
      </c>
      <c r="H162" s="1066">
        <f t="shared" si="20"/>
        <v>15769</v>
      </c>
      <c r="I162" s="1066">
        <f t="shared" si="20"/>
        <v>571980</v>
      </c>
      <c r="J162" s="1066">
        <f t="shared" si="20"/>
        <v>402053</v>
      </c>
      <c r="K162" s="1066">
        <f t="shared" si="20"/>
        <v>0</v>
      </c>
      <c r="L162" s="1066">
        <f t="shared" si="20"/>
        <v>101368</v>
      </c>
      <c r="M162" s="1066">
        <f t="shared" si="20"/>
        <v>2351</v>
      </c>
      <c r="N162" s="1066">
        <f t="shared" si="20"/>
        <v>5000</v>
      </c>
      <c r="O162" s="1066">
        <f t="shared" si="20"/>
        <v>0</v>
      </c>
      <c r="P162" s="1066">
        <f t="shared" si="20"/>
        <v>35000</v>
      </c>
      <c r="Q162" s="1066">
        <f t="shared" si="20"/>
        <v>1686067</v>
      </c>
      <c r="R162" s="1066">
        <f t="shared" si="20"/>
        <v>1954346</v>
      </c>
      <c r="S162" s="1067">
        <f t="shared" si="20"/>
        <v>0</v>
      </c>
    </row>
    <row r="163" spans="1:19" ht="15.75" thickBot="1">
      <c r="A163" s="1382"/>
      <c r="B163" s="1385"/>
      <c r="C163" s="1391"/>
      <c r="D163" s="1068" t="s">
        <v>839</v>
      </c>
      <c r="E163" s="1069">
        <f t="shared" si="19"/>
        <v>4744962</v>
      </c>
      <c r="F163" s="1069">
        <f t="shared" si="3"/>
        <v>5030237</v>
      </c>
      <c r="G163" s="1070">
        <f t="shared" ref="G163:S163" si="21">G7+G10+G37+G40+G43+G148+G151</f>
        <v>73303</v>
      </c>
      <c r="H163" s="1071">
        <f t="shared" si="21"/>
        <v>15640</v>
      </c>
      <c r="I163" s="1071">
        <f t="shared" si="21"/>
        <v>525275</v>
      </c>
      <c r="J163" s="1071">
        <f t="shared" si="21"/>
        <v>436995</v>
      </c>
      <c r="K163" s="1071">
        <f t="shared" si="21"/>
        <v>0</v>
      </c>
      <c r="L163" s="1071">
        <f t="shared" si="21"/>
        <v>280595</v>
      </c>
      <c r="M163" s="1071">
        <f t="shared" si="21"/>
        <v>3486</v>
      </c>
      <c r="N163" s="1071">
        <f t="shared" si="21"/>
        <v>5000</v>
      </c>
      <c r="O163" s="1071">
        <f t="shared" si="21"/>
        <v>0</v>
      </c>
      <c r="P163" s="1071">
        <f t="shared" si="21"/>
        <v>0</v>
      </c>
      <c r="Q163" s="1071">
        <f t="shared" si="21"/>
        <v>1694503</v>
      </c>
      <c r="R163" s="1071">
        <f t="shared" si="21"/>
        <v>1995440</v>
      </c>
      <c r="S163" s="1072">
        <f t="shared" si="21"/>
        <v>0</v>
      </c>
    </row>
    <row r="164" spans="1:19" ht="15.75" thickTop="1"/>
  </sheetData>
  <mergeCells count="168">
    <mergeCell ref="A161:A163"/>
    <mergeCell ref="B161:B163"/>
    <mergeCell ref="A152:A154"/>
    <mergeCell ref="A155:A157"/>
    <mergeCell ref="B155:B157"/>
    <mergeCell ref="A158:A160"/>
    <mergeCell ref="B158:B160"/>
    <mergeCell ref="C152:C154"/>
    <mergeCell ref="C155:C157"/>
    <mergeCell ref="C158:C160"/>
    <mergeCell ref="C161:C163"/>
    <mergeCell ref="B152:B154"/>
    <mergeCell ref="C137:C139"/>
    <mergeCell ref="C140:C142"/>
    <mergeCell ref="C143:C145"/>
    <mergeCell ref="C146:C148"/>
    <mergeCell ref="C149:C151"/>
    <mergeCell ref="C122:C124"/>
    <mergeCell ref="C125:C127"/>
    <mergeCell ref="C128:C130"/>
    <mergeCell ref="C131:C133"/>
    <mergeCell ref="C134:C136"/>
    <mergeCell ref="C107:C109"/>
    <mergeCell ref="C110:C112"/>
    <mergeCell ref="C113:C115"/>
    <mergeCell ref="C116:C118"/>
    <mergeCell ref="C119:C121"/>
    <mergeCell ref="C92:C94"/>
    <mergeCell ref="C95:C97"/>
    <mergeCell ref="C98:C100"/>
    <mergeCell ref="C101:C103"/>
    <mergeCell ref="C104:C106"/>
    <mergeCell ref="C77:C79"/>
    <mergeCell ref="C80:C82"/>
    <mergeCell ref="C83:C85"/>
    <mergeCell ref="C86:C88"/>
    <mergeCell ref="C89:C91"/>
    <mergeCell ref="C62:C64"/>
    <mergeCell ref="C65:C67"/>
    <mergeCell ref="C68:C70"/>
    <mergeCell ref="C71:C73"/>
    <mergeCell ref="C74:C76"/>
    <mergeCell ref="C47:C49"/>
    <mergeCell ref="C50:C52"/>
    <mergeCell ref="C53:C55"/>
    <mergeCell ref="C56:C58"/>
    <mergeCell ref="C59:C61"/>
    <mergeCell ref="A149:A151"/>
    <mergeCell ref="B149:B151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A140:A142"/>
    <mergeCell ref="B140:B142"/>
    <mergeCell ref="A143:A145"/>
    <mergeCell ref="B143:B145"/>
    <mergeCell ref="A146:A148"/>
    <mergeCell ref="B146:B148"/>
    <mergeCell ref="A131:A133"/>
    <mergeCell ref="B131:B133"/>
    <mergeCell ref="A134:A136"/>
    <mergeCell ref="B134:B136"/>
    <mergeCell ref="A137:A139"/>
    <mergeCell ref="B137:B139"/>
    <mergeCell ref="A122:A124"/>
    <mergeCell ref="B122:B124"/>
    <mergeCell ref="A125:A127"/>
    <mergeCell ref="B125:B127"/>
    <mergeCell ref="A128:A130"/>
    <mergeCell ref="B128:B130"/>
    <mergeCell ref="A113:A115"/>
    <mergeCell ref="B113:B115"/>
    <mergeCell ref="A116:A118"/>
    <mergeCell ref="B116:B118"/>
    <mergeCell ref="A119:A121"/>
    <mergeCell ref="B119:B121"/>
    <mergeCell ref="A104:A106"/>
    <mergeCell ref="B104:B106"/>
    <mergeCell ref="A107:A109"/>
    <mergeCell ref="B107:B109"/>
    <mergeCell ref="A110:A112"/>
    <mergeCell ref="B110:B112"/>
    <mergeCell ref="A95:A97"/>
    <mergeCell ref="B95:B97"/>
    <mergeCell ref="A98:A100"/>
    <mergeCell ref="B98:B100"/>
    <mergeCell ref="A101:A103"/>
    <mergeCell ref="B101:B103"/>
    <mergeCell ref="A86:A88"/>
    <mergeCell ref="B86:B88"/>
    <mergeCell ref="A89:A91"/>
    <mergeCell ref="B89:B91"/>
    <mergeCell ref="A92:A94"/>
    <mergeCell ref="B92:B94"/>
    <mergeCell ref="A77:A79"/>
    <mergeCell ref="B77:B79"/>
    <mergeCell ref="A80:A82"/>
    <mergeCell ref="B80:B82"/>
    <mergeCell ref="A83:A85"/>
    <mergeCell ref="B83:B85"/>
    <mergeCell ref="A68:A70"/>
    <mergeCell ref="B68:B70"/>
    <mergeCell ref="A71:A73"/>
    <mergeCell ref="B71:B73"/>
    <mergeCell ref="A74:A76"/>
    <mergeCell ref="B74:B76"/>
    <mergeCell ref="A59:A61"/>
    <mergeCell ref="B59:B61"/>
    <mergeCell ref="A62:A64"/>
    <mergeCell ref="B62:B64"/>
    <mergeCell ref="A65:A67"/>
    <mergeCell ref="B65:B67"/>
    <mergeCell ref="A50:A52"/>
    <mergeCell ref="B50:B52"/>
    <mergeCell ref="A53:A55"/>
    <mergeCell ref="B53:B55"/>
    <mergeCell ref="A56:A58"/>
    <mergeCell ref="B56:B58"/>
    <mergeCell ref="A41:A43"/>
    <mergeCell ref="B41:B43"/>
    <mergeCell ref="A44:A46"/>
    <mergeCell ref="B44:B46"/>
    <mergeCell ref="A47:A49"/>
    <mergeCell ref="B47:B49"/>
    <mergeCell ref="A32:A34"/>
    <mergeCell ref="B32:B34"/>
    <mergeCell ref="A35:A37"/>
    <mergeCell ref="B35:B37"/>
    <mergeCell ref="A38:A40"/>
    <mergeCell ref="B38:B40"/>
    <mergeCell ref="A23:A25"/>
    <mergeCell ref="B23:B25"/>
    <mergeCell ref="A26:A28"/>
    <mergeCell ref="B26:B28"/>
    <mergeCell ref="A29:A31"/>
    <mergeCell ref="B29:B31"/>
    <mergeCell ref="A14:A16"/>
    <mergeCell ref="B14:B16"/>
    <mergeCell ref="A17:A19"/>
    <mergeCell ref="B17:B19"/>
    <mergeCell ref="A20:A22"/>
    <mergeCell ref="B20:B22"/>
    <mergeCell ref="A5:A7"/>
    <mergeCell ref="B5:B7"/>
    <mergeCell ref="A8:A10"/>
    <mergeCell ref="B8:B10"/>
    <mergeCell ref="A11:A13"/>
    <mergeCell ref="B11:B13"/>
    <mergeCell ref="A1:S1"/>
    <mergeCell ref="A2:S2"/>
    <mergeCell ref="A3:D4"/>
    <mergeCell ref="E3:E4"/>
    <mergeCell ref="F3:F4"/>
    <mergeCell ref="G3:L3"/>
    <mergeCell ref="M3:P3"/>
    <mergeCell ref="Q3:R3"/>
    <mergeCell ref="S3:S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3" orientation="landscape" r:id="rId1"/>
  <headerFooter>
    <oddHeader>&amp;L&amp;"Times New Roman,Normál"&amp;10 5. melléklet a 18/2018.(IX.26.) önkormányzati rendelethez
 5. melléklet a 27/2017.(XII.21.) önkormányzati rendelethez</oddHeader>
  </headerFooter>
  <rowBreaks count="2" manualBreakCount="2">
    <brk id="70" max="16383" man="1"/>
    <brk id="1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"/>
  <sheetViews>
    <sheetView zoomScaleNormal="100" workbookViewId="0">
      <selection activeCell="A3" sqref="A3:D4"/>
    </sheetView>
  </sheetViews>
  <sheetFormatPr defaultRowHeight="15"/>
  <cols>
    <col min="1" max="1" width="13.85546875" style="316" bestFit="1" customWidth="1"/>
    <col min="2" max="2" width="8" style="316" bestFit="1" customWidth="1"/>
    <col min="3" max="3" width="86.5703125" style="316" bestFit="1" customWidth="1"/>
    <col min="4" max="4" width="14.42578125" style="316" bestFit="1" customWidth="1"/>
    <col min="5" max="6" width="8.42578125" style="316" bestFit="1" customWidth="1"/>
    <col min="7" max="7" width="10.28515625" style="316" bestFit="1" customWidth="1"/>
    <col min="8" max="8" width="10" style="316" bestFit="1" customWidth="1"/>
    <col min="9" max="9" width="9.42578125" style="316" bestFit="1" customWidth="1"/>
    <col min="10" max="11" width="10.140625" style="316" bestFit="1" customWidth="1"/>
    <col min="12" max="13" width="10.7109375" style="316" bestFit="1" customWidth="1"/>
    <col min="14" max="14" width="9" style="316" bestFit="1" customWidth="1"/>
    <col min="15" max="15" width="10.42578125" style="316" bestFit="1" customWidth="1"/>
    <col min="16" max="16" width="10.28515625" style="316" bestFit="1" customWidth="1"/>
    <col min="17" max="17" width="10.140625" style="316" bestFit="1" customWidth="1"/>
    <col min="18" max="18" width="14.28515625" style="316" bestFit="1" customWidth="1"/>
    <col min="19" max="16384" width="9.140625" style="316"/>
  </cols>
  <sheetData>
    <row r="1" spans="1:18" ht="15" customHeight="1">
      <c r="A1" s="1395" t="s">
        <v>231</v>
      </c>
      <c r="B1" s="1395"/>
      <c r="C1" s="1395"/>
      <c r="D1" s="1395"/>
      <c r="E1" s="1395"/>
      <c r="F1" s="1395"/>
      <c r="G1" s="1395"/>
      <c r="H1" s="1395"/>
      <c r="I1" s="1395"/>
      <c r="J1" s="1395"/>
      <c r="K1" s="1395"/>
      <c r="L1" s="1395"/>
      <c r="M1" s="1395"/>
      <c r="N1" s="1395"/>
      <c r="O1" s="1395"/>
      <c r="P1" s="1395"/>
      <c r="Q1" s="1395"/>
      <c r="R1" s="1395"/>
    </row>
    <row r="2" spans="1:18" ht="15.75" thickBot="1">
      <c r="A2" s="317"/>
      <c r="B2" s="318"/>
      <c r="C2" s="317"/>
      <c r="D2" s="319"/>
      <c r="E2" s="320"/>
      <c r="F2" s="317"/>
      <c r="G2" s="317"/>
      <c r="H2" s="317"/>
      <c r="I2" s="317"/>
      <c r="J2" s="317"/>
      <c r="K2" s="317"/>
      <c r="L2" s="317"/>
      <c r="M2" s="319"/>
      <c r="N2" s="317"/>
      <c r="O2" s="321"/>
      <c r="P2" s="321"/>
      <c r="Q2" s="321"/>
      <c r="R2" s="321"/>
    </row>
    <row r="3" spans="1:18" ht="15.75" thickTop="1">
      <c r="A3" s="1402" t="s">
        <v>3</v>
      </c>
      <c r="B3" s="1403"/>
      <c r="C3" s="1403"/>
      <c r="D3" s="1404"/>
      <c r="E3" s="1408" t="s">
        <v>110</v>
      </c>
      <c r="F3" s="1410" t="s">
        <v>111</v>
      </c>
      <c r="G3" s="1412" t="s">
        <v>112</v>
      </c>
      <c r="H3" s="1403"/>
      <c r="I3" s="1403"/>
      <c r="J3" s="1403"/>
      <c r="K3" s="1403"/>
      <c r="L3" s="1403"/>
      <c r="M3" s="1403" t="s">
        <v>113</v>
      </c>
      <c r="N3" s="1403"/>
      <c r="O3" s="1403"/>
      <c r="P3" s="1403"/>
      <c r="Q3" s="1403" t="s">
        <v>62</v>
      </c>
      <c r="R3" s="1413"/>
    </row>
    <row r="4" spans="1:18" ht="57.75" thickBot="1">
      <c r="A4" s="1405"/>
      <c r="B4" s="1406"/>
      <c r="C4" s="1406"/>
      <c r="D4" s="1407"/>
      <c r="E4" s="1409"/>
      <c r="F4" s="1411"/>
      <c r="G4" s="1036" t="s">
        <v>825</v>
      </c>
      <c r="H4" s="1037" t="s">
        <v>202</v>
      </c>
      <c r="I4" s="1037" t="s">
        <v>203</v>
      </c>
      <c r="J4" s="1037" t="s">
        <v>204</v>
      </c>
      <c r="K4" s="1037" t="s">
        <v>205</v>
      </c>
      <c r="L4" s="1037" t="s">
        <v>24</v>
      </c>
      <c r="M4" s="1038" t="s">
        <v>64</v>
      </c>
      <c r="N4" s="1038" t="s">
        <v>65</v>
      </c>
      <c r="O4" s="1037" t="s">
        <v>206</v>
      </c>
      <c r="P4" s="1039" t="s">
        <v>207</v>
      </c>
      <c r="Q4" s="1039" t="s">
        <v>208</v>
      </c>
      <c r="R4" s="1146" t="s">
        <v>209</v>
      </c>
    </row>
    <row r="5" spans="1:18" ht="16.5" thickTop="1" thickBot="1">
      <c r="A5" s="1400" t="s">
        <v>238</v>
      </c>
      <c r="B5" s="1401"/>
      <c r="C5" s="1401"/>
      <c r="D5" s="1147"/>
      <c r="E5" s="1148"/>
      <c r="F5" s="1148"/>
      <c r="G5" s="1149"/>
      <c r="H5" s="1150"/>
      <c r="I5" s="1150"/>
      <c r="J5" s="1150"/>
      <c r="K5" s="1150"/>
      <c r="L5" s="1150"/>
      <c r="M5" s="1150"/>
      <c r="N5" s="1150"/>
      <c r="O5" s="1150"/>
      <c r="P5" s="1150"/>
      <c r="Q5" s="1150"/>
      <c r="R5" s="1151"/>
    </row>
    <row r="6" spans="1:18">
      <c r="A6" s="1414" t="s">
        <v>115</v>
      </c>
      <c r="B6" s="1417" t="s">
        <v>116</v>
      </c>
      <c r="C6" s="1420" t="s">
        <v>220</v>
      </c>
      <c r="D6" s="1086" t="s">
        <v>4</v>
      </c>
      <c r="E6" s="1153">
        <v>0</v>
      </c>
      <c r="F6" s="325">
        <f>SUM(G6:R6)</f>
        <v>500376</v>
      </c>
      <c r="G6" s="1154">
        <v>272837</v>
      </c>
      <c r="H6" s="1155">
        <v>63240</v>
      </c>
      <c r="I6" s="1155">
        <v>154484</v>
      </c>
      <c r="J6" s="1155"/>
      <c r="K6" s="1155"/>
      <c r="L6" s="1155"/>
      <c r="M6" s="1155">
        <v>9815</v>
      </c>
      <c r="N6" s="1155"/>
      <c r="O6" s="1155"/>
      <c r="P6" s="1155"/>
      <c r="Q6" s="1155"/>
      <c r="R6" s="1156"/>
    </row>
    <row r="7" spans="1:18">
      <c r="A7" s="1415"/>
      <c r="B7" s="1418"/>
      <c r="C7" s="1421"/>
      <c r="D7" s="1031" t="s">
        <v>215</v>
      </c>
      <c r="E7" s="988">
        <v>0</v>
      </c>
      <c r="F7" s="988">
        <f t="shared" ref="F7:F38" si="0">SUM(G7:R7)</f>
        <v>500468</v>
      </c>
      <c r="G7" s="980">
        <v>272913</v>
      </c>
      <c r="H7" s="1103">
        <v>63256</v>
      </c>
      <c r="I7" s="1101">
        <v>154484</v>
      </c>
      <c r="J7" s="1101"/>
      <c r="K7" s="1101"/>
      <c r="L7" s="1101"/>
      <c r="M7" s="1101">
        <v>9815</v>
      </c>
      <c r="N7" s="1101"/>
      <c r="O7" s="1101"/>
      <c r="P7" s="1101"/>
      <c r="Q7" s="1101"/>
      <c r="R7" s="1102"/>
    </row>
    <row r="8" spans="1:18" ht="15.75" thickBot="1">
      <c r="A8" s="1416"/>
      <c r="B8" s="1419"/>
      <c r="C8" s="1422"/>
      <c r="D8" s="1157" t="s">
        <v>839</v>
      </c>
      <c r="E8" s="1158">
        <v>15763</v>
      </c>
      <c r="F8" s="1158">
        <f t="shared" ref="F8" si="1">SUM(G8:R8)</f>
        <v>514901</v>
      </c>
      <c r="G8" s="1159">
        <v>284863</v>
      </c>
      <c r="H8" s="1160">
        <v>65599</v>
      </c>
      <c r="I8" s="1161">
        <v>154289</v>
      </c>
      <c r="J8" s="1161"/>
      <c r="K8" s="1161"/>
      <c r="L8" s="1161"/>
      <c r="M8" s="1161">
        <v>10150</v>
      </c>
      <c r="N8" s="1161"/>
      <c r="O8" s="1161"/>
      <c r="P8" s="1161"/>
      <c r="Q8" s="1161"/>
      <c r="R8" s="1162"/>
    </row>
    <row r="9" spans="1:18">
      <c r="A9" s="1415" t="s">
        <v>115</v>
      </c>
      <c r="B9" s="1418" t="s">
        <v>221</v>
      </c>
      <c r="C9" s="1421" t="s">
        <v>222</v>
      </c>
      <c r="D9" s="1031" t="s">
        <v>4</v>
      </c>
      <c r="E9" s="1152">
        <v>0</v>
      </c>
      <c r="F9" s="1097">
        <f t="shared" si="0"/>
        <v>68175</v>
      </c>
      <c r="G9" s="1123">
        <v>54652</v>
      </c>
      <c r="H9" s="1124">
        <v>12230</v>
      </c>
      <c r="I9" s="1124">
        <v>1293</v>
      </c>
      <c r="J9" s="1124"/>
      <c r="K9" s="1124"/>
      <c r="L9" s="1124"/>
      <c r="M9" s="1124"/>
      <c r="N9" s="1124"/>
      <c r="O9" s="1124"/>
      <c r="P9" s="1124"/>
      <c r="Q9" s="1124"/>
      <c r="R9" s="1100"/>
    </row>
    <row r="10" spans="1:18">
      <c r="A10" s="1415"/>
      <c r="B10" s="1418"/>
      <c r="C10" s="1421"/>
      <c r="D10" s="1031" t="s">
        <v>215</v>
      </c>
      <c r="E10" s="988">
        <v>0</v>
      </c>
      <c r="F10" s="987">
        <f t="shared" si="0"/>
        <v>68215</v>
      </c>
      <c r="G10" s="981">
        <v>54685</v>
      </c>
      <c r="H10" s="1105">
        <v>12237</v>
      </c>
      <c r="I10" s="1105">
        <v>1293</v>
      </c>
      <c r="J10" s="1101"/>
      <c r="K10" s="1101"/>
      <c r="L10" s="1101"/>
      <c r="M10" s="1101"/>
      <c r="N10" s="1101"/>
      <c r="O10" s="1101"/>
      <c r="P10" s="1101"/>
      <c r="Q10" s="1101"/>
      <c r="R10" s="1102"/>
    </row>
    <row r="11" spans="1:18" ht="15.75" thickBot="1">
      <c r="A11" s="1423"/>
      <c r="B11" s="1424"/>
      <c r="C11" s="1425"/>
      <c r="D11" s="1104" t="s">
        <v>839</v>
      </c>
      <c r="E11" s="988">
        <v>0</v>
      </c>
      <c r="F11" s="987">
        <f t="shared" ref="F11" si="2">SUM(G11:R11)</f>
        <v>68277</v>
      </c>
      <c r="G11" s="981">
        <v>54737</v>
      </c>
      <c r="H11" s="1105">
        <v>12247</v>
      </c>
      <c r="I11" s="1105">
        <v>1293</v>
      </c>
      <c r="J11" s="1101"/>
      <c r="K11" s="1101"/>
      <c r="L11" s="1101"/>
      <c r="M11" s="1101"/>
      <c r="N11" s="1101"/>
      <c r="O11" s="1101"/>
      <c r="P11" s="1101"/>
      <c r="Q11" s="1101"/>
      <c r="R11" s="1102"/>
    </row>
    <row r="12" spans="1:18">
      <c r="A12" s="1414" t="s">
        <v>115</v>
      </c>
      <c r="B12" s="1417" t="s">
        <v>232</v>
      </c>
      <c r="C12" s="1420" t="s">
        <v>237</v>
      </c>
      <c r="D12" s="1086" t="s">
        <v>4</v>
      </c>
      <c r="E12" s="1153">
        <v>0</v>
      </c>
      <c r="F12" s="325">
        <f t="shared" si="0"/>
        <v>0</v>
      </c>
      <c r="G12" s="1154"/>
      <c r="H12" s="1155"/>
      <c r="I12" s="1155"/>
      <c r="J12" s="1155"/>
      <c r="K12" s="1155"/>
      <c r="L12" s="1155"/>
      <c r="M12" s="1155"/>
      <c r="N12" s="1155"/>
      <c r="O12" s="1155"/>
      <c r="P12" s="1155"/>
      <c r="Q12" s="1155"/>
      <c r="R12" s="1156"/>
    </row>
    <row r="13" spans="1:18">
      <c r="A13" s="1415"/>
      <c r="B13" s="1418"/>
      <c r="C13" s="1421"/>
      <c r="D13" s="1031" t="s">
        <v>215</v>
      </c>
      <c r="E13" s="988">
        <v>5724</v>
      </c>
      <c r="F13" s="988">
        <f t="shared" si="0"/>
        <v>5724</v>
      </c>
      <c r="G13" s="980">
        <v>4161</v>
      </c>
      <c r="H13" s="1103">
        <v>860</v>
      </c>
      <c r="I13" s="1101">
        <v>703</v>
      </c>
      <c r="J13" s="1101"/>
      <c r="K13" s="1101"/>
      <c r="L13" s="1101"/>
      <c r="M13" s="1101"/>
      <c r="N13" s="1101"/>
      <c r="O13" s="1101"/>
      <c r="P13" s="1101"/>
      <c r="Q13" s="1101"/>
      <c r="R13" s="1102"/>
    </row>
    <row r="14" spans="1:18" ht="15.75" thickBot="1">
      <c r="A14" s="1416"/>
      <c r="B14" s="1419"/>
      <c r="C14" s="1422"/>
      <c r="D14" s="1157" t="s">
        <v>839</v>
      </c>
      <c r="E14" s="1158">
        <v>5894</v>
      </c>
      <c r="F14" s="1158">
        <f t="shared" ref="F14" si="3">SUM(G14:R14)</f>
        <v>7570</v>
      </c>
      <c r="G14" s="1159">
        <v>5538</v>
      </c>
      <c r="H14" s="1160">
        <v>1094</v>
      </c>
      <c r="I14" s="1161">
        <v>820</v>
      </c>
      <c r="J14" s="1161">
        <v>118</v>
      </c>
      <c r="K14" s="1161"/>
      <c r="L14" s="1161"/>
      <c r="M14" s="1161"/>
      <c r="N14" s="1161"/>
      <c r="O14" s="1161"/>
      <c r="P14" s="1161"/>
      <c r="Q14" s="1161"/>
      <c r="R14" s="1162"/>
    </row>
    <row r="15" spans="1:18">
      <c r="A15" s="1426" t="s">
        <v>115</v>
      </c>
      <c r="B15" s="1427" t="s">
        <v>233</v>
      </c>
      <c r="C15" s="1428" t="s">
        <v>223</v>
      </c>
      <c r="D15" s="1031" t="s">
        <v>4</v>
      </c>
      <c r="E15" s="988">
        <v>5000</v>
      </c>
      <c r="F15" s="987">
        <f t="shared" si="0"/>
        <v>6542</v>
      </c>
      <c r="G15" s="979">
        <v>4959</v>
      </c>
      <c r="H15" s="1101">
        <v>1185</v>
      </c>
      <c r="I15" s="1101">
        <v>398</v>
      </c>
      <c r="J15" s="1101"/>
      <c r="K15" s="1101"/>
      <c r="L15" s="1101"/>
      <c r="M15" s="1101"/>
      <c r="N15" s="1101"/>
      <c r="O15" s="1101"/>
      <c r="P15" s="1101"/>
      <c r="Q15" s="1101"/>
      <c r="R15" s="1102"/>
    </row>
    <row r="16" spans="1:18">
      <c r="A16" s="1415"/>
      <c r="B16" s="1418"/>
      <c r="C16" s="1421"/>
      <c r="D16" s="1031" t="s">
        <v>215</v>
      </c>
      <c r="E16" s="988">
        <v>5000</v>
      </c>
      <c r="F16" s="987">
        <f t="shared" si="0"/>
        <v>6542</v>
      </c>
      <c r="G16" s="979">
        <v>4959</v>
      </c>
      <c r="H16" s="1101">
        <v>1185</v>
      </c>
      <c r="I16" s="1101">
        <v>398</v>
      </c>
      <c r="J16" s="1101"/>
      <c r="K16" s="1101"/>
      <c r="L16" s="1101"/>
      <c r="M16" s="1101"/>
      <c r="N16" s="1101"/>
      <c r="O16" s="1101"/>
      <c r="P16" s="1101"/>
      <c r="Q16" s="1101"/>
      <c r="R16" s="1102"/>
    </row>
    <row r="17" spans="1:18" ht="15.75" thickBot="1">
      <c r="A17" s="1423"/>
      <c r="B17" s="1424"/>
      <c r="C17" s="1425"/>
      <c r="D17" s="1104" t="s">
        <v>839</v>
      </c>
      <c r="E17" s="988">
        <v>5000</v>
      </c>
      <c r="F17" s="987">
        <f t="shared" ref="F17" si="4">SUM(G17:R17)</f>
        <v>6542</v>
      </c>
      <c r="G17" s="979">
        <v>4959</v>
      </c>
      <c r="H17" s="1101">
        <v>1185</v>
      </c>
      <c r="I17" s="1101">
        <v>398</v>
      </c>
      <c r="J17" s="1101"/>
      <c r="K17" s="1101"/>
      <c r="L17" s="1101"/>
      <c r="M17" s="1101"/>
      <c r="N17" s="1101"/>
      <c r="O17" s="1101"/>
      <c r="P17" s="1101"/>
      <c r="Q17" s="1101"/>
      <c r="R17" s="1102"/>
    </row>
    <row r="18" spans="1:18">
      <c r="A18" s="1414" t="s">
        <v>115</v>
      </c>
      <c r="B18" s="1417" t="s">
        <v>136</v>
      </c>
      <c r="C18" s="1420" t="s">
        <v>137</v>
      </c>
      <c r="D18" s="1086" t="s">
        <v>4</v>
      </c>
      <c r="E18" s="1153">
        <v>735228</v>
      </c>
      <c r="F18" s="325">
        <f t="shared" si="0"/>
        <v>0</v>
      </c>
      <c r="G18" s="1154"/>
      <c r="H18" s="1155"/>
      <c r="I18" s="1155"/>
      <c r="J18" s="1155"/>
      <c r="K18" s="1155"/>
      <c r="L18" s="1155"/>
      <c r="M18" s="1155"/>
      <c r="N18" s="1155"/>
      <c r="O18" s="1155"/>
      <c r="P18" s="1155"/>
      <c r="Q18" s="1155"/>
      <c r="R18" s="1156"/>
    </row>
    <row r="19" spans="1:18">
      <c r="A19" s="1415"/>
      <c r="B19" s="1418"/>
      <c r="C19" s="1421"/>
      <c r="D19" s="1031" t="s">
        <v>215</v>
      </c>
      <c r="E19" s="988">
        <v>735385</v>
      </c>
      <c r="F19" s="988">
        <f t="shared" si="0"/>
        <v>0</v>
      </c>
      <c r="G19" s="980"/>
      <c r="H19" s="1103"/>
      <c r="I19" s="1101"/>
      <c r="J19" s="1101"/>
      <c r="K19" s="1101"/>
      <c r="L19" s="1101"/>
      <c r="M19" s="1101"/>
      <c r="N19" s="1101"/>
      <c r="O19" s="1101"/>
      <c r="P19" s="1101"/>
      <c r="Q19" s="1101"/>
      <c r="R19" s="1102"/>
    </row>
    <row r="20" spans="1:18" ht="15.75" thickBot="1">
      <c r="A20" s="1416"/>
      <c r="B20" s="1419"/>
      <c r="C20" s="1422"/>
      <c r="D20" s="1157" t="s">
        <v>839</v>
      </c>
      <c r="E20" s="1158">
        <v>739579</v>
      </c>
      <c r="F20" s="1158">
        <f t="shared" si="0"/>
        <v>0</v>
      </c>
      <c r="G20" s="1159"/>
      <c r="H20" s="1160"/>
      <c r="I20" s="1161"/>
      <c r="J20" s="1161"/>
      <c r="K20" s="1161"/>
      <c r="L20" s="1161"/>
      <c r="M20" s="1161"/>
      <c r="N20" s="1161"/>
      <c r="O20" s="1161"/>
      <c r="P20" s="1161"/>
      <c r="Q20" s="1161"/>
      <c r="R20" s="1162"/>
    </row>
    <row r="21" spans="1:18">
      <c r="A21" s="1426" t="s">
        <v>118</v>
      </c>
      <c r="B21" s="1427" t="s">
        <v>138</v>
      </c>
      <c r="C21" s="1428" t="s">
        <v>225</v>
      </c>
      <c r="D21" s="1031" t="s">
        <v>4</v>
      </c>
      <c r="E21" s="988">
        <v>0</v>
      </c>
      <c r="F21" s="987">
        <f t="shared" si="0"/>
        <v>26451</v>
      </c>
      <c r="G21" s="979">
        <v>19206</v>
      </c>
      <c r="H21" s="1101">
        <v>4320</v>
      </c>
      <c r="I21" s="1101">
        <v>2825</v>
      </c>
      <c r="J21" s="1101"/>
      <c r="K21" s="1101"/>
      <c r="L21" s="1101"/>
      <c r="M21" s="1101">
        <v>100</v>
      </c>
      <c r="N21" s="1101"/>
      <c r="O21" s="1101"/>
      <c r="P21" s="1101"/>
      <c r="Q21" s="1101"/>
      <c r="R21" s="1102"/>
    </row>
    <row r="22" spans="1:18">
      <c r="A22" s="1415"/>
      <c r="B22" s="1418"/>
      <c r="C22" s="1421"/>
      <c r="D22" s="1031" t="s">
        <v>215</v>
      </c>
      <c r="E22" s="988">
        <v>0</v>
      </c>
      <c r="F22" s="987">
        <f t="shared" si="0"/>
        <v>26451</v>
      </c>
      <c r="G22" s="979">
        <v>19206</v>
      </c>
      <c r="H22" s="1101">
        <v>4320</v>
      </c>
      <c r="I22" s="1101">
        <v>2825</v>
      </c>
      <c r="J22" s="1101"/>
      <c r="K22" s="1101"/>
      <c r="L22" s="1101"/>
      <c r="M22" s="1101">
        <v>100</v>
      </c>
      <c r="N22" s="1101"/>
      <c r="O22" s="1101"/>
      <c r="P22" s="1101"/>
      <c r="Q22" s="1101"/>
      <c r="R22" s="1102"/>
    </row>
    <row r="23" spans="1:18" ht="15.75" thickBot="1">
      <c r="A23" s="1423"/>
      <c r="B23" s="1424"/>
      <c r="C23" s="1425"/>
      <c r="D23" s="1104" t="s">
        <v>839</v>
      </c>
      <c r="E23" s="988">
        <v>0</v>
      </c>
      <c r="F23" s="987">
        <f t="shared" ref="F23" si="5">SUM(G23:R23)</f>
        <v>30411</v>
      </c>
      <c r="G23" s="979">
        <v>19206</v>
      </c>
      <c r="H23" s="1101">
        <v>4320</v>
      </c>
      <c r="I23" s="1101">
        <v>6785</v>
      </c>
      <c r="J23" s="1101"/>
      <c r="K23" s="1101"/>
      <c r="L23" s="1101"/>
      <c r="M23" s="1101">
        <v>100</v>
      </c>
      <c r="N23" s="1101"/>
      <c r="O23" s="1101"/>
      <c r="P23" s="1101"/>
      <c r="Q23" s="1101"/>
      <c r="R23" s="1102"/>
    </row>
    <row r="24" spans="1:18">
      <c r="A24" s="1414" t="s">
        <v>115</v>
      </c>
      <c r="B24" s="1417" t="s">
        <v>234</v>
      </c>
      <c r="C24" s="1420" t="s">
        <v>226</v>
      </c>
      <c r="D24" s="1086" t="s">
        <v>4</v>
      </c>
      <c r="E24" s="1153">
        <v>0</v>
      </c>
      <c r="F24" s="325">
        <f t="shared" si="0"/>
        <v>42142</v>
      </c>
      <c r="G24" s="1154">
        <v>33741</v>
      </c>
      <c r="H24" s="1155">
        <v>7847</v>
      </c>
      <c r="I24" s="1155">
        <v>554</v>
      </c>
      <c r="J24" s="1155"/>
      <c r="K24" s="1155"/>
      <c r="L24" s="1155"/>
      <c r="M24" s="1155"/>
      <c r="N24" s="1155"/>
      <c r="O24" s="1155"/>
      <c r="P24" s="1155"/>
      <c r="Q24" s="1155"/>
      <c r="R24" s="1156"/>
    </row>
    <row r="25" spans="1:18">
      <c r="A25" s="1415"/>
      <c r="B25" s="1418"/>
      <c r="C25" s="1421"/>
      <c r="D25" s="1031" t="s">
        <v>215</v>
      </c>
      <c r="E25" s="988">
        <v>0</v>
      </c>
      <c r="F25" s="988">
        <f t="shared" si="0"/>
        <v>42146</v>
      </c>
      <c r="G25" s="980">
        <v>33744</v>
      </c>
      <c r="H25" s="1103">
        <v>7848</v>
      </c>
      <c r="I25" s="1101">
        <v>554</v>
      </c>
      <c r="J25" s="1101"/>
      <c r="K25" s="1101"/>
      <c r="L25" s="1101"/>
      <c r="M25" s="1101"/>
      <c r="N25" s="1101"/>
      <c r="O25" s="1101"/>
      <c r="P25" s="1101"/>
      <c r="Q25" s="1101"/>
      <c r="R25" s="1102"/>
    </row>
    <row r="26" spans="1:18" ht="15.75" thickBot="1">
      <c r="A26" s="1416"/>
      <c r="B26" s="1419"/>
      <c r="C26" s="1422"/>
      <c r="D26" s="1157" t="s">
        <v>839</v>
      </c>
      <c r="E26" s="1158">
        <v>0</v>
      </c>
      <c r="F26" s="1158">
        <f t="shared" ref="F26" si="6">SUM(G26:R26)</f>
        <v>42146</v>
      </c>
      <c r="G26" s="1159">
        <v>33744</v>
      </c>
      <c r="H26" s="1160">
        <v>7848</v>
      </c>
      <c r="I26" s="1161">
        <v>554</v>
      </c>
      <c r="J26" s="1161"/>
      <c r="K26" s="1161"/>
      <c r="L26" s="1161"/>
      <c r="M26" s="1161"/>
      <c r="N26" s="1161"/>
      <c r="O26" s="1161"/>
      <c r="P26" s="1161"/>
      <c r="Q26" s="1161"/>
      <c r="R26" s="1162"/>
    </row>
    <row r="27" spans="1:18">
      <c r="A27" s="1426" t="s">
        <v>118</v>
      </c>
      <c r="B27" s="1427" t="s">
        <v>158</v>
      </c>
      <c r="C27" s="1428" t="s">
        <v>227</v>
      </c>
      <c r="D27" s="1031" t="s">
        <v>4</v>
      </c>
      <c r="E27" s="988">
        <v>600</v>
      </c>
      <c r="F27" s="987">
        <f t="shared" si="0"/>
        <v>1200</v>
      </c>
      <c r="G27" s="981"/>
      <c r="H27" s="1105"/>
      <c r="I27" s="1105"/>
      <c r="J27" s="1105"/>
      <c r="K27" s="1105"/>
      <c r="L27" s="1105"/>
      <c r="M27" s="1105"/>
      <c r="N27" s="1105"/>
      <c r="O27" s="1105">
        <v>1200</v>
      </c>
      <c r="P27" s="1105"/>
      <c r="Q27" s="1105"/>
      <c r="R27" s="1102"/>
    </row>
    <row r="28" spans="1:18">
      <c r="A28" s="1415"/>
      <c r="B28" s="1418"/>
      <c r="C28" s="1421"/>
      <c r="D28" s="1031" t="s">
        <v>215</v>
      </c>
      <c r="E28" s="988">
        <v>600</v>
      </c>
      <c r="F28" s="987">
        <f t="shared" si="0"/>
        <v>1200</v>
      </c>
      <c r="G28" s="981"/>
      <c r="H28" s="1105"/>
      <c r="I28" s="1105"/>
      <c r="J28" s="1105"/>
      <c r="K28" s="1105"/>
      <c r="L28" s="1105"/>
      <c r="M28" s="1105"/>
      <c r="N28" s="1105"/>
      <c r="O28" s="1105">
        <v>1200</v>
      </c>
      <c r="P28" s="1105"/>
      <c r="Q28" s="1105"/>
      <c r="R28" s="1102"/>
    </row>
    <row r="29" spans="1:18" ht="15.75" thickBot="1">
      <c r="A29" s="1423"/>
      <c r="B29" s="1424"/>
      <c r="C29" s="1425"/>
      <c r="D29" s="1104" t="s">
        <v>839</v>
      </c>
      <c r="E29" s="988">
        <v>600</v>
      </c>
      <c r="F29" s="987">
        <f t="shared" ref="F29" si="7">SUM(G29:R29)</f>
        <v>1200</v>
      </c>
      <c r="G29" s="981"/>
      <c r="H29" s="1105"/>
      <c r="I29" s="1105"/>
      <c r="J29" s="1105"/>
      <c r="K29" s="1105"/>
      <c r="L29" s="1105"/>
      <c r="M29" s="1105"/>
      <c r="N29" s="1105"/>
      <c r="O29" s="1105">
        <v>1200</v>
      </c>
      <c r="P29" s="1105"/>
      <c r="Q29" s="1105"/>
      <c r="R29" s="1102"/>
    </row>
    <row r="30" spans="1:18">
      <c r="A30" s="1414" t="s">
        <v>115</v>
      </c>
      <c r="B30" s="1417" t="s">
        <v>167</v>
      </c>
      <c r="C30" s="1420" t="s">
        <v>236</v>
      </c>
      <c r="D30" s="1086" t="s">
        <v>4</v>
      </c>
      <c r="E30" s="1153">
        <v>2460</v>
      </c>
      <c r="F30" s="325">
        <f t="shared" si="0"/>
        <v>88397</v>
      </c>
      <c r="G30" s="1154">
        <v>68355</v>
      </c>
      <c r="H30" s="1155">
        <v>15675</v>
      </c>
      <c r="I30" s="1155">
        <v>3567</v>
      </c>
      <c r="J30" s="1155"/>
      <c r="K30" s="1155"/>
      <c r="L30" s="1155"/>
      <c r="M30" s="1155">
        <v>800</v>
      </c>
      <c r="N30" s="1155"/>
      <c r="O30" s="1155"/>
      <c r="P30" s="1155"/>
      <c r="Q30" s="1155"/>
      <c r="R30" s="1156"/>
    </row>
    <row r="31" spans="1:18">
      <c r="A31" s="1415"/>
      <c r="B31" s="1418"/>
      <c r="C31" s="1421"/>
      <c r="D31" s="1031" t="s">
        <v>215</v>
      </c>
      <c r="E31" s="988">
        <v>2460</v>
      </c>
      <c r="F31" s="988">
        <f t="shared" si="0"/>
        <v>88418</v>
      </c>
      <c r="G31" s="980">
        <v>68373</v>
      </c>
      <c r="H31" s="1103">
        <v>15678</v>
      </c>
      <c r="I31" s="1101">
        <v>3567</v>
      </c>
      <c r="J31" s="1101"/>
      <c r="K31" s="1101"/>
      <c r="L31" s="1101"/>
      <c r="M31" s="1101">
        <v>800</v>
      </c>
      <c r="N31" s="1101"/>
      <c r="O31" s="1101"/>
      <c r="P31" s="1101"/>
      <c r="Q31" s="1101"/>
      <c r="R31" s="1102"/>
    </row>
    <row r="32" spans="1:18" ht="15.75" thickBot="1">
      <c r="A32" s="1416"/>
      <c r="B32" s="1419"/>
      <c r="C32" s="1422"/>
      <c r="D32" s="1157" t="s">
        <v>839</v>
      </c>
      <c r="E32" s="1158">
        <v>108692</v>
      </c>
      <c r="F32" s="1158">
        <f t="shared" ref="F32" si="8">SUM(G32:R32)</f>
        <v>194476</v>
      </c>
      <c r="G32" s="1159">
        <v>86191</v>
      </c>
      <c r="H32" s="1160">
        <v>24067</v>
      </c>
      <c r="I32" s="1161">
        <v>67124</v>
      </c>
      <c r="J32" s="1161"/>
      <c r="K32" s="1161"/>
      <c r="L32" s="1161"/>
      <c r="M32" s="1161">
        <v>17094</v>
      </c>
      <c r="N32" s="1161"/>
      <c r="O32" s="1161"/>
      <c r="P32" s="1161"/>
      <c r="Q32" s="1161"/>
      <c r="R32" s="1162"/>
    </row>
    <row r="33" spans="1:18">
      <c r="A33" s="1426" t="s">
        <v>121</v>
      </c>
      <c r="B33" s="1427" t="s">
        <v>235</v>
      </c>
      <c r="C33" s="1428" t="s">
        <v>229</v>
      </c>
      <c r="D33" s="1031" t="s">
        <v>4</v>
      </c>
      <c r="E33" s="988">
        <v>0</v>
      </c>
      <c r="F33" s="987">
        <f t="shared" si="0"/>
        <v>10005</v>
      </c>
      <c r="G33" s="979">
        <v>8077</v>
      </c>
      <c r="H33" s="1101">
        <v>1872</v>
      </c>
      <c r="I33" s="1101">
        <v>56</v>
      </c>
      <c r="J33" s="1101"/>
      <c r="K33" s="1101"/>
      <c r="L33" s="1101"/>
      <c r="M33" s="1101"/>
      <c r="N33" s="1101"/>
      <c r="O33" s="1101"/>
      <c r="P33" s="1101"/>
      <c r="Q33" s="1101"/>
      <c r="R33" s="1102"/>
    </row>
    <row r="34" spans="1:18">
      <c r="A34" s="1415"/>
      <c r="B34" s="1418"/>
      <c r="C34" s="1421"/>
      <c r="D34" s="1031" t="s">
        <v>215</v>
      </c>
      <c r="E34" s="988">
        <v>0</v>
      </c>
      <c r="F34" s="987">
        <f t="shared" si="0"/>
        <v>10005</v>
      </c>
      <c r="G34" s="979">
        <v>8077</v>
      </c>
      <c r="H34" s="1101">
        <v>1872</v>
      </c>
      <c r="I34" s="1101">
        <v>56</v>
      </c>
      <c r="J34" s="1101"/>
      <c r="K34" s="1101"/>
      <c r="L34" s="1101"/>
      <c r="M34" s="1101"/>
      <c r="N34" s="1101"/>
      <c r="O34" s="1101"/>
      <c r="P34" s="1101"/>
      <c r="Q34" s="1101"/>
      <c r="R34" s="1102"/>
    </row>
    <row r="35" spans="1:18" ht="15.75" thickBot="1">
      <c r="A35" s="1416"/>
      <c r="B35" s="1419"/>
      <c r="C35" s="1422"/>
      <c r="D35" s="1107" t="s">
        <v>839</v>
      </c>
      <c r="E35" s="1108">
        <v>0</v>
      </c>
      <c r="F35" s="989">
        <f t="shared" si="0"/>
        <v>10005</v>
      </c>
      <c r="G35" s="1109">
        <v>8077</v>
      </c>
      <c r="H35" s="1110">
        <v>1872</v>
      </c>
      <c r="I35" s="1110">
        <v>56</v>
      </c>
      <c r="J35" s="1110"/>
      <c r="K35" s="1110"/>
      <c r="L35" s="1110"/>
      <c r="M35" s="1110"/>
      <c r="N35" s="1110"/>
      <c r="O35" s="1110"/>
      <c r="P35" s="1110"/>
      <c r="Q35" s="1110"/>
      <c r="R35" s="1111"/>
    </row>
    <row r="36" spans="1:18">
      <c r="A36" s="1434"/>
      <c r="B36" s="1431"/>
      <c r="C36" s="1429" t="s">
        <v>239</v>
      </c>
      <c r="D36" s="324" t="s">
        <v>4</v>
      </c>
      <c r="E36" s="322">
        <f>E6+E9+E12+E15+E18+E21+E24+E27+E30+E33</f>
        <v>743288</v>
      </c>
      <c r="F36" s="322">
        <f t="shared" si="0"/>
        <v>743288</v>
      </c>
      <c r="G36" s="1112">
        <f>G6+G9+G12+G15+G18+G21+G24+G27+G30+G33</f>
        <v>461827</v>
      </c>
      <c r="H36" s="1113">
        <f t="shared" ref="H36:R36" si="9">H6+H9+H12+H15+H18+H21+H24+H27+H30+H33</f>
        <v>106369</v>
      </c>
      <c r="I36" s="1113">
        <f t="shared" si="9"/>
        <v>163177</v>
      </c>
      <c r="J36" s="1113">
        <f t="shared" si="9"/>
        <v>0</v>
      </c>
      <c r="K36" s="1113">
        <f t="shared" si="9"/>
        <v>0</v>
      </c>
      <c r="L36" s="1113">
        <f t="shared" si="9"/>
        <v>0</v>
      </c>
      <c r="M36" s="1113">
        <f t="shared" si="9"/>
        <v>10715</v>
      </c>
      <c r="N36" s="1113">
        <f t="shared" si="9"/>
        <v>0</v>
      </c>
      <c r="O36" s="1113">
        <f t="shared" si="9"/>
        <v>1200</v>
      </c>
      <c r="P36" s="1113">
        <f t="shared" si="9"/>
        <v>0</v>
      </c>
      <c r="Q36" s="1113">
        <f t="shared" si="9"/>
        <v>0</v>
      </c>
      <c r="R36" s="1114">
        <f t="shared" si="9"/>
        <v>0</v>
      </c>
    </row>
    <row r="37" spans="1:18">
      <c r="A37" s="1435"/>
      <c r="B37" s="1432"/>
      <c r="C37" s="1401"/>
      <c r="D37" s="1115" t="s">
        <v>215</v>
      </c>
      <c r="E37" s="990">
        <f t="shared" ref="E37" si="10">E7+E10+E13+E16+E19+E22+E25+E28+E31+E34</f>
        <v>749169</v>
      </c>
      <c r="F37" s="990">
        <f t="shared" si="0"/>
        <v>749169</v>
      </c>
      <c r="G37" s="982">
        <f t="shared" ref="G37:R37" si="11">G7+G10+G13+G16+G19+G22+G25+G28+G31+G34</f>
        <v>466118</v>
      </c>
      <c r="H37" s="1116">
        <f t="shared" si="11"/>
        <v>107256</v>
      </c>
      <c r="I37" s="1116">
        <f t="shared" si="11"/>
        <v>163880</v>
      </c>
      <c r="J37" s="1116">
        <f t="shared" si="11"/>
        <v>0</v>
      </c>
      <c r="K37" s="1116">
        <f t="shared" si="11"/>
        <v>0</v>
      </c>
      <c r="L37" s="1116">
        <f t="shared" si="11"/>
        <v>0</v>
      </c>
      <c r="M37" s="1116">
        <f t="shared" si="11"/>
        <v>10715</v>
      </c>
      <c r="N37" s="1116">
        <f t="shared" si="11"/>
        <v>0</v>
      </c>
      <c r="O37" s="1116">
        <f t="shared" si="11"/>
        <v>1200</v>
      </c>
      <c r="P37" s="1116">
        <f t="shared" si="11"/>
        <v>0</v>
      </c>
      <c r="Q37" s="1116">
        <f t="shared" si="11"/>
        <v>0</v>
      </c>
      <c r="R37" s="1117">
        <f t="shared" si="11"/>
        <v>0</v>
      </c>
    </row>
    <row r="38" spans="1:18" ht="15.75" thickBot="1">
      <c r="A38" s="1436"/>
      <c r="B38" s="1433"/>
      <c r="C38" s="1430"/>
      <c r="D38" s="1118" t="s">
        <v>839</v>
      </c>
      <c r="E38" s="323">
        <f t="shared" ref="E38" si="12">E8+E11+E14+E17+E20+E23+E26+E29+E32+E35</f>
        <v>875528</v>
      </c>
      <c r="F38" s="323">
        <f t="shared" si="0"/>
        <v>875528</v>
      </c>
      <c r="G38" s="983">
        <f t="shared" ref="G38:R38" si="13">G8+G11+G14+G17+G20+G23+G26+G29+G32+G35</f>
        <v>497315</v>
      </c>
      <c r="H38" s="1119">
        <f t="shared" si="13"/>
        <v>118232</v>
      </c>
      <c r="I38" s="1119">
        <f t="shared" si="13"/>
        <v>231319</v>
      </c>
      <c r="J38" s="1119">
        <f t="shared" si="13"/>
        <v>118</v>
      </c>
      <c r="K38" s="1119">
        <f t="shared" si="13"/>
        <v>0</v>
      </c>
      <c r="L38" s="1119">
        <f t="shared" si="13"/>
        <v>0</v>
      </c>
      <c r="M38" s="1119">
        <f t="shared" si="13"/>
        <v>27344</v>
      </c>
      <c r="N38" s="1119">
        <f t="shared" si="13"/>
        <v>0</v>
      </c>
      <c r="O38" s="1119">
        <f t="shared" si="13"/>
        <v>1200</v>
      </c>
      <c r="P38" s="1119">
        <f t="shared" si="13"/>
        <v>0</v>
      </c>
      <c r="Q38" s="1119">
        <f t="shared" si="13"/>
        <v>0</v>
      </c>
      <c r="R38" s="1120">
        <f t="shared" si="13"/>
        <v>0</v>
      </c>
    </row>
    <row r="39" spans="1:18" ht="15.75" thickBot="1">
      <c r="A39" s="1396" t="s">
        <v>240</v>
      </c>
      <c r="B39" s="1397"/>
      <c r="C39" s="1397"/>
      <c r="D39" s="1121"/>
      <c r="E39" s="1122"/>
      <c r="F39" s="1097"/>
      <c r="G39" s="1123"/>
      <c r="H39" s="1124"/>
      <c r="I39" s="1124"/>
      <c r="J39" s="1124"/>
      <c r="K39" s="1124"/>
      <c r="L39" s="1124"/>
      <c r="M39" s="1124"/>
      <c r="N39" s="1124"/>
      <c r="O39" s="1124"/>
      <c r="P39" s="1124"/>
      <c r="Q39" s="1124"/>
      <c r="R39" s="1100"/>
    </row>
    <row r="40" spans="1:18">
      <c r="A40" s="1414" t="s">
        <v>115</v>
      </c>
      <c r="B40" s="1417" t="s">
        <v>116</v>
      </c>
      <c r="C40" s="1420" t="s">
        <v>220</v>
      </c>
      <c r="D40" s="1086" t="s">
        <v>4</v>
      </c>
      <c r="E40" s="1153">
        <v>10798</v>
      </c>
      <c r="F40" s="325">
        <f t="shared" ref="F40:F51" si="14">SUM(G40:R40)</f>
        <v>29798</v>
      </c>
      <c r="G40" s="1154">
        <v>23370</v>
      </c>
      <c r="H40" s="1155">
        <v>4501</v>
      </c>
      <c r="I40" s="1155">
        <v>1927</v>
      </c>
      <c r="J40" s="1155"/>
      <c r="K40" s="1155"/>
      <c r="L40" s="1155"/>
      <c r="M40" s="1155"/>
      <c r="N40" s="1155"/>
      <c r="O40" s="1155"/>
      <c r="P40" s="1155"/>
      <c r="Q40" s="1155"/>
      <c r="R40" s="1156"/>
    </row>
    <row r="41" spans="1:18">
      <c r="A41" s="1415"/>
      <c r="B41" s="1418"/>
      <c r="C41" s="1421"/>
      <c r="D41" s="1031" t="s">
        <v>215</v>
      </c>
      <c r="E41" s="988">
        <v>10798</v>
      </c>
      <c r="F41" s="988">
        <f t="shared" si="14"/>
        <v>29837</v>
      </c>
      <c r="G41" s="980">
        <v>23402</v>
      </c>
      <c r="H41" s="1103">
        <v>4508</v>
      </c>
      <c r="I41" s="1101">
        <v>1927</v>
      </c>
      <c r="J41" s="1101"/>
      <c r="K41" s="1101"/>
      <c r="L41" s="1101"/>
      <c r="M41" s="1101"/>
      <c r="N41" s="1101"/>
      <c r="O41" s="1101"/>
      <c r="P41" s="1101"/>
      <c r="Q41" s="1101"/>
      <c r="R41" s="1102"/>
    </row>
    <row r="42" spans="1:18" ht="15.75" thickBot="1">
      <c r="A42" s="1416"/>
      <c r="B42" s="1419"/>
      <c r="C42" s="1422"/>
      <c r="D42" s="1157" t="s">
        <v>839</v>
      </c>
      <c r="E42" s="1158">
        <v>24</v>
      </c>
      <c r="F42" s="1158">
        <f t="shared" ref="F42" si="15">SUM(G42:R42)</f>
        <v>30916</v>
      </c>
      <c r="G42" s="1159">
        <v>24004</v>
      </c>
      <c r="H42" s="1160">
        <v>5561</v>
      </c>
      <c r="I42" s="1161">
        <v>1351</v>
      </c>
      <c r="J42" s="1161"/>
      <c r="K42" s="1161"/>
      <c r="L42" s="1161"/>
      <c r="M42" s="1161"/>
      <c r="N42" s="1161"/>
      <c r="O42" s="1161"/>
      <c r="P42" s="1161"/>
      <c r="Q42" s="1161"/>
      <c r="R42" s="1162"/>
    </row>
    <row r="43" spans="1:18">
      <c r="A43" s="1426" t="s">
        <v>115</v>
      </c>
      <c r="B43" s="1427" t="s">
        <v>136</v>
      </c>
      <c r="C43" s="1428" t="s">
        <v>137</v>
      </c>
      <c r="D43" s="1031" t="s">
        <v>4</v>
      </c>
      <c r="E43" s="988">
        <v>19000</v>
      </c>
      <c r="F43" s="987">
        <f t="shared" si="14"/>
        <v>0</v>
      </c>
      <c r="G43" s="981"/>
      <c r="H43" s="1105"/>
      <c r="I43" s="1105"/>
      <c r="J43" s="1105"/>
      <c r="K43" s="1105"/>
      <c r="L43" s="1105"/>
      <c r="M43" s="1105"/>
      <c r="N43" s="1105"/>
      <c r="O43" s="1105"/>
      <c r="P43" s="1105"/>
      <c r="Q43" s="1105"/>
      <c r="R43" s="1102"/>
    </row>
    <row r="44" spans="1:18">
      <c r="A44" s="1415"/>
      <c r="B44" s="1418"/>
      <c r="C44" s="1421"/>
      <c r="D44" s="1031" t="s">
        <v>215</v>
      </c>
      <c r="E44" s="988">
        <v>19039</v>
      </c>
      <c r="F44" s="987">
        <f t="shared" si="14"/>
        <v>0</v>
      </c>
      <c r="G44" s="981"/>
      <c r="H44" s="1105"/>
      <c r="I44" s="1105"/>
      <c r="J44" s="1105"/>
      <c r="K44" s="1105"/>
      <c r="L44" s="1105"/>
      <c r="M44" s="1105"/>
      <c r="N44" s="1105"/>
      <c r="O44" s="1105"/>
      <c r="P44" s="1105"/>
      <c r="Q44" s="1105"/>
      <c r="R44" s="1102"/>
    </row>
    <row r="45" spans="1:18" ht="15.75" thickBot="1">
      <c r="A45" s="1423"/>
      <c r="B45" s="1424"/>
      <c r="C45" s="1425"/>
      <c r="D45" s="1104" t="s">
        <v>839</v>
      </c>
      <c r="E45" s="988">
        <v>31100</v>
      </c>
      <c r="F45" s="987">
        <f t="shared" ref="F45" si="16">SUM(G45:R45)</f>
        <v>0</v>
      </c>
      <c r="G45" s="981"/>
      <c r="H45" s="1105"/>
      <c r="I45" s="1105"/>
      <c r="J45" s="1105"/>
      <c r="K45" s="1105"/>
      <c r="L45" s="1105"/>
      <c r="M45" s="1105"/>
      <c r="N45" s="1105"/>
      <c r="O45" s="1105"/>
      <c r="P45" s="1105"/>
      <c r="Q45" s="1105"/>
      <c r="R45" s="1102"/>
    </row>
    <row r="46" spans="1:18">
      <c r="A46" s="1414" t="s">
        <v>115</v>
      </c>
      <c r="B46" s="1417" t="s">
        <v>232</v>
      </c>
      <c r="C46" s="1420" t="s">
        <v>237</v>
      </c>
      <c r="D46" s="1086" t="s">
        <v>4</v>
      </c>
      <c r="E46" s="1153">
        <v>0</v>
      </c>
      <c r="F46" s="325">
        <f t="shared" si="14"/>
        <v>0</v>
      </c>
      <c r="G46" s="1154"/>
      <c r="H46" s="1155"/>
      <c r="I46" s="1155"/>
      <c r="J46" s="1155"/>
      <c r="K46" s="1155"/>
      <c r="L46" s="1155"/>
      <c r="M46" s="1155"/>
      <c r="N46" s="1155"/>
      <c r="O46" s="1155"/>
      <c r="P46" s="1155"/>
      <c r="Q46" s="1155"/>
      <c r="R46" s="1156"/>
    </row>
    <row r="47" spans="1:18">
      <c r="A47" s="1415"/>
      <c r="B47" s="1418"/>
      <c r="C47" s="1421"/>
      <c r="D47" s="1031" t="s">
        <v>215</v>
      </c>
      <c r="E47" s="988">
        <v>407</v>
      </c>
      <c r="F47" s="988">
        <f t="shared" si="14"/>
        <v>407</v>
      </c>
      <c r="G47" s="980">
        <v>293</v>
      </c>
      <c r="H47" s="1103">
        <v>61</v>
      </c>
      <c r="I47" s="1101">
        <v>53</v>
      </c>
      <c r="J47" s="1101"/>
      <c r="K47" s="1101"/>
      <c r="L47" s="1101"/>
      <c r="M47" s="1101"/>
      <c r="N47" s="1101"/>
      <c r="O47" s="1101"/>
      <c r="P47" s="1101"/>
      <c r="Q47" s="1101"/>
      <c r="R47" s="1102"/>
    </row>
    <row r="48" spans="1:18" ht="15.75" thickBot="1">
      <c r="A48" s="1416"/>
      <c r="B48" s="1419"/>
      <c r="C48" s="1422"/>
      <c r="D48" s="1157" t="s">
        <v>839</v>
      </c>
      <c r="E48" s="1158">
        <v>407</v>
      </c>
      <c r="F48" s="1158">
        <f t="shared" si="14"/>
        <v>615</v>
      </c>
      <c r="G48" s="1159">
        <v>471</v>
      </c>
      <c r="H48" s="1160">
        <v>93</v>
      </c>
      <c r="I48" s="1161">
        <v>51</v>
      </c>
      <c r="J48" s="1161"/>
      <c r="K48" s="1161"/>
      <c r="L48" s="1161"/>
      <c r="M48" s="1161"/>
      <c r="N48" s="1161"/>
      <c r="O48" s="1161"/>
      <c r="P48" s="1161"/>
      <c r="Q48" s="1161"/>
      <c r="R48" s="1162"/>
    </row>
    <row r="49" spans="1:18" s="992" customFormat="1">
      <c r="A49" s="1434"/>
      <c r="B49" s="1431"/>
      <c r="C49" s="1429" t="s">
        <v>242</v>
      </c>
      <c r="D49" s="324" t="s">
        <v>4</v>
      </c>
      <c r="E49" s="322">
        <f>E40+E43+E46</f>
        <v>29798</v>
      </c>
      <c r="F49" s="325">
        <f t="shared" si="14"/>
        <v>29798</v>
      </c>
      <c r="G49" s="1125">
        <f>G40+G43+G46</f>
        <v>23370</v>
      </c>
      <c r="H49" s="1126">
        <f t="shared" ref="H49:R49" si="17">H40+H43+H46</f>
        <v>4501</v>
      </c>
      <c r="I49" s="1126">
        <f t="shared" si="17"/>
        <v>1927</v>
      </c>
      <c r="J49" s="1126">
        <f t="shared" si="17"/>
        <v>0</v>
      </c>
      <c r="K49" s="1126">
        <f t="shared" si="17"/>
        <v>0</v>
      </c>
      <c r="L49" s="1126">
        <f t="shared" si="17"/>
        <v>0</v>
      </c>
      <c r="M49" s="1126">
        <f t="shared" si="17"/>
        <v>0</v>
      </c>
      <c r="N49" s="1126">
        <f t="shared" si="17"/>
        <v>0</v>
      </c>
      <c r="O49" s="1126">
        <f t="shared" si="17"/>
        <v>0</v>
      </c>
      <c r="P49" s="1126">
        <f t="shared" si="17"/>
        <v>0</v>
      </c>
      <c r="Q49" s="1126">
        <f t="shared" si="17"/>
        <v>0</v>
      </c>
      <c r="R49" s="1127">
        <f t="shared" si="17"/>
        <v>0</v>
      </c>
    </row>
    <row r="50" spans="1:18" s="992" customFormat="1">
      <c r="A50" s="1435"/>
      <c r="B50" s="1432"/>
      <c r="C50" s="1401"/>
      <c r="D50" s="1115" t="s">
        <v>215</v>
      </c>
      <c r="E50" s="990">
        <f t="shared" ref="E50" si="18">E41+E44+E47</f>
        <v>30244</v>
      </c>
      <c r="F50" s="987">
        <f t="shared" si="14"/>
        <v>30244</v>
      </c>
      <c r="G50" s="984">
        <f t="shared" ref="G50:R50" si="19">G41+G44+G47</f>
        <v>23695</v>
      </c>
      <c r="H50" s="1106">
        <f t="shared" si="19"/>
        <v>4569</v>
      </c>
      <c r="I50" s="1106">
        <f t="shared" si="19"/>
        <v>1980</v>
      </c>
      <c r="J50" s="1106">
        <f t="shared" si="19"/>
        <v>0</v>
      </c>
      <c r="K50" s="1106">
        <f t="shared" si="19"/>
        <v>0</v>
      </c>
      <c r="L50" s="1106">
        <f t="shared" si="19"/>
        <v>0</v>
      </c>
      <c r="M50" s="1106">
        <f t="shared" si="19"/>
        <v>0</v>
      </c>
      <c r="N50" s="1106">
        <f t="shared" si="19"/>
        <v>0</v>
      </c>
      <c r="O50" s="1106">
        <f t="shared" si="19"/>
        <v>0</v>
      </c>
      <c r="P50" s="1106">
        <f t="shared" si="19"/>
        <v>0</v>
      </c>
      <c r="Q50" s="1106">
        <f t="shared" si="19"/>
        <v>0</v>
      </c>
      <c r="R50" s="1128">
        <f t="shared" si="19"/>
        <v>0</v>
      </c>
    </row>
    <row r="51" spans="1:18" s="992" customFormat="1" ht="15.75" thickBot="1">
      <c r="A51" s="1436"/>
      <c r="B51" s="1433"/>
      <c r="C51" s="1430"/>
      <c r="D51" s="1118" t="s">
        <v>839</v>
      </c>
      <c r="E51" s="323">
        <f t="shared" ref="E51" si="20">E42+E45+E48</f>
        <v>31531</v>
      </c>
      <c r="F51" s="326">
        <f t="shared" si="14"/>
        <v>31531</v>
      </c>
      <c r="G51" s="985">
        <f t="shared" ref="G51:R51" si="21">G42+G45+G48</f>
        <v>24475</v>
      </c>
      <c r="H51" s="1129">
        <f t="shared" si="21"/>
        <v>5654</v>
      </c>
      <c r="I51" s="1129">
        <f t="shared" si="21"/>
        <v>1402</v>
      </c>
      <c r="J51" s="1129">
        <f t="shared" si="21"/>
        <v>0</v>
      </c>
      <c r="K51" s="1129">
        <f t="shared" si="21"/>
        <v>0</v>
      </c>
      <c r="L51" s="1129">
        <f t="shared" si="21"/>
        <v>0</v>
      </c>
      <c r="M51" s="1129">
        <f t="shared" si="21"/>
        <v>0</v>
      </c>
      <c r="N51" s="1129">
        <f t="shared" si="21"/>
        <v>0</v>
      </c>
      <c r="O51" s="1129">
        <f t="shared" si="21"/>
        <v>0</v>
      </c>
      <c r="P51" s="1129">
        <f t="shared" si="21"/>
        <v>0</v>
      </c>
      <c r="Q51" s="1129">
        <f t="shared" si="21"/>
        <v>0</v>
      </c>
      <c r="R51" s="1130">
        <f t="shared" si="21"/>
        <v>0</v>
      </c>
    </row>
    <row r="52" spans="1:18" ht="15.75" thickBot="1">
      <c r="A52" s="1396" t="s">
        <v>241</v>
      </c>
      <c r="B52" s="1397"/>
      <c r="C52" s="1397"/>
      <c r="D52" s="1121"/>
      <c r="E52" s="1097"/>
      <c r="F52" s="1097"/>
      <c r="G52" s="1098"/>
      <c r="H52" s="1099"/>
      <c r="I52" s="1099"/>
      <c r="J52" s="1099"/>
      <c r="K52" s="1131"/>
      <c r="L52" s="1131"/>
      <c r="M52" s="1099"/>
      <c r="N52" s="1131"/>
      <c r="O52" s="1099"/>
      <c r="P52" s="1099"/>
      <c r="Q52" s="1099"/>
      <c r="R52" s="1100"/>
    </row>
    <row r="53" spans="1:18">
      <c r="A53" s="1414" t="s">
        <v>115</v>
      </c>
      <c r="B53" s="1417" t="s">
        <v>116</v>
      </c>
      <c r="C53" s="1420" t="s">
        <v>220</v>
      </c>
      <c r="D53" s="1086" t="s">
        <v>4</v>
      </c>
      <c r="E53" s="1153">
        <v>10718</v>
      </c>
      <c r="F53" s="325">
        <f t="shared" ref="F53:F64" si="22">SUM(G53:R53)</f>
        <v>31718</v>
      </c>
      <c r="G53" s="1154">
        <v>21873</v>
      </c>
      <c r="H53" s="1155">
        <v>5703</v>
      </c>
      <c r="I53" s="1155">
        <v>3542</v>
      </c>
      <c r="J53" s="1155"/>
      <c r="K53" s="1155"/>
      <c r="L53" s="1155"/>
      <c r="M53" s="1155">
        <v>600</v>
      </c>
      <c r="N53" s="1155"/>
      <c r="O53" s="1155"/>
      <c r="P53" s="1155"/>
      <c r="Q53" s="1155"/>
      <c r="R53" s="1156"/>
    </row>
    <row r="54" spans="1:18">
      <c r="A54" s="1415"/>
      <c r="B54" s="1418"/>
      <c r="C54" s="1421"/>
      <c r="D54" s="1031" t="s">
        <v>215</v>
      </c>
      <c r="E54" s="988">
        <v>10718</v>
      </c>
      <c r="F54" s="988">
        <f t="shared" si="22"/>
        <v>31725</v>
      </c>
      <c r="G54" s="980">
        <v>21879</v>
      </c>
      <c r="H54" s="1103">
        <v>5704</v>
      </c>
      <c r="I54" s="1101">
        <v>3542</v>
      </c>
      <c r="J54" s="1101"/>
      <c r="K54" s="1101"/>
      <c r="L54" s="1101"/>
      <c r="M54" s="1101">
        <v>600</v>
      </c>
      <c r="N54" s="1101"/>
      <c r="O54" s="1101"/>
      <c r="P54" s="1101"/>
      <c r="Q54" s="1101"/>
      <c r="R54" s="1102"/>
    </row>
    <row r="55" spans="1:18" ht="15.75" thickBot="1">
      <c r="A55" s="1416"/>
      <c r="B55" s="1419"/>
      <c r="C55" s="1422"/>
      <c r="D55" s="1157" t="s">
        <v>839</v>
      </c>
      <c r="E55" s="1158">
        <v>631</v>
      </c>
      <c r="F55" s="1158">
        <f t="shared" ref="F55" si="23">SUM(G55:R55)</f>
        <v>32169</v>
      </c>
      <c r="G55" s="1159">
        <v>22166</v>
      </c>
      <c r="H55" s="1160">
        <v>5861</v>
      </c>
      <c r="I55" s="1161">
        <v>3542</v>
      </c>
      <c r="J55" s="1161"/>
      <c r="K55" s="1161"/>
      <c r="L55" s="1161"/>
      <c r="M55" s="1161">
        <v>600</v>
      </c>
      <c r="N55" s="1161"/>
      <c r="O55" s="1161"/>
      <c r="P55" s="1161"/>
      <c r="Q55" s="1161"/>
      <c r="R55" s="1162"/>
    </row>
    <row r="56" spans="1:18">
      <c r="A56" s="1426" t="s">
        <v>115</v>
      </c>
      <c r="B56" s="1427" t="s">
        <v>136</v>
      </c>
      <c r="C56" s="1428" t="s">
        <v>137</v>
      </c>
      <c r="D56" s="1031" t="s">
        <v>4</v>
      </c>
      <c r="E56" s="990">
        <v>21000</v>
      </c>
      <c r="F56" s="987">
        <f t="shared" si="22"/>
        <v>0</v>
      </c>
      <c r="G56" s="979"/>
      <c r="H56" s="1101"/>
      <c r="I56" s="1101"/>
      <c r="J56" s="1101"/>
      <c r="K56" s="1101"/>
      <c r="L56" s="1101"/>
      <c r="M56" s="1101"/>
      <c r="N56" s="1101"/>
      <c r="O56" s="1101"/>
      <c r="P56" s="1101"/>
      <c r="Q56" s="1101"/>
      <c r="R56" s="1102"/>
    </row>
    <row r="57" spans="1:18">
      <c r="A57" s="1415"/>
      <c r="B57" s="1418"/>
      <c r="C57" s="1421"/>
      <c r="D57" s="1031" t="s">
        <v>215</v>
      </c>
      <c r="E57" s="990">
        <v>21007</v>
      </c>
      <c r="F57" s="987">
        <f t="shared" si="22"/>
        <v>0</v>
      </c>
      <c r="G57" s="979"/>
      <c r="H57" s="1101"/>
      <c r="I57" s="1101"/>
      <c r="J57" s="1101"/>
      <c r="K57" s="1101"/>
      <c r="L57" s="1101"/>
      <c r="M57" s="1101"/>
      <c r="N57" s="1101"/>
      <c r="O57" s="1101"/>
      <c r="P57" s="1101"/>
      <c r="Q57" s="1101"/>
      <c r="R57" s="1102"/>
    </row>
    <row r="58" spans="1:18" ht="15.75" thickBot="1">
      <c r="A58" s="1423"/>
      <c r="B58" s="1424"/>
      <c r="C58" s="1425"/>
      <c r="D58" s="1104" t="s">
        <v>839</v>
      </c>
      <c r="E58" s="990">
        <v>31725</v>
      </c>
      <c r="F58" s="987">
        <f t="shared" si="22"/>
        <v>0</v>
      </c>
      <c r="G58" s="979"/>
      <c r="H58" s="1101"/>
      <c r="I58" s="1101"/>
      <c r="J58" s="1101"/>
      <c r="K58" s="1101"/>
      <c r="L58" s="1101"/>
      <c r="M58" s="1101"/>
      <c r="N58" s="1101"/>
      <c r="O58" s="1101"/>
      <c r="P58" s="1101"/>
      <c r="Q58" s="1101"/>
      <c r="R58" s="1102"/>
    </row>
    <row r="59" spans="1:18">
      <c r="A59" s="1414" t="s">
        <v>115</v>
      </c>
      <c r="B59" s="1417" t="s">
        <v>232</v>
      </c>
      <c r="C59" s="1420" t="s">
        <v>237</v>
      </c>
      <c r="D59" s="1086" t="s">
        <v>4</v>
      </c>
      <c r="E59" s="1153"/>
      <c r="F59" s="325">
        <f t="shared" si="22"/>
        <v>0</v>
      </c>
      <c r="G59" s="1154"/>
      <c r="H59" s="1155"/>
      <c r="I59" s="1155"/>
      <c r="J59" s="1155"/>
      <c r="K59" s="1155"/>
      <c r="L59" s="1155"/>
      <c r="M59" s="1155"/>
      <c r="N59" s="1155"/>
      <c r="O59" s="1155"/>
      <c r="P59" s="1155"/>
      <c r="Q59" s="1155"/>
      <c r="R59" s="1156"/>
    </row>
    <row r="60" spans="1:18">
      <c r="A60" s="1415"/>
      <c r="B60" s="1418"/>
      <c r="C60" s="1421"/>
      <c r="D60" s="1031" t="s">
        <v>215</v>
      </c>
      <c r="E60" s="988">
        <v>407</v>
      </c>
      <c r="F60" s="988">
        <f t="shared" si="22"/>
        <v>407</v>
      </c>
      <c r="G60" s="980">
        <v>293</v>
      </c>
      <c r="H60" s="1103">
        <v>61</v>
      </c>
      <c r="I60" s="1101">
        <v>53</v>
      </c>
      <c r="J60" s="1101"/>
      <c r="K60" s="1101"/>
      <c r="L60" s="1101"/>
      <c r="M60" s="1101"/>
      <c r="N60" s="1101"/>
      <c r="O60" s="1101"/>
      <c r="P60" s="1101"/>
      <c r="Q60" s="1101"/>
      <c r="R60" s="1102"/>
    </row>
    <row r="61" spans="1:18" ht="15.75" thickBot="1">
      <c r="A61" s="1416"/>
      <c r="B61" s="1419"/>
      <c r="C61" s="1422"/>
      <c r="D61" s="1157" t="s">
        <v>839</v>
      </c>
      <c r="E61" s="1158">
        <v>407</v>
      </c>
      <c r="F61" s="1158">
        <f t="shared" ref="F61" si="24">SUM(G61:R61)</f>
        <v>594</v>
      </c>
      <c r="G61" s="1159">
        <v>463</v>
      </c>
      <c r="H61" s="1160">
        <v>91</v>
      </c>
      <c r="I61" s="1161">
        <v>40</v>
      </c>
      <c r="J61" s="1161"/>
      <c r="K61" s="1161"/>
      <c r="L61" s="1161"/>
      <c r="M61" s="1161"/>
      <c r="N61" s="1161"/>
      <c r="O61" s="1161"/>
      <c r="P61" s="1161"/>
      <c r="Q61" s="1161"/>
      <c r="R61" s="1162"/>
    </row>
    <row r="62" spans="1:18" s="992" customFormat="1">
      <c r="A62" s="1434"/>
      <c r="B62" s="1431"/>
      <c r="C62" s="1429" t="s">
        <v>243</v>
      </c>
      <c r="D62" s="324" t="s">
        <v>4</v>
      </c>
      <c r="E62" s="322">
        <f>E53+E56+E59</f>
        <v>31718</v>
      </c>
      <c r="F62" s="325">
        <f t="shared" si="22"/>
        <v>31718</v>
      </c>
      <c r="G62" s="1125">
        <f t="shared" ref="G62:R62" si="25">G53+G56+G59</f>
        <v>21873</v>
      </c>
      <c r="H62" s="1126">
        <f t="shared" si="25"/>
        <v>5703</v>
      </c>
      <c r="I62" s="1126">
        <f t="shared" si="25"/>
        <v>3542</v>
      </c>
      <c r="J62" s="1126">
        <f t="shared" si="25"/>
        <v>0</v>
      </c>
      <c r="K62" s="1126">
        <f t="shared" si="25"/>
        <v>0</v>
      </c>
      <c r="L62" s="1126">
        <f t="shared" si="25"/>
        <v>0</v>
      </c>
      <c r="M62" s="1126">
        <f t="shared" si="25"/>
        <v>600</v>
      </c>
      <c r="N62" s="1126">
        <f t="shared" si="25"/>
        <v>0</v>
      </c>
      <c r="O62" s="1126">
        <f t="shared" si="25"/>
        <v>0</v>
      </c>
      <c r="P62" s="1126">
        <f t="shared" si="25"/>
        <v>0</v>
      </c>
      <c r="Q62" s="1126">
        <f t="shared" si="25"/>
        <v>0</v>
      </c>
      <c r="R62" s="1127">
        <f t="shared" si="25"/>
        <v>0</v>
      </c>
    </row>
    <row r="63" spans="1:18" s="992" customFormat="1">
      <c r="A63" s="1435"/>
      <c r="B63" s="1432"/>
      <c r="C63" s="1401"/>
      <c r="D63" s="1115" t="s">
        <v>215</v>
      </c>
      <c r="E63" s="990">
        <f>E54+E57+E60</f>
        <v>32132</v>
      </c>
      <c r="F63" s="987">
        <f t="shared" si="22"/>
        <v>32132</v>
      </c>
      <c r="G63" s="984">
        <f t="shared" ref="G63:R63" si="26">G54+G57+G60</f>
        <v>22172</v>
      </c>
      <c r="H63" s="1106">
        <f t="shared" si="26"/>
        <v>5765</v>
      </c>
      <c r="I63" s="1106">
        <f t="shared" si="26"/>
        <v>3595</v>
      </c>
      <c r="J63" s="1106">
        <f t="shared" si="26"/>
        <v>0</v>
      </c>
      <c r="K63" s="1106">
        <f t="shared" si="26"/>
        <v>0</v>
      </c>
      <c r="L63" s="1106">
        <f t="shared" si="26"/>
        <v>0</v>
      </c>
      <c r="M63" s="1106">
        <f t="shared" si="26"/>
        <v>600</v>
      </c>
      <c r="N63" s="1106">
        <f t="shared" si="26"/>
        <v>0</v>
      </c>
      <c r="O63" s="1106">
        <f t="shared" si="26"/>
        <v>0</v>
      </c>
      <c r="P63" s="1106">
        <f t="shared" si="26"/>
        <v>0</v>
      </c>
      <c r="Q63" s="1106">
        <f t="shared" si="26"/>
        <v>0</v>
      </c>
      <c r="R63" s="1128">
        <f t="shared" si="26"/>
        <v>0</v>
      </c>
    </row>
    <row r="64" spans="1:18" s="992" customFormat="1" ht="15.75" thickBot="1">
      <c r="A64" s="1436"/>
      <c r="B64" s="1433"/>
      <c r="C64" s="1430"/>
      <c r="D64" s="1118" t="s">
        <v>839</v>
      </c>
      <c r="E64" s="323">
        <f>E55+E58+E61</f>
        <v>32763</v>
      </c>
      <c r="F64" s="326">
        <f t="shared" si="22"/>
        <v>32763</v>
      </c>
      <c r="G64" s="985">
        <f t="shared" ref="G64:R64" si="27">G55+G58+G61</f>
        <v>22629</v>
      </c>
      <c r="H64" s="1129">
        <f t="shared" si="27"/>
        <v>5952</v>
      </c>
      <c r="I64" s="1129">
        <f t="shared" si="27"/>
        <v>3582</v>
      </c>
      <c r="J64" s="1129">
        <f t="shared" si="27"/>
        <v>0</v>
      </c>
      <c r="K64" s="1129">
        <f t="shared" si="27"/>
        <v>0</v>
      </c>
      <c r="L64" s="1129">
        <f t="shared" si="27"/>
        <v>0</v>
      </c>
      <c r="M64" s="1129">
        <f t="shared" si="27"/>
        <v>600</v>
      </c>
      <c r="N64" s="1129">
        <f t="shared" si="27"/>
        <v>0</v>
      </c>
      <c r="O64" s="1129">
        <f t="shared" si="27"/>
        <v>0</v>
      </c>
      <c r="P64" s="1129">
        <f t="shared" si="27"/>
        <v>0</v>
      </c>
      <c r="Q64" s="1129">
        <f t="shared" si="27"/>
        <v>0</v>
      </c>
      <c r="R64" s="1130">
        <f t="shared" si="27"/>
        <v>0</v>
      </c>
    </row>
    <row r="65" spans="1:18" ht="15.75" thickBot="1">
      <c r="A65" s="1398" t="s">
        <v>244</v>
      </c>
      <c r="B65" s="1399"/>
      <c r="C65" s="1399"/>
      <c r="D65" s="1104"/>
      <c r="E65" s="987"/>
      <c r="F65" s="987"/>
      <c r="G65" s="981"/>
      <c r="H65" s="1105"/>
      <c r="I65" s="1105"/>
      <c r="J65" s="1105"/>
      <c r="K65" s="1105"/>
      <c r="L65" s="1105"/>
      <c r="M65" s="1105"/>
      <c r="N65" s="1105"/>
      <c r="O65" s="1105"/>
      <c r="P65" s="1105"/>
      <c r="Q65" s="1105"/>
      <c r="R65" s="1102"/>
    </row>
    <row r="66" spans="1:18">
      <c r="A66" s="1414" t="s">
        <v>115</v>
      </c>
      <c r="B66" s="1417" t="s">
        <v>116</v>
      </c>
      <c r="C66" s="1420" t="s">
        <v>220</v>
      </c>
      <c r="D66" s="1086" t="s">
        <v>4</v>
      </c>
      <c r="E66" s="1153">
        <v>9521</v>
      </c>
      <c r="F66" s="325">
        <f t="shared" ref="F66:F92" si="28">SUM(G66:R66)</f>
        <v>15521</v>
      </c>
      <c r="G66" s="1154">
        <v>11301</v>
      </c>
      <c r="H66" s="1155">
        <v>2541</v>
      </c>
      <c r="I66" s="1155">
        <v>1529</v>
      </c>
      <c r="J66" s="1155"/>
      <c r="K66" s="1155"/>
      <c r="L66" s="1155"/>
      <c r="M66" s="1155">
        <v>150</v>
      </c>
      <c r="N66" s="1155"/>
      <c r="O66" s="1155"/>
      <c r="P66" s="1155"/>
      <c r="Q66" s="1155"/>
      <c r="R66" s="1156"/>
    </row>
    <row r="67" spans="1:18">
      <c r="A67" s="1415"/>
      <c r="B67" s="1418"/>
      <c r="C67" s="1421"/>
      <c r="D67" s="1031" t="s">
        <v>215</v>
      </c>
      <c r="E67" s="988">
        <v>9521</v>
      </c>
      <c r="F67" s="988">
        <f t="shared" si="28"/>
        <v>15576</v>
      </c>
      <c r="G67" s="980">
        <v>11347</v>
      </c>
      <c r="H67" s="1103">
        <v>2550</v>
      </c>
      <c r="I67" s="1101">
        <v>1529</v>
      </c>
      <c r="J67" s="1101"/>
      <c r="K67" s="1101"/>
      <c r="L67" s="1101"/>
      <c r="M67" s="1101">
        <v>150</v>
      </c>
      <c r="N67" s="1101"/>
      <c r="O67" s="1101"/>
      <c r="P67" s="1101"/>
      <c r="Q67" s="1101"/>
      <c r="R67" s="1102"/>
    </row>
    <row r="68" spans="1:18" ht="15.75" thickBot="1">
      <c r="A68" s="1416"/>
      <c r="B68" s="1419"/>
      <c r="C68" s="1422"/>
      <c r="D68" s="1157" t="s">
        <v>839</v>
      </c>
      <c r="E68" s="1158">
        <v>2226</v>
      </c>
      <c r="F68" s="1158">
        <f t="shared" ref="F68" si="29">SUM(G68:R68)</f>
        <v>15970</v>
      </c>
      <c r="G68" s="1159">
        <v>11403</v>
      </c>
      <c r="H68" s="1160">
        <v>2562</v>
      </c>
      <c r="I68" s="1161">
        <v>1855</v>
      </c>
      <c r="J68" s="1161"/>
      <c r="K68" s="1161"/>
      <c r="L68" s="1161"/>
      <c r="M68" s="1161">
        <v>150</v>
      </c>
      <c r="N68" s="1161"/>
      <c r="O68" s="1161"/>
      <c r="P68" s="1161"/>
      <c r="Q68" s="1161"/>
      <c r="R68" s="1162"/>
    </row>
    <row r="69" spans="1:18">
      <c r="A69" s="1426" t="s">
        <v>115</v>
      </c>
      <c r="B69" s="1427" t="s">
        <v>136</v>
      </c>
      <c r="C69" s="1428" t="s">
        <v>137</v>
      </c>
      <c r="D69" s="1031" t="s">
        <v>4</v>
      </c>
      <c r="E69" s="987">
        <v>6000</v>
      </c>
      <c r="F69" s="987">
        <f t="shared" si="28"/>
        <v>0</v>
      </c>
      <c r="G69" s="979"/>
      <c r="H69" s="1101"/>
      <c r="I69" s="1101"/>
      <c r="J69" s="1101"/>
      <c r="K69" s="1101"/>
      <c r="L69" s="1101"/>
      <c r="M69" s="1101"/>
      <c r="N69" s="1101"/>
      <c r="O69" s="1101"/>
      <c r="P69" s="1101"/>
      <c r="Q69" s="1101"/>
      <c r="R69" s="1102"/>
    </row>
    <row r="70" spans="1:18">
      <c r="A70" s="1415"/>
      <c r="B70" s="1418"/>
      <c r="C70" s="1421"/>
      <c r="D70" s="1031" t="s">
        <v>215</v>
      </c>
      <c r="E70" s="987">
        <v>6055</v>
      </c>
      <c r="F70" s="987">
        <f t="shared" si="28"/>
        <v>0</v>
      </c>
      <c r="G70" s="979"/>
      <c r="H70" s="1101"/>
      <c r="I70" s="1101"/>
      <c r="J70" s="1101"/>
      <c r="K70" s="1101"/>
      <c r="L70" s="1101"/>
      <c r="M70" s="1101"/>
      <c r="N70" s="1101"/>
      <c r="O70" s="1101"/>
      <c r="P70" s="1101"/>
      <c r="Q70" s="1101"/>
      <c r="R70" s="1102"/>
    </row>
    <row r="71" spans="1:18" ht="15.75" thickBot="1">
      <c r="A71" s="1423"/>
      <c r="B71" s="1424"/>
      <c r="C71" s="1425"/>
      <c r="D71" s="1104" t="s">
        <v>839</v>
      </c>
      <c r="E71" s="987">
        <v>13748</v>
      </c>
      <c r="F71" s="987">
        <f t="shared" si="28"/>
        <v>0</v>
      </c>
      <c r="G71" s="979"/>
      <c r="H71" s="1101"/>
      <c r="I71" s="1101"/>
      <c r="J71" s="1101"/>
      <c r="K71" s="1101"/>
      <c r="L71" s="1101"/>
      <c r="M71" s="1101"/>
      <c r="N71" s="1101"/>
      <c r="O71" s="1101"/>
      <c r="P71" s="1101"/>
      <c r="Q71" s="1101"/>
      <c r="R71" s="1102"/>
    </row>
    <row r="72" spans="1:18">
      <c r="A72" s="1414" t="s">
        <v>115</v>
      </c>
      <c r="B72" s="1417" t="s">
        <v>232</v>
      </c>
      <c r="C72" s="1420" t="s">
        <v>237</v>
      </c>
      <c r="D72" s="1086" t="s">
        <v>4</v>
      </c>
      <c r="E72" s="1153">
        <v>0</v>
      </c>
      <c r="F72" s="325">
        <f t="shared" si="28"/>
        <v>0</v>
      </c>
      <c r="G72" s="1154"/>
      <c r="H72" s="1155"/>
      <c r="I72" s="1155"/>
      <c r="J72" s="1155"/>
      <c r="K72" s="1155"/>
      <c r="L72" s="1155"/>
      <c r="M72" s="1155"/>
      <c r="N72" s="1155"/>
      <c r="O72" s="1155"/>
      <c r="P72" s="1155"/>
      <c r="Q72" s="1155"/>
      <c r="R72" s="1156"/>
    </row>
    <row r="73" spans="1:18">
      <c r="A73" s="1415"/>
      <c r="B73" s="1418"/>
      <c r="C73" s="1421"/>
      <c r="D73" s="1031" t="s">
        <v>215</v>
      </c>
      <c r="E73" s="988">
        <v>287</v>
      </c>
      <c r="F73" s="988">
        <f t="shared" si="28"/>
        <v>287</v>
      </c>
      <c r="G73" s="980">
        <v>217</v>
      </c>
      <c r="H73" s="1103">
        <v>44</v>
      </c>
      <c r="I73" s="1101">
        <v>26</v>
      </c>
      <c r="J73" s="1101"/>
      <c r="K73" s="1101"/>
      <c r="L73" s="1101"/>
      <c r="M73" s="1101"/>
      <c r="N73" s="1101"/>
      <c r="O73" s="1101"/>
      <c r="P73" s="1101"/>
      <c r="Q73" s="1101"/>
      <c r="R73" s="1102"/>
    </row>
    <row r="74" spans="1:18" ht="15.75" thickBot="1">
      <c r="A74" s="1416"/>
      <c r="B74" s="1419"/>
      <c r="C74" s="1422"/>
      <c r="D74" s="1157" t="s">
        <v>839</v>
      </c>
      <c r="E74" s="1158">
        <v>287</v>
      </c>
      <c r="F74" s="1158">
        <f t="shared" ref="F74" si="30">SUM(G74:R74)</f>
        <v>291</v>
      </c>
      <c r="G74" s="1159">
        <v>220</v>
      </c>
      <c r="H74" s="1160">
        <v>44</v>
      </c>
      <c r="I74" s="1161">
        <v>27</v>
      </c>
      <c r="J74" s="1161"/>
      <c r="K74" s="1161"/>
      <c r="L74" s="1161"/>
      <c r="M74" s="1161"/>
      <c r="N74" s="1161"/>
      <c r="O74" s="1161"/>
      <c r="P74" s="1161"/>
      <c r="Q74" s="1161"/>
      <c r="R74" s="1162"/>
    </row>
    <row r="75" spans="1:18" s="992" customFormat="1">
      <c r="A75" s="1434"/>
      <c r="B75" s="1431"/>
      <c r="C75" s="1429" t="s">
        <v>245</v>
      </c>
      <c r="D75" s="324" t="s">
        <v>4</v>
      </c>
      <c r="E75" s="325">
        <f t="shared" ref="E75:E77" si="31">E66+E69+E72</f>
        <v>15521</v>
      </c>
      <c r="F75" s="325">
        <f t="shared" si="28"/>
        <v>15521</v>
      </c>
      <c r="G75" s="1125">
        <f>G66+G69+G72</f>
        <v>11301</v>
      </c>
      <c r="H75" s="1126">
        <f t="shared" ref="H75:R75" si="32">H66+H69+H72</f>
        <v>2541</v>
      </c>
      <c r="I75" s="1126">
        <f t="shared" si="32"/>
        <v>1529</v>
      </c>
      <c r="J75" s="1126">
        <f t="shared" si="32"/>
        <v>0</v>
      </c>
      <c r="K75" s="1126">
        <f t="shared" si="32"/>
        <v>0</v>
      </c>
      <c r="L75" s="1126">
        <f t="shared" si="32"/>
        <v>0</v>
      </c>
      <c r="M75" s="1126">
        <f t="shared" si="32"/>
        <v>150</v>
      </c>
      <c r="N75" s="1126">
        <f t="shared" si="32"/>
        <v>0</v>
      </c>
      <c r="O75" s="1126">
        <f t="shared" si="32"/>
        <v>0</v>
      </c>
      <c r="P75" s="1126">
        <f t="shared" si="32"/>
        <v>0</v>
      </c>
      <c r="Q75" s="1126">
        <f t="shared" si="32"/>
        <v>0</v>
      </c>
      <c r="R75" s="1127">
        <f t="shared" si="32"/>
        <v>0</v>
      </c>
    </row>
    <row r="76" spans="1:18" s="992" customFormat="1">
      <c r="A76" s="1435"/>
      <c r="B76" s="1432"/>
      <c r="C76" s="1401"/>
      <c r="D76" s="1132" t="s">
        <v>215</v>
      </c>
      <c r="E76" s="987">
        <f t="shared" si="31"/>
        <v>15863</v>
      </c>
      <c r="F76" s="987">
        <f t="shared" si="28"/>
        <v>15863</v>
      </c>
      <c r="G76" s="984">
        <f t="shared" ref="G76:R76" si="33">G67+G70+G73</f>
        <v>11564</v>
      </c>
      <c r="H76" s="1106">
        <f t="shared" si="33"/>
        <v>2594</v>
      </c>
      <c r="I76" s="1106">
        <f t="shared" si="33"/>
        <v>1555</v>
      </c>
      <c r="J76" s="1106">
        <f t="shared" si="33"/>
        <v>0</v>
      </c>
      <c r="K76" s="1106">
        <f t="shared" si="33"/>
        <v>0</v>
      </c>
      <c r="L76" s="1106">
        <f t="shared" si="33"/>
        <v>0</v>
      </c>
      <c r="M76" s="1106">
        <f t="shared" si="33"/>
        <v>150</v>
      </c>
      <c r="N76" s="1106">
        <f t="shared" si="33"/>
        <v>0</v>
      </c>
      <c r="O76" s="1106">
        <f t="shared" si="33"/>
        <v>0</v>
      </c>
      <c r="P76" s="1106">
        <f t="shared" si="33"/>
        <v>0</v>
      </c>
      <c r="Q76" s="1106">
        <f t="shared" si="33"/>
        <v>0</v>
      </c>
      <c r="R76" s="1128">
        <f t="shared" si="33"/>
        <v>0</v>
      </c>
    </row>
    <row r="77" spans="1:18" s="992" customFormat="1" ht="15.75" thickBot="1">
      <c r="A77" s="1436"/>
      <c r="B77" s="1433"/>
      <c r="C77" s="1430"/>
      <c r="D77" s="1133" t="s">
        <v>839</v>
      </c>
      <c r="E77" s="326">
        <f t="shared" si="31"/>
        <v>16261</v>
      </c>
      <c r="F77" s="326">
        <f t="shared" si="28"/>
        <v>16261</v>
      </c>
      <c r="G77" s="985">
        <f t="shared" ref="G77:R77" si="34">G68+G71+G74</f>
        <v>11623</v>
      </c>
      <c r="H77" s="1129">
        <f t="shared" si="34"/>
        <v>2606</v>
      </c>
      <c r="I77" s="1129">
        <f t="shared" si="34"/>
        <v>1882</v>
      </c>
      <c r="J77" s="1129">
        <f t="shared" si="34"/>
        <v>0</v>
      </c>
      <c r="K77" s="1129">
        <f t="shared" si="34"/>
        <v>0</v>
      </c>
      <c r="L77" s="1129">
        <f t="shared" si="34"/>
        <v>0</v>
      </c>
      <c r="M77" s="1129">
        <f t="shared" si="34"/>
        <v>150</v>
      </c>
      <c r="N77" s="1129">
        <f t="shared" si="34"/>
        <v>0</v>
      </c>
      <c r="O77" s="1129">
        <f t="shared" si="34"/>
        <v>0</v>
      </c>
      <c r="P77" s="1129">
        <f t="shared" si="34"/>
        <v>0</v>
      </c>
      <c r="Q77" s="1129">
        <f t="shared" si="34"/>
        <v>0</v>
      </c>
      <c r="R77" s="1130">
        <f t="shared" si="34"/>
        <v>0</v>
      </c>
    </row>
    <row r="78" spans="1:18" s="992" customFormat="1">
      <c r="A78" s="1434"/>
      <c r="B78" s="1431"/>
      <c r="C78" s="1429" t="s">
        <v>246</v>
      </c>
      <c r="D78" s="1061" t="s">
        <v>4</v>
      </c>
      <c r="E78" s="987">
        <f>E49+E62+E75</f>
        <v>77037</v>
      </c>
      <c r="F78" s="987">
        <f t="shared" si="28"/>
        <v>77037</v>
      </c>
      <c r="G78" s="984">
        <f t="shared" ref="G78:R78" si="35">G49+G62+G75</f>
        <v>56544</v>
      </c>
      <c r="H78" s="1106">
        <f t="shared" si="35"/>
        <v>12745</v>
      </c>
      <c r="I78" s="1106">
        <f t="shared" si="35"/>
        <v>6998</v>
      </c>
      <c r="J78" s="1106">
        <f t="shared" si="35"/>
        <v>0</v>
      </c>
      <c r="K78" s="1106">
        <f t="shared" si="35"/>
        <v>0</v>
      </c>
      <c r="L78" s="1106">
        <f t="shared" si="35"/>
        <v>0</v>
      </c>
      <c r="M78" s="1106">
        <f t="shared" si="35"/>
        <v>750</v>
      </c>
      <c r="N78" s="1106">
        <f t="shared" si="35"/>
        <v>0</v>
      </c>
      <c r="O78" s="1106">
        <f t="shared" si="35"/>
        <v>0</v>
      </c>
      <c r="P78" s="1106">
        <f t="shared" si="35"/>
        <v>0</v>
      </c>
      <c r="Q78" s="1106">
        <f t="shared" si="35"/>
        <v>0</v>
      </c>
      <c r="R78" s="1128">
        <f t="shared" si="35"/>
        <v>0</v>
      </c>
    </row>
    <row r="79" spans="1:18" s="992" customFormat="1">
      <c r="A79" s="1435"/>
      <c r="B79" s="1432"/>
      <c r="C79" s="1401"/>
      <c r="D79" s="1061" t="s">
        <v>215</v>
      </c>
      <c r="E79" s="987">
        <f>E50+E63+E76</f>
        <v>78239</v>
      </c>
      <c r="F79" s="987">
        <f t="shared" si="28"/>
        <v>78239</v>
      </c>
      <c r="G79" s="984">
        <f t="shared" ref="G79:R79" si="36">G50+G63+G76</f>
        <v>57431</v>
      </c>
      <c r="H79" s="1106">
        <f t="shared" si="36"/>
        <v>12928</v>
      </c>
      <c r="I79" s="1106">
        <f t="shared" si="36"/>
        <v>7130</v>
      </c>
      <c r="J79" s="1106">
        <f t="shared" si="36"/>
        <v>0</v>
      </c>
      <c r="K79" s="1106">
        <f t="shared" si="36"/>
        <v>0</v>
      </c>
      <c r="L79" s="1106">
        <f t="shared" si="36"/>
        <v>0</v>
      </c>
      <c r="M79" s="1106">
        <f t="shared" si="36"/>
        <v>750</v>
      </c>
      <c r="N79" s="1106">
        <f t="shared" si="36"/>
        <v>0</v>
      </c>
      <c r="O79" s="1106">
        <f t="shared" si="36"/>
        <v>0</v>
      </c>
      <c r="P79" s="1106">
        <f t="shared" si="36"/>
        <v>0</v>
      </c>
      <c r="Q79" s="1106">
        <f t="shared" si="36"/>
        <v>0</v>
      </c>
      <c r="R79" s="1128">
        <f t="shared" si="36"/>
        <v>0</v>
      </c>
    </row>
    <row r="80" spans="1:18" s="992" customFormat="1" ht="15.75" thickBot="1">
      <c r="A80" s="1435"/>
      <c r="B80" s="1432"/>
      <c r="C80" s="1401"/>
      <c r="D80" s="1163" t="s">
        <v>839</v>
      </c>
      <c r="E80" s="989">
        <f>E51+E64+E77</f>
        <v>80555</v>
      </c>
      <c r="F80" s="989">
        <f t="shared" si="28"/>
        <v>80555</v>
      </c>
      <c r="G80" s="1138">
        <f t="shared" ref="G80:R80" si="37">G51+G64+G77</f>
        <v>58727</v>
      </c>
      <c r="H80" s="1139">
        <f t="shared" si="37"/>
        <v>14212</v>
      </c>
      <c r="I80" s="1139">
        <f t="shared" si="37"/>
        <v>6866</v>
      </c>
      <c r="J80" s="1139">
        <f t="shared" si="37"/>
        <v>0</v>
      </c>
      <c r="K80" s="1139">
        <f t="shared" si="37"/>
        <v>0</v>
      </c>
      <c r="L80" s="1139">
        <f t="shared" si="37"/>
        <v>0</v>
      </c>
      <c r="M80" s="1139">
        <f t="shared" si="37"/>
        <v>750</v>
      </c>
      <c r="N80" s="1139">
        <f t="shared" si="37"/>
        <v>0</v>
      </c>
      <c r="O80" s="1139">
        <f t="shared" si="37"/>
        <v>0</v>
      </c>
      <c r="P80" s="1139">
        <f t="shared" si="37"/>
        <v>0</v>
      </c>
      <c r="Q80" s="1139">
        <f t="shared" si="37"/>
        <v>0</v>
      </c>
      <c r="R80" s="1140">
        <f t="shared" si="37"/>
        <v>0</v>
      </c>
    </row>
    <row r="81" spans="1:18" s="992" customFormat="1" ht="15.75" thickTop="1">
      <c r="A81" s="1437"/>
      <c r="B81" s="1439"/>
      <c r="C81" s="1441" t="s">
        <v>247</v>
      </c>
      <c r="D81" s="1165" t="s">
        <v>4</v>
      </c>
      <c r="E81" s="1166">
        <f>E36+E78</f>
        <v>820325</v>
      </c>
      <c r="F81" s="1166">
        <f t="shared" si="28"/>
        <v>820325</v>
      </c>
      <c r="G81" s="1167">
        <f t="shared" ref="G81:R81" si="38">G36+G78</f>
        <v>518371</v>
      </c>
      <c r="H81" s="1168">
        <f t="shared" si="38"/>
        <v>119114</v>
      </c>
      <c r="I81" s="1168">
        <f t="shared" si="38"/>
        <v>170175</v>
      </c>
      <c r="J81" s="1168">
        <f t="shared" si="38"/>
        <v>0</v>
      </c>
      <c r="K81" s="1168">
        <f t="shared" si="38"/>
        <v>0</v>
      </c>
      <c r="L81" s="1168">
        <f t="shared" si="38"/>
        <v>0</v>
      </c>
      <c r="M81" s="1168">
        <f t="shared" si="38"/>
        <v>11465</v>
      </c>
      <c r="N81" s="1168">
        <f t="shared" si="38"/>
        <v>0</v>
      </c>
      <c r="O81" s="1168">
        <f t="shared" si="38"/>
        <v>1200</v>
      </c>
      <c r="P81" s="1168">
        <f t="shared" si="38"/>
        <v>0</v>
      </c>
      <c r="Q81" s="1168">
        <f t="shared" si="38"/>
        <v>0</v>
      </c>
      <c r="R81" s="1169">
        <f t="shared" si="38"/>
        <v>0</v>
      </c>
    </row>
    <row r="82" spans="1:18" s="992" customFormat="1">
      <c r="A82" s="1435"/>
      <c r="B82" s="1432"/>
      <c r="C82" s="1401"/>
      <c r="D82" s="1132" t="s">
        <v>215</v>
      </c>
      <c r="E82" s="991">
        <f>E37+E79</f>
        <v>827408</v>
      </c>
      <c r="F82" s="991">
        <f t="shared" si="28"/>
        <v>827408</v>
      </c>
      <c r="G82" s="986">
        <f t="shared" ref="G82:R82" si="39">G37+G79</f>
        <v>523549</v>
      </c>
      <c r="H82" s="1134">
        <f t="shared" si="39"/>
        <v>120184</v>
      </c>
      <c r="I82" s="1134">
        <f t="shared" si="39"/>
        <v>171010</v>
      </c>
      <c r="J82" s="1134">
        <f t="shared" si="39"/>
        <v>0</v>
      </c>
      <c r="K82" s="1134">
        <f t="shared" si="39"/>
        <v>0</v>
      </c>
      <c r="L82" s="1134">
        <f t="shared" si="39"/>
        <v>0</v>
      </c>
      <c r="M82" s="1134">
        <f t="shared" si="39"/>
        <v>11465</v>
      </c>
      <c r="N82" s="1134">
        <f t="shared" si="39"/>
        <v>0</v>
      </c>
      <c r="O82" s="1134">
        <f t="shared" si="39"/>
        <v>1200</v>
      </c>
      <c r="P82" s="1134">
        <f t="shared" si="39"/>
        <v>0</v>
      </c>
      <c r="Q82" s="1134">
        <f t="shared" si="39"/>
        <v>0</v>
      </c>
      <c r="R82" s="1135">
        <f t="shared" si="39"/>
        <v>0</v>
      </c>
    </row>
    <row r="83" spans="1:18" s="992" customFormat="1" ht="15.75" thickBot="1">
      <c r="A83" s="1438"/>
      <c r="B83" s="1440"/>
      <c r="C83" s="1442"/>
      <c r="D83" s="1141" t="s">
        <v>839</v>
      </c>
      <c r="E83" s="1170">
        <f>E38+E80</f>
        <v>956083</v>
      </c>
      <c r="F83" s="1170">
        <f t="shared" si="28"/>
        <v>956083</v>
      </c>
      <c r="G83" s="1171">
        <f t="shared" ref="G83:R83" si="40">G38+G80</f>
        <v>556042</v>
      </c>
      <c r="H83" s="1172">
        <f t="shared" si="40"/>
        <v>132444</v>
      </c>
      <c r="I83" s="1172">
        <f t="shared" si="40"/>
        <v>238185</v>
      </c>
      <c r="J83" s="1172">
        <f t="shared" si="40"/>
        <v>118</v>
      </c>
      <c r="K83" s="1172">
        <f t="shared" si="40"/>
        <v>0</v>
      </c>
      <c r="L83" s="1172">
        <f t="shared" si="40"/>
        <v>0</v>
      </c>
      <c r="M83" s="1172">
        <f t="shared" si="40"/>
        <v>28094</v>
      </c>
      <c r="N83" s="1172">
        <f t="shared" si="40"/>
        <v>0</v>
      </c>
      <c r="O83" s="1172">
        <f t="shared" si="40"/>
        <v>1200</v>
      </c>
      <c r="P83" s="1172">
        <f t="shared" si="40"/>
        <v>0</v>
      </c>
      <c r="Q83" s="1172">
        <f t="shared" si="40"/>
        <v>0</v>
      </c>
      <c r="R83" s="1173">
        <f t="shared" si="40"/>
        <v>0</v>
      </c>
    </row>
    <row r="84" spans="1:18" s="992" customFormat="1" ht="15.75" thickTop="1">
      <c r="A84" s="1435"/>
      <c r="B84" s="1432"/>
      <c r="C84" s="1401" t="s">
        <v>216</v>
      </c>
      <c r="D84" s="1164" t="s">
        <v>4</v>
      </c>
      <c r="E84" s="1097">
        <f>E33</f>
        <v>0</v>
      </c>
      <c r="F84" s="1097">
        <f t="shared" si="28"/>
        <v>10005</v>
      </c>
      <c r="G84" s="1136">
        <f>G33</f>
        <v>8077</v>
      </c>
      <c r="H84" s="1131">
        <f t="shared" ref="H84:R84" si="41">H33</f>
        <v>1872</v>
      </c>
      <c r="I84" s="1131">
        <f t="shared" si="41"/>
        <v>56</v>
      </c>
      <c r="J84" s="1131">
        <f t="shared" si="41"/>
        <v>0</v>
      </c>
      <c r="K84" s="1131">
        <f t="shared" si="41"/>
        <v>0</v>
      </c>
      <c r="L84" s="1131">
        <f t="shared" si="41"/>
        <v>0</v>
      </c>
      <c r="M84" s="1131">
        <f t="shared" si="41"/>
        <v>0</v>
      </c>
      <c r="N84" s="1131">
        <f t="shared" si="41"/>
        <v>0</v>
      </c>
      <c r="O84" s="1131">
        <f t="shared" si="41"/>
        <v>0</v>
      </c>
      <c r="P84" s="1131">
        <f t="shared" si="41"/>
        <v>0</v>
      </c>
      <c r="Q84" s="1131">
        <f t="shared" si="41"/>
        <v>0</v>
      </c>
      <c r="R84" s="1137">
        <f t="shared" si="41"/>
        <v>0</v>
      </c>
    </row>
    <row r="85" spans="1:18" s="992" customFormat="1">
      <c r="A85" s="1435"/>
      <c r="B85" s="1432"/>
      <c r="C85" s="1401"/>
      <c r="D85" s="1132" t="s">
        <v>215</v>
      </c>
      <c r="E85" s="987">
        <f t="shared" ref="E85" si="42">E34</f>
        <v>0</v>
      </c>
      <c r="F85" s="987">
        <f t="shared" si="28"/>
        <v>10005</v>
      </c>
      <c r="G85" s="984">
        <f t="shared" ref="G85:R85" si="43">G34</f>
        <v>8077</v>
      </c>
      <c r="H85" s="1106">
        <f t="shared" si="43"/>
        <v>1872</v>
      </c>
      <c r="I85" s="1106">
        <f t="shared" si="43"/>
        <v>56</v>
      </c>
      <c r="J85" s="1106">
        <f t="shared" si="43"/>
        <v>0</v>
      </c>
      <c r="K85" s="1106">
        <f t="shared" si="43"/>
        <v>0</v>
      </c>
      <c r="L85" s="1106">
        <f t="shared" si="43"/>
        <v>0</v>
      </c>
      <c r="M85" s="1106">
        <f t="shared" si="43"/>
        <v>0</v>
      </c>
      <c r="N85" s="1106">
        <f t="shared" si="43"/>
        <v>0</v>
      </c>
      <c r="O85" s="1106">
        <f t="shared" si="43"/>
        <v>0</v>
      </c>
      <c r="P85" s="1106">
        <f t="shared" si="43"/>
        <v>0</v>
      </c>
      <c r="Q85" s="1106">
        <f t="shared" si="43"/>
        <v>0</v>
      </c>
      <c r="R85" s="1128">
        <f t="shared" si="43"/>
        <v>0</v>
      </c>
    </row>
    <row r="86" spans="1:18" s="992" customFormat="1" ht="15.75" thickBot="1">
      <c r="A86" s="1436"/>
      <c r="B86" s="1433"/>
      <c r="C86" s="1430"/>
      <c r="D86" s="1133" t="s">
        <v>839</v>
      </c>
      <c r="E86" s="989">
        <f t="shared" ref="E86" si="44">E35</f>
        <v>0</v>
      </c>
      <c r="F86" s="989">
        <f t="shared" si="28"/>
        <v>10005</v>
      </c>
      <c r="G86" s="1138">
        <f t="shared" ref="G86:R86" si="45">G35</f>
        <v>8077</v>
      </c>
      <c r="H86" s="1139">
        <f t="shared" si="45"/>
        <v>1872</v>
      </c>
      <c r="I86" s="1139">
        <f t="shared" si="45"/>
        <v>56</v>
      </c>
      <c r="J86" s="1139">
        <f t="shared" si="45"/>
        <v>0</v>
      </c>
      <c r="K86" s="1139">
        <f t="shared" si="45"/>
        <v>0</v>
      </c>
      <c r="L86" s="1139">
        <f t="shared" si="45"/>
        <v>0</v>
      </c>
      <c r="M86" s="1139">
        <f t="shared" si="45"/>
        <v>0</v>
      </c>
      <c r="N86" s="1139">
        <f t="shared" si="45"/>
        <v>0</v>
      </c>
      <c r="O86" s="1139">
        <f t="shared" si="45"/>
        <v>0</v>
      </c>
      <c r="P86" s="1139">
        <f t="shared" si="45"/>
        <v>0</v>
      </c>
      <c r="Q86" s="1139">
        <f t="shared" si="45"/>
        <v>0</v>
      </c>
      <c r="R86" s="1140">
        <f t="shared" si="45"/>
        <v>0</v>
      </c>
    </row>
    <row r="87" spans="1:18" s="992" customFormat="1">
      <c r="A87" s="1434"/>
      <c r="B87" s="1431"/>
      <c r="C87" s="1429" t="s">
        <v>217</v>
      </c>
      <c r="D87" s="327" t="s">
        <v>4</v>
      </c>
      <c r="E87" s="325">
        <f>E21+E27</f>
        <v>600</v>
      </c>
      <c r="F87" s="325">
        <f t="shared" si="28"/>
        <v>27651</v>
      </c>
      <c r="G87" s="1125">
        <f>G21+G27</f>
        <v>19206</v>
      </c>
      <c r="H87" s="1126">
        <f t="shared" ref="H87:R87" si="46">H21+H27</f>
        <v>4320</v>
      </c>
      <c r="I87" s="1126">
        <f t="shared" si="46"/>
        <v>2825</v>
      </c>
      <c r="J87" s="1126">
        <f t="shared" si="46"/>
        <v>0</v>
      </c>
      <c r="K87" s="1126">
        <f t="shared" si="46"/>
        <v>0</v>
      </c>
      <c r="L87" s="1126">
        <f t="shared" si="46"/>
        <v>0</v>
      </c>
      <c r="M87" s="1126">
        <f t="shared" si="46"/>
        <v>100</v>
      </c>
      <c r="N87" s="1126">
        <f t="shared" si="46"/>
        <v>0</v>
      </c>
      <c r="O87" s="1126">
        <f t="shared" si="46"/>
        <v>1200</v>
      </c>
      <c r="P87" s="1126">
        <f t="shared" si="46"/>
        <v>0</v>
      </c>
      <c r="Q87" s="1126">
        <f t="shared" si="46"/>
        <v>0</v>
      </c>
      <c r="R87" s="1127">
        <f t="shared" si="46"/>
        <v>0</v>
      </c>
    </row>
    <row r="88" spans="1:18" s="992" customFormat="1">
      <c r="A88" s="1435"/>
      <c r="B88" s="1432"/>
      <c r="C88" s="1401"/>
      <c r="D88" s="1132" t="s">
        <v>215</v>
      </c>
      <c r="E88" s="987">
        <f t="shared" ref="E88" si="47">E22+E28</f>
        <v>600</v>
      </c>
      <c r="F88" s="987">
        <f t="shared" si="28"/>
        <v>27651</v>
      </c>
      <c r="G88" s="984">
        <f t="shared" ref="G88:R88" si="48">G22+G28</f>
        <v>19206</v>
      </c>
      <c r="H88" s="1106">
        <f t="shared" si="48"/>
        <v>4320</v>
      </c>
      <c r="I88" s="1106">
        <f t="shared" si="48"/>
        <v>2825</v>
      </c>
      <c r="J88" s="1106">
        <f t="shared" si="48"/>
        <v>0</v>
      </c>
      <c r="K88" s="1106">
        <f t="shared" si="48"/>
        <v>0</v>
      </c>
      <c r="L88" s="1106">
        <f t="shared" si="48"/>
        <v>0</v>
      </c>
      <c r="M88" s="1106">
        <f t="shared" si="48"/>
        <v>100</v>
      </c>
      <c r="N88" s="1106">
        <f t="shared" si="48"/>
        <v>0</v>
      </c>
      <c r="O88" s="1106">
        <f t="shared" si="48"/>
        <v>1200</v>
      </c>
      <c r="P88" s="1106">
        <f t="shared" si="48"/>
        <v>0</v>
      </c>
      <c r="Q88" s="1106">
        <f t="shared" si="48"/>
        <v>0</v>
      </c>
      <c r="R88" s="1128">
        <f t="shared" si="48"/>
        <v>0</v>
      </c>
    </row>
    <row r="89" spans="1:18" s="992" customFormat="1" ht="15.75" thickBot="1">
      <c r="A89" s="1436"/>
      <c r="B89" s="1433"/>
      <c r="C89" s="1430"/>
      <c r="D89" s="1133" t="s">
        <v>839</v>
      </c>
      <c r="E89" s="326">
        <f t="shared" ref="E89" si="49">E23+E29</f>
        <v>600</v>
      </c>
      <c r="F89" s="326">
        <f t="shared" si="28"/>
        <v>31611</v>
      </c>
      <c r="G89" s="985">
        <f t="shared" ref="G89:R89" si="50">G23+G29</f>
        <v>19206</v>
      </c>
      <c r="H89" s="1129">
        <f t="shared" si="50"/>
        <v>4320</v>
      </c>
      <c r="I89" s="1129">
        <f t="shared" si="50"/>
        <v>6785</v>
      </c>
      <c r="J89" s="1129">
        <f t="shared" si="50"/>
        <v>0</v>
      </c>
      <c r="K89" s="1129">
        <f t="shared" si="50"/>
        <v>0</v>
      </c>
      <c r="L89" s="1129">
        <f t="shared" si="50"/>
        <v>0</v>
      </c>
      <c r="M89" s="1129">
        <f t="shared" si="50"/>
        <v>100</v>
      </c>
      <c r="N89" s="1129">
        <f t="shared" si="50"/>
        <v>0</v>
      </c>
      <c r="O89" s="1129">
        <f t="shared" si="50"/>
        <v>1200</v>
      </c>
      <c r="P89" s="1129">
        <f t="shared" si="50"/>
        <v>0</v>
      </c>
      <c r="Q89" s="1129">
        <f t="shared" si="50"/>
        <v>0</v>
      </c>
      <c r="R89" s="1130">
        <f t="shared" si="50"/>
        <v>0</v>
      </c>
    </row>
    <row r="90" spans="1:18" s="992" customFormat="1">
      <c r="A90" s="1434"/>
      <c r="B90" s="1431"/>
      <c r="C90" s="1429" t="s">
        <v>218</v>
      </c>
      <c r="D90" s="327" t="s">
        <v>4</v>
      </c>
      <c r="E90" s="1097">
        <f>E6+E9+E12+E15+E18+E24+E30+E40+E43+E46+E53+E56+E59+E66+E69+E72</f>
        <v>819725</v>
      </c>
      <c r="F90" s="1097">
        <f t="shared" si="28"/>
        <v>782669</v>
      </c>
      <c r="G90" s="1136">
        <f t="shared" ref="G90:R90" si="51">G6+G9+G12+G15+G18+G24+G30+G40+G43+G46+G53+G56+G59+G66+G69+G72</f>
        <v>491088</v>
      </c>
      <c r="H90" s="1131">
        <f t="shared" si="51"/>
        <v>112922</v>
      </c>
      <c r="I90" s="1131">
        <f t="shared" si="51"/>
        <v>167294</v>
      </c>
      <c r="J90" s="1131">
        <f t="shared" si="51"/>
        <v>0</v>
      </c>
      <c r="K90" s="1131">
        <f t="shared" si="51"/>
        <v>0</v>
      </c>
      <c r="L90" s="1131">
        <f t="shared" si="51"/>
        <v>0</v>
      </c>
      <c r="M90" s="1131">
        <f t="shared" si="51"/>
        <v>11365</v>
      </c>
      <c r="N90" s="1131">
        <f t="shared" si="51"/>
        <v>0</v>
      </c>
      <c r="O90" s="1131">
        <f t="shared" si="51"/>
        <v>0</v>
      </c>
      <c r="P90" s="1131">
        <f t="shared" si="51"/>
        <v>0</v>
      </c>
      <c r="Q90" s="1131">
        <f t="shared" si="51"/>
        <v>0</v>
      </c>
      <c r="R90" s="1137">
        <f t="shared" si="51"/>
        <v>0</v>
      </c>
    </row>
    <row r="91" spans="1:18" s="992" customFormat="1">
      <c r="A91" s="1435"/>
      <c r="B91" s="1432"/>
      <c r="C91" s="1401"/>
      <c r="D91" s="1132" t="s">
        <v>215</v>
      </c>
      <c r="E91" s="989">
        <f>E7+E10+E13+E16+E19+E25+E31+E41+E44+E47+E54+E57+E60+E67+E70+E73</f>
        <v>826808</v>
      </c>
      <c r="F91" s="989">
        <f t="shared" si="28"/>
        <v>789752</v>
      </c>
      <c r="G91" s="1138">
        <f t="shared" ref="G91:R91" si="52">G7+G10+G13+G16+G19+G25+G31+G41+G44+G47+G54+G57+G60+G67+G70+G73</f>
        <v>496266</v>
      </c>
      <c r="H91" s="1139">
        <f t="shared" si="52"/>
        <v>113992</v>
      </c>
      <c r="I91" s="1139">
        <f t="shared" si="52"/>
        <v>168129</v>
      </c>
      <c r="J91" s="1139">
        <f t="shared" si="52"/>
        <v>0</v>
      </c>
      <c r="K91" s="1139">
        <f t="shared" si="52"/>
        <v>0</v>
      </c>
      <c r="L91" s="1139">
        <f t="shared" si="52"/>
        <v>0</v>
      </c>
      <c r="M91" s="1139">
        <f t="shared" si="52"/>
        <v>11365</v>
      </c>
      <c r="N91" s="1139">
        <f t="shared" si="52"/>
        <v>0</v>
      </c>
      <c r="O91" s="1139">
        <f t="shared" si="52"/>
        <v>0</v>
      </c>
      <c r="P91" s="1139">
        <f t="shared" si="52"/>
        <v>0</v>
      </c>
      <c r="Q91" s="1139">
        <f t="shared" si="52"/>
        <v>0</v>
      </c>
      <c r="R91" s="1140">
        <f t="shared" si="52"/>
        <v>0</v>
      </c>
    </row>
    <row r="92" spans="1:18" s="992" customFormat="1" ht="15.75" thickBot="1">
      <c r="A92" s="1438"/>
      <c r="B92" s="1440"/>
      <c r="C92" s="1442"/>
      <c r="D92" s="1141" t="s">
        <v>839</v>
      </c>
      <c r="E92" s="1142">
        <f>E8+E11+E14+E17+E20+E26+E32+E42+E45+E48+E55+E58+E61+E68+E71+E74</f>
        <v>955483</v>
      </c>
      <c r="F92" s="1142">
        <f t="shared" si="28"/>
        <v>914467</v>
      </c>
      <c r="G92" s="1143">
        <f t="shared" ref="G92:R92" si="53">G8+G11+G14+G17+G20+G26+G32+G42+G45+G48+G55+G58+G61+G68+G71+G74</f>
        <v>528759</v>
      </c>
      <c r="H92" s="1144">
        <f t="shared" si="53"/>
        <v>126252</v>
      </c>
      <c r="I92" s="1144">
        <f t="shared" si="53"/>
        <v>231344</v>
      </c>
      <c r="J92" s="1144">
        <f t="shared" si="53"/>
        <v>118</v>
      </c>
      <c r="K92" s="1144">
        <f t="shared" si="53"/>
        <v>0</v>
      </c>
      <c r="L92" s="1144">
        <f t="shared" si="53"/>
        <v>0</v>
      </c>
      <c r="M92" s="1144">
        <f t="shared" si="53"/>
        <v>27994</v>
      </c>
      <c r="N92" s="1144">
        <f t="shared" si="53"/>
        <v>0</v>
      </c>
      <c r="O92" s="1144">
        <f t="shared" si="53"/>
        <v>0</v>
      </c>
      <c r="P92" s="1144">
        <f t="shared" si="53"/>
        <v>0</v>
      </c>
      <c r="Q92" s="1144">
        <f t="shared" si="53"/>
        <v>0</v>
      </c>
      <c r="R92" s="1145">
        <f t="shared" si="53"/>
        <v>0</v>
      </c>
    </row>
    <row r="93" spans="1:18" ht="15.75" thickTop="1"/>
  </sheetData>
  <mergeCells count="95">
    <mergeCell ref="A90:A92"/>
    <mergeCell ref="B90:B92"/>
    <mergeCell ref="C90:C92"/>
    <mergeCell ref="A84:A86"/>
    <mergeCell ref="B84:B86"/>
    <mergeCell ref="C84:C86"/>
    <mergeCell ref="A87:A89"/>
    <mergeCell ref="B87:B89"/>
    <mergeCell ref="C87:C89"/>
    <mergeCell ref="A78:A80"/>
    <mergeCell ref="B78:B80"/>
    <mergeCell ref="C78:C80"/>
    <mergeCell ref="A81:A83"/>
    <mergeCell ref="B81:B83"/>
    <mergeCell ref="C81:C83"/>
    <mergeCell ref="A72:A74"/>
    <mergeCell ref="B72:B74"/>
    <mergeCell ref="C72:C74"/>
    <mergeCell ref="A75:A77"/>
    <mergeCell ref="B75:B77"/>
    <mergeCell ref="C75:C77"/>
    <mergeCell ref="A66:A68"/>
    <mergeCell ref="B66:B68"/>
    <mergeCell ref="C66:C68"/>
    <mergeCell ref="A69:A71"/>
    <mergeCell ref="B69:B71"/>
    <mergeCell ref="C69:C7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59:A61"/>
    <mergeCell ref="B59:B61"/>
    <mergeCell ref="C59:C61"/>
    <mergeCell ref="A49:A51"/>
    <mergeCell ref="B49:B51"/>
    <mergeCell ref="C49:C51"/>
    <mergeCell ref="A43:A45"/>
    <mergeCell ref="B43:B45"/>
    <mergeCell ref="C43:C45"/>
    <mergeCell ref="A46:A48"/>
    <mergeCell ref="B46:B48"/>
    <mergeCell ref="C46:C48"/>
    <mergeCell ref="C36:C38"/>
    <mergeCell ref="B36:B38"/>
    <mergeCell ref="A36:A38"/>
    <mergeCell ref="A40:A42"/>
    <mergeCell ref="B40:B42"/>
    <mergeCell ref="C40:C42"/>
    <mergeCell ref="A30:A32"/>
    <mergeCell ref="B30:B32"/>
    <mergeCell ref="C30:C32"/>
    <mergeCell ref="A33:A35"/>
    <mergeCell ref="B33:B35"/>
    <mergeCell ref="C33:C35"/>
    <mergeCell ref="A24:A26"/>
    <mergeCell ref="B24:B26"/>
    <mergeCell ref="C24:C26"/>
    <mergeCell ref="A27:A29"/>
    <mergeCell ref="B27:B29"/>
    <mergeCell ref="C27:C29"/>
    <mergeCell ref="A18:A20"/>
    <mergeCell ref="B18:B20"/>
    <mergeCell ref="C18:C20"/>
    <mergeCell ref="A21:A23"/>
    <mergeCell ref="B21:B23"/>
    <mergeCell ref="C21:C23"/>
    <mergeCell ref="C9:C11"/>
    <mergeCell ref="A12:A14"/>
    <mergeCell ref="B12:B14"/>
    <mergeCell ref="C12:C14"/>
    <mergeCell ref="A15:A17"/>
    <mergeCell ref="B15:B17"/>
    <mergeCell ref="C15:C17"/>
    <mergeCell ref="A1:R1"/>
    <mergeCell ref="A39:C39"/>
    <mergeCell ref="A52:C52"/>
    <mergeCell ref="A65:C65"/>
    <mergeCell ref="A5:C5"/>
    <mergeCell ref="A3:D4"/>
    <mergeCell ref="E3:E4"/>
    <mergeCell ref="F3:F4"/>
    <mergeCell ref="G3:L3"/>
    <mergeCell ref="M3:P3"/>
    <mergeCell ref="Q3:R3"/>
    <mergeCell ref="A6:A8"/>
    <mergeCell ref="B6:B8"/>
    <mergeCell ref="C6:C8"/>
    <mergeCell ref="A9:A11"/>
    <mergeCell ref="B9:B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5" fitToHeight="2" orientation="landscape" r:id="rId1"/>
  <headerFooter>
    <oddHeader>&amp;L&amp;"Times New Roman,Normál"&amp;10 5. melléklet a 18/2018.(IX.26.) önkormányzati rendelethez
 5. melléklet a 27/2017.(XII.21.) önkormányzati rendelethez</oddHeader>
  </headerFooter>
  <rowBreaks count="1" manualBreakCount="1">
    <brk id="6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9"/>
  <sheetViews>
    <sheetView zoomScaleNormal="100" workbookViewId="0">
      <selection activeCell="C3" sqref="C3:C4"/>
    </sheetView>
  </sheetViews>
  <sheetFormatPr defaultRowHeight="15"/>
  <cols>
    <col min="1" max="1" width="25" style="330" customWidth="1"/>
    <col min="2" max="2" width="9.5703125" style="330" customWidth="1"/>
    <col min="3" max="3" width="14.42578125" style="330" customWidth="1"/>
    <col min="4" max="4" width="8.42578125" style="330" bestFit="1" customWidth="1"/>
    <col min="5" max="5" width="7.28515625" style="330" bestFit="1" customWidth="1"/>
    <col min="6" max="6" width="8.140625" style="330" bestFit="1" customWidth="1"/>
    <col min="7" max="7" width="7.85546875" style="330" bestFit="1" customWidth="1"/>
    <col min="8" max="9" width="7.28515625" style="330" bestFit="1" customWidth="1"/>
    <col min="10" max="10" width="7" style="330" bestFit="1" customWidth="1"/>
    <col min="11" max="13" width="7.28515625" style="330" bestFit="1" customWidth="1"/>
    <col min="14" max="14" width="7.42578125" style="330" bestFit="1" customWidth="1"/>
    <col min="15" max="15" width="7.85546875" style="330" bestFit="1" customWidth="1"/>
    <col min="16" max="16" width="10.140625" style="330" bestFit="1" customWidth="1"/>
    <col min="17" max="17" width="9" style="330" bestFit="1" customWidth="1"/>
    <col min="18" max="18" width="10.85546875" style="330" bestFit="1" customWidth="1"/>
    <col min="19" max="16384" width="9.140625" style="330"/>
  </cols>
  <sheetData>
    <row r="1" spans="1:18" s="328" customFormat="1">
      <c r="A1" s="1465" t="s">
        <v>248</v>
      </c>
      <c r="B1" s="1465"/>
      <c r="C1" s="1465"/>
      <c r="D1" s="1465"/>
      <c r="E1" s="1465"/>
      <c r="F1" s="1465"/>
      <c r="G1" s="1465"/>
      <c r="H1" s="1465"/>
      <c r="I1" s="1465"/>
      <c r="J1" s="1465"/>
      <c r="K1" s="1465"/>
      <c r="L1" s="1465"/>
      <c r="M1" s="1465"/>
      <c r="N1" s="1465"/>
      <c r="O1" s="1465"/>
      <c r="P1" s="1465"/>
      <c r="Q1" s="1465"/>
      <c r="R1" s="1465"/>
    </row>
    <row r="2" spans="1:18" s="328" customFormat="1" ht="15.75" thickBot="1">
      <c r="A2" s="329"/>
      <c r="B2" s="329"/>
      <c r="C2" s="329"/>
      <c r="D2" s="329"/>
      <c r="E2" s="329"/>
      <c r="F2" s="329"/>
      <c r="G2" s="329"/>
      <c r="H2" s="1285"/>
      <c r="I2" s="329"/>
      <c r="J2" s="329"/>
      <c r="K2" s="329"/>
      <c r="L2" s="329"/>
      <c r="M2" s="329"/>
      <c r="N2" s="329"/>
      <c r="O2" s="329"/>
      <c r="P2" s="329"/>
      <c r="Q2" s="329"/>
      <c r="R2" s="329"/>
    </row>
    <row r="3" spans="1:18" ht="28.5" customHeight="1">
      <c r="A3" s="1453" t="s">
        <v>282</v>
      </c>
      <c r="B3" s="1454" t="s">
        <v>283</v>
      </c>
      <c r="C3" s="1449"/>
      <c r="D3" s="1466" t="s">
        <v>817</v>
      </c>
      <c r="E3" s="1454" t="s">
        <v>818</v>
      </c>
      <c r="F3" s="1454" t="s">
        <v>819</v>
      </c>
      <c r="G3" s="1454" t="s">
        <v>278</v>
      </c>
      <c r="H3" s="1454" t="s">
        <v>251</v>
      </c>
      <c r="I3" s="1454" t="s">
        <v>916</v>
      </c>
      <c r="J3" s="1454" t="s">
        <v>279</v>
      </c>
      <c r="K3" s="1454"/>
      <c r="L3" s="1454" t="s">
        <v>820</v>
      </c>
      <c r="M3" s="1454"/>
      <c r="N3" s="1454" t="s">
        <v>823</v>
      </c>
      <c r="O3" s="1454" t="s">
        <v>824</v>
      </c>
      <c r="P3" s="1454" t="s">
        <v>280</v>
      </c>
      <c r="Q3" s="1461" t="s">
        <v>816</v>
      </c>
      <c r="R3" s="1463" t="s">
        <v>281</v>
      </c>
    </row>
    <row r="4" spans="1:18" ht="43.5" thickBot="1">
      <c r="A4" s="1445"/>
      <c r="B4" s="1448"/>
      <c r="C4" s="1450"/>
      <c r="D4" s="1467"/>
      <c r="E4" s="1448"/>
      <c r="F4" s="1448"/>
      <c r="G4" s="1448"/>
      <c r="H4" s="1448"/>
      <c r="I4" s="1448"/>
      <c r="J4" s="338" t="s">
        <v>821</v>
      </c>
      <c r="K4" s="338" t="s">
        <v>822</v>
      </c>
      <c r="L4" s="338" t="s">
        <v>821</v>
      </c>
      <c r="M4" s="338" t="s">
        <v>822</v>
      </c>
      <c r="N4" s="1448"/>
      <c r="O4" s="1448"/>
      <c r="P4" s="1448"/>
      <c r="Q4" s="1462"/>
      <c r="R4" s="1464"/>
    </row>
    <row r="5" spans="1:18" ht="12.75" customHeight="1">
      <c r="A5" s="1459" t="s">
        <v>253</v>
      </c>
      <c r="B5" s="1460" t="s">
        <v>121</v>
      </c>
      <c r="C5" s="346" t="s">
        <v>4</v>
      </c>
      <c r="D5" s="339"/>
      <c r="E5" s="337">
        <v>521</v>
      </c>
      <c r="F5" s="337"/>
      <c r="G5" s="337">
        <v>1655</v>
      </c>
      <c r="H5" s="337">
        <v>588</v>
      </c>
      <c r="I5" s="337"/>
      <c r="J5" s="337"/>
      <c r="K5" s="337"/>
      <c r="L5" s="337"/>
      <c r="M5" s="337"/>
      <c r="N5" s="337"/>
      <c r="O5" s="337"/>
      <c r="P5" s="337">
        <v>99474</v>
      </c>
      <c r="Q5" s="350">
        <f>SUM(D5:O5)</f>
        <v>2764</v>
      </c>
      <c r="R5" s="354">
        <f>SUM(D5:P5)</f>
        <v>102238</v>
      </c>
    </row>
    <row r="6" spans="1:18" ht="12.75" customHeight="1">
      <c r="A6" s="1455"/>
      <c r="B6" s="1456"/>
      <c r="C6" s="347" t="s">
        <v>215</v>
      </c>
      <c r="D6" s="340"/>
      <c r="E6" s="332">
        <v>521</v>
      </c>
      <c r="F6" s="332"/>
      <c r="G6" s="332">
        <v>1694</v>
      </c>
      <c r="H6" s="332">
        <v>588</v>
      </c>
      <c r="I6" s="332"/>
      <c r="J6" s="332"/>
      <c r="K6" s="332"/>
      <c r="L6" s="332"/>
      <c r="M6" s="332"/>
      <c r="N6" s="332"/>
      <c r="O6" s="332"/>
      <c r="P6" s="332">
        <v>99530</v>
      </c>
      <c r="Q6" s="351">
        <f t="shared" ref="Q6:Q72" si="0">SUM(D6:O6)</f>
        <v>2803</v>
      </c>
      <c r="R6" s="355">
        <f t="shared" ref="R6:R72" si="1">SUM(D6:P6)</f>
        <v>102333</v>
      </c>
    </row>
    <row r="7" spans="1:18">
      <c r="A7" s="1455"/>
      <c r="B7" s="1456"/>
      <c r="C7" s="347" t="s">
        <v>839</v>
      </c>
      <c r="D7" s="340"/>
      <c r="E7" s="332">
        <v>521</v>
      </c>
      <c r="F7" s="332"/>
      <c r="G7" s="332">
        <v>1694</v>
      </c>
      <c r="H7" s="332">
        <v>588</v>
      </c>
      <c r="I7" s="332"/>
      <c r="J7" s="332"/>
      <c r="K7" s="332"/>
      <c r="L7" s="332"/>
      <c r="M7" s="332"/>
      <c r="N7" s="332"/>
      <c r="O7" s="332">
        <v>542</v>
      </c>
      <c r="P7" s="332">
        <v>100783</v>
      </c>
      <c r="Q7" s="351">
        <f t="shared" si="0"/>
        <v>3345</v>
      </c>
      <c r="R7" s="355">
        <f t="shared" si="1"/>
        <v>104128</v>
      </c>
    </row>
    <row r="8" spans="1:18" ht="12.75" customHeight="1">
      <c r="A8" s="1455" t="s">
        <v>254</v>
      </c>
      <c r="B8" s="1456" t="s">
        <v>121</v>
      </c>
      <c r="C8" s="347" t="s">
        <v>4</v>
      </c>
      <c r="D8" s="340"/>
      <c r="E8" s="332">
        <v>27</v>
      </c>
      <c r="F8" s="332"/>
      <c r="G8" s="332">
        <v>290</v>
      </c>
      <c r="H8" s="332">
        <v>85</v>
      </c>
      <c r="I8" s="332"/>
      <c r="J8" s="332"/>
      <c r="K8" s="332"/>
      <c r="L8" s="332"/>
      <c r="M8" s="332"/>
      <c r="N8" s="332"/>
      <c r="O8" s="332"/>
      <c r="P8" s="332">
        <v>36102</v>
      </c>
      <c r="Q8" s="351">
        <f t="shared" si="0"/>
        <v>402</v>
      </c>
      <c r="R8" s="355">
        <f t="shared" si="1"/>
        <v>36504</v>
      </c>
    </row>
    <row r="9" spans="1:18" ht="12.75" customHeight="1">
      <c r="A9" s="1455"/>
      <c r="B9" s="1456"/>
      <c r="C9" s="347" t="s">
        <v>215</v>
      </c>
      <c r="D9" s="340"/>
      <c r="E9" s="332">
        <v>27</v>
      </c>
      <c r="F9" s="332"/>
      <c r="G9" s="332">
        <v>296</v>
      </c>
      <c r="H9" s="332">
        <v>85</v>
      </c>
      <c r="I9" s="332"/>
      <c r="J9" s="332"/>
      <c r="K9" s="332"/>
      <c r="L9" s="332"/>
      <c r="M9" s="332"/>
      <c r="N9" s="332"/>
      <c r="O9" s="332"/>
      <c r="P9" s="332">
        <v>36102</v>
      </c>
      <c r="Q9" s="351">
        <f t="shared" si="0"/>
        <v>408</v>
      </c>
      <c r="R9" s="355">
        <f t="shared" si="1"/>
        <v>36510</v>
      </c>
    </row>
    <row r="10" spans="1:18">
      <c r="A10" s="1455"/>
      <c r="B10" s="1456"/>
      <c r="C10" s="347" t="s">
        <v>839</v>
      </c>
      <c r="D10" s="340"/>
      <c r="E10" s="332">
        <v>27</v>
      </c>
      <c r="F10" s="332"/>
      <c r="G10" s="332">
        <v>296</v>
      </c>
      <c r="H10" s="332">
        <v>85</v>
      </c>
      <c r="I10" s="332"/>
      <c r="J10" s="332"/>
      <c r="K10" s="332"/>
      <c r="L10" s="332"/>
      <c r="M10" s="332"/>
      <c r="N10" s="332"/>
      <c r="O10" s="332"/>
      <c r="P10" s="332">
        <v>36102</v>
      </c>
      <c r="Q10" s="351">
        <f t="shared" si="0"/>
        <v>408</v>
      </c>
      <c r="R10" s="355">
        <f t="shared" si="1"/>
        <v>36510</v>
      </c>
    </row>
    <row r="11" spans="1:18" ht="12.75" customHeight="1">
      <c r="A11" s="1455" t="s">
        <v>255</v>
      </c>
      <c r="B11" s="1456" t="s">
        <v>121</v>
      </c>
      <c r="C11" s="347" t="s">
        <v>4</v>
      </c>
      <c r="D11" s="340"/>
      <c r="E11" s="332">
        <v>144</v>
      </c>
      <c r="F11" s="332"/>
      <c r="G11" s="332">
        <v>1795</v>
      </c>
      <c r="H11" s="332">
        <v>523</v>
      </c>
      <c r="I11" s="332"/>
      <c r="J11" s="332"/>
      <c r="K11" s="332"/>
      <c r="L11" s="332"/>
      <c r="M11" s="332"/>
      <c r="N11" s="332"/>
      <c r="O11" s="332"/>
      <c r="P11" s="332">
        <v>84578</v>
      </c>
      <c r="Q11" s="351">
        <f t="shared" si="0"/>
        <v>2462</v>
      </c>
      <c r="R11" s="355">
        <f t="shared" si="1"/>
        <v>87040</v>
      </c>
    </row>
    <row r="12" spans="1:18" ht="12.75" customHeight="1">
      <c r="A12" s="1455"/>
      <c r="B12" s="1456"/>
      <c r="C12" s="347" t="s">
        <v>215</v>
      </c>
      <c r="D12" s="340"/>
      <c r="E12" s="332">
        <v>144</v>
      </c>
      <c r="F12" s="332"/>
      <c r="G12" s="332">
        <v>1834</v>
      </c>
      <c r="H12" s="332">
        <v>523</v>
      </c>
      <c r="I12" s="332"/>
      <c r="J12" s="332"/>
      <c r="K12" s="332"/>
      <c r="L12" s="332"/>
      <c r="M12" s="332"/>
      <c r="N12" s="332"/>
      <c r="O12" s="332"/>
      <c r="P12" s="332">
        <v>84783</v>
      </c>
      <c r="Q12" s="351">
        <f t="shared" si="0"/>
        <v>2501</v>
      </c>
      <c r="R12" s="355">
        <f t="shared" si="1"/>
        <v>87284</v>
      </c>
    </row>
    <row r="13" spans="1:18">
      <c r="A13" s="1455"/>
      <c r="B13" s="1456"/>
      <c r="C13" s="347" t="s">
        <v>839</v>
      </c>
      <c r="D13" s="340"/>
      <c r="E13" s="332">
        <v>144</v>
      </c>
      <c r="F13" s="332"/>
      <c r="G13" s="332">
        <v>1834</v>
      </c>
      <c r="H13" s="333">
        <v>523</v>
      </c>
      <c r="I13" s="333"/>
      <c r="J13" s="332"/>
      <c r="K13" s="332"/>
      <c r="L13" s="332"/>
      <c r="M13" s="332"/>
      <c r="N13" s="332"/>
      <c r="O13" s="332">
        <v>618</v>
      </c>
      <c r="P13" s="332">
        <v>86674</v>
      </c>
      <c r="Q13" s="351">
        <f t="shared" si="0"/>
        <v>3119</v>
      </c>
      <c r="R13" s="355">
        <f t="shared" si="1"/>
        <v>89793</v>
      </c>
    </row>
    <row r="14" spans="1:18" ht="12.75" customHeight="1">
      <c r="A14" s="1455" t="s">
        <v>256</v>
      </c>
      <c r="B14" s="1456" t="s">
        <v>121</v>
      </c>
      <c r="C14" s="347" t="s">
        <v>4</v>
      </c>
      <c r="D14" s="340"/>
      <c r="E14" s="332">
        <v>2488</v>
      </c>
      <c r="F14" s="332"/>
      <c r="G14" s="332">
        <v>2039</v>
      </c>
      <c r="H14" s="332">
        <v>1222</v>
      </c>
      <c r="I14" s="332"/>
      <c r="J14" s="332"/>
      <c r="K14" s="332"/>
      <c r="L14" s="332"/>
      <c r="M14" s="332"/>
      <c r="N14" s="332"/>
      <c r="O14" s="332"/>
      <c r="P14" s="332">
        <v>106893</v>
      </c>
      <c r="Q14" s="351">
        <f t="shared" si="0"/>
        <v>5749</v>
      </c>
      <c r="R14" s="355">
        <f t="shared" si="1"/>
        <v>112642</v>
      </c>
    </row>
    <row r="15" spans="1:18" ht="12.75" customHeight="1">
      <c r="A15" s="1455"/>
      <c r="B15" s="1456"/>
      <c r="C15" s="347" t="s">
        <v>215</v>
      </c>
      <c r="D15" s="340"/>
      <c r="E15" s="332">
        <v>2488</v>
      </c>
      <c r="F15" s="332"/>
      <c r="G15" s="332">
        <v>2089</v>
      </c>
      <c r="H15" s="332">
        <v>1222</v>
      </c>
      <c r="I15" s="332"/>
      <c r="J15" s="332"/>
      <c r="K15" s="332"/>
      <c r="L15" s="332"/>
      <c r="M15" s="332"/>
      <c r="N15" s="332"/>
      <c r="O15" s="332"/>
      <c r="P15" s="332">
        <v>106899</v>
      </c>
      <c r="Q15" s="351">
        <f t="shared" si="0"/>
        <v>5799</v>
      </c>
      <c r="R15" s="355">
        <f t="shared" si="1"/>
        <v>112698</v>
      </c>
    </row>
    <row r="16" spans="1:18">
      <c r="A16" s="1455"/>
      <c r="B16" s="1456"/>
      <c r="C16" s="347" t="s">
        <v>839</v>
      </c>
      <c r="D16" s="340"/>
      <c r="E16" s="332">
        <v>3036</v>
      </c>
      <c r="F16" s="332"/>
      <c r="G16" s="332">
        <v>2089</v>
      </c>
      <c r="H16" s="332">
        <v>1222</v>
      </c>
      <c r="I16" s="332"/>
      <c r="J16" s="332"/>
      <c r="K16" s="332"/>
      <c r="L16" s="332"/>
      <c r="M16" s="332"/>
      <c r="N16" s="332"/>
      <c r="O16" s="332">
        <v>807</v>
      </c>
      <c r="P16" s="332">
        <v>107644</v>
      </c>
      <c r="Q16" s="351">
        <f t="shared" si="0"/>
        <v>7154</v>
      </c>
      <c r="R16" s="355">
        <f t="shared" si="1"/>
        <v>114798</v>
      </c>
    </row>
    <row r="17" spans="1:18" ht="12.75" customHeight="1">
      <c r="A17" s="1455" t="s">
        <v>257</v>
      </c>
      <c r="B17" s="1456" t="s">
        <v>121</v>
      </c>
      <c r="C17" s="347" t="s">
        <v>4</v>
      </c>
      <c r="D17" s="341"/>
      <c r="E17" s="332">
        <v>18</v>
      </c>
      <c r="F17" s="332"/>
      <c r="G17" s="332">
        <v>1399</v>
      </c>
      <c r="H17" s="332">
        <v>383</v>
      </c>
      <c r="I17" s="332"/>
      <c r="J17" s="332"/>
      <c r="K17" s="332"/>
      <c r="L17" s="332"/>
      <c r="M17" s="332"/>
      <c r="N17" s="332"/>
      <c r="O17" s="332"/>
      <c r="P17" s="332">
        <v>63687</v>
      </c>
      <c r="Q17" s="351">
        <f t="shared" si="0"/>
        <v>1800</v>
      </c>
      <c r="R17" s="355">
        <f t="shared" si="1"/>
        <v>65487</v>
      </c>
    </row>
    <row r="18" spans="1:18" ht="12.75" customHeight="1">
      <c r="A18" s="1455"/>
      <c r="B18" s="1456"/>
      <c r="C18" s="347" t="s">
        <v>215</v>
      </c>
      <c r="D18" s="341"/>
      <c r="E18" s="332">
        <v>18</v>
      </c>
      <c r="F18" s="332"/>
      <c r="G18" s="332">
        <v>1433</v>
      </c>
      <c r="H18" s="332">
        <v>383</v>
      </c>
      <c r="I18" s="332"/>
      <c r="J18" s="332"/>
      <c r="K18" s="332"/>
      <c r="L18" s="332"/>
      <c r="M18" s="332"/>
      <c r="N18" s="332"/>
      <c r="O18" s="332"/>
      <c r="P18" s="332">
        <v>63765</v>
      </c>
      <c r="Q18" s="351">
        <f t="shared" si="0"/>
        <v>1834</v>
      </c>
      <c r="R18" s="355">
        <f t="shared" si="1"/>
        <v>65599</v>
      </c>
    </row>
    <row r="19" spans="1:18">
      <c r="A19" s="1455"/>
      <c r="B19" s="1456"/>
      <c r="C19" s="347" t="s">
        <v>839</v>
      </c>
      <c r="D19" s="341"/>
      <c r="E19" s="332">
        <v>183</v>
      </c>
      <c r="F19" s="332"/>
      <c r="G19" s="332">
        <v>1433</v>
      </c>
      <c r="H19" s="332">
        <v>383</v>
      </c>
      <c r="I19" s="332">
        <v>32</v>
      </c>
      <c r="J19" s="332"/>
      <c r="K19" s="332"/>
      <c r="L19" s="332"/>
      <c r="M19" s="332"/>
      <c r="N19" s="332"/>
      <c r="O19" s="332">
        <v>573</v>
      </c>
      <c r="P19" s="332">
        <v>64385</v>
      </c>
      <c r="Q19" s="351">
        <f t="shared" si="0"/>
        <v>2604</v>
      </c>
      <c r="R19" s="355">
        <f t="shared" si="1"/>
        <v>66989</v>
      </c>
    </row>
    <row r="20" spans="1:18" ht="12.75" customHeight="1">
      <c r="A20" s="1455" t="s">
        <v>258</v>
      </c>
      <c r="B20" s="1456" t="s">
        <v>121</v>
      </c>
      <c r="C20" s="347" t="s">
        <v>4</v>
      </c>
      <c r="D20" s="340"/>
      <c r="E20" s="332">
        <v>80</v>
      </c>
      <c r="F20" s="332"/>
      <c r="G20" s="332">
        <v>2963</v>
      </c>
      <c r="H20" s="332">
        <v>1122</v>
      </c>
      <c r="I20" s="332"/>
      <c r="J20" s="332"/>
      <c r="K20" s="332"/>
      <c r="L20" s="332"/>
      <c r="M20" s="332"/>
      <c r="N20" s="332"/>
      <c r="O20" s="332"/>
      <c r="P20" s="332">
        <v>95851</v>
      </c>
      <c r="Q20" s="351">
        <f t="shared" si="0"/>
        <v>4165</v>
      </c>
      <c r="R20" s="355">
        <f t="shared" si="1"/>
        <v>100016</v>
      </c>
    </row>
    <row r="21" spans="1:18" ht="12.75" customHeight="1">
      <c r="A21" s="1455"/>
      <c r="B21" s="1456"/>
      <c r="C21" s="347" t="s">
        <v>215</v>
      </c>
      <c r="D21" s="340"/>
      <c r="E21" s="332">
        <v>80</v>
      </c>
      <c r="F21" s="332"/>
      <c r="G21" s="332">
        <v>3008</v>
      </c>
      <c r="H21" s="332">
        <v>1122</v>
      </c>
      <c r="I21" s="332"/>
      <c r="J21" s="332"/>
      <c r="K21" s="332"/>
      <c r="L21" s="332"/>
      <c r="M21" s="332"/>
      <c r="N21" s="332"/>
      <c r="O21" s="332"/>
      <c r="P21" s="332">
        <v>95929</v>
      </c>
      <c r="Q21" s="351">
        <f t="shared" si="0"/>
        <v>4210</v>
      </c>
      <c r="R21" s="355">
        <f t="shared" si="1"/>
        <v>100139</v>
      </c>
    </row>
    <row r="22" spans="1:18">
      <c r="A22" s="1455"/>
      <c r="B22" s="1456"/>
      <c r="C22" s="347" t="s">
        <v>839</v>
      </c>
      <c r="D22" s="340"/>
      <c r="E22" s="332">
        <v>100</v>
      </c>
      <c r="F22" s="332"/>
      <c r="G22" s="332">
        <v>3008</v>
      </c>
      <c r="H22" s="332">
        <v>1122</v>
      </c>
      <c r="I22" s="332"/>
      <c r="J22" s="332"/>
      <c r="K22" s="332"/>
      <c r="L22" s="332"/>
      <c r="M22" s="332"/>
      <c r="N22" s="332"/>
      <c r="O22" s="332">
        <v>552</v>
      </c>
      <c r="P22" s="332">
        <v>97296</v>
      </c>
      <c r="Q22" s="351">
        <f t="shared" si="0"/>
        <v>4782</v>
      </c>
      <c r="R22" s="355">
        <f t="shared" si="1"/>
        <v>102078</v>
      </c>
    </row>
    <row r="23" spans="1:18" ht="12.75" customHeight="1">
      <c r="A23" s="1455" t="s">
        <v>259</v>
      </c>
      <c r="B23" s="1456" t="s">
        <v>121</v>
      </c>
      <c r="C23" s="347" t="s">
        <v>4</v>
      </c>
      <c r="D23" s="340"/>
      <c r="E23" s="332"/>
      <c r="F23" s="332"/>
      <c r="G23" s="332">
        <v>369</v>
      </c>
      <c r="H23" s="332">
        <v>100</v>
      </c>
      <c r="I23" s="332"/>
      <c r="J23" s="332"/>
      <c r="K23" s="332"/>
      <c r="L23" s="332"/>
      <c r="M23" s="332"/>
      <c r="N23" s="332"/>
      <c r="O23" s="332"/>
      <c r="P23" s="332">
        <v>20091</v>
      </c>
      <c r="Q23" s="351">
        <f t="shared" si="0"/>
        <v>469</v>
      </c>
      <c r="R23" s="355">
        <f t="shared" si="1"/>
        <v>20560</v>
      </c>
    </row>
    <row r="24" spans="1:18" ht="12.75" customHeight="1">
      <c r="A24" s="1455"/>
      <c r="B24" s="1456"/>
      <c r="C24" s="347" t="s">
        <v>215</v>
      </c>
      <c r="D24" s="340"/>
      <c r="E24" s="332"/>
      <c r="F24" s="332"/>
      <c r="G24" s="332">
        <v>378</v>
      </c>
      <c r="H24" s="332">
        <v>100</v>
      </c>
      <c r="I24" s="332"/>
      <c r="J24" s="332"/>
      <c r="K24" s="332"/>
      <c r="L24" s="332"/>
      <c r="M24" s="332"/>
      <c r="N24" s="332"/>
      <c r="O24" s="332"/>
      <c r="P24" s="332">
        <v>20091</v>
      </c>
      <c r="Q24" s="351">
        <f t="shared" si="0"/>
        <v>478</v>
      </c>
      <c r="R24" s="355">
        <f t="shared" si="1"/>
        <v>20569</v>
      </c>
    </row>
    <row r="25" spans="1:18">
      <c r="A25" s="1455"/>
      <c r="B25" s="1456"/>
      <c r="C25" s="347" t="s">
        <v>839</v>
      </c>
      <c r="D25" s="340"/>
      <c r="E25" s="332"/>
      <c r="F25" s="332"/>
      <c r="G25" s="332">
        <v>378</v>
      </c>
      <c r="H25" s="332">
        <v>100</v>
      </c>
      <c r="I25" s="332"/>
      <c r="J25" s="332"/>
      <c r="K25" s="332"/>
      <c r="L25" s="332"/>
      <c r="M25" s="332"/>
      <c r="N25" s="332"/>
      <c r="O25" s="332"/>
      <c r="P25" s="332">
        <v>20266</v>
      </c>
      <c r="Q25" s="351">
        <f t="shared" si="0"/>
        <v>478</v>
      </c>
      <c r="R25" s="355">
        <f t="shared" si="1"/>
        <v>20744</v>
      </c>
    </row>
    <row r="26" spans="1:18" ht="12.75" customHeight="1">
      <c r="A26" s="1455" t="s">
        <v>260</v>
      </c>
      <c r="B26" s="1456" t="s">
        <v>121</v>
      </c>
      <c r="C26" s="347" t="s">
        <v>4</v>
      </c>
      <c r="D26" s="340"/>
      <c r="E26" s="332">
        <v>15047</v>
      </c>
      <c r="F26" s="332"/>
      <c r="G26" s="332">
        <v>6141</v>
      </c>
      <c r="H26" s="332">
        <v>4571</v>
      </c>
      <c r="I26" s="332"/>
      <c r="J26" s="332"/>
      <c r="K26" s="332"/>
      <c r="L26" s="332"/>
      <c r="M26" s="332"/>
      <c r="N26" s="332"/>
      <c r="O26" s="332"/>
      <c r="P26" s="332">
        <v>144408</v>
      </c>
      <c r="Q26" s="351">
        <f t="shared" si="0"/>
        <v>25759</v>
      </c>
      <c r="R26" s="355">
        <f t="shared" si="1"/>
        <v>170167</v>
      </c>
    </row>
    <row r="27" spans="1:18" ht="12.75" customHeight="1">
      <c r="A27" s="1455"/>
      <c r="B27" s="1456"/>
      <c r="C27" s="347" t="s">
        <v>215</v>
      </c>
      <c r="D27" s="340"/>
      <c r="E27" s="332">
        <v>15047</v>
      </c>
      <c r="F27" s="332"/>
      <c r="G27" s="332">
        <v>6162</v>
      </c>
      <c r="H27" s="332">
        <v>4571</v>
      </c>
      <c r="I27" s="332"/>
      <c r="J27" s="332"/>
      <c r="K27" s="332"/>
      <c r="L27" s="332"/>
      <c r="M27" s="332"/>
      <c r="N27" s="332"/>
      <c r="O27" s="332"/>
      <c r="P27" s="332">
        <v>159391</v>
      </c>
      <c r="Q27" s="351">
        <f t="shared" si="0"/>
        <v>25780</v>
      </c>
      <c r="R27" s="355">
        <f t="shared" si="1"/>
        <v>185171</v>
      </c>
    </row>
    <row r="28" spans="1:18">
      <c r="A28" s="1455"/>
      <c r="B28" s="1456"/>
      <c r="C28" s="347" t="s">
        <v>839</v>
      </c>
      <c r="D28" s="340"/>
      <c r="E28" s="332">
        <v>15047</v>
      </c>
      <c r="F28" s="332"/>
      <c r="G28" s="332">
        <v>6662</v>
      </c>
      <c r="H28" s="332">
        <v>4571</v>
      </c>
      <c r="I28" s="332"/>
      <c r="J28" s="332"/>
      <c r="K28" s="332"/>
      <c r="L28" s="332"/>
      <c r="M28" s="332"/>
      <c r="N28" s="332"/>
      <c r="O28" s="332">
        <v>1362</v>
      </c>
      <c r="P28" s="332">
        <v>162532</v>
      </c>
      <c r="Q28" s="351">
        <f t="shared" si="0"/>
        <v>27642</v>
      </c>
      <c r="R28" s="355">
        <f t="shared" si="1"/>
        <v>190174</v>
      </c>
    </row>
    <row r="29" spans="1:18" ht="12.75" customHeight="1">
      <c r="A29" s="1455" t="s">
        <v>261</v>
      </c>
      <c r="B29" s="1456" t="s">
        <v>121</v>
      </c>
      <c r="C29" s="347" t="s">
        <v>4</v>
      </c>
      <c r="D29" s="340"/>
      <c r="E29" s="332"/>
      <c r="F29" s="332"/>
      <c r="G29" s="332">
        <v>17777</v>
      </c>
      <c r="H29" s="332">
        <v>4800</v>
      </c>
      <c r="I29" s="332"/>
      <c r="J29" s="332"/>
      <c r="K29" s="332"/>
      <c r="L29" s="332"/>
      <c r="M29" s="332"/>
      <c r="N29" s="332"/>
      <c r="O29" s="332"/>
      <c r="P29" s="332">
        <v>52976</v>
      </c>
      <c r="Q29" s="351">
        <f t="shared" si="0"/>
        <v>22577</v>
      </c>
      <c r="R29" s="355">
        <f t="shared" si="1"/>
        <v>75553</v>
      </c>
    </row>
    <row r="30" spans="1:18" ht="12.75" customHeight="1">
      <c r="A30" s="1455"/>
      <c r="B30" s="1456"/>
      <c r="C30" s="347" t="s">
        <v>215</v>
      </c>
      <c r="D30" s="340"/>
      <c r="E30" s="332"/>
      <c r="F30" s="332"/>
      <c r="G30" s="332">
        <v>18315</v>
      </c>
      <c r="H30" s="332">
        <v>4800</v>
      </c>
      <c r="I30" s="332"/>
      <c r="J30" s="332"/>
      <c r="K30" s="332"/>
      <c r="L30" s="332"/>
      <c r="M30" s="332"/>
      <c r="N30" s="332"/>
      <c r="O30" s="332"/>
      <c r="P30" s="332">
        <v>54348</v>
      </c>
      <c r="Q30" s="351">
        <f t="shared" si="0"/>
        <v>23115</v>
      </c>
      <c r="R30" s="355">
        <f t="shared" si="1"/>
        <v>77463</v>
      </c>
    </row>
    <row r="31" spans="1:18">
      <c r="A31" s="1455"/>
      <c r="B31" s="1456"/>
      <c r="C31" s="347" t="s">
        <v>839</v>
      </c>
      <c r="D31" s="340"/>
      <c r="E31" s="332"/>
      <c r="F31" s="332"/>
      <c r="G31" s="332">
        <v>18315</v>
      </c>
      <c r="H31" s="332">
        <v>4800</v>
      </c>
      <c r="I31" s="332"/>
      <c r="J31" s="332"/>
      <c r="K31" s="332"/>
      <c r="L31" s="332"/>
      <c r="M31" s="332"/>
      <c r="N31" s="332"/>
      <c r="O31" s="332"/>
      <c r="P31" s="332">
        <v>54348</v>
      </c>
      <c r="Q31" s="351">
        <f t="shared" si="0"/>
        <v>23115</v>
      </c>
      <c r="R31" s="355">
        <f t="shared" si="1"/>
        <v>77463</v>
      </c>
    </row>
    <row r="32" spans="1:18" ht="12.75" customHeight="1">
      <c r="A32" s="1455" t="s">
        <v>262</v>
      </c>
      <c r="B32" s="1456" t="s">
        <v>121</v>
      </c>
      <c r="C32" s="347" t="s">
        <v>4</v>
      </c>
      <c r="D32" s="340"/>
      <c r="E32" s="332"/>
      <c r="F32" s="332"/>
      <c r="G32" s="332">
        <v>11937</v>
      </c>
      <c r="H32" s="332">
        <v>3223</v>
      </c>
      <c r="I32" s="332"/>
      <c r="J32" s="332"/>
      <c r="K32" s="332"/>
      <c r="L32" s="332"/>
      <c r="M32" s="332"/>
      <c r="N32" s="332"/>
      <c r="O32" s="332"/>
      <c r="P32" s="332">
        <v>23994</v>
      </c>
      <c r="Q32" s="351">
        <f t="shared" si="0"/>
        <v>15160</v>
      </c>
      <c r="R32" s="355">
        <f t="shared" si="1"/>
        <v>39154</v>
      </c>
    </row>
    <row r="33" spans="1:18" ht="12.75" customHeight="1">
      <c r="A33" s="1455"/>
      <c r="B33" s="1456"/>
      <c r="C33" s="347" t="s">
        <v>215</v>
      </c>
      <c r="D33" s="340"/>
      <c r="E33" s="332"/>
      <c r="F33" s="332"/>
      <c r="G33" s="332">
        <v>12317</v>
      </c>
      <c r="H33" s="332">
        <v>3223</v>
      </c>
      <c r="I33" s="332"/>
      <c r="J33" s="332"/>
      <c r="K33" s="332"/>
      <c r="L33" s="332"/>
      <c r="M33" s="332"/>
      <c r="N33" s="332"/>
      <c r="O33" s="332"/>
      <c r="P33" s="332">
        <v>24729</v>
      </c>
      <c r="Q33" s="351">
        <f t="shared" si="0"/>
        <v>15540</v>
      </c>
      <c r="R33" s="355">
        <f t="shared" si="1"/>
        <v>40269</v>
      </c>
    </row>
    <row r="34" spans="1:18">
      <c r="A34" s="1455"/>
      <c r="B34" s="1456"/>
      <c r="C34" s="347" t="s">
        <v>839</v>
      </c>
      <c r="D34" s="340"/>
      <c r="E34" s="332"/>
      <c r="F34" s="332"/>
      <c r="G34" s="332">
        <v>12317</v>
      </c>
      <c r="H34" s="332">
        <v>3223</v>
      </c>
      <c r="I34" s="332"/>
      <c r="J34" s="332"/>
      <c r="K34" s="332"/>
      <c r="L34" s="332"/>
      <c r="M34" s="332"/>
      <c r="N34" s="332"/>
      <c r="O34" s="332"/>
      <c r="P34" s="332">
        <v>24729</v>
      </c>
      <c r="Q34" s="351">
        <f t="shared" si="0"/>
        <v>15540</v>
      </c>
      <c r="R34" s="355">
        <f t="shared" si="1"/>
        <v>40269</v>
      </c>
    </row>
    <row r="35" spans="1:18" s="331" customFormat="1" ht="12.75" customHeight="1">
      <c r="A35" s="1444" t="s">
        <v>263</v>
      </c>
      <c r="B35" s="1447" t="s">
        <v>121</v>
      </c>
      <c r="C35" s="348" t="s">
        <v>4</v>
      </c>
      <c r="D35" s="342">
        <f>D29+D32</f>
        <v>0</v>
      </c>
      <c r="E35" s="334">
        <f t="shared" ref="E35:P35" si="2">E29+E32</f>
        <v>0</v>
      </c>
      <c r="F35" s="334">
        <f t="shared" si="2"/>
        <v>0</v>
      </c>
      <c r="G35" s="334">
        <f t="shared" si="2"/>
        <v>29714</v>
      </c>
      <c r="H35" s="334">
        <f t="shared" ref="H35" si="3">H29+H32</f>
        <v>8023</v>
      </c>
      <c r="I35" s="334">
        <f t="shared" si="2"/>
        <v>0</v>
      </c>
      <c r="J35" s="334">
        <f t="shared" si="2"/>
        <v>0</v>
      </c>
      <c r="K35" s="334">
        <f t="shared" si="2"/>
        <v>0</v>
      </c>
      <c r="L35" s="334">
        <f t="shared" si="2"/>
        <v>0</v>
      </c>
      <c r="M35" s="334">
        <f t="shared" si="2"/>
        <v>0</v>
      </c>
      <c r="N35" s="334">
        <f t="shared" si="2"/>
        <v>0</v>
      </c>
      <c r="O35" s="334">
        <f t="shared" si="2"/>
        <v>0</v>
      </c>
      <c r="P35" s="334">
        <f t="shared" si="2"/>
        <v>76970</v>
      </c>
      <c r="Q35" s="352">
        <f t="shared" si="0"/>
        <v>37737</v>
      </c>
      <c r="R35" s="356">
        <f t="shared" si="1"/>
        <v>114707</v>
      </c>
    </row>
    <row r="36" spans="1:18" s="331" customFormat="1" ht="12.75" customHeight="1">
      <c r="A36" s="1444"/>
      <c r="B36" s="1447"/>
      <c r="C36" s="348" t="s">
        <v>215</v>
      </c>
      <c r="D36" s="342">
        <f t="shared" ref="D36:P36" si="4">D30+D33</f>
        <v>0</v>
      </c>
      <c r="E36" s="334">
        <f t="shared" si="4"/>
        <v>0</v>
      </c>
      <c r="F36" s="334">
        <f t="shared" si="4"/>
        <v>0</v>
      </c>
      <c r="G36" s="334">
        <f t="shared" si="4"/>
        <v>30632</v>
      </c>
      <c r="H36" s="334">
        <f t="shared" ref="H36" si="5">H30+H33</f>
        <v>8023</v>
      </c>
      <c r="I36" s="334">
        <f t="shared" si="4"/>
        <v>0</v>
      </c>
      <c r="J36" s="334">
        <f t="shared" si="4"/>
        <v>0</v>
      </c>
      <c r="K36" s="334">
        <f t="shared" si="4"/>
        <v>0</v>
      </c>
      <c r="L36" s="334">
        <f t="shared" si="4"/>
        <v>0</v>
      </c>
      <c r="M36" s="334">
        <f t="shared" si="4"/>
        <v>0</v>
      </c>
      <c r="N36" s="334">
        <f t="shared" si="4"/>
        <v>0</v>
      </c>
      <c r="O36" s="334">
        <f t="shared" si="4"/>
        <v>0</v>
      </c>
      <c r="P36" s="334">
        <f t="shared" si="4"/>
        <v>79077</v>
      </c>
      <c r="Q36" s="352">
        <f t="shared" si="0"/>
        <v>38655</v>
      </c>
      <c r="R36" s="356">
        <f t="shared" si="1"/>
        <v>117732</v>
      </c>
    </row>
    <row r="37" spans="1:18" s="331" customFormat="1" ht="14.25">
      <c r="A37" s="1444"/>
      <c r="B37" s="1447"/>
      <c r="C37" s="348" t="s">
        <v>839</v>
      </c>
      <c r="D37" s="342">
        <f t="shared" ref="D37:P37" si="6">D31+D34</f>
        <v>0</v>
      </c>
      <c r="E37" s="334">
        <f t="shared" si="6"/>
        <v>0</v>
      </c>
      <c r="F37" s="334">
        <f t="shared" si="6"/>
        <v>0</v>
      </c>
      <c r="G37" s="334">
        <f t="shared" si="6"/>
        <v>30632</v>
      </c>
      <c r="H37" s="334">
        <f t="shared" ref="H37" si="7">H31+H34</f>
        <v>8023</v>
      </c>
      <c r="I37" s="334">
        <f t="shared" si="6"/>
        <v>0</v>
      </c>
      <c r="J37" s="334">
        <f t="shared" si="6"/>
        <v>0</v>
      </c>
      <c r="K37" s="334">
        <f t="shared" si="6"/>
        <v>0</v>
      </c>
      <c r="L37" s="334">
        <f t="shared" si="6"/>
        <v>0</v>
      </c>
      <c r="M37" s="334">
        <f t="shared" si="6"/>
        <v>0</v>
      </c>
      <c r="N37" s="334">
        <f t="shared" si="6"/>
        <v>0</v>
      </c>
      <c r="O37" s="334">
        <f t="shared" si="6"/>
        <v>0</v>
      </c>
      <c r="P37" s="334">
        <f t="shared" si="6"/>
        <v>79077</v>
      </c>
      <c r="Q37" s="352">
        <f t="shared" si="0"/>
        <v>38655</v>
      </c>
      <c r="R37" s="356">
        <f t="shared" si="1"/>
        <v>117732</v>
      </c>
    </row>
    <row r="38" spans="1:18" ht="12.75" customHeight="1">
      <c r="A38" s="1455" t="s">
        <v>264</v>
      </c>
      <c r="B38" s="1456" t="s">
        <v>121</v>
      </c>
      <c r="C38" s="347" t="s">
        <v>4</v>
      </c>
      <c r="D38" s="340"/>
      <c r="E38" s="332">
        <v>13500</v>
      </c>
      <c r="F38" s="332"/>
      <c r="G38" s="332">
        <v>19764</v>
      </c>
      <c r="H38" s="332">
        <v>5336</v>
      </c>
      <c r="I38" s="332"/>
      <c r="J38" s="332"/>
      <c r="K38" s="332"/>
      <c r="L38" s="332"/>
      <c r="M38" s="332"/>
      <c r="N38" s="332"/>
      <c r="O38" s="332"/>
      <c r="P38" s="332">
        <v>72478</v>
      </c>
      <c r="Q38" s="351">
        <f t="shared" si="0"/>
        <v>38600</v>
      </c>
      <c r="R38" s="355">
        <f t="shared" si="1"/>
        <v>111078</v>
      </c>
    </row>
    <row r="39" spans="1:18" ht="12.75" customHeight="1">
      <c r="A39" s="1455"/>
      <c r="B39" s="1456"/>
      <c r="C39" s="347" t="s">
        <v>215</v>
      </c>
      <c r="D39" s="340"/>
      <c r="E39" s="332">
        <v>13500</v>
      </c>
      <c r="F39" s="332"/>
      <c r="G39" s="332">
        <v>20352</v>
      </c>
      <c r="H39" s="332">
        <v>5336</v>
      </c>
      <c r="I39" s="332"/>
      <c r="J39" s="332"/>
      <c r="K39" s="332"/>
      <c r="L39" s="332"/>
      <c r="M39" s="332"/>
      <c r="N39" s="332"/>
      <c r="O39" s="332"/>
      <c r="P39" s="332">
        <v>73899</v>
      </c>
      <c r="Q39" s="351">
        <f t="shared" si="0"/>
        <v>39188</v>
      </c>
      <c r="R39" s="355">
        <f t="shared" si="1"/>
        <v>113087</v>
      </c>
    </row>
    <row r="40" spans="1:18">
      <c r="A40" s="1455"/>
      <c r="B40" s="1456"/>
      <c r="C40" s="347" t="s">
        <v>839</v>
      </c>
      <c r="D40" s="340"/>
      <c r="E40" s="332">
        <v>13500</v>
      </c>
      <c r="F40" s="332"/>
      <c r="G40" s="332">
        <v>20352</v>
      </c>
      <c r="H40" s="332">
        <v>5336</v>
      </c>
      <c r="I40" s="332"/>
      <c r="J40" s="332"/>
      <c r="K40" s="332"/>
      <c r="L40" s="332"/>
      <c r="M40" s="332"/>
      <c r="N40" s="332"/>
      <c r="O40" s="332"/>
      <c r="P40" s="332">
        <v>73899</v>
      </c>
      <c r="Q40" s="351">
        <f t="shared" si="0"/>
        <v>39188</v>
      </c>
      <c r="R40" s="355">
        <f t="shared" si="1"/>
        <v>113087</v>
      </c>
    </row>
    <row r="41" spans="1:18" ht="12.75" customHeight="1">
      <c r="A41" s="1455" t="s">
        <v>265</v>
      </c>
      <c r="B41" s="1456" t="s">
        <v>121</v>
      </c>
      <c r="C41" s="347" t="s">
        <v>4</v>
      </c>
      <c r="D41" s="340"/>
      <c r="E41" s="332"/>
      <c r="F41" s="332"/>
      <c r="G41" s="332">
        <v>8708</v>
      </c>
      <c r="H41" s="332">
        <v>1786</v>
      </c>
      <c r="I41" s="332"/>
      <c r="J41" s="332"/>
      <c r="K41" s="332"/>
      <c r="L41" s="332"/>
      <c r="M41" s="332"/>
      <c r="N41" s="332"/>
      <c r="O41" s="332"/>
      <c r="P41" s="332">
        <v>21543</v>
      </c>
      <c r="Q41" s="351">
        <f t="shared" si="0"/>
        <v>10494</v>
      </c>
      <c r="R41" s="355">
        <f t="shared" si="1"/>
        <v>32037</v>
      </c>
    </row>
    <row r="42" spans="1:18" ht="12.75" customHeight="1">
      <c r="A42" s="1455"/>
      <c r="B42" s="1456"/>
      <c r="C42" s="347" t="s">
        <v>215</v>
      </c>
      <c r="D42" s="340"/>
      <c r="E42" s="332"/>
      <c r="F42" s="332"/>
      <c r="G42" s="332">
        <v>8943</v>
      </c>
      <c r="H42" s="332">
        <v>1786</v>
      </c>
      <c r="I42" s="332"/>
      <c r="J42" s="332"/>
      <c r="K42" s="332"/>
      <c r="L42" s="332"/>
      <c r="M42" s="332"/>
      <c r="N42" s="332"/>
      <c r="O42" s="332"/>
      <c r="P42" s="332">
        <v>22418</v>
      </c>
      <c r="Q42" s="351">
        <f t="shared" si="0"/>
        <v>10729</v>
      </c>
      <c r="R42" s="355">
        <f t="shared" si="1"/>
        <v>33147</v>
      </c>
    </row>
    <row r="43" spans="1:18">
      <c r="A43" s="1455"/>
      <c r="B43" s="1456"/>
      <c r="C43" s="347" t="s">
        <v>839</v>
      </c>
      <c r="D43" s="340"/>
      <c r="E43" s="332"/>
      <c r="F43" s="332"/>
      <c r="G43" s="332">
        <v>8943</v>
      </c>
      <c r="H43" s="332">
        <v>1786</v>
      </c>
      <c r="I43" s="332"/>
      <c r="J43" s="332"/>
      <c r="K43" s="332"/>
      <c r="L43" s="332"/>
      <c r="M43" s="332"/>
      <c r="N43" s="332"/>
      <c r="O43" s="332"/>
      <c r="P43" s="332">
        <v>22418</v>
      </c>
      <c r="Q43" s="351">
        <f t="shared" si="0"/>
        <v>10729</v>
      </c>
      <c r="R43" s="355">
        <f t="shared" si="1"/>
        <v>33147</v>
      </c>
    </row>
    <row r="44" spans="1:18" s="331" customFormat="1" ht="12.75" customHeight="1">
      <c r="A44" s="1444" t="s">
        <v>266</v>
      </c>
      <c r="B44" s="1447" t="s">
        <v>121</v>
      </c>
      <c r="C44" s="348" t="s">
        <v>4</v>
      </c>
      <c r="D44" s="342">
        <f>D38+D41</f>
        <v>0</v>
      </c>
      <c r="E44" s="334">
        <f t="shared" ref="E44:P44" si="8">E38+E41</f>
        <v>13500</v>
      </c>
      <c r="F44" s="334">
        <f t="shared" si="8"/>
        <v>0</v>
      </c>
      <c r="G44" s="334">
        <f t="shared" si="8"/>
        <v>28472</v>
      </c>
      <c r="H44" s="334">
        <f t="shared" ref="H44" si="9">H38+H41</f>
        <v>7122</v>
      </c>
      <c r="I44" s="334">
        <f t="shared" si="8"/>
        <v>0</v>
      </c>
      <c r="J44" s="334">
        <f t="shared" si="8"/>
        <v>0</v>
      </c>
      <c r="K44" s="334">
        <f t="shared" si="8"/>
        <v>0</v>
      </c>
      <c r="L44" s="334">
        <f t="shared" si="8"/>
        <v>0</v>
      </c>
      <c r="M44" s="334">
        <f t="shared" si="8"/>
        <v>0</v>
      </c>
      <c r="N44" s="334">
        <f t="shared" si="8"/>
        <v>0</v>
      </c>
      <c r="O44" s="334">
        <f t="shared" si="8"/>
        <v>0</v>
      </c>
      <c r="P44" s="334">
        <f t="shared" si="8"/>
        <v>94021</v>
      </c>
      <c r="Q44" s="352">
        <f t="shared" si="0"/>
        <v>49094</v>
      </c>
      <c r="R44" s="356">
        <f t="shared" si="1"/>
        <v>143115</v>
      </c>
    </row>
    <row r="45" spans="1:18" s="331" customFormat="1" ht="12.75" customHeight="1">
      <c r="A45" s="1444"/>
      <c r="B45" s="1447"/>
      <c r="C45" s="348" t="s">
        <v>215</v>
      </c>
      <c r="D45" s="342">
        <f t="shared" ref="D45:P45" si="10">D39+D42</f>
        <v>0</v>
      </c>
      <c r="E45" s="334">
        <f t="shared" si="10"/>
        <v>13500</v>
      </c>
      <c r="F45" s="334">
        <f t="shared" si="10"/>
        <v>0</v>
      </c>
      <c r="G45" s="334">
        <f t="shared" si="10"/>
        <v>29295</v>
      </c>
      <c r="H45" s="334">
        <f t="shared" ref="H45" si="11">H39+H42</f>
        <v>7122</v>
      </c>
      <c r="I45" s="334">
        <f t="shared" si="10"/>
        <v>0</v>
      </c>
      <c r="J45" s="334">
        <f t="shared" si="10"/>
        <v>0</v>
      </c>
      <c r="K45" s="334">
        <f t="shared" si="10"/>
        <v>0</v>
      </c>
      <c r="L45" s="334">
        <f t="shared" si="10"/>
        <v>0</v>
      </c>
      <c r="M45" s="334">
        <f t="shared" si="10"/>
        <v>0</v>
      </c>
      <c r="N45" s="334">
        <f t="shared" si="10"/>
        <v>0</v>
      </c>
      <c r="O45" s="334">
        <f t="shared" si="10"/>
        <v>0</v>
      </c>
      <c r="P45" s="334">
        <f t="shared" si="10"/>
        <v>96317</v>
      </c>
      <c r="Q45" s="352">
        <f t="shared" si="0"/>
        <v>49917</v>
      </c>
      <c r="R45" s="356">
        <f t="shared" si="1"/>
        <v>146234</v>
      </c>
    </row>
    <row r="46" spans="1:18" s="331" customFormat="1" ht="14.25">
      <c r="A46" s="1444"/>
      <c r="B46" s="1447"/>
      <c r="C46" s="348" t="s">
        <v>839</v>
      </c>
      <c r="D46" s="342">
        <f t="shared" ref="D46:P46" si="12">D40+D43</f>
        <v>0</v>
      </c>
      <c r="E46" s="334">
        <f t="shared" si="12"/>
        <v>13500</v>
      </c>
      <c r="F46" s="334">
        <f t="shared" si="12"/>
        <v>0</v>
      </c>
      <c r="G46" s="334">
        <f t="shared" si="12"/>
        <v>29295</v>
      </c>
      <c r="H46" s="334">
        <f t="shared" ref="H46" si="13">H40+H43</f>
        <v>7122</v>
      </c>
      <c r="I46" s="334">
        <f t="shared" si="12"/>
        <v>0</v>
      </c>
      <c r="J46" s="334">
        <f t="shared" si="12"/>
        <v>0</v>
      </c>
      <c r="K46" s="334">
        <f t="shared" si="12"/>
        <v>0</v>
      </c>
      <c r="L46" s="334">
        <f t="shared" si="12"/>
        <v>0</v>
      </c>
      <c r="M46" s="334">
        <f t="shared" si="12"/>
        <v>0</v>
      </c>
      <c r="N46" s="334">
        <f t="shared" si="12"/>
        <v>0</v>
      </c>
      <c r="O46" s="334">
        <f t="shared" si="12"/>
        <v>0</v>
      </c>
      <c r="P46" s="334">
        <f t="shared" si="12"/>
        <v>96317</v>
      </c>
      <c r="Q46" s="352">
        <f t="shared" si="0"/>
        <v>49917</v>
      </c>
      <c r="R46" s="356">
        <f t="shared" si="1"/>
        <v>146234</v>
      </c>
    </row>
    <row r="47" spans="1:18" ht="12.75" customHeight="1">
      <c r="A47" s="1455" t="s">
        <v>267</v>
      </c>
      <c r="B47" s="1456" t="s">
        <v>121</v>
      </c>
      <c r="C47" s="347" t="s">
        <v>4</v>
      </c>
      <c r="D47" s="340"/>
      <c r="E47" s="332"/>
      <c r="F47" s="332"/>
      <c r="G47" s="332">
        <v>3872</v>
      </c>
      <c r="H47" s="332">
        <v>1045</v>
      </c>
      <c r="I47" s="332"/>
      <c r="J47" s="332"/>
      <c r="K47" s="332"/>
      <c r="L47" s="332"/>
      <c r="M47" s="332"/>
      <c r="N47" s="332"/>
      <c r="O47" s="332"/>
      <c r="P47" s="332">
        <v>25689</v>
      </c>
      <c r="Q47" s="351">
        <f t="shared" si="0"/>
        <v>4917</v>
      </c>
      <c r="R47" s="355">
        <f t="shared" si="1"/>
        <v>30606</v>
      </c>
    </row>
    <row r="48" spans="1:18" ht="12.75" customHeight="1">
      <c r="A48" s="1455"/>
      <c r="B48" s="1456"/>
      <c r="C48" s="347" t="s">
        <v>215</v>
      </c>
      <c r="D48" s="340"/>
      <c r="E48" s="332"/>
      <c r="F48" s="332"/>
      <c r="G48" s="332">
        <v>3990</v>
      </c>
      <c r="H48" s="332">
        <v>1045</v>
      </c>
      <c r="I48" s="332"/>
      <c r="J48" s="332"/>
      <c r="K48" s="332"/>
      <c r="L48" s="332"/>
      <c r="M48" s="332"/>
      <c r="N48" s="332"/>
      <c r="O48" s="332"/>
      <c r="P48" s="332">
        <v>26277</v>
      </c>
      <c r="Q48" s="351">
        <f t="shared" si="0"/>
        <v>5035</v>
      </c>
      <c r="R48" s="355">
        <f t="shared" si="1"/>
        <v>31312</v>
      </c>
    </row>
    <row r="49" spans="1:18">
      <c r="A49" s="1455"/>
      <c r="B49" s="1456"/>
      <c r="C49" s="347" t="s">
        <v>839</v>
      </c>
      <c r="D49" s="340"/>
      <c r="E49" s="332"/>
      <c r="F49" s="332"/>
      <c r="G49" s="332">
        <v>3990</v>
      </c>
      <c r="H49" s="332">
        <v>1045</v>
      </c>
      <c r="I49" s="332"/>
      <c r="J49" s="332"/>
      <c r="K49" s="332"/>
      <c r="L49" s="332"/>
      <c r="M49" s="332"/>
      <c r="N49" s="332"/>
      <c r="O49" s="332"/>
      <c r="P49" s="332">
        <v>26277</v>
      </c>
      <c r="Q49" s="351">
        <f t="shared" si="0"/>
        <v>5035</v>
      </c>
      <c r="R49" s="355">
        <f t="shared" si="1"/>
        <v>31312</v>
      </c>
    </row>
    <row r="50" spans="1:18" ht="12.75" customHeight="1">
      <c r="A50" s="1455" t="s">
        <v>268</v>
      </c>
      <c r="B50" s="1456" t="s">
        <v>121</v>
      </c>
      <c r="C50" s="347" t="s">
        <v>4</v>
      </c>
      <c r="D50" s="340"/>
      <c r="E50" s="332"/>
      <c r="F50" s="332"/>
      <c r="G50" s="332">
        <v>2979</v>
      </c>
      <c r="H50" s="332">
        <v>804</v>
      </c>
      <c r="I50" s="332"/>
      <c r="J50" s="332"/>
      <c r="K50" s="332"/>
      <c r="L50" s="332"/>
      <c r="M50" s="332"/>
      <c r="N50" s="332"/>
      <c r="O50" s="332"/>
      <c r="P50" s="332">
        <v>6477</v>
      </c>
      <c r="Q50" s="351">
        <f t="shared" si="0"/>
        <v>3783</v>
      </c>
      <c r="R50" s="355">
        <f t="shared" si="1"/>
        <v>10260</v>
      </c>
    </row>
    <row r="51" spans="1:18" ht="12.75" customHeight="1">
      <c r="A51" s="1455"/>
      <c r="B51" s="1456"/>
      <c r="C51" s="347" t="s">
        <v>215</v>
      </c>
      <c r="D51" s="340"/>
      <c r="E51" s="332"/>
      <c r="F51" s="332"/>
      <c r="G51" s="332">
        <v>3046</v>
      </c>
      <c r="H51" s="332">
        <v>804</v>
      </c>
      <c r="I51" s="332"/>
      <c r="J51" s="332"/>
      <c r="K51" s="332"/>
      <c r="L51" s="332"/>
      <c r="M51" s="332"/>
      <c r="N51" s="332"/>
      <c r="O51" s="332"/>
      <c r="P51" s="332">
        <v>6673</v>
      </c>
      <c r="Q51" s="351">
        <f t="shared" si="0"/>
        <v>3850</v>
      </c>
      <c r="R51" s="355">
        <f t="shared" si="1"/>
        <v>10523</v>
      </c>
    </row>
    <row r="52" spans="1:18">
      <c r="A52" s="1455"/>
      <c r="B52" s="1456"/>
      <c r="C52" s="347" t="s">
        <v>839</v>
      </c>
      <c r="D52" s="340"/>
      <c r="E52" s="332"/>
      <c r="F52" s="332"/>
      <c r="G52" s="332">
        <v>3046</v>
      </c>
      <c r="H52" s="332">
        <v>804</v>
      </c>
      <c r="I52" s="332"/>
      <c r="J52" s="332"/>
      <c r="K52" s="332"/>
      <c r="L52" s="332"/>
      <c r="M52" s="332"/>
      <c r="N52" s="332"/>
      <c r="O52" s="332"/>
      <c r="P52" s="332">
        <v>6673</v>
      </c>
      <c r="Q52" s="351">
        <f t="shared" si="0"/>
        <v>3850</v>
      </c>
      <c r="R52" s="355">
        <f t="shared" si="1"/>
        <v>10523</v>
      </c>
    </row>
    <row r="53" spans="1:18" ht="12.75" customHeight="1">
      <c r="A53" s="1455" t="s">
        <v>868</v>
      </c>
      <c r="B53" s="1456" t="s">
        <v>121</v>
      </c>
      <c r="C53" s="347" t="s">
        <v>4</v>
      </c>
      <c r="D53" s="340"/>
      <c r="E53" s="332"/>
      <c r="F53" s="332"/>
      <c r="G53" s="332"/>
      <c r="H53" s="332"/>
      <c r="I53" s="332"/>
      <c r="J53" s="332"/>
      <c r="K53" s="332"/>
      <c r="L53" s="332"/>
      <c r="M53" s="332"/>
      <c r="N53" s="332"/>
      <c r="O53" s="332"/>
      <c r="P53" s="332"/>
      <c r="Q53" s="351">
        <f t="shared" ref="Q53:Q55" si="14">SUM(D53:O53)</f>
        <v>0</v>
      </c>
      <c r="R53" s="355">
        <f t="shared" ref="R53:R55" si="15">SUM(D53:P53)</f>
        <v>0</v>
      </c>
    </row>
    <row r="54" spans="1:18" ht="12.75" customHeight="1">
      <c r="A54" s="1455"/>
      <c r="B54" s="1456"/>
      <c r="C54" s="347" t="s">
        <v>215</v>
      </c>
      <c r="D54" s="340"/>
      <c r="E54" s="332"/>
      <c r="F54" s="332"/>
      <c r="G54" s="332"/>
      <c r="H54" s="332"/>
      <c r="I54" s="332"/>
      <c r="J54" s="332"/>
      <c r="K54" s="332"/>
      <c r="L54" s="332"/>
      <c r="M54" s="332"/>
      <c r="N54" s="332"/>
      <c r="O54" s="332"/>
      <c r="P54" s="332"/>
      <c r="Q54" s="351">
        <f t="shared" si="14"/>
        <v>0</v>
      </c>
      <c r="R54" s="355">
        <f t="shared" si="15"/>
        <v>0</v>
      </c>
    </row>
    <row r="55" spans="1:18">
      <c r="A55" s="1455"/>
      <c r="B55" s="1456"/>
      <c r="C55" s="347" t="s">
        <v>839</v>
      </c>
      <c r="D55" s="340"/>
      <c r="E55" s="332"/>
      <c r="F55" s="332"/>
      <c r="G55" s="332">
        <v>4500</v>
      </c>
      <c r="H55" s="332"/>
      <c r="I55" s="332"/>
      <c r="J55" s="332"/>
      <c r="K55" s="332"/>
      <c r="L55" s="332"/>
      <c r="M55" s="332"/>
      <c r="N55" s="332"/>
      <c r="O55" s="332"/>
      <c r="P55" s="332">
        <v>9500</v>
      </c>
      <c r="Q55" s="351">
        <f t="shared" si="14"/>
        <v>4500</v>
      </c>
      <c r="R55" s="355">
        <f t="shared" si="15"/>
        <v>14000</v>
      </c>
    </row>
    <row r="56" spans="1:18" ht="12.75" customHeight="1">
      <c r="A56" s="1455" t="s">
        <v>269</v>
      </c>
      <c r="B56" s="1456" t="s">
        <v>284</v>
      </c>
      <c r="C56" s="347" t="s">
        <v>4</v>
      </c>
      <c r="D56" s="340"/>
      <c r="E56" s="332">
        <v>366</v>
      </c>
      <c r="F56" s="332"/>
      <c r="G56" s="332"/>
      <c r="H56" s="332">
        <v>18585</v>
      </c>
      <c r="I56" s="332"/>
      <c r="J56" s="332"/>
      <c r="K56" s="332"/>
      <c r="L56" s="332"/>
      <c r="M56" s="332"/>
      <c r="N56" s="332"/>
      <c r="O56" s="332"/>
      <c r="P56" s="332">
        <v>64309</v>
      </c>
      <c r="Q56" s="351">
        <f t="shared" si="0"/>
        <v>18951</v>
      </c>
      <c r="R56" s="355">
        <f t="shared" si="1"/>
        <v>83260</v>
      </c>
    </row>
    <row r="57" spans="1:18" ht="12.75" customHeight="1">
      <c r="A57" s="1455"/>
      <c r="B57" s="1456"/>
      <c r="C57" s="347" t="s">
        <v>215</v>
      </c>
      <c r="D57" s="340"/>
      <c r="E57" s="332">
        <v>366</v>
      </c>
      <c r="F57" s="332"/>
      <c r="G57" s="332"/>
      <c r="H57" s="332">
        <v>18585</v>
      </c>
      <c r="I57" s="332"/>
      <c r="J57" s="332"/>
      <c r="K57" s="332"/>
      <c r="L57" s="332"/>
      <c r="M57" s="332"/>
      <c r="N57" s="332"/>
      <c r="O57" s="332"/>
      <c r="P57" s="332">
        <v>50780</v>
      </c>
      <c r="Q57" s="351">
        <f t="shared" si="0"/>
        <v>18951</v>
      </c>
      <c r="R57" s="355">
        <f t="shared" si="1"/>
        <v>69731</v>
      </c>
    </row>
    <row r="58" spans="1:18">
      <c r="A58" s="1455"/>
      <c r="B58" s="1456"/>
      <c r="C58" s="347" t="s">
        <v>839</v>
      </c>
      <c r="D58" s="340"/>
      <c r="E58" s="332">
        <v>366</v>
      </c>
      <c r="F58" s="332"/>
      <c r="G58" s="332"/>
      <c r="H58" s="332">
        <v>18585</v>
      </c>
      <c r="I58" s="332"/>
      <c r="J58" s="332"/>
      <c r="K58" s="332"/>
      <c r="L58" s="332">
        <v>446</v>
      </c>
      <c r="M58" s="332"/>
      <c r="N58" s="332"/>
      <c r="O58" s="332">
        <v>603</v>
      </c>
      <c r="P58" s="332">
        <v>54879</v>
      </c>
      <c r="Q58" s="351">
        <f t="shared" si="0"/>
        <v>20000</v>
      </c>
      <c r="R58" s="355">
        <f t="shared" si="1"/>
        <v>74879</v>
      </c>
    </row>
    <row r="59" spans="1:18" s="331" customFormat="1" ht="12.75" customHeight="1">
      <c r="A59" s="1444" t="s">
        <v>271</v>
      </c>
      <c r="B59" s="1451"/>
      <c r="C59" s="348" t="s">
        <v>4</v>
      </c>
      <c r="D59" s="343">
        <f>D35+D44+D47+D50+D56+D53</f>
        <v>0</v>
      </c>
      <c r="E59" s="334">
        <f t="shared" ref="E59:P59" si="16">E35+E44+E47+E50+E56+E53</f>
        <v>13866</v>
      </c>
      <c r="F59" s="334">
        <f t="shared" si="16"/>
        <v>0</v>
      </c>
      <c r="G59" s="334">
        <f t="shared" si="16"/>
        <v>65037</v>
      </c>
      <c r="H59" s="334">
        <f t="shared" si="16"/>
        <v>35579</v>
      </c>
      <c r="I59" s="334">
        <f t="shared" si="16"/>
        <v>0</v>
      </c>
      <c r="J59" s="334">
        <f t="shared" si="16"/>
        <v>0</v>
      </c>
      <c r="K59" s="334">
        <f t="shared" si="16"/>
        <v>0</v>
      </c>
      <c r="L59" s="334">
        <f t="shared" si="16"/>
        <v>0</v>
      </c>
      <c r="M59" s="334">
        <f t="shared" si="16"/>
        <v>0</v>
      </c>
      <c r="N59" s="334">
        <f t="shared" si="16"/>
        <v>0</v>
      </c>
      <c r="O59" s="334">
        <f t="shared" si="16"/>
        <v>0</v>
      </c>
      <c r="P59" s="334">
        <f t="shared" si="16"/>
        <v>267466</v>
      </c>
      <c r="Q59" s="352">
        <f t="shared" si="0"/>
        <v>114482</v>
      </c>
      <c r="R59" s="356">
        <f t="shared" si="1"/>
        <v>381948</v>
      </c>
    </row>
    <row r="60" spans="1:18" s="331" customFormat="1" ht="12.75" customHeight="1">
      <c r="A60" s="1444"/>
      <c r="B60" s="1452"/>
      <c r="C60" s="348" t="s">
        <v>215</v>
      </c>
      <c r="D60" s="343">
        <f t="shared" ref="D60:P60" si="17">D36+D45+D48+D51+D57+D54</f>
        <v>0</v>
      </c>
      <c r="E60" s="334">
        <f t="shared" si="17"/>
        <v>13866</v>
      </c>
      <c r="F60" s="334">
        <f t="shared" si="17"/>
        <v>0</v>
      </c>
      <c r="G60" s="334">
        <f t="shared" si="17"/>
        <v>66963</v>
      </c>
      <c r="H60" s="334">
        <f t="shared" si="17"/>
        <v>35579</v>
      </c>
      <c r="I60" s="334">
        <f t="shared" si="17"/>
        <v>0</v>
      </c>
      <c r="J60" s="334">
        <f t="shared" si="17"/>
        <v>0</v>
      </c>
      <c r="K60" s="334">
        <f t="shared" si="17"/>
        <v>0</v>
      </c>
      <c r="L60" s="334">
        <f t="shared" si="17"/>
        <v>0</v>
      </c>
      <c r="M60" s="334">
        <f t="shared" si="17"/>
        <v>0</v>
      </c>
      <c r="N60" s="334">
        <f t="shared" si="17"/>
        <v>0</v>
      </c>
      <c r="O60" s="334">
        <f t="shared" si="17"/>
        <v>0</v>
      </c>
      <c r="P60" s="334">
        <f t="shared" si="17"/>
        <v>259124</v>
      </c>
      <c r="Q60" s="352">
        <f t="shared" si="0"/>
        <v>116408</v>
      </c>
      <c r="R60" s="356">
        <f t="shared" si="1"/>
        <v>375532</v>
      </c>
    </row>
    <row r="61" spans="1:18" s="331" customFormat="1" ht="14.25">
      <c r="A61" s="1444"/>
      <c r="B61" s="1446"/>
      <c r="C61" s="348" t="s">
        <v>839</v>
      </c>
      <c r="D61" s="343">
        <f t="shared" ref="D61:P61" si="18">D37+D46+D49+D52+D58+D55</f>
        <v>0</v>
      </c>
      <c r="E61" s="334">
        <f t="shared" si="18"/>
        <v>13866</v>
      </c>
      <c r="F61" s="334">
        <f t="shared" si="18"/>
        <v>0</v>
      </c>
      <c r="G61" s="334">
        <f t="shared" si="18"/>
        <v>71463</v>
      </c>
      <c r="H61" s="334">
        <f t="shared" si="18"/>
        <v>35579</v>
      </c>
      <c r="I61" s="334">
        <f t="shared" si="18"/>
        <v>0</v>
      </c>
      <c r="J61" s="334">
        <f t="shared" si="18"/>
        <v>0</v>
      </c>
      <c r="K61" s="334">
        <f t="shared" si="18"/>
        <v>0</v>
      </c>
      <c r="L61" s="334">
        <f t="shared" si="18"/>
        <v>446</v>
      </c>
      <c r="M61" s="334">
        <f t="shared" si="18"/>
        <v>0</v>
      </c>
      <c r="N61" s="334">
        <f t="shared" si="18"/>
        <v>0</v>
      </c>
      <c r="O61" s="334">
        <f t="shared" si="18"/>
        <v>603</v>
      </c>
      <c r="P61" s="334">
        <f t="shared" si="18"/>
        <v>272723</v>
      </c>
      <c r="Q61" s="352">
        <f t="shared" si="0"/>
        <v>121957</v>
      </c>
      <c r="R61" s="356">
        <f t="shared" si="1"/>
        <v>394680</v>
      </c>
    </row>
    <row r="62" spans="1:18" ht="12.75" customHeight="1">
      <c r="A62" s="1455" t="s">
        <v>272</v>
      </c>
      <c r="B62" s="1456" t="s">
        <v>121</v>
      </c>
      <c r="C62" s="347" t="s">
        <v>4</v>
      </c>
      <c r="D62" s="341">
        <v>2000</v>
      </c>
      <c r="E62" s="332">
        <v>17295</v>
      </c>
      <c r="F62" s="332">
        <v>725</v>
      </c>
      <c r="G62" s="332"/>
      <c r="H62" s="332">
        <v>4980</v>
      </c>
      <c r="I62" s="332"/>
      <c r="J62" s="332"/>
      <c r="K62" s="332"/>
      <c r="L62" s="332">
        <v>1250</v>
      </c>
      <c r="M62" s="332"/>
      <c r="N62" s="332"/>
      <c r="O62" s="332">
        <v>3187</v>
      </c>
      <c r="P62" s="332">
        <v>189315</v>
      </c>
      <c r="Q62" s="351">
        <f t="shared" si="0"/>
        <v>29437</v>
      </c>
      <c r="R62" s="355">
        <f t="shared" si="1"/>
        <v>218752</v>
      </c>
    </row>
    <row r="63" spans="1:18" ht="12.75" customHeight="1">
      <c r="A63" s="1455"/>
      <c r="B63" s="1456"/>
      <c r="C63" s="347" t="s">
        <v>215</v>
      </c>
      <c r="D63" s="341">
        <v>2000</v>
      </c>
      <c r="E63" s="332">
        <v>17295</v>
      </c>
      <c r="F63" s="332">
        <v>725</v>
      </c>
      <c r="G63" s="332"/>
      <c r="H63" s="332">
        <v>4980</v>
      </c>
      <c r="I63" s="332"/>
      <c r="J63" s="332">
        <v>10</v>
      </c>
      <c r="K63" s="332">
        <v>245</v>
      </c>
      <c r="L63" s="332">
        <v>1250</v>
      </c>
      <c r="M63" s="332"/>
      <c r="N63" s="332"/>
      <c r="O63" s="332">
        <v>3187</v>
      </c>
      <c r="P63" s="332">
        <v>191473</v>
      </c>
      <c r="Q63" s="351">
        <f t="shared" si="0"/>
        <v>29692</v>
      </c>
      <c r="R63" s="355">
        <f t="shared" si="1"/>
        <v>221165</v>
      </c>
    </row>
    <row r="64" spans="1:18">
      <c r="A64" s="1455"/>
      <c r="B64" s="1456"/>
      <c r="C64" s="347" t="s">
        <v>839</v>
      </c>
      <c r="D64" s="341">
        <v>2000</v>
      </c>
      <c r="E64" s="332">
        <v>43795</v>
      </c>
      <c r="F64" s="332">
        <v>725</v>
      </c>
      <c r="G64" s="332"/>
      <c r="H64" s="332">
        <v>12135</v>
      </c>
      <c r="I64" s="332"/>
      <c r="J64" s="332">
        <v>18270</v>
      </c>
      <c r="K64" s="332">
        <v>245</v>
      </c>
      <c r="L64" s="332">
        <v>12210</v>
      </c>
      <c r="M64" s="332"/>
      <c r="N64" s="332"/>
      <c r="O64" s="332">
        <v>8325</v>
      </c>
      <c r="P64" s="332">
        <v>201801</v>
      </c>
      <c r="Q64" s="351">
        <f t="shared" si="0"/>
        <v>97705</v>
      </c>
      <c r="R64" s="355">
        <f t="shared" si="1"/>
        <v>299506</v>
      </c>
    </row>
    <row r="65" spans="1:19" ht="12.75" customHeight="1">
      <c r="A65" s="1455" t="s">
        <v>273</v>
      </c>
      <c r="B65" s="1456" t="s">
        <v>121</v>
      </c>
      <c r="C65" s="347" t="s">
        <v>4</v>
      </c>
      <c r="D65" s="340"/>
      <c r="E65" s="332">
        <v>1230</v>
      </c>
      <c r="F65" s="332"/>
      <c r="G65" s="332"/>
      <c r="H65" s="332">
        <v>332</v>
      </c>
      <c r="I65" s="332"/>
      <c r="J65" s="332"/>
      <c r="K65" s="332"/>
      <c r="L65" s="332"/>
      <c r="M65" s="332"/>
      <c r="N65" s="332"/>
      <c r="O65" s="332"/>
      <c r="P65" s="332">
        <v>46048</v>
      </c>
      <c r="Q65" s="351">
        <f t="shared" si="0"/>
        <v>1562</v>
      </c>
      <c r="R65" s="355">
        <f t="shared" si="1"/>
        <v>47610</v>
      </c>
    </row>
    <row r="66" spans="1:19" ht="12.75" customHeight="1">
      <c r="A66" s="1455"/>
      <c r="B66" s="1456"/>
      <c r="C66" s="347" t="s">
        <v>215</v>
      </c>
      <c r="D66" s="340"/>
      <c r="E66" s="332">
        <v>1230</v>
      </c>
      <c r="F66" s="332"/>
      <c r="G66" s="332"/>
      <c r="H66" s="332">
        <v>332</v>
      </c>
      <c r="I66" s="332"/>
      <c r="J66" s="332"/>
      <c r="K66" s="332"/>
      <c r="L66" s="332"/>
      <c r="M66" s="332"/>
      <c r="N66" s="332"/>
      <c r="O66" s="332"/>
      <c r="P66" s="332">
        <v>46837</v>
      </c>
      <c r="Q66" s="351">
        <f t="shared" si="0"/>
        <v>1562</v>
      </c>
      <c r="R66" s="355">
        <f t="shared" si="1"/>
        <v>48399</v>
      </c>
    </row>
    <row r="67" spans="1:19">
      <c r="A67" s="1455"/>
      <c r="B67" s="1456"/>
      <c r="C67" s="347" t="s">
        <v>839</v>
      </c>
      <c r="D67" s="340"/>
      <c r="E67" s="332">
        <v>1370</v>
      </c>
      <c r="F67" s="332"/>
      <c r="G67" s="332"/>
      <c r="H67" s="332">
        <v>332</v>
      </c>
      <c r="I67" s="332"/>
      <c r="J67" s="332"/>
      <c r="K67" s="332"/>
      <c r="L67" s="332">
        <v>484</v>
      </c>
      <c r="M67" s="332"/>
      <c r="N67" s="332"/>
      <c r="O67" s="332">
        <v>1345</v>
      </c>
      <c r="P67" s="332">
        <v>49802</v>
      </c>
      <c r="Q67" s="351">
        <f t="shared" si="0"/>
        <v>3531</v>
      </c>
      <c r="R67" s="355">
        <f t="shared" si="1"/>
        <v>53333</v>
      </c>
    </row>
    <row r="68" spans="1:19" ht="12.75" customHeight="1">
      <c r="A68" s="1455" t="s">
        <v>274</v>
      </c>
      <c r="B68" s="1456" t="s">
        <v>121</v>
      </c>
      <c r="C68" s="347" t="s">
        <v>4</v>
      </c>
      <c r="D68" s="340"/>
      <c r="E68" s="332"/>
      <c r="F68" s="332">
        <v>1251</v>
      </c>
      <c r="G68" s="332"/>
      <c r="H68" s="332"/>
      <c r="I68" s="332"/>
      <c r="J68" s="332"/>
      <c r="K68" s="332"/>
      <c r="L68" s="332">
        <v>71002</v>
      </c>
      <c r="M68" s="332"/>
      <c r="N68" s="332"/>
      <c r="O68" s="332"/>
      <c r="P68" s="332">
        <v>8834</v>
      </c>
      <c r="Q68" s="351">
        <f t="shared" si="0"/>
        <v>72253</v>
      </c>
      <c r="R68" s="355">
        <f t="shared" si="1"/>
        <v>81087</v>
      </c>
    </row>
    <row r="69" spans="1:19" ht="12.75" customHeight="1">
      <c r="A69" s="1455"/>
      <c r="B69" s="1456"/>
      <c r="C69" s="347" t="s">
        <v>215</v>
      </c>
      <c r="D69" s="340"/>
      <c r="E69" s="332"/>
      <c r="F69" s="332">
        <v>1251</v>
      </c>
      <c r="G69" s="332"/>
      <c r="H69" s="332"/>
      <c r="I69" s="332"/>
      <c r="J69" s="332"/>
      <c r="K69" s="332"/>
      <c r="L69" s="332">
        <v>75463</v>
      </c>
      <c r="M69" s="332"/>
      <c r="N69" s="332"/>
      <c r="O69" s="332"/>
      <c r="P69" s="332">
        <v>8936</v>
      </c>
      <c r="Q69" s="351">
        <f t="shared" si="0"/>
        <v>76714</v>
      </c>
      <c r="R69" s="355">
        <f t="shared" si="1"/>
        <v>85650</v>
      </c>
    </row>
    <row r="70" spans="1:19" ht="15.75" thickBot="1">
      <c r="A70" s="1457"/>
      <c r="B70" s="1458"/>
      <c r="C70" s="379" t="s">
        <v>839</v>
      </c>
      <c r="D70" s="977"/>
      <c r="E70" s="381"/>
      <c r="F70" s="381">
        <v>1251</v>
      </c>
      <c r="G70" s="381"/>
      <c r="H70" s="381"/>
      <c r="I70" s="381"/>
      <c r="J70" s="381"/>
      <c r="K70" s="381"/>
      <c r="L70" s="381">
        <v>75463</v>
      </c>
      <c r="M70" s="381"/>
      <c r="N70" s="381"/>
      <c r="O70" s="381">
        <v>589</v>
      </c>
      <c r="P70" s="381">
        <v>9617</v>
      </c>
      <c r="Q70" s="382">
        <f t="shared" si="0"/>
        <v>77303</v>
      </c>
      <c r="R70" s="383">
        <f t="shared" si="1"/>
        <v>86920</v>
      </c>
    </row>
    <row r="71" spans="1:19" s="331" customFormat="1" ht="12.75" customHeight="1">
      <c r="A71" s="1453" t="s">
        <v>275</v>
      </c>
      <c r="B71" s="1454" t="s">
        <v>285</v>
      </c>
      <c r="C71" s="364" t="s">
        <v>4</v>
      </c>
      <c r="D71" s="365">
        <f>D5+D8+D11+D14+D17+D20+D23+D26+D59+D62+D65+D68</f>
        <v>2000</v>
      </c>
      <c r="E71" s="366">
        <f t="shared" ref="E71:P71" si="19">E5+E8+E11+E14+E17+E20+E23+E26+E59+E62+E65+E68</f>
        <v>50716</v>
      </c>
      <c r="F71" s="366">
        <f t="shared" si="19"/>
        <v>1976</v>
      </c>
      <c r="G71" s="366">
        <f t="shared" si="19"/>
        <v>81688</v>
      </c>
      <c r="H71" s="366">
        <f t="shared" ref="H71" si="20">H5+H8+H11+H14+H17+H20+H23+H26+H59+H62+H65+H68</f>
        <v>49485</v>
      </c>
      <c r="I71" s="366">
        <f t="shared" si="19"/>
        <v>0</v>
      </c>
      <c r="J71" s="366">
        <f t="shared" si="19"/>
        <v>0</v>
      </c>
      <c r="K71" s="366">
        <f t="shared" si="19"/>
        <v>0</v>
      </c>
      <c r="L71" s="366">
        <f t="shared" si="19"/>
        <v>72252</v>
      </c>
      <c r="M71" s="366">
        <f t="shared" si="19"/>
        <v>0</v>
      </c>
      <c r="N71" s="366">
        <f t="shared" si="19"/>
        <v>0</v>
      </c>
      <c r="O71" s="366">
        <f t="shared" si="19"/>
        <v>3187</v>
      </c>
      <c r="P71" s="366">
        <f t="shared" si="19"/>
        <v>1162747</v>
      </c>
      <c r="Q71" s="367">
        <f t="shared" si="0"/>
        <v>261304</v>
      </c>
      <c r="R71" s="368">
        <f t="shared" si="1"/>
        <v>1424051</v>
      </c>
      <c r="S71" s="978"/>
    </row>
    <row r="72" spans="1:19" s="331" customFormat="1" ht="12.75" customHeight="1">
      <c r="A72" s="1444"/>
      <c r="B72" s="1447"/>
      <c r="C72" s="348" t="s">
        <v>215</v>
      </c>
      <c r="D72" s="343">
        <f t="shared" ref="D72:P72" si="21">D6+D9+D12+D15+D18+D21+D24+D27+D60+D63+D66+D69</f>
        <v>2000</v>
      </c>
      <c r="E72" s="334">
        <f t="shared" si="21"/>
        <v>50716</v>
      </c>
      <c r="F72" s="334">
        <f t="shared" si="21"/>
        <v>1976</v>
      </c>
      <c r="G72" s="334">
        <f t="shared" si="21"/>
        <v>83857</v>
      </c>
      <c r="H72" s="334">
        <f t="shared" ref="H72" si="22">H6+H9+H12+H15+H18+H21+H24+H27+H60+H63+H66+H69</f>
        <v>49485</v>
      </c>
      <c r="I72" s="334">
        <f t="shared" si="21"/>
        <v>0</v>
      </c>
      <c r="J72" s="334">
        <f t="shared" si="21"/>
        <v>10</v>
      </c>
      <c r="K72" s="334">
        <f t="shared" si="21"/>
        <v>245</v>
      </c>
      <c r="L72" s="334">
        <f t="shared" si="21"/>
        <v>76713</v>
      </c>
      <c r="M72" s="334">
        <f t="shared" si="21"/>
        <v>0</v>
      </c>
      <c r="N72" s="334">
        <f t="shared" si="21"/>
        <v>0</v>
      </c>
      <c r="O72" s="334">
        <f t="shared" si="21"/>
        <v>3187</v>
      </c>
      <c r="P72" s="334">
        <f t="shared" si="21"/>
        <v>1172860</v>
      </c>
      <c r="Q72" s="352">
        <f t="shared" si="0"/>
        <v>268189</v>
      </c>
      <c r="R72" s="356">
        <f t="shared" si="1"/>
        <v>1441049</v>
      </c>
    </row>
    <row r="73" spans="1:19" s="331" customFormat="1" thickBot="1">
      <c r="A73" s="1445"/>
      <c r="B73" s="1448"/>
      <c r="C73" s="349" t="s">
        <v>839</v>
      </c>
      <c r="D73" s="369">
        <f t="shared" ref="D73:P73" si="23">D7+D10+D13+D16+D19+D22+D25+D28+D61+D64+D67+D70</f>
        <v>2000</v>
      </c>
      <c r="E73" s="370">
        <f t="shared" si="23"/>
        <v>78089</v>
      </c>
      <c r="F73" s="370">
        <f t="shared" si="23"/>
        <v>1976</v>
      </c>
      <c r="G73" s="370">
        <f t="shared" si="23"/>
        <v>88857</v>
      </c>
      <c r="H73" s="370">
        <f t="shared" ref="H73" si="24">H7+H10+H13+H16+H19+H22+H25+H28+H61+H64+H67+H70</f>
        <v>56640</v>
      </c>
      <c r="I73" s="370">
        <f t="shared" si="23"/>
        <v>32</v>
      </c>
      <c r="J73" s="370">
        <f t="shared" si="23"/>
        <v>18270</v>
      </c>
      <c r="K73" s="370">
        <f t="shared" si="23"/>
        <v>245</v>
      </c>
      <c r="L73" s="370">
        <f t="shared" si="23"/>
        <v>88603</v>
      </c>
      <c r="M73" s="370">
        <f t="shared" si="23"/>
        <v>0</v>
      </c>
      <c r="N73" s="370">
        <f t="shared" si="23"/>
        <v>0</v>
      </c>
      <c r="O73" s="370">
        <f t="shared" si="23"/>
        <v>15316</v>
      </c>
      <c r="P73" s="370">
        <f t="shared" si="23"/>
        <v>1209625</v>
      </c>
      <c r="Q73" s="371">
        <f t="shared" ref="Q73:Q79" si="25">SUM(D73:O73)</f>
        <v>350028</v>
      </c>
      <c r="R73" s="372">
        <f t="shared" ref="R73:R79" si="26">SUM(D73:P73)</f>
        <v>1559653</v>
      </c>
    </row>
    <row r="74" spans="1:19" s="331" customFormat="1" ht="12.75" customHeight="1">
      <c r="A74" s="1453" t="s">
        <v>276</v>
      </c>
      <c r="B74" s="1454" t="s">
        <v>286</v>
      </c>
      <c r="C74" s="364" t="s">
        <v>4</v>
      </c>
      <c r="D74" s="373">
        <f>D5+D8+D11+D14+D17+D20+D23+D26+D35+D62+D65+D68+D44+D47+D50+D53</f>
        <v>2000</v>
      </c>
      <c r="E74" s="374">
        <f t="shared" ref="E74:P74" si="27">E5+E8+E11+E14+E17+E20+E23+E26+E35+E62+E65+E68+E44+E47+E50+E53</f>
        <v>50350</v>
      </c>
      <c r="F74" s="374">
        <f t="shared" si="27"/>
        <v>1976</v>
      </c>
      <c r="G74" s="374">
        <f t="shared" si="27"/>
        <v>81688</v>
      </c>
      <c r="H74" s="374">
        <f t="shared" si="27"/>
        <v>30900</v>
      </c>
      <c r="I74" s="374">
        <f t="shared" si="27"/>
        <v>0</v>
      </c>
      <c r="J74" s="374">
        <f t="shared" si="27"/>
        <v>0</v>
      </c>
      <c r="K74" s="374">
        <f t="shared" si="27"/>
        <v>0</v>
      </c>
      <c r="L74" s="374">
        <f t="shared" si="27"/>
        <v>72252</v>
      </c>
      <c r="M74" s="374">
        <f t="shared" si="27"/>
        <v>0</v>
      </c>
      <c r="N74" s="374">
        <f t="shared" si="27"/>
        <v>0</v>
      </c>
      <c r="O74" s="374">
        <f t="shared" si="27"/>
        <v>3187</v>
      </c>
      <c r="P74" s="366">
        <f t="shared" si="27"/>
        <v>1098438</v>
      </c>
      <c r="Q74" s="367">
        <f t="shared" si="25"/>
        <v>242353</v>
      </c>
      <c r="R74" s="368">
        <f t="shared" si="26"/>
        <v>1340791</v>
      </c>
    </row>
    <row r="75" spans="1:19" s="331" customFormat="1" ht="12.75" customHeight="1">
      <c r="A75" s="1444"/>
      <c r="B75" s="1447"/>
      <c r="C75" s="348" t="s">
        <v>215</v>
      </c>
      <c r="D75" s="344">
        <f t="shared" ref="D75:P75" si="28">D6+D9+D12+D15+D18+D21+D24+D27+D36+D63+D66+D69+D45+D48+D51+D54</f>
        <v>2000</v>
      </c>
      <c r="E75" s="335">
        <f t="shared" si="28"/>
        <v>50350</v>
      </c>
      <c r="F75" s="335">
        <f t="shared" si="28"/>
        <v>1976</v>
      </c>
      <c r="G75" s="335">
        <f t="shared" si="28"/>
        <v>83857</v>
      </c>
      <c r="H75" s="335">
        <f t="shared" si="28"/>
        <v>30900</v>
      </c>
      <c r="I75" s="335">
        <f t="shared" si="28"/>
        <v>0</v>
      </c>
      <c r="J75" s="335">
        <f t="shared" si="28"/>
        <v>10</v>
      </c>
      <c r="K75" s="335">
        <f t="shared" si="28"/>
        <v>245</v>
      </c>
      <c r="L75" s="335">
        <f t="shared" si="28"/>
        <v>76713</v>
      </c>
      <c r="M75" s="335">
        <f t="shared" si="28"/>
        <v>0</v>
      </c>
      <c r="N75" s="335">
        <f t="shared" si="28"/>
        <v>0</v>
      </c>
      <c r="O75" s="335">
        <f t="shared" si="28"/>
        <v>3187</v>
      </c>
      <c r="P75" s="334">
        <f t="shared" si="28"/>
        <v>1122080</v>
      </c>
      <c r="Q75" s="352">
        <f t="shared" si="25"/>
        <v>249238</v>
      </c>
      <c r="R75" s="356">
        <f t="shared" si="26"/>
        <v>1371318</v>
      </c>
    </row>
    <row r="76" spans="1:19" s="331" customFormat="1" thickBot="1">
      <c r="A76" s="1445"/>
      <c r="B76" s="1448"/>
      <c r="C76" s="349" t="s">
        <v>839</v>
      </c>
      <c r="D76" s="345">
        <f t="shared" ref="D76:P76" si="29">D7+D10+D13+D16+D19+D22+D25+D28+D37+D64+D67+D70+D46+D49+D52+D55</f>
        <v>2000</v>
      </c>
      <c r="E76" s="336">
        <f t="shared" si="29"/>
        <v>77723</v>
      </c>
      <c r="F76" s="336">
        <f t="shared" si="29"/>
        <v>1976</v>
      </c>
      <c r="G76" s="336">
        <f t="shared" si="29"/>
        <v>88857</v>
      </c>
      <c r="H76" s="336">
        <f t="shared" si="29"/>
        <v>38055</v>
      </c>
      <c r="I76" s="336">
        <f t="shared" si="29"/>
        <v>32</v>
      </c>
      <c r="J76" s="336">
        <f t="shared" si="29"/>
        <v>18270</v>
      </c>
      <c r="K76" s="336">
        <f t="shared" si="29"/>
        <v>245</v>
      </c>
      <c r="L76" s="336">
        <f t="shared" si="29"/>
        <v>88157</v>
      </c>
      <c r="M76" s="336">
        <f t="shared" si="29"/>
        <v>0</v>
      </c>
      <c r="N76" s="336">
        <f t="shared" si="29"/>
        <v>0</v>
      </c>
      <c r="O76" s="336">
        <f t="shared" si="29"/>
        <v>14713</v>
      </c>
      <c r="P76" s="370">
        <f t="shared" si="29"/>
        <v>1154746</v>
      </c>
      <c r="Q76" s="371">
        <f t="shared" si="25"/>
        <v>330028</v>
      </c>
      <c r="R76" s="372">
        <f t="shared" si="26"/>
        <v>1484774</v>
      </c>
    </row>
    <row r="77" spans="1:19" s="331" customFormat="1" ht="12.75" customHeight="1">
      <c r="A77" s="1443" t="s">
        <v>277</v>
      </c>
      <c r="B77" s="1446" t="s">
        <v>270</v>
      </c>
      <c r="C77" s="358" t="s">
        <v>4</v>
      </c>
      <c r="D77" s="359">
        <f>D56</f>
        <v>0</v>
      </c>
      <c r="E77" s="360">
        <f t="shared" ref="E77:P77" si="30">E56</f>
        <v>366</v>
      </c>
      <c r="F77" s="360">
        <f t="shared" si="30"/>
        <v>0</v>
      </c>
      <c r="G77" s="360">
        <f t="shared" si="30"/>
        <v>0</v>
      </c>
      <c r="H77" s="360">
        <f t="shared" ref="H77" si="31">H56</f>
        <v>18585</v>
      </c>
      <c r="I77" s="360">
        <f t="shared" si="30"/>
        <v>0</v>
      </c>
      <c r="J77" s="360">
        <f t="shared" si="30"/>
        <v>0</v>
      </c>
      <c r="K77" s="360">
        <f t="shared" si="30"/>
        <v>0</v>
      </c>
      <c r="L77" s="360">
        <f t="shared" si="30"/>
        <v>0</v>
      </c>
      <c r="M77" s="360">
        <f t="shared" si="30"/>
        <v>0</v>
      </c>
      <c r="N77" s="360">
        <f t="shared" si="30"/>
        <v>0</v>
      </c>
      <c r="O77" s="360">
        <f t="shared" si="30"/>
        <v>0</v>
      </c>
      <c r="P77" s="361">
        <f t="shared" si="30"/>
        <v>64309</v>
      </c>
      <c r="Q77" s="362">
        <f t="shared" si="25"/>
        <v>18951</v>
      </c>
      <c r="R77" s="363">
        <f t="shared" si="26"/>
        <v>83260</v>
      </c>
    </row>
    <row r="78" spans="1:19" s="331" customFormat="1" ht="12.75" customHeight="1">
      <c r="A78" s="1444"/>
      <c r="B78" s="1447"/>
      <c r="C78" s="348" t="s">
        <v>215</v>
      </c>
      <c r="D78" s="344">
        <f t="shared" ref="D78:P78" si="32">D57</f>
        <v>0</v>
      </c>
      <c r="E78" s="335">
        <f t="shared" si="32"/>
        <v>366</v>
      </c>
      <c r="F78" s="335">
        <f t="shared" si="32"/>
        <v>0</v>
      </c>
      <c r="G78" s="335">
        <f t="shared" si="32"/>
        <v>0</v>
      </c>
      <c r="H78" s="335">
        <f t="shared" ref="H78" si="33">H57</f>
        <v>18585</v>
      </c>
      <c r="I78" s="335">
        <f t="shared" si="32"/>
        <v>0</v>
      </c>
      <c r="J78" s="335">
        <f t="shared" si="32"/>
        <v>0</v>
      </c>
      <c r="K78" s="335">
        <f t="shared" si="32"/>
        <v>0</v>
      </c>
      <c r="L78" s="335">
        <f t="shared" si="32"/>
        <v>0</v>
      </c>
      <c r="M78" s="335">
        <f t="shared" si="32"/>
        <v>0</v>
      </c>
      <c r="N78" s="335">
        <f t="shared" si="32"/>
        <v>0</v>
      </c>
      <c r="O78" s="335">
        <f t="shared" si="32"/>
        <v>0</v>
      </c>
      <c r="P78" s="334">
        <f t="shared" si="32"/>
        <v>50780</v>
      </c>
      <c r="Q78" s="352">
        <f t="shared" si="25"/>
        <v>18951</v>
      </c>
      <c r="R78" s="356">
        <f t="shared" si="26"/>
        <v>69731</v>
      </c>
    </row>
    <row r="79" spans="1:19" s="331" customFormat="1" thickBot="1">
      <c r="A79" s="1445"/>
      <c r="B79" s="1448"/>
      <c r="C79" s="349" t="s">
        <v>839</v>
      </c>
      <c r="D79" s="345">
        <f t="shared" ref="D79:P79" si="34">D58</f>
        <v>0</v>
      </c>
      <c r="E79" s="336">
        <f t="shared" si="34"/>
        <v>366</v>
      </c>
      <c r="F79" s="336">
        <f t="shared" si="34"/>
        <v>0</v>
      </c>
      <c r="G79" s="336">
        <f t="shared" si="34"/>
        <v>0</v>
      </c>
      <c r="H79" s="336">
        <f t="shared" ref="H79" si="35">H58</f>
        <v>18585</v>
      </c>
      <c r="I79" s="336">
        <f t="shared" si="34"/>
        <v>0</v>
      </c>
      <c r="J79" s="336">
        <f t="shared" si="34"/>
        <v>0</v>
      </c>
      <c r="K79" s="336">
        <f t="shared" si="34"/>
        <v>0</v>
      </c>
      <c r="L79" s="336">
        <f t="shared" si="34"/>
        <v>446</v>
      </c>
      <c r="M79" s="336">
        <f t="shared" si="34"/>
        <v>0</v>
      </c>
      <c r="N79" s="336">
        <f t="shared" si="34"/>
        <v>0</v>
      </c>
      <c r="O79" s="336">
        <f t="shared" si="34"/>
        <v>603</v>
      </c>
      <c r="P79" s="336">
        <f t="shared" si="34"/>
        <v>54879</v>
      </c>
      <c r="Q79" s="353">
        <f t="shared" si="25"/>
        <v>20000</v>
      </c>
      <c r="R79" s="357">
        <f t="shared" si="26"/>
        <v>74879</v>
      </c>
    </row>
  </sheetData>
  <mergeCells count="67">
    <mergeCell ref="O3:O4"/>
    <mergeCell ref="P3:P4"/>
    <mergeCell ref="Q3:Q4"/>
    <mergeCell ref="R3:R4"/>
    <mergeCell ref="A1:R1"/>
    <mergeCell ref="A3:A4"/>
    <mergeCell ref="B3:B4"/>
    <mergeCell ref="D3:D4"/>
    <mergeCell ref="E3:E4"/>
    <mergeCell ref="F3:F4"/>
    <mergeCell ref="G3:G4"/>
    <mergeCell ref="I3:I4"/>
    <mergeCell ref="J3:K3"/>
    <mergeCell ref="L3:M3"/>
    <mergeCell ref="A5:A7"/>
    <mergeCell ref="B5:B7"/>
    <mergeCell ref="A8:A10"/>
    <mergeCell ref="B8:B10"/>
    <mergeCell ref="N3:N4"/>
    <mergeCell ref="H3:H4"/>
    <mergeCell ref="A17:A19"/>
    <mergeCell ref="B17:B19"/>
    <mergeCell ref="A20:A22"/>
    <mergeCell ref="B20:B22"/>
    <mergeCell ref="A11:A13"/>
    <mergeCell ref="B11:B13"/>
    <mergeCell ref="A14:A16"/>
    <mergeCell ref="B14:B16"/>
    <mergeCell ref="A29:A31"/>
    <mergeCell ref="B29:B31"/>
    <mergeCell ref="A32:A34"/>
    <mergeCell ref="B32:B34"/>
    <mergeCell ref="A23:A25"/>
    <mergeCell ref="B23:B25"/>
    <mergeCell ref="A26:A28"/>
    <mergeCell ref="B26:B28"/>
    <mergeCell ref="A41:A43"/>
    <mergeCell ref="B41:B43"/>
    <mergeCell ref="A44:A46"/>
    <mergeCell ref="B44:B46"/>
    <mergeCell ref="A35:A37"/>
    <mergeCell ref="B35:B37"/>
    <mergeCell ref="A38:A40"/>
    <mergeCell ref="B38:B40"/>
    <mergeCell ref="B62:B64"/>
    <mergeCell ref="A47:A49"/>
    <mergeCell ref="B47:B49"/>
    <mergeCell ref="A50:A52"/>
    <mergeCell ref="B50:B52"/>
    <mergeCell ref="A53:A55"/>
    <mergeCell ref="B53:B55"/>
    <mergeCell ref="A77:A79"/>
    <mergeCell ref="B77:B79"/>
    <mergeCell ref="C3:C4"/>
    <mergeCell ref="B59:B61"/>
    <mergeCell ref="A71:A73"/>
    <mergeCell ref="B71:B73"/>
    <mergeCell ref="A74:A76"/>
    <mergeCell ref="B74:B76"/>
    <mergeCell ref="A65:A67"/>
    <mergeCell ref="B65:B67"/>
    <mergeCell ref="A68:A70"/>
    <mergeCell ref="B68:B70"/>
    <mergeCell ref="A56:A58"/>
    <mergeCell ref="B56:B58"/>
    <mergeCell ref="A59:A61"/>
    <mergeCell ref="A62:A6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Header>&amp;L&amp;"Times New Roman,Normál"&amp;10 6. melléklet a 18/2018.(IX.26.) önkormányzati rendelethez
 6. melléklet a 27/2017.(XII.21.)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9"/>
  <sheetViews>
    <sheetView zoomScaleNormal="100" workbookViewId="0">
      <selection activeCell="C3" sqref="C3:C4"/>
    </sheetView>
  </sheetViews>
  <sheetFormatPr defaultRowHeight="15"/>
  <cols>
    <col min="1" max="1" width="25.5703125" style="310" customWidth="1"/>
    <col min="2" max="2" width="9.7109375" style="310" bestFit="1" customWidth="1"/>
    <col min="3" max="3" width="14.28515625" style="310" customWidth="1"/>
    <col min="4" max="4" width="9.28515625" style="310" bestFit="1" customWidth="1"/>
    <col min="5" max="5" width="11.28515625" style="310" bestFit="1" customWidth="1"/>
    <col min="6" max="6" width="8.42578125" style="310" bestFit="1" customWidth="1"/>
    <col min="7" max="7" width="10.7109375" style="310" bestFit="1" customWidth="1"/>
    <col min="8" max="8" width="9" style="310" bestFit="1" customWidth="1"/>
    <col min="9" max="9" width="10.140625" style="310" bestFit="1" customWidth="1"/>
    <col min="10" max="16384" width="9.140625" style="310"/>
  </cols>
  <sheetData>
    <row r="1" spans="1:9" s="375" customFormat="1">
      <c r="A1" s="1465" t="s">
        <v>248</v>
      </c>
      <c r="B1" s="1465"/>
      <c r="C1" s="1465"/>
      <c r="D1" s="1465"/>
      <c r="E1" s="1465"/>
      <c r="F1" s="1465"/>
      <c r="G1" s="1465"/>
      <c r="H1" s="1465"/>
      <c r="I1" s="1465"/>
    </row>
    <row r="2" spans="1:9" ht="15.75" thickBot="1">
      <c r="A2" s="329"/>
      <c r="B2" s="329"/>
      <c r="C2" s="329"/>
      <c r="D2" s="329"/>
      <c r="E2" s="329"/>
      <c r="F2" s="329"/>
      <c r="G2" s="329"/>
      <c r="H2" s="329"/>
      <c r="I2" s="329"/>
    </row>
    <row r="3" spans="1:9" ht="28.5" customHeight="1">
      <c r="A3" s="1453" t="s">
        <v>249</v>
      </c>
      <c r="B3" s="1454" t="s">
        <v>250</v>
      </c>
      <c r="C3" s="1449"/>
      <c r="D3" s="1468" t="s">
        <v>112</v>
      </c>
      <c r="E3" s="1469"/>
      <c r="F3" s="1469" t="s">
        <v>113</v>
      </c>
      <c r="G3" s="1469"/>
      <c r="H3" s="1470"/>
      <c r="I3" s="1463" t="s">
        <v>252</v>
      </c>
    </row>
    <row r="4" spans="1:9" ht="29.25" thickBot="1">
      <c r="A4" s="1445"/>
      <c r="B4" s="1448"/>
      <c r="C4" s="1450"/>
      <c r="D4" s="376" t="s">
        <v>287</v>
      </c>
      <c r="E4" s="338" t="s">
        <v>288</v>
      </c>
      <c r="F4" s="338" t="s">
        <v>114</v>
      </c>
      <c r="G4" s="338" t="s">
        <v>64</v>
      </c>
      <c r="H4" s="378" t="s">
        <v>65</v>
      </c>
      <c r="I4" s="1464"/>
    </row>
    <row r="5" spans="1:9" ht="12.75" customHeight="1">
      <c r="A5" s="1459" t="s">
        <v>253</v>
      </c>
      <c r="B5" s="1460" t="s">
        <v>121</v>
      </c>
      <c r="C5" s="346" t="s">
        <v>4</v>
      </c>
      <c r="D5" s="377">
        <v>72595</v>
      </c>
      <c r="E5" s="337">
        <v>14002</v>
      </c>
      <c r="F5" s="337">
        <v>14897</v>
      </c>
      <c r="G5" s="337">
        <v>494</v>
      </c>
      <c r="H5" s="350">
        <v>250</v>
      </c>
      <c r="I5" s="354">
        <f>SUM(D5:H5)</f>
        <v>102238</v>
      </c>
    </row>
    <row r="6" spans="1:9" ht="12.75" customHeight="1">
      <c r="A6" s="1455"/>
      <c r="B6" s="1456"/>
      <c r="C6" s="347" t="s">
        <v>215</v>
      </c>
      <c r="D6" s="341">
        <v>72641</v>
      </c>
      <c r="E6" s="332">
        <v>14012</v>
      </c>
      <c r="F6" s="332">
        <v>14936</v>
      </c>
      <c r="G6" s="332">
        <v>494</v>
      </c>
      <c r="H6" s="351">
        <v>250</v>
      </c>
      <c r="I6" s="355">
        <f t="shared" ref="I6:I72" si="0">SUM(D6:H6)</f>
        <v>102333</v>
      </c>
    </row>
    <row r="7" spans="1:9">
      <c r="A7" s="1455"/>
      <c r="B7" s="1456"/>
      <c r="C7" s="347" t="s">
        <v>839</v>
      </c>
      <c r="D7" s="341">
        <v>73590</v>
      </c>
      <c r="E7" s="332">
        <v>14316</v>
      </c>
      <c r="F7" s="332">
        <v>15478</v>
      </c>
      <c r="G7" s="332">
        <v>494</v>
      </c>
      <c r="H7" s="351">
        <v>250</v>
      </c>
      <c r="I7" s="355">
        <f t="shared" si="0"/>
        <v>104128</v>
      </c>
    </row>
    <row r="8" spans="1:9" ht="12.75" customHeight="1">
      <c r="A8" s="1455" t="s">
        <v>254</v>
      </c>
      <c r="B8" s="1456" t="s">
        <v>121</v>
      </c>
      <c r="C8" s="347" t="s">
        <v>4</v>
      </c>
      <c r="D8" s="341">
        <v>23892</v>
      </c>
      <c r="E8" s="332">
        <v>4632</v>
      </c>
      <c r="F8" s="332">
        <v>7810</v>
      </c>
      <c r="G8" s="332">
        <v>170</v>
      </c>
      <c r="H8" s="351"/>
      <c r="I8" s="355">
        <f t="shared" si="0"/>
        <v>36504</v>
      </c>
    </row>
    <row r="9" spans="1:9" ht="12.75" customHeight="1">
      <c r="A9" s="1455"/>
      <c r="B9" s="1456"/>
      <c r="C9" s="347" t="s">
        <v>215</v>
      </c>
      <c r="D9" s="341">
        <v>23892</v>
      </c>
      <c r="E9" s="332">
        <v>4632</v>
      </c>
      <c r="F9" s="332">
        <v>7816</v>
      </c>
      <c r="G9" s="332">
        <v>170</v>
      </c>
      <c r="H9" s="351"/>
      <c r="I9" s="355">
        <f t="shared" si="0"/>
        <v>36510</v>
      </c>
    </row>
    <row r="10" spans="1:9">
      <c r="A10" s="1455"/>
      <c r="B10" s="1456"/>
      <c r="C10" s="347" t="s">
        <v>839</v>
      </c>
      <c r="D10" s="341">
        <v>23892</v>
      </c>
      <c r="E10" s="332">
        <v>4632</v>
      </c>
      <c r="F10" s="332">
        <v>7816</v>
      </c>
      <c r="G10" s="332">
        <v>170</v>
      </c>
      <c r="H10" s="351"/>
      <c r="I10" s="355">
        <f t="shared" si="0"/>
        <v>36510</v>
      </c>
    </row>
    <row r="11" spans="1:9" ht="12.75" customHeight="1">
      <c r="A11" s="1455" t="s">
        <v>255</v>
      </c>
      <c r="B11" s="1456" t="s">
        <v>121</v>
      </c>
      <c r="C11" s="347" t="s">
        <v>4</v>
      </c>
      <c r="D11" s="341">
        <v>61050</v>
      </c>
      <c r="E11" s="332">
        <v>11823</v>
      </c>
      <c r="F11" s="332">
        <v>12957</v>
      </c>
      <c r="G11" s="332">
        <v>110</v>
      </c>
      <c r="H11" s="351">
        <v>1100</v>
      </c>
      <c r="I11" s="355">
        <f t="shared" si="0"/>
        <v>87040</v>
      </c>
    </row>
    <row r="12" spans="1:9" ht="12.75" customHeight="1">
      <c r="A12" s="1455"/>
      <c r="B12" s="1456"/>
      <c r="C12" s="347" t="s">
        <v>215</v>
      </c>
      <c r="D12" s="341">
        <v>61220</v>
      </c>
      <c r="E12" s="332">
        <v>11858</v>
      </c>
      <c r="F12" s="332">
        <v>12996</v>
      </c>
      <c r="G12" s="332">
        <v>110</v>
      </c>
      <c r="H12" s="351">
        <v>1100</v>
      </c>
      <c r="I12" s="355">
        <f t="shared" si="0"/>
        <v>87284</v>
      </c>
    </row>
    <row r="13" spans="1:9">
      <c r="A13" s="1455"/>
      <c r="B13" s="1456"/>
      <c r="C13" s="347" t="s">
        <v>839</v>
      </c>
      <c r="D13" s="341">
        <v>62695</v>
      </c>
      <c r="E13" s="332">
        <v>12274</v>
      </c>
      <c r="F13" s="332">
        <v>13574</v>
      </c>
      <c r="G13" s="332">
        <v>227</v>
      </c>
      <c r="H13" s="351">
        <v>1023</v>
      </c>
      <c r="I13" s="355">
        <f t="shared" si="0"/>
        <v>89793</v>
      </c>
    </row>
    <row r="14" spans="1:9" ht="12.75" customHeight="1">
      <c r="A14" s="1455" t="s">
        <v>256</v>
      </c>
      <c r="B14" s="1456" t="s">
        <v>121</v>
      </c>
      <c r="C14" s="347" t="s">
        <v>4</v>
      </c>
      <c r="D14" s="341">
        <v>74419</v>
      </c>
      <c r="E14" s="332">
        <v>14163</v>
      </c>
      <c r="F14" s="332">
        <v>23083</v>
      </c>
      <c r="G14" s="332">
        <v>300</v>
      </c>
      <c r="H14" s="351">
        <v>677</v>
      </c>
      <c r="I14" s="355">
        <f t="shared" si="0"/>
        <v>112642</v>
      </c>
    </row>
    <row r="15" spans="1:9" ht="12.75" customHeight="1">
      <c r="A15" s="1455"/>
      <c r="B15" s="1456"/>
      <c r="C15" s="347" t="s">
        <v>215</v>
      </c>
      <c r="D15" s="341">
        <v>74424</v>
      </c>
      <c r="E15" s="332">
        <v>14164</v>
      </c>
      <c r="F15" s="332">
        <v>23133</v>
      </c>
      <c r="G15" s="332">
        <v>300</v>
      </c>
      <c r="H15" s="351">
        <v>677</v>
      </c>
      <c r="I15" s="355">
        <f t="shared" si="0"/>
        <v>112698</v>
      </c>
    </row>
    <row r="16" spans="1:9">
      <c r="A16" s="1455"/>
      <c r="B16" s="1456"/>
      <c r="C16" s="347" t="s">
        <v>839</v>
      </c>
      <c r="D16" s="341">
        <v>75418</v>
      </c>
      <c r="E16" s="332">
        <v>14483</v>
      </c>
      <c r="F16" s="332">
        <v>24488</v>
      </c>
      <c r="G16" s="332">
        <v>300</v>
      </c>
      <c r="H16" s="351">
        <v>109</v>
      </c>
      <c r="I16" s="355">
        <f t="shared" si="0"/>
        <v>114798</v>
      </c>
    </row>
    <row r="17" spans="1:9" ht="12.75" customHeight="1">
      <c r="A17" s="1455" t="s">
        <v>257</v>
      </c>
      <c r="B17" s="1456" t="s">
        <v>121</v>
      </c>
      <c r="C17" s="347" t="s">
        <v>4</v>
      </c>
      <c r="D17" s="341">
        <v>42404</v>
      </c>
      <c r="E17" s="332">
        <v>8214</v>
      </c>
      <c r="F17" s="332">
        <v>12077</v>
      </c>
      <c r="G17" s="332">
        <v>992</v>
      </c>
      <c r="H17" s="351">
        <v>1800</v>
      </c>
      <c r="I17" s="355">
        <f t="shared" si="0"/>
        <v>65487</v>
      </c>
    </row>
    <row r="18" spans="1:9" ht="12.75" customHeight="1">
      <c r="A18" s="1455"/>
      <c r="B18" s="1456"/>
      <c r="C18" s="347" t="s">
        <v>215</v>
      </c>
      <c r="D18" s="341">
        <v>42469</v>
      </c>
      <c r="E18" s="332">
        <v>8227</v>
      </c>
      <c r="F18" s="332">
        <v>12111</v>
      </c>
      <c r="G18" s="332">
        <v>992</v>
      </c>
      <c r="H18" s="351">
        <v>1800</v>
      </c>
      <c r="I18" s="355">
        <f t="shared" si="0"/>
        <v>65599</v>
      </c>
    </row>
    <row r="19" spans="1:9">
      <c r="A19" s="1455"/>
      <c r="B19" s="1456"/>
      <c r="C19" s="347" t="s">
        <v>839</v>
      </c>
      <c r="D19" s="341">
        <v>43035</v>
      </c>
      <c r="E19" s="332">
        <v>8446</v>
      </c>
      <c r="F19" s="332">
        <v>12716</v>
      </c>
      <c r="G19" s="332">
        <v>1492</v>
      </c>
      <c r="H19" s="351">
        <v>1300</v>
      </c>
      <c r="I19" s="355">
        <f t="shared" si="0"/>
        <v>66989</v>
      </c>
    </row>
    <row r="20" spans="1:9" ht="12.75" customHeight="1">
      <c r="A20" s="1455" t="s">
        <v>258</v>
      </c>
      <c r="B20" s="1456" t="s">
        <v>121</v>
      </c>
      <c r="C20" s="347" t="s">
        <v>4</v>
      </c>
      <c r="D20" s="341">
        <v>66761</v>
      </c>
      <c r="E20" s="332">
        <v>12957</v>
      </c>
      <c r="F20" s="332">
        <v>13304</v>
      </c>
      <c r="G20" s="332">
        <v>150</v>
      </c>
      <c r="H20" s="351">
        <v>6844</v>
      </c>
      <c r="I20" s="355">
        <f t="shared" si="0"/>
        <v>100016</v>
      </c>
    </row>
    <row r="21" spans="1:9" ht="12.75" customHeight="1">
      <c r="A21" s="1455"/>
      <c r="B21" s="1456"/>
      <c r="C21" s="347" t="s">
        <v>215</v>
      </c>
      <c r="D21" s="341">
        <v>66826</v>
      </c>
      <c r="E21" s="332">
        <v>12970</v>
      </c>
      <c r="F21" s="332">
        <v>13349</v>
      </c>
      <c r="G21" s="332">
        <v>150</v>
      </c>
      <c r="H21" s="351">
        <v>6844</v>
      </c>
      <c r="I21" s="355">
        <f t="shared" si="0"/>
        <v>100139</v>
      </c>
    </row>
    <row r="22" spans="1:9">
      <c r="A22" s="1455"/>
      <c r="B22" s="1456"/>
      <c r="C22" s="347" t="s">
        <v>839</v>
      </c>
      <c r="D22" s="341">
        <v>67821</v>
      </c>
      <c r="E22" s="332">
        <v>13242</v>
      </c>
      <c r="F22" s="332">
        <v>14021</v>
      </c>
      <c r="G22" s="332">
        <v>150</v>
      </c>
      <c r="H22" s="351">
        <v>6844</v>
      </c>
      <c r="I22" s="355">
        <f t="shared" si="0"/>
        <v>102078</v>
      </c>
    </row>
    <row r="23" spans="1:9" ht="12.75" customHeight="1">
      <c r="A23" s="1455" t="s">
        <v>259</v>
      </c>
      <c r="B23" s="1456" t="s">
        <v>121</v>
      </c>
      <c r="C23" s="347" t="s">
        <v>4</v>
      </c>
      <c r="D23" s="341">
        <v>12017</v>
      </c>
      <c r="E23" s="332">
        <v>2343</v>
      </c>
      <c r="F23" s="332">
        <v>5570</v>
      </c>
      <c r="G23" s="332">
        <v>230</v>
      </c>
      <c r="H23" s="351">
        <v>400</v>
      </c>
      <c r="I23" s="355">
        <f t="shared" si="0"/>
        <v>20560</v>
      </c>
    </row>
    <row r="24" spans="1:9" ht="12.75" customHeight="1">
      <c r="A24" s="1455"/>
      <c r="B24" s="1456"/>
      <c r="C24" s="347" t="s">
        <v>215</v>
      </c>
      <c r="D24" s="341">
        <v>12017</v>
      </c>
      <c r="E24" s="332">
        <v>2343</v>
      </c>
      <c r="F24" s="332">
        <v>5579</v>
      </c>
      <c r="G24" s="332">
        <v>230</v>
      </c>
      <c r="H24" s="351">
        <v>400</v>
      </c>
      <c r="I24" s="355">
        <f t="shared" si="0"/>
        <v>20569</v>
      </c>
    </row>
    <row r="25" spans="1:9">
      <c r="A25" s="1455"/>
      <c r="B25" s="1456"/>
      <c r="C25" s="347" t="s">
        <v>839</v>
      </c>
      <c r="D25" s="341">
        <v>12017</v>
      </c>
      <c r="E25" s="332">
        <v>2343</v>
      </c>
      <c r="F25" s="332">
        <v>5754</v>
      </c>
      <c r="G25" s="332">
        <v>230</v>
      </c>
      <c r="H25" s="351">
        <v>400</v>
      </c>
      <c r="I25" s="355">
        <f t="shared" si="0"/>
        <v>20744</v>
      </c>
    </row>
    <row r="26" spans="1:9" ht="12.75" customHeight="1">
      <c r="A26" s="1455" t="s">
        <v>260</v>
      </c>
      <c r="B26" s="1456" t="s">
        <v>121</v>
      </c>
      <c r="C26" s="347" t="s">
        <v>4</v>
      </c>
      <c r="D26" s="341">
        <v>100672</v>
      </c>
      <c r="E26" s="332">
        <v>21473</v>
      </c>
      <c r="F26" s="332">
        <v>42922</v>
      </c>
      <c r="G26" s="332">
        <v>900</v>
      </c>
      <c r="H26" s="351">
        <v>4200</v>
      </c>
      <c r="I26" s="355">
        <f t="shared" si="0"/>
        <v>170167</v>
      </c>
    </row>
    <row r="27" spans="1:9" ht="12.75" customHeight="1">
      <c r="A27" s="1455"/>
      <c r="B27" s="1456"/>
      <c r="C27" s="347" t="s">
        <v>215</v>
      </c>
      <c r="D27" s="341">
        <v>112957</v>
      </c>
      <c r="E27" s="332">
        <v>23871</v>
      </c>
      <c r="F27" s="332">
        <v>43243</v>
      </c>
      <c r="G27" s="332">
        <v>900</v>
      </c>
      <c r="H27" s="351">
        <v>4200</v>
      </c>
      <c r="I27" s="355">
        <f t="shared" si="0"/>
        <v>185171</v>
      </c>
    </row>
    <row r="28" spans="1:9">
      <c r="A28" s="1455"/>
      <c r="B28" s="1456"/>
      <c r="C28" s="347" t="s">
        <v>839</v>
      </c>
      <c r="D28" s="341">
        <v>115414</v>
      </c>
      <c r="E28" s="332">
        <v>24555</v>
      </c>
      <c r="F28" s="332">
        <v>45105</v>
      </c>
      <c r="G28" s="332">
        <v>900</v>
      </c>
      <c r="H28" s="351">
        <v>4200</v>
      </c>
      <c r="I28" s="355">
        <f t="shared" si="0"/>
        <v>190174</v>
      </c>
    </row>
    <row r="29" spans="1:9" ht="12.75" customHeight="1">
      <c r="A29" s="1455" t="s">
        <v>261</v>
      </c>
      <c r="B29" s="1456" t="s">
        <v>121</v>
      </c>
      <c r="C29" s="347" t="s">
        <v>4</v>
      </c>
      <c r="D29" s="341"/>
      <c r="E29" s="332"/>
      <c r="F29" s="332">
        <v>75553</v>
      </c>
      <c r="G29" s="332"/>
      <c r="H29" s="351"/>
      <c r="I29" s="355">
        <f t="shared" si="0"/>
        <v>75553</v>
      </c>
    </row>
    <row r="30" spans="1:9" ht="12.75" customHeight="1">
      <c r="A30" s="1455"/>
      <c r="B30" s="1456"/>
      <c r="C30" s="347" t="s">
        <v>215</v>
      </c>
      <c r="D30" s="341"/>
      <c r="E30" s="332"/>
      <c r="F30" s="332">
        <v>77463</v>
      </c>
      <c r="G30" s="332"/>
      <c r="H30" s="351"/>
      <c r="I30" s="355">
        <f t="shared" si="0"/>
        <v>77463</v>
      </c>
    </row>
    <row r="31" spans="1:9">
      <c r="A31" s="1455"/>
      <c r="B31" s="1456"/>
      <c r="C31" s="347" t="s">
        <v>839</v>
      </c>
      <c r="D31" s="341"/>
      <c r="E31" s="332"/>
      <c r="F31" s="332">
        <v>77463</v>
      </c>
      <c r="G31" s="332"/>
      <c r="H31" s="351"/>
      <c r="I31" s="355">
        <f t="shared" si="0"/>
        <v>77463</v>
      </c>
    </row>
    <row r="32" spans="1:9" ht="12.75" customHeight="1">
      <c r="A32" s="1455" t="s">
        <v>262</v>
      </c>
      <c r="B32" s="1456" t="s">
        <v>121</v>
      </c>
      <c r="C32" s="347" t="s">
        <v>4</v>
      </c>
      <c r="D32" s="341"/>
      <c r="E32" s="332"/>
      <c r="F32" s="332">
        <v>39154</v>
      </c>
      <c r="G32" s="332"/>
      <c r="H32" s="351"/>
      <c r="I32" s="355">
        <f t="shared" si="0"/>
        <v>39154</v>
      </c>
    </row>
    <row r="33" spans="1:9" ht="12.75" customHeight="1">
      <c r="A33" s="1455"/>
      <c r="B33" s="1456"/>
      <c r="C33" s="347" t="s">
        <v>215</v>
      </c>
      <c r="D33" s="341"/>
      <c r="E33" s="332"/>
      <c r="F33" s="332">
        <v>40269</v>
      </c>
      <c r="G33" s="332"/>
      <c r="H33" s="351"/>
      <c r="I33" s="355">
        <f t="shared" si="0"/>
        <v>40269</v>
      </c>
    </row>
    <row r="34" spans="1:9">
      <c r="A34" s="1455"/>
      <c r="B34" s="1456"/>
      <c r="C34" s="347" t="s">
        <v>839</v>
      </c>
      <c r="D34" s="341"/>
      <c r="E34" s="332"/>
      <c r="F34" s="332">
        <v>40269</v>
      </c>
      <c r="G34" s="332"/>
      <c r="H34" s="351"/>
      <c r="I34" s="355">
        <f t="shared" si="0"/>
        <v>40269</v>
      </c>
    </row>
    <row r="35" spans="1:9" s="975" customFormat="1" ht="12.75" customHeight="1">
      <c r="A35" s="1444" t="s">
        <v>263</v>
      </c>
      <c r="B35" s="1447" t="s">
        <v>121</v>
      </c>
      <c r="C35" s="348" t="s">
        <v>4</v>
      </c>
      <c r="D35" s="343">
        <f>D29+D32</f>
        <v>0</v>
      </c>
      <c r="E35" s="334">
        <f t="shared" ref="E35:H35" si="1">E29+E32</f>
        <v>0</v>
      </c>
      <c r="F35" s="334">
        <f t="shared" si="1"/>
        <v>114707</v>
      </c>
      <c r="G35" s="334">
        <f t="shared" si="1"/>
        <v>0</v>
      </c>
      <c r="H35" s="352">
        <f t="shared" si="1"/>
        <v>0</v>
      </c>
      <c r="I35" s="356">
        <f t="shared" si="0"/>
        <v>114707</v>
      </c>
    </row>
    <row r="36" spans="1:9" s="975" customFormat="1" ht="12.75" customHeight="1">
      <c r="A36" s="1444"/>
      <c r="B36" s="1447"/>
      <c r="C36" s="348" t="s">
        <v>215</v>
      </c>
      <c r="D36" s="343">
        <f t="shared" ref="D36:H36" si="2">D30+D33</f>
        <v>0</v>
      </c>
      <c r="E36" s="334">
        <f t="shared" si="2"/>
        <v>0</v>
      </c>
      <c r="F36" s="334">
        <f t="shared" si="2"/>
        <v>117732</v>
      </c>
      <c r="G36" s="334">
        <f t="shared" si="2"/>
        <v>0</v>
      </c>
      <c r="H36" s="352">
        <f t="shared" si="2"/>
        <v>0</v>
      </c>
      <c r="I36" s="356">
        <f t="shared" si="0"/>
        <v>117732</v>
      </c>
    </row>
    <row r="37" spans="1:9" s="975" customFormat="1" ht="28.5">
      <c r="A37" s="1444"/>
      <c r="B37" s="1447"/>
      <c r="C37" s="348" t="s">
        <v>839</v>
      </c>
      <c r="D37" s="343">
        <f t="shared" ref="D37:H37" si="3">D31+D34</f>
        <v>0</v>
      </c>
      <c r="E37" s="334">
        <f t="shared" si="3"/>
        <v>0</v>
      </c>
      <c r="F37" s="334">
        <f t="shared" si="3"/>
        <v>117732</v>
      </c>
      <c r="G37" s="334">
        <f t="shared" si="3"/>
        <v>0</v>
      </c>
      <c r="H37" s="352">
        <f t="shared" si="3"/>
        <v>0</v>
      </c>
      <c r="I37" s="356">
        <f t="shared" si="0"/>
        <v>117732</v>
      </c>
    </row>
    <row r="38" spans="1:9" ht="12.75" customHeight="1">
      <c r="A38" s="1455" t="s">
        <v>264</v>
      </c>
      <c r="B38" s="1456" t="s">
        <v>121</v>
      </c>
      <c r="C38" s="347" t="s">
        <v>4</v>
      </c>
      <c r="D38" s="341"/>
      <c r="E38" s="332"/>
      <c r="F38" s="332">
        <v>111078</v>
      </c>
      <c r="G38" s="332"/>
      <c r="H38" s="351"/>
      <c r="I38" s="355">
        <f t="shared" si="0"/>
        <v>111078</v>
      </c>
    </row>
    <row r="39" spans="1:9" ht="12.75" customHeight="1">
      <c r="A39" s="1455"/>
      <c r="B39" s="1456"/>
      <c r="C39" s="347" t="s">
        <v>215</v>
      </c>
      <c r="D39" s="341"/>
      <c r="E39" s="332"/>
      <c r="F39" s="332">
        <v>113087</v>
      </c>
      <c r="G39" s="332"/>
      <c r="H39" s="351"/>
      <c r="I39" s="355">
        <f t="shared" si="0"/>
        <v>113087</v>
      </c>
    </row>
    <row r="40" spans="1:9">
      <c r="A40" s="1455"/>
      <c r="B40" s="1456"/>
      <c r="C40" s="347" t="s">
        <v>839</v>
      </c>
      <c r="D40" s="341"/>
      <c r="E40" s="332"/>
      <c r="F40" s="332">
        <v>112907</v>
      </c>
      <c r="G40" s="332">
        <v>180</v>
      </c>
      <c r="H40" s="351"/>
      <c r="I40" s="355">
        <f t="shared" si="0"/>
        <v>113087</v>
      </c>
    </row>
    <row r="41" spans="1:9" ht="12.75" customHeight="1">
      <c r="A41" s="1455" t="s">
        <v>265</v>
      </c>
      <c r="B41" s="1456" t="s">
        <v>121</v>
      </c>
      <c r="C41" s="347" t="s">
        <v>4</v>
      </c>
      <c r="D41" s="341"/>
      <c r="E41" s="332"/>
      <c r="F41" s="332">
        <v>32037</v>
      </c>
      <c r="G41" s="332"/>
      <c r="H41" s="351"/>
      <c r="I41" s="355">
        <f t="shared" si="0"/>
        <v>32037</v>
      </c>
    </row>
    <row r="42" spans="1:9" ht="12.75" customHeight="1">
      <c r="A42" s="1455"/>
      <c r="B42" s="1456"/>
      <c r="C42" s="347" t="s">
        <v>215</v>
      </c>
      <c r="D42" s="341"/>
      <c r="E42" s="332"/>
      <c r="F42" s="332">
        <v>33147</v>
      </c>
      <c r="G42" s="332"/>
      <c r="H42" s="351"/>
      <c r="I42" s="355">
        <f t="shared" si="0"/>
        <v>33147</v>
      </c>
    </row>
    <row r="43" spans="1:9">
      <c r="A43" s="1455"/>
      <c r="B43" s="1456"/>
      <c r="C43" s="347" t="s">
        <v>839</v>
      </c>
      <c r="D43" s="341"/>
      <c r="E43" s="332"/>
      <c r="F43" s="332">
        <v>33147</v>
      </c>
      <c r="G43" s="332"/>
      <c r="H43" s="351"/>
      <c r="I43" s="355">
        <f t="shared" si="0"/>
        <v>33147</v>
      </c>
    </row>
    <row r="44" spans="1:9" s="975" customFormat="1" ht="12.75" customHeight="1">
      <c r="A44" s="1444" t="s">
        <v>266</v>
      </c>
      <c r="B44" s="1447" t="s">
        <v>121</v>
      </c>
      <c r="C44" s="348" t="s">
        <v>4</v>
      </c>
      <c r="D44" s="343">
        <f>D38+D41</f>
        <v>0</v>
      </c>
      <c r="E44" s="334">
        <f t="shared" ref="E44:H44" si="4">E38+E41</f>
        <v>0</v>
      </c>
      <c r="F44" s="334">
        <f t="shared" si="4"/>
        <v>143115</v>
      </c>
      <c r="G44" s="334">
        <f t="shared" si="4"/>
        <v>0</v>
      </c>
      <c r="H44" s="352">
        <f t="shared" si="4"/>
        <v>0</v>
      </c>
      <c r="I44" s="356">
        <f t="shared" si="0"/>
        <v>143115</v>
      </c>
    </row>
    <row r="45" spans="1:9" s="975" customFormat="1" ht="12.75" customHeight="1">
      <c r="A45" s="1444"/>
      <c r="B45" s="1447"/>
      <c r="C45" s="348" t="s">
        <v>215</v>
      </c>
      <c r="D45" s="343">
        <f t="shared" ref="D45:H45" si="5">D39+D42</f>
        <v>0</v>
      </c>
      <c r="E45" s="334">
        <f t="shared" si="5"/>
        <v>0</v>
      </c>
      <c r="F45" s="334">
        <f t="shared" si="5"/>
        <v>146234</v>
      </c>
      <c r="G45" s="334">
        <f t="shared" si="5"/>
        <v>0</v>
      </c>
      <c r="H45" s="352">
        <f t="shared" si="5"/>
        <v>0</v>
      </c>
      <c r="I45" s="356">
        <f t="shared" si="0"/>
        <v>146234</v>
      </c>
    </row>
    <row r="46" spans="1:9" s="975" customFormat="1" ht="28.5">
      <c r="A46" s="1444"/>
      <c r="B46" s="1447"/>
      <c r="C46" s="348" t="s">
        <v>839</v>
      </c>
      <c r="D46" s="343">
        <f t="shared" ref="D46:H46" si="6">D40+D43</f>
        <v>0</v>
      </c>
      <c r="E46" s="334">
        <f t="shared" si="6"/>
        <v>0</v>
      </c>
      <c r="F46" s="334">
        <f t="shared" si="6"/>
        <v>146054</v>
      </c>
      <c r="G46" s="334">
        <f t="shared" si="6"/>
        <v>180</v>
      </c>
      <c r="H46" s="352">
        <f t="shared" si="6"/>
        <v>0</v>
      </c>
      <c r="I46" s="356">
        <f t="shared" si="0"/>
        <v>146234</v>
      </c>
    </row>
    <row r="47" spans="1:9" ht="12.75" customHeight="1">
      <c r="A47" s="1455" t="s">
        <v>267</v>
      </c>
      <c r="B47" s="1456" t="s">
        <v>121</v>
      </c>
      <c r="C47" s="347" t="s">
        <v>4</v>
      </c>
      <c r="D47" s="341"/>
      <c r="E47" s="332"/>
      <c r="F47" s="332">
        <v>30606</v>
      </c>
      <c r="G47" s="332"/>
      <c r="H47" s="351"/>
      <c r="I47" s="355">
        <f t="shared" si="0"/>
        <v>30606</v>
      </c>
    </row>
    <row r="48" spans="1:9" ht="12.75" customHeight="1">
      <c r="A48" s="1455"/>
      <c r="B48" s="1456"/>
      <c r="C48" s="347" t="s">
        <v>215</v>
      </c>
      <c r="D48" s="341"/>
      <c r="E48" s="332"/>
      <c r="F48" s="332">
        <v>31312</v>
      </c>
      <c r="G48" s="332"/>
      <c r="H48" s="351"/>
      <c r="I48" s="355">
        <f t="shared" si="0"/>
        <v>31312</v>
      </c>
    </row>
    <row r="49" spans="1:9">
      <c r="A49" s="1455"/>
      <c r="B49" s="1456"/>
      <c r="C49" s="347" t="s">
        <v>839</v>
      </c>
      <c r="D49" s="341"/>
      <c r="E49" s="332"/>
      <c r="F49" s="332">
        <v>31312</v>
      </c>
      <c r="G49" s="332"/>
      <c r="H49" s="351"/>
      <c r="I49" s="355">
        <f t="shared" si="0"/>
        <v>31312</v>
      </c>
    </row>
    <row r="50" spans="1:9" ht="12.75" customHeight="1">
      <c r="A50" s="1455" t="s">
        <v>268</v>
      </c>
      <c r="B50" s="1456" t="s">
        <v>121</v>
      </c>
      <c r="C50" s="347" t="s">
        <v>4</v>
      </c>
      <c r="D50" s="341"/>
      <c r="E50" s="332"/>
      <c r="F50" s="332">
        <v>10260</v>
      </c>
      <c r="G50" s="332"/>
      <c r="H50" s="351"/>
      <c r="I50" s="355">
        <f t="shared" si="0"/>
        <v>10260</v>
      </c>
    </row>
    <row r="51" spans="1:9" ht="12.75" customHeight="1">
      <c r="A51" s="1455"/>
      <c r="B51" s="1456"/>
      <c r="C51" s="347" t="s">
        <v>215</v>
      </c>
      <c r="D51" s="341"/>
      <c r="E51" s="332"/>
      <c r="F51" s="332">
        <v>10523</v>
      </c>
      <c r="G51" s="332"/>
      <c r="H51" s="351"/>
      <c r="I51" s="355">
        <f t="shared" si="0"/>
        <v>10523</v>
      </c>
    </row>
    <row r="52" spans="1:9">
      <c r="A52" s="1455"/>
      <c r="B52" s="1456"/>
      <c r="C52" s="347" t="s">
        <v>839</v>
      </c>
      <c r="D52" s="341"/>
      <c r="E52" s="332"/>
      <c r="F52" s="332">
        <v>10523</v>
      </c>
      <c r="G52" s="332"/>
      <c r="H52" s="351"/>
      <c r="I52" s="355">
        <f t="shared" si="0"/>
        <v>10523</v>
      </c>
    </row>
    <row r="53" spans="1:9" ht="12.75" customHeight="1">
      <c r="A53" s="1455" t="s">
        <v>868</v>
      </c>
      <c r="B53" s="1456" t="s">
        <v>121</v>
      </c>
      <c r="C53" s="347" t="s">
        <v>4</v>
      </c>
      <c r="D53" s="341"/>
      <c r="E53" s="332"/>
      <c r="F53" s="332"/>
      <c r="G53" s="332"/>
      <c r="H53" s="351"/>
      <c r="I53" s="355">
        <f t="shared" ref="I53:I55" si="7">SUM(D53:H53)</f>
        <v>0</v>
      </c>
    </row>
    <row r="54" spans="1:9" ht="12.75" customHeight="1">
      <c r="A54" s="1455"/>
      <c r="B54" s="1456"/>
      <c r="C54" s="347" t="s">
        <v>215</v>
      </c>
      <c r="D54" s="341"/>
      <c r="E54" s="332"/>
      <c r="F54" s="332"/>
      <c r="G54" s="332"/>
      <c r="H54" s="351"/>
      <c r="I54" s="355">
        <f t="shared" si="7"/>
        <v>0</v>
      </c>
    </row>
    <row r="55" spans="1:9">
      <c r="A55" s="1455"/>
      <c r="B55" s="1456"/>
      <c r="C55" s="347" t="s">
        <v>839</v>
      </c>
      <c r="D55" s="341"/>
      <c r="E55" s="332"/>
      <c r="F55" s="332">
        <v>14000</v>
      </c>
      <c r="G55" s="332"/>
      <c r="H55" s="351"/>
      <c r="I55" s="355">
        <f t="shared" si="7"/>
        <v>14000</v>
      </c>
    </row>
    <row r="56" spans="1:9" ht="12.75" customHeight="1">
      <c r="A56" s="1455" t="s">
        <v>269</v>
      </c>
      <c r="B56" s="1456" t="s">
        <v>284</v>
      </c>
      <c r="C56" s="347" t="s">
        <v>4</v>
      </c>
      <c r="D56" s="341">
        <v>41114</v>
      </c>
      <c r="E56" s="332">
        <v>7824</v>
      </c>
      <c r="F56" s="332">
        <v>33087</v>
      </c>
      <c r="G56" s="332">
        <v>1235</v>
      </c>
      <c r="H56" s="351"/>
      <c r="I56" s="355">
        <f t="shared" si="0"/>
        <v>83260</v>
      </c>
    </row>
    <row r="57" spans="1:9" ht="12.75" customHeight="1">
      <c r="A57" s="1455"/>
      <c r="B57" s="1456"/>
      <c r="C57" s="347" t="s">
        <v>215</v>
      </c>
      <c r="D57" s="341">
        <v>41114</v>
      </c>
      <c r="E57" s="332">
        <v>7824</v>
      </c>
      <c r="F57" s="332">
        <v>19558</v>
      </c>
      <c r="G57" s="332">
        <v>1235</v>
      </c>
      <c r="H57" s="351"/>
      <c r="I57" s="355">
        <f t="shared" si="0"/>
        <v>69731</v>
      </c>
    </row>
    <row r="58" spans="1:9">
      <c r="A58" s="1455"/>
      <c r="B58" s="1456"/>
      <c r="C58" s="347" t="s">
        <v>839</v>
      </c>
      <c r="D58" s="341">
        <v>43777</v>
      </c>
      <c r="E58" s="332">
        <v>8507</v>
      </c>
      <c r="F58" s="332">
        <v>19561</v>
      </c>
      <c r="G58" s="332">
        <v>3034</v>
      </c>
      <c r="H58" s="351"/>
      <c r="I58" s="355">
        <f t="shared" si="0"/>
        <v>74879</v>
      </c>
    </row>
    <row r="59" spans="1:9" s="975" customFormat="1" ht="12.75" customHeight="1">
      <c r="A59" s="1444" t="s">
        <v>271</v>
      </c>
      <c r="B59" s="1447"/>
      <c r="C59" s="348" t="s">
        <v>4</v>
      </c>
      <c r="D59" s="343">
        <f>D35+D44+D47+D50+D56+D53</f>
        <v>41114</v>
      </c>
      <c r="E59" s="334">
        <f t="shared" ref="E59:H59" si="8">E35+E44+E47+E50+E56+E53</f>
        <v>7824</v>
      </c>
      <c r="F59" s="334">
        <f t="shared" si="8"/>
        <v>331775</v>
      </c>
      <c r="G59" s="334">
        <f t="shared" si="8"/>
        <v>1235</v>
      </c>
      <c r="H59" s="352">
        <f t="shared" si="8"/>
        <v>0</v>
      </c>
      <c r="I59" s="356">
        <f t="shared" si="0"/>
        <v>381948</v>
      </c>
    </row>
    <row r="60" spans="1:9" s="975" customFormat="1" ht="12.75" customHeight="1">
      <c r="A60" s="1444"/>
      <c r="B60" s="1447"/>
      <c r="C60" s="348" t="s">
        <v>215</v>
      </c>
      <c r="D60" s="343">
        <f t="shared" ref="D60:H60" si="9">D36+D45+D48+D51+D57+D54</f>
        <v>41114</v>
      </c>
      <c r="E60" s="334">
        <f t="shared" si="9"/>
        <v>7824</v>
      </c>
      <c r="F60" s="334">
        <f t="shared" si="9"/>
        <v>325359</v>
      </c>
      <c r="G60" s="334">
        <f t="shared" si="9"/>
        <v>1235</v>
      </c>
      <c r="H60" s="352">
        <f t="shared" si="9"/>
        <v>0</v>
      </c>
      <c r="I60" s="356">
        <f t="shared" si="0"/>
        <v>375532</v>
      </c>
    </row>
    <row r="61" spans="1:9" s="975" customFormat="1" ht="28.5">
      <c r="A61" s="1444"/>
      <c r="B61" s="1447"/>
      <c r="C61" s="348" t="s">
        <v>839</v>
      </c>
      <c r="D61" s="343">
        <f t="shared" ref="D61:H61" si="10">D37+D46+D49+D52+D58+D55</f>
        <v>43777</v>
      </c>
      <c r="E61" s="334">
        <f t="shared" si="10"/>
        <v>8507</v>
      </c>
      <c r="F61" s="334">
        <f t="shared" si="10"/>
        <v>339182</v>
      </c>
      <c r="G61" s="334">
        <f t="shared" si="10"/>
        <v>3214</v>
      </c>
      <c r="H61" s="352">
        <f t="shared" si="10"/>
        <v>0</v>
      </c>
      <c r="I61" s="356">
        <f t="shared" si="0"/>
        <v>394680</v>
      </c>
    </row>
    <row r="62" spans="1:9" ht="12.75" customHeight="1">
      <c r="A62" s="1455" t="s">
        <v>272</v>
      </c>
      <c r="B62" s="1456" t="s">
        <v>121</v>
      </c>
      <c r="C62" s="347" t="s">
        <v>4</v>
      </c>
      <c r="D62" s="341">
        <v>121604</v>
      </c>
      <c r="E62" s="332">
        <v>25263</v>
      </c>
      <c r="F62" s="332">
        <v>49298</v>
      </c>
      <c r="G62" s="332">
        <v>11287</v>
      </c>
      <c r="H62" s="351">
        <v>11300</v>
      </c>
      <c r="I62" s="355">
        <f t="shared" si="0"/>
        <v>218752</v>
      </c>
    </row>
    <row r="63" spans="1:9" ht="12.75" customHeight="1">
      <c r="A63" s="1455"/>
      <c r="B63" s="1456"/>
      <c r="C63" s="347" t="s">
        <v>215</v>
      </c>
      <c r="D63" s="341">
        <v>123397</v>
      </c>
      <c r="E63" s="332">
        <v>25628</v>
      </c>
      <c r="F63" s="332">
        <v>49308</v>
      </c>
      <c r="G63" s="332">
        <v>11532</v>
      </c>
      <c r="H63" s="351">
        <v>11300</v>
      </c>
      <c r="I63" s="355">
        <f t="shared" si="0"/>
        <v>221165</v>
      </c>
    </row>
    <row r="64" spans="1:9">
      <c r="A64" s="1455"/>
      <c r="B64" s="1456"/>
      <c r="C64" s="347" t="s">
        <v>839</v>
      </c>
      <c r="D64" s="341">
        <v>156115</v>
      </c>
      <c r="E64" s="332">
        <v>32336</v>
      </c>
      <c r="F64" s="332">
        <v>80423</v>
      </c>
      <c r="G64" s="332">
        <v>19332</v>
      </c>
      <c r="H64" s="351">
        <v>11300</v>
      </c>
      <c r="I64" s="355">
        <f t="shared" si="0"/>
        <v>299506</v>
      </c>
    </row>
    <row r="65" spans="1:9" ht="12.75" customHeight="1">
      <c r="A65" s="1455" t="s">
        <v>273</v>
      </c>
      <c r="B65" s="1456" t="s">
        <v>121</v>
      </c>
      <c r="C65" s="347" t="s">
        <v>4</v>
      </c>
      <c r="D65" s="341">
        <v>26515</v>
      </c>
      <c r="E65" s="332">
        <v>4860</v>
      </c>
      <c r="F65" s="332">
        <v>12185</v>
      </c>
      <c r="G65" s="332">
        <v>1795</v>
      </c>
      <c r="H65" s="351">
        <v>2500</v>
      </c>
      <c r="I65" s="355">
        <f t="shared" si="0"/>
        <v>47855</v>
      </c>
    </row>
    <row r="66" spans="1:9" ht="12.75" customHeight="1">
      <c r="A66" s="1455"/>
      <c r="B66" s="1456"/>
      <c r="C66" s="347" t="s">
        <v>215</v>
      </c>
      <c r="D66" s="341">
        <v>27174</v>
      </c>
      <c r="E66" s="332">
        <v>4990</v>
      </c>
      <c r="F66" s="332">
        <v>12185</v>
      </c>
      <c r="G66" s="332">
        <v>1550</v>
      </c>
      <c r="H66" s="351">
        <v>2500</v>
      </c>
      <c r="I66" s="355">
        <f t="shared" si="0"/>
        <v>48399</v>
      </c>
    </row>
    <row r="67" spans="1:9">
      <c r="A67" s="1455"/>
      <c r="B67" s="1456"/>
      <c r="C67" s="347" t="s">
        <v>839</v>
      </c>
      <c r="D67" s="341">
        <v>29692</v>
      </c>
      <c r="E67" s="332">
        <v>5771</v>
      </c>
      <c r="F67" s="332">
        <v>12604</v>
      </c>
      <c r="G67" s="332">
        <v>2766</v>
      </c>
      <c r="H67" s="351">
        <v>2500</v>
      </c>
      <c r="I67" s="355">
        <f t="shared" si="0"/>
        <v>53333</v>
      </c>
    </row>
    <row r="68" spans="1:9" ht="12.75" customHeight="1">
      <c r="A68" s="1455" t="s">
        <v>274</v>
      </c>
      <c r="B68" s="1456" t="s">
        <v>121</v>
      </c>
      <c r="C68" s="347" t="s">
        <v>4</v>
      </c>
      <c r="D68" s="341">
        <v>51079</v>
      </c>
      <c r="E68" s="332">
        <v>9636</v>
      </c>
      <c r="F68" s="332">
        <v>18738</v>
      </c>
      <c r="G68" s="332">
        <v>1634</v>
      </c>
      <c r="H68" s="351"/>
      <c r="I68" s="355">
        <f t="shared" si="0"/>
        <v>81087</v>
      </c>
    </row>
    <row r="69" spans="1:9" ht="12.75" customHeight="1">
      <c r="A69" s="1455"/>
      <c r="B69" s="1456"/>
      <c r="C69" s="347" t="s">
        <v>215</v>
      </c>
      <c r="D69" s="341">
        <v>52239</v>
      </c>
      <c r="E69" s="332">
        <v>9863</v>
      </c>
      <c r="F69" s="332">
        <v>21914</v>
      </c>
      <c r="G69" s="332">
        <v>1634</v>
      </c>
      <c r="H69" s="351"/>
      <c r="I69" s="355">
        <f t="shared" si="0"/>
        <v>85650</v>
      </c>
    </row>
    <row r="70" spans="1:9" ht="15.75" thickBot="1">
      <c r="A70" s="1457"/>
      <c r="B70" s="1458"/>
      <c r="C70" s="379" t="s">
        <v>839</v>
      </c>
      <c r="D70" s="380">
        <v>51942</v>
      </c>
      <c r="E70" s="381">
        <v>9891</v>
      </c>
      <c r="F70" s="381">
        <v>23453</v>
      </c>
      <c r="G70" s="381">
        <v>1634</v>
      </c>
      <c r="H70" s="382"/>
      <c r="I70" s="383">
        <f t="shared" si="0"/>
        <v>86920</v>
      </c>
    </row>
    <row r="71" spans="1:9" s="975" customFormat="1" ht="12.75" customHeight="1">
      <c r="A71" s="1453" t="s">
        <v>275</v>
      </c>
      <c r="B71" s="1454" t="s">
        <v>285</v>
      </c>
      <c r="C71" s="364" t="s">
        <v>4</v>
      </c>
      <c r="D71" s="365">
        <f>D5+D8+D11+D14+D17+D20+D23+D26+D59+D62+D65+D68</f>
        <v>694122</v>
      </c>
      <c r="E71" s="366">
        <f t="shared" ref="E71:H71" si="11">E5+E8+E11+E14+E17+E20+E23+E26+E59+E62+E65+E68</f>
        <v>137190</v>
      </c>
      <c r="F71" s="366">
        <f t="shared" si="11"/>
        <v>544616</v>
      </c>
      <c r="G71" s="366">
        <f t="shared" si="11"/>
        <v>19297</v>
      </c>
      <c r="H71" s="367">
        <f t="shared" si="11"/>
        <v>29071</v>
      </c>
      <c r="I71" s="368">
        <f t="shared" si="0"/>
        <v>1424296</v>
      </c>
    </row>
    <row r="72" spans="1:9" s="975" customFormat="1" ht="12.75" customHeight="1">
      <c r="A72" s="1444"/>
      <c r="B72" s="1447"/>
      <c r="C72" s="348" t="s">
        <v>215</v>
      </c>
      <c r="D72" s="343">
        <f t="shared" ref="D72:H72" si="12">D6+D9+D12+D15+D18+D21+D24+D27+D60+D63+D66+D69</f>
        <v>710370</v>
      </c>
      <c r="E72" s="334">
        <f t="shared" si="12"/>
        <v>140382</v>
      </c>
      <c r="F72" s="334">
        <f t="shared" si="12"/>
        <v>541929</v>
      </c>
      <c r="G72" s="334">
        <f t="shared" si="12"/>
        <v>19297</v>
      </c>
      <c r="H72" s="352">
        <f t="shared" si="12"/>
        <v>29071</v>
      </c>
      <c r="I72" s="356">
        <f t="shared" si="0"/>
        <v>1441049</v>
      </c>
    </row>
    <row r="73" spans="1:9" s="975" customFormat="1" ht="29.25" thickBot="1">
      <c r="A73" s="1445"/>
      <c r="B73" s="1448"/>
      <c r="C73" s="349" t="s">
        <v>839</v>
      </c>
      <c r="D73" s="369">
        <f t="shared" ref="D73:H73" si="13">D7+D10+D13+D16+D19+D22+D25+D28+D61+D64+D67+D70</f>
        <v>755408</v>
      </c>
      <c r="E73" s="370">
        <f t="shared" si="13"/>
        <v>150796</v>
      </c>
      <c r="F73" s="370">
        <f t="shared" si="13"/>
        <v>594614</v>
      </c>
      <c r="G73" s="370">
        <f t="shared" si="13"/>
        <v>30909</v>
      </c>
      <c r="H73" s="371">
        <f t="shared" si="13"/>
        <v>27926</v>
      </c>
      <c r="I73" s="372">
        <f t="shared" ref="I73:I79" si="14">SUM(D73:H73)</f>
        <v>1559653</v>
      </c>
    </row>
    <row r="74" spans="1:9" s="975" customFormat="1" ht="12.75" customHeight="1">
      <c r="A74" s="1453" t="s">
        <v>276</v>
      </c>
      <c r="B74" s="1454" t="s">
        <v>286</v>
      </c>
      <c r="C74" s="364" t="s">
        <v>4</v>
      </c>
      <c r="D74" s="365">
        <f>D5+D8+D11+D14+D17+D20+D23+D26+D47+D62+D65+D68+D50+D53+D29+D32+D38+D41</f>
        <v>653008</v>
      </c>
      <c r="E74" s="366">
        <f t="shared" ref="E74:H74" si="15">E5+E8+E11+E14+E17+E20+E23+E26+E47+E62+E65+E68+E50+E53+E29+E32+E38+E41</f>
        <v>129366</v>
      </c>
      <c r="F74" s="366">
        <f t="shared" si="15"/>
        <v>511529</v>
      </c>
      <c r="G74" s="366">
        <f t="shared" si="15"/>
        <v>18062</v>
      </c>
      <c r="H74" s="367">
        <f t="shared" si="15"/>
        <v>29071</v>
      </c>
      <c r="I74" s="368">
        <f t="shared" si="14"/>
        <v>1341036</v>
      </c>
    </row>
    <row r="75" spans="1:9" s="975" customFormat="1" ht="12.75" customHeight="1">
      <c r="A75" s="1444"/>
      <c r="B75" s="1447"/>
      <c r="C75" s="348" t="s">
        <v>215</v>
      </c>
      <c r="D75" s="343">
        <f t="shared" ref="D75:H75" si="16">D6+D9+D12+D15+D18+D21+D24+D27+D48+D63+D66+D69+D51+D54+D30+D33+D39+D42</f>
        <v>669256</v>
      </c>
      <c r="E75" s="334">
        <f t="shared" si="16"/>
        <v>132558</v>
      </c>
      <c r="F75" s="334">
        <f t="shared" si="16"/>
        <v>522371</v>
      </c>
      <c r="G75" s="334">
        <f t="shared" si="16"/>
        <v>18062</v>
      </c>
      <c r="H75" s="352">
        <f t="shared" si="16"/>
        <v>29071</v>
      </c>
      <c r="I75" s="356">
        <f t="shared" si="14"/>
        <v>1371318</v>
      </c>
    </row>
    <row r="76" spans="1:9" s="975" customFormat="1" ht="29.25" thickBot="1">
      <c r="A76" s="1445"/>
      <c r="B76" s="1448"/>
      <c r="C76" s="349" t="s">
        <v>839</v>
      </c>
      <c r="D76" s="369">
        <f t="shared" ref="D76:H76" si="17">D7+D10+D13+D16+D19+D22+D25+D28+D49+D64+D67+D70+D52+D55+D31+D34+D40+D43</f>
        <v>711631</v>
      </c>
      <c r="E76" s="370">
        <f t="shared" si="17"/>
        <v>142289</v>
      </c>
      <c r="F76" s="370">
        <f t="shared" si="17"/>
        <v>575053</v>
      </c>
      <c r="G76" s="370">
        <f t="shared" si="17"/>
        <v>27875</v>
      </c>
      <c r="H76" s="371">
        <f t="shared" si="17"/>
        <v>27926</v>
      </c>
      <c r="I76" s="372">
        <f t="shared" si="14"/>
        <v>1484774</v>
      </c>
    </row>
    <row r="77" spans="1:9" s="975" customFormat="1" ht="12.75" customHeight="1">
      <c r="A77" s="1443" t="s">
        <v>277</v>
      </c>
      <c r="B77" s="1446" t="s">
        <v>270</v>
      </c>
      <c r="C77" s="358" t="s">
        <v>4</v>
      </c>
      <c r="D77" s="976">
        <f>D56</f>
        <v>41114</v>
      </c>
      <c r="E77" s="361">
        <f t="shared" ref="E77:H77" si="18">E56</f>
        <v>7824</v>
      </c>
      <c r="F77" s="361">
        <f t="shared" si="18"/>
        <v>33087</v>
      </c>
      <c r="G77" s="361">
        <f t="shared" si="18"/>
        <v>1235</v>
      </c>
      <c r="H77" s="362">
        <f t="shared" si="18"/>
        <v>0</v>
      </c>
      <c r="I77" s="363">
        <f t="shared" si="14"/>
        <v>83260</v>
      </c>
    </row>
    <row r="78" spans="1:9" s="975" customFormat="1" ht="12.75" customHeight="1">
      <c r="A78" s="1444"/>
      <c r="B78" s="1447"/>
      <c r="C78" s="348" t="s">
        <v>215</v>
      </c>
      <c r="D78" s="343">
        <f t="shared" ref="D78:H78" si="19">D57</f>
        <v>41114</v>
      </c>
      <c r="E78" s="334">
        <f t="shared" si="19"/>
        <v>7824</v>
      </c>
      <c r="F78" s="334">
        <f t="shared" si="19"/>
        <v>19558</v>
      </c>
      <c r="G78" s="334">
        <f t="shared" si="19"/>
        <v>1235</v>
      </c>
      <c r="H78" s="352">
        <f t="shared" si="19"/>
        <v>0</v>
      </c>
      <c r="I78" s="356">
        <f t="shared" si="14"/>
        <v>69731</v>
      </c>
    </row>
    <row r="79" spans="1:9" s="975" customFormat="1" ht="29.25" thickBot="1">
      <c r="A79" s="1445"/>
      <c r="B79" s="1448"/>
      <c r="C79" s="349" t="s">
        <v>839</v>
      </c>
      <c r="D79" s="369">
        <f t="shared" ref="D79:H79" si="20">D58</f>
        <v>43777</v>
      </c>
      <c r="E79" s="370">
        <f t="shared" si="20"/>
        <v>8507</v>
      </c>
      <c r="F79" s="370">
        <f t="shared" si="20"/>
        <v>19561</v>
      </c>
      <c r="G79" s="370">
        <f t="shared" si="20"/>
        <v>3034</v>
      </c>
      <c r="H79" s="371">
        <f t="shared" si="20"/>
        <v>0</v>
      </c>
      <c r="I79" s="372">
        <f t="shared" si="14"/>
        <v>74879</v>
      </c>
    </row>
  </sheetData>
  <mergeCells count="57">
    <mergeCell ref="A1:I1"/>
    <mergeCell ref="A3:A4"/>
    <mergeCell ref="B3:B4"/>
    <mergeCell ref="C3:C4"/>
    <mergeCell ref="D3:E3"/>
    <mergeCell ref="F3:H3"/>
    <mergeCell ref="I3:I4"/>
    <mergeCell ref="A11:A13"/>
    <mergeCell ref="B11:B13"/>
    <mergeCell ref="A14:A16"/>
    <mergeCell ref="B14:B16"/>
    <mergeCell ref="A5:A7"/>
    <mergeCell ref="B5:B7"/>
    <mergeCell ref="A8:A10"/>
    <mergeCell ref="B8:B10"/>
    <mergeCell ref="A23:A25"/>
    <mergeCell ref="B23:B25"/>
    <mergeCell ref="A26:A28"/>
    <mergeCell ref="B26:B28"/>
    <mergeCell ref="A17:A19"/>
    <mergeCell ref="B17:B19"/>
    <mergeCell ref="A20:A22"/>
    <mergeCell ref="B20:B22"/>
    <mergeCell ref="A35:A37"/>
    <mergeCell ref="B35:B37"/>
    <mergeCell ref="A38:A40"/>
    <mergeCell ref="B38:B40"/>
    <mergeCell ref="A29:A31"/>
    <mergeCell ref="B29:B31"/>
    <mergeCell ref="A32:A34"/>
    <mergeCell ref="B32:B34"/>
    <mergeCell ref="A47:A49"/>
    <mergeCell ref="B47:B49"/>
    <mergeCell ref="A50:A52"/>
    <mergeCell ref="B50:B52"/>
    <mergeCell ref="A41:A43"/>
    <mergeCell ref="B41:B43"/>
    <mergeCell ref="A44:A46"/>
    <mergeCell ref="B44:B46"/>
    <mergeCell ref="A77:A79"/>
    <mergeCell ref="B77:B79"/>
    <mergeCell ref="A71:A73"/>
    <mergeCell ref="B71:B73"/>
    <mergeCell ref="A74:A76"/>
    <mergeCell ref="B74:B76"/>
    <mergeCell ref="A53:A55"/>
    <mergeCell ref="B53:B55"/>
    <mergeCell ref="A65:A67"/>
    <mergeCell ref="B65:B67"/>
    <mergeCell ref="A68:A70"/>
    <mergeCell ref="B68:B70"/>
    <mergeCell ref="A56:A58"/>
    <mergeCell ref="B56:B58"/>
    <mergeCell ref="A59:A61"/>
    <mergeCell ref="A62:A64"/>
    <mergeCell ref="B62:B64"/>
    <mergeCell ref="B59:B6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r:id="rId1"/>
  <headerFooter>
    <oddHeader>&amp;L&amp;"Times New Roman,Normál"&amp;10 6. melléklet a 18/2018.(IX.26.) önkormányzati rendelethez
 6. melléklet a 27/2017.(XII.21.)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5"/>
  <sheetViews>
    <sheetView topLeftCell="B1" zoomScaleNormal="100" workbookViewId="0">
      <selection activeCell="B3" sqref="B3"/>
    </sheetView>
  </sheetViews>
  <sheetFormatPr defaultRowHeight="15"/>
  <cols>
    <col min="1" max="1" width="10.42578125" style="384" hidden="1" customWidth="1"/>
    <col min="2" max="2" width="93" style="172" bestFit="1" customWidth="1"/>
    <col min="3" max="5" width="10.140625" style="172" customWidth="1"/>
    <col min="6" max="6" width="12.140625" style="172" customWidth="1"/>
    <col min="7" max="16384" width="9.140625" style="172"/>
  </cols>
  <sheetData>
    <row r="1" spans="1:7">
      <c r="B1" s="1471" t="s">
        <v>289</v>
      </c>
      <c r="C1" s="1471"/>
      <c r="D1" s="1471"/>
      <c r="E1" s="1471"/>
    </row>
    <row r="2" spans="1:7" ht="15.75" thickBot="1">
      <c r="B2" s="395"/>
    </row>
    <row r="3" spans="1:7" ht="29.25" thickBot="1">
      <c r="B3" s="422" t="s">
        <v>3</v>
      </c>
      <c r="C3" s="411" t="s">
        <v>4</v>
      </c>
      <c r="D3" s="410" t="s">
        <v>69</v>
      </c>
      <c r="E3" s="483" t="s">
        <v>838</v>
      </c>
    </row>
    <row r="4" spans="1:7" ht="15.75" thickBot="1">
      <c r="B4" s="388" t="s">
        <v>76</v>
      </c>
      <c r="C4" s="437">
        <f>C6+C31</f>
        <v>1833212</v>
      </c>
      <c r="D4" s="438">
        <f>D6+D31</f>
        <v>2478411</v>
      </c>
      <c r="E4" s="439">
        <f>E6+E31</f>
        <v>2989282</v>
      </c>
      <c r="G4" s="192"/>
    </row>
    <row r="5" spans="1:7">
      <c r="B5" s="433"/>
      <c r="C5" s="434"/>
      <c r="D5" s="435"/>
      <c r="E5" s="436"/>
    </row>
    <row r="6" spans="1:7">
      <c r="B6" s="423" t="s">
        <v>290</v>
      </c>
      <c r="C6" s="413">
        <f>SUM(C7:C29)</f>
        <v>1474078</v>
      </c>
      <c r="D6" s="396">
        <f>SUM(D7:D29)</f>
        <v>2030004</v>
      </c>
      <c r="E6" s="389">
        <f>SUM(E7:E29)</f>
        <v>2499871</v>
      </c>
    </row>
    <row r="7" spans="1:7" ht="30">
      <c r="A7" s="384" t="s">
        <v>219</v>
      </c>
      <c r="B7" s="424" t="s">
        <v>291</v>
      </c>
      <c r="C7" s="412">
        <v>2160</v>
      </c>
      <c r="D7" s="397">
        <v>2160</v>
      </c>
      <c r="E7" s="385">
        <v>2160</v>
      </c>
    </row>
    <row r="8" spans="1:7" ht="30">
      <c r="A8" s="384" t="s">
        <v>228</v>
      </c>
      <c r="B8" s="425" t="s">
        <v>292</v>
      </c>
      <c r="C8" s="412">
        <v>256912</v>
      </c>
      <c r="D8" s="397">
        <v>256912</v>
      </c>
      <c r="E8" s="385">
        <v>256912</v>
      </c>
    </row>
    <row r="9" spans="1:7" ht="30">
      <c r="A9" s="384" t="s">
        <v>228</v>
      </c>
      <c r="B9" s="426" t="s">
        <v>293</v>
      </c>
      <c r="C9" s="412">
        <v>184425</v>
      </c>
      <c r="D9" s="397">
        <v>184425</v>
      </c>
      <c r="E9" s="385">
        <v>184425</v>
      </c>
    </row>
    <row r="10" spans="1:7" ht="30">
      <c r="A10" s="384" t="s">
        <v>294</v>
      </c>
      <c r="B10" s="426" t="s">
        <v>295</v>
      </c>
      <c r="C10" s="412">
        <v>17000</v>
      </c>
      <c r="D10" s="397">
        <v>346900</v>
      </c>
      <c r="E10" s="385">
        <v>346900</v>
      </c>
    </row>
    <row r="11" spans="1:7">
      <c r="A11" s="384" t="s">
        <v>294</v>
      </c>
      <c r="B11" s="426" t="s">
        <v>296</v>
      </c>
      <c r="C11" s="412">
        <v>98270</v>
      </c>
      <c r="D11" s="397">
        <v>98270</v>
      </c>
      <c r="E11" s="385">
        <v>98270</v>
      </c>
    </row>
    <row r="12" spans="1:7" ht="30.75" customHeight="1">
      <c r="A12" s="384" t="s">
        <v>228</v>
      </c>
      <c r="B12" s="427" t="s">
        <v>297</v>
      </c>
      <c r="C12" s="412">
        <v>341627</v>
      </c>
      <c r="D12" s="397">
        <v>341627</v>
      </c>
      <c r="E12" s="385">
        <v>347629</v>
      </c>
    </row>
    <row r="13" spans="1:7">
      <c r="A13" s="384" t="s">
        <v>228</v>
      </c>
      <c r="B13" s="427" t="s">
        <v>298</v>
      </c>
      <c r="C13" s="412">
        <v>9700</v>
      </c>
      <c r="D13" s="397">
        <v>9700</v>
      </c>
      <c r="E13" s="385">
        <v>31588</v>
      </c>
    </row>
    <row r="14" spans="1:7">
      <c r="A14" s="384" t="s">
        <v>228</v>
      </c>
      <c r="B14" s="424" t="s">
        <v>299</v>
      </c>
      <c r="C14" s="412">
        <v>426522</v>
      </c>
      <c r="D14" s="397">
        <v>426522</v>
      </c>
      <c r="E14" s="385">
        <v>424274</v>
      </c>
    </row>
    <row r="15" spans="1:7" ht="30">
      <c r="A15" s="384" t="s">
        <v>228</v>
      </c>
      <c r="B15" s="424" t="s">
        <v>300</v>
      </c>
      <c r="C15" s="412">
        <v>87027</v>
      </c>
      <c r="D15" s="397">
        <v>87027</v>
      </c>
      <c r="E15" s="385">
        <v>87027</v>
      </c>
    </row>
    <row r="16" spans="1:7">
      <c r="A16" s="384" t="s">
        <v>228</v>
      </c>
      <c r="B16" s="424" t="s">
        <v>301</v>
      </c>
      <c r="C16" s="412">
        <v>15000</v>
      </c>
      <c r="D16" s="397">
        <v>15000</v>
      </c>
      <c r="E16" s="385">
        <v>0</v>
      </c>
    </row>
    <row r="17" spans="1:6">
      <c r="A17" s="384" t="s">
        <v>302</v>
      </c>
      <c r="B17" s="424" t="s">
        <v>383</v>
      </c>
      <c r="C17" s="412">
        <v>700</v>
      </c>
      <c r="D17" s="397">
        <v>700</v>
      </c>
      <c r="E17" s="385">
        <v>10700</v>
      </c>
      <c r="F17" s="192"/>
    </row>
    <row r="18" spans="1:6">
      <c r="A18" s="384" t="s">
        <v>302</v>
      </c>
      <c r="B18" s="424" t="s">
        <v>303</v>
      </c>
      <c r="C18" s="412">
        <v>31000</v>
      </c>
      <c r="D18" s="397">
        <v>31000</v>
      </c>
      <c r="E18" s="385">
        <v>31000</v>
      </c>
    </row>
    <row r="19" spans="1:6">
      <c r="A19" s="384" t="s">
        <v>304</v>
      </c>
      <c r="B19" s="424" t="s">
        <v>305</v>
      </c>
      <c r="C19" s="412">
        <v>3135</v>
      </c>
      <c r="D19" s="397">
        <v>3135</v>
      </c>
      <c r="E19" s="385">
        <v>3135</v>
      </c>
    </row>
    <row r="20" spans="1:6">
      <c r="A20" s="384" t="s">
        <v>228</v>
      </c>
      <c r="B20" s="424" t="s">
        <v>306</v>
      </c>
      <c r="C20" s="412">
        <v>600</v>
      </c>
      <c r="D20" s="397">
        <v>600</v>
      </c>
      <c r="E20" s="385">
        <v>600</v>
      </c>
    </row>
    <row r="21" spans="1:6">
      <c r="A21" s="384" t="s">
        <v>308</v>
      </c>
      <c r="B21" s="428" t="s">
        <v>309</v>
      </c>
      <c r="C21" s="414"/>
      <c r="D21" s="398">
        <v>226026</v>
      </c>
      <c r="E21" s="385">
        <v>226026</v>
      </c>
    </row>
    <row r="22" spans="1:6" ht="30">
      <c r="B22" s="1237" t="s">
        <v>875</v>
      </c>
      <c r="C22" s="1238"/>
      <c r="D22" s="1239"/>
      <c r="E22" s="1240">
        <v>33832</v>
      </c>
    </row>
    <row r="23" spans="1:6">
      <c r="B23" s="1237" t="s">
        <v>881</v>
      </c>
      <c r="C23" s="1238"/>
      <c r="D23" s="1239"/>
      <c r="E23" s="1240">
        <v>3429</v>
      </c>
    </row>
    <row r="24" spans="1:6">
      <c r="B24" s="1237" t="s">
        <v>882</v>
      </c>
      <c r="C24" s="1238"/>
      <c r="D24" s="1239"/>
      <c r="E24" s="1240">
        <v>299</v>
      </c>
    </row>
    <row r="25" spans="1:6">
      <c r="B25" s="1237" t="s">
        <v>883</v>
      </c>
      <c r="C25" s="1238"/>
      <c r="D25" s="1239"/>
      <c r="E25" s="1240">
        <v>360889</v>
      </c>
    </row>
    <row r="26" spans="1:6">
      <c r="B26" s="1237" t="s">
        <v>884</v>
      </c>
      <c r="C26" s="1238"/>
      <c r="D26" s="1239"/>
      <c r="E26" s="1240">
        <v>3213</v>
      </c>
    </row>
    <row r="27" spans="1:6">
      <c r="B27" s="1237" t="s">
        <v>885</v>
      </c>
      <c r="C27" s="1238"/>
      <c r="D27" s="1239"/>
      <c r="E27" s="1240">
        <v>14567</v>
      </c>
    </row>
    <row r="28" spans="1:6">
      <c r="B28" s="1237" t="s">
        <v>886</v>
      </c>
      <c r="C28" s="1238"/>
      <c r="D28" s="1239"/>
      <c r="E28" s="1240">
        <v>839</v>
      </c>
    </row>
    <row r="29" spans="1:6">
      <c r="B29" s="428" t="s">
        <v>887</v>
      </c>
      <c r="C29" s="414"/>
      <c r="D29" s="398"/>
      <c r="E29" s="385">
        <v>32157</v>
      </c>
    </row>
    <row r="30" spans="1:6" ht="12.75" customHeight="1">
      <c r="A30" s="386" t="s">
        <v>219</v>
      </c>
      <c r="B30" s="428"/>
      <c r="C30" s="414"/>
      <c r="D30" s="398"/>
      <c r="E30" s="389"/>
    </row>
    <row r="31" spans="1:6" ht="13.5" customHeight="1">
      <c r="A31" s="386" t="s">
        <v>228</v>
      </c>
      <c r="B31" s="429" t="s">
        <v>310</v>
      </c>
      <c r="C31" s="413">
        <f>SUM(C32:C68)</f>
        <v>359134</v>
      </c>
      <c r="D31" s="396">
        <f>SUM(D32:D68)</f>
        <v>448407</v>
      </c>
      <c r="E31" s="389">
        <f>SUM(E32:E68)</f>
        <v>489411</v>
      </c>
    </row>
    <row r="32" spans="1:6" ht="13.5" customHeight="1">
      <c r="A32" s="386" t="s">
        <v>302</v>
      </c>
      <c r="B32" s="427" t="s">
        <v>311</v>
      </c>
      <c r="C32" s="412">
        <v>7000</v>
      </c>
      <c r="D32" s="397">
        <v>7000</v>
      </c>
      <c r="E32" s="387">
        <v>5802</v>
      </c>
    </row>
    <row r="33" spans="1:5" ht="30">
      <c r="A33" s="384" t="s">
        <v>312</v>
      </c>
      <c r="B33" s="427" t="s">
        <v>384</v>
      </c>
      <c r="C33" s="415">
        <v>500</v>
      </c>
      <c r="D33" s="399">
        <v>500</v>
      </c>
      <c r="E33" s="387">
        <v>500</v>
      </c>
    </row>
    <row r="34" spans="1:5">
      <c r="A34" s="384" t="s">
        <v>312</v>
      </c>
      <c r="B34" s="427" t="s">
        <v>313</v>
      </c>
      <c r="C34" s="415">
        <v>6350</v>
      </c>
      <c r="D34" s="399">
        <v>6350</v>
      </c>
      <c r="E34" s="387">
        <v>6459</v>
      </c>
    </row>
    <row r="35" spans="1:5">
      <c r="A35" s="384" t="s">
        <v>312</v>
      </c>
      <c r="B35" s="427" t="s">
        <v>314</v>
      </c>
      <c r="C35" s="415">
        <v>35000</v>
      </c>
      <c r="D35" s="399">
        <v>35000</v>
      </c>
      <c r="E35" s="387">
        <v>35000</v>
      </c>
    </row>
    <row r="36" spans="1:5">
      <c r="A36" s="384" t="s">
        <v>312</v>
      </c>
      <c r="B36" s="427" t="s">
        <v>315</v>
      </c>
      <c r="C36" s="415">
        <v>5080</v>
      </c>
      <c r="D36" s="399">
        <v>5080</v>
      </c>
      <c r="E36" s="387">
        <v>23780</v>
      </c>
    </row>
    <row r="37" spans="1:5">
      <c r="A37" s="384" t="s">
        <v>312</v>
      </c>
      <c r="B37" s="427" t="s">
        <v>316</v>
      </c>
      <c r="C37" s="415">
        <v>1000</v>
      </c>
      <c r="D37" s="399">
        <v>1000</v>
      </c>
      <c r="E37" s="387">
        <v>1000</v>
      </c>
    </row>
    <row r="38" spans="1:5">
      <c r="A38" s="384" t="s">
        <v>317</v>
      </c>
      <c r="B38" s="427" t="s">
        <v>318</v>
      </c>
      <c r="C38" s="415">
        <v>20700</v>
      </c>
      <c r="D38" s="399">
        <v>20700</v>
      </c>
      <c r="E38" s="387">
        <v>20700</v>
      </c>
    </row>
    <row r="39" spans="1:5">
      <c r="A39" s="384" t="s">
        <v>294</v>
      </c>
      <c r="B39" s="427" t="s">
        <v>319</v>
      </c>
      <c r="C39" s="415">
        <v>1245</v>
      </c>
      <c r="D39" s="399">
        <v>1245</v>
      </c>
      <c r="E39" s="387">
        <v>1245</v>
      </c>
    </row>
    <row r="40" spans="1:5">
      <c r="A40" s="384" t="s">
        <v>294</v>
      </c>
      <c r="B40" s="427" t="s">
        <v>320</v>
      </c>
      <c r="C40" s="415">
        <v>15000</v>
      </c>
      <c r="D40" s="399">
        <v>15000</v>
      </c>
      <c r="E40" s="387">
        <v>15000</v>
      </c>
    </row>
    <row r="41" spans="1:5">
      <c r="A41" s="384" t="s">
        <v>294</v>
      </c>
      <c r="B41" s="427" t="s">
        <v>321</v>
      </c>
      <c r="C41" s="415">
        <v>2635</v>
      </c>
      <c r="D41" s="399">
        <v>2635</v>
      </c>
      <c r="E41" s="387">
        <v>2635</v>
      </c>
    </row>
    <row r="42" spans="1:5">
      <c r="A42" s="384" t="s">
        <v>294</v>
      </c>
      <c r="B42" s="427" t="s">
        <v>322</v>
      </c>
      <c r="C42" s="415">
        <v>10000</v>
      </c>
      <c r="D42" s="399">
        <v>10000</v>
      </c>
      <c r="E42" s="387">
        <v>9250</v>
      </c>
    </row>
    <row r="43" spans="1:5" ht="15.75" customHeight="1">
      <c r="A43" s="384" t="s">
        <v>228</v>
      </c>
      <c r="B43" s="430" t="s">
        <v>323</v>
      </c>
      <c r="C43" s="416">
        <v>2283</v>
      </c>
      <c r="D43" s="400">
        <v>2283</v>
      </c>
      <c r="E43" s="387">
        <v>2283</v>
      </c>
    </row>
    <row r="44" spans="1:5">
      <c r="A44" s="384" t="s">
        <v>228</v>
      </c>
      <c r="B44" s="430" t="s">
        <v>324</v>
      </c>
      <c r="C44" s="416">
        <v>10000</v>
      </c>
      <c r="D44" s="400">
        <v>10000</v>
      </c>
      <c r="E44" s="387">
        <v>10000</v>
      </c>
    </row>
    <row r="45" spans="1:5">
      <c r="A45" s="384" t="s">
        <v>308</v>
      </c>
      <c r="B45" s="431" t="s">
        <v>325</v>
      </c>
      <c r="C45" s="417">
        <v>89059</v>
      </c>
      <c r="D45" s="401">
        <v>230059</v>
      </c>
      <c r="E45" s="387">
        <v>189059</v>
      </c>
    </row>
    <row r="46" spans="1:5">
      <c r="A46" s="384" t="s">
        <v>308</v>
      </c>
      <c r="B46" s="427" t="s">
        <v>326</v>
      </c>
      <c r="C46" s="415">
        <v>168</v>
      </c>
      <c r="D46" s="399">
        <v>168</v>
      </c>
      <c r="E46" s="387">
        <v>168</v>
      </c>
    </row>
    <row r="47" spans="1:5" ht="30">
      <c r="A47" s="384" t="s">
        <v>308</v>
      </c>
      <c r="B47" s="427" t="s">
        <v>327</v>
      </c>
      <c r="C47" s="415">
        <v>35000</v>
      </c>
      <c r="D47" s="399">
        <v>35000</v>
      </c>
      <c r="E47" s="387">
        <v>9556</v>
      </c>
    </row>
    <row r="48" spans="1:5">
      <c r="A48" s="384" t="s">
        <v>304</v>
      </c>
      <c r="B48" s="427" t="s">
        <v>328</v>
      </c>
      <c r="C48" s="415">
        <v>10000</v>
      </c>
      <c r="D48" s="399">
        <v>10000</v>
      </c>
      <c r="E48" s="387">
        <v>18831</v>
      </c>
    </row>
    <row r="49" spans="1:5" ht="30">
      <c r="A49" s="384" t="s">
        <v>219</v>
      </c>
      <c r="B49" s="427" t="s">
        <v>872</v>
      </c>
      <c r="C49" s="415">
        <v>7500</v>
      </c>
      <c r="D49" s="399">
        <v>7500</v>
      </c>
      <c r="E49" s="387">
        <v>38500</v>
      </c>
    </row>
    <row r="50" spans="1:5">
      <c r="B50" s="427" t="s">
        <v>329</v>
      </c>
      <c r="C50" s="415">
        <v>20000</v>
      </c>
      <c r="D50" s="399">
        <v>20000</v>
      </c>
      <c r="E50" s="387">
        <v>20000</v>
      </c>
    </row>
    <row r="51" spans="1:5">
      <c r="B51" s="427" t="s">
        <v>330</v>
      </c>
      <c r="C51" s="415">
        <v>10000</v>
      </c>
      <c r="D51" s="399">
        <v>10000</v>
      </c>
      <c r="E51" s="387">
        <v>10000</v>
      </c>
    </row>
    <row r="52" spans="1:5">
      <c r="A52" s="384" t="s">
        <v>228</v>
      </c>
      <c r="B52" s="428" t="s">
        <v>894</v>
      </c>
      <c r="C52" s="414">
        <v>614</v>
      </c>
      <c r="D52" s="398">
        <v>614</v>
      </c>
      <c r="E52" s="385">
        <v>1414</v>
      </c>
    </row>
    <row r="53" spans="1:5">
      <c r="B53" s="427" t="s">
        <v>331</v>
      </c>
      <c r="C53" s="415">
        <v>70000</v>
      </c>
      <c r="D53" s="399">
        <v>0</v>
      </c>
      <c r="E53" s="387">
        <v>0</v>
      </c>
    </row>
    <row r="54" spans="1:5">
      <c r="B54" s="428" t="s">
        <v>307</v>
      </c>
      <c r="C54" s="414"/>
      <c r="D54" s="398">
        <v>10</v>
      </c>
      <c r="E54" s="385">
        <v>10</v>
      </c>
    </row>
    <row r="55" spans="1:5">
      <c r="B55" s="427" t="s">
        <v>878</v>
      </c>
      <c r="C55" s="415"/>
      <c r="D55" s="399">
        <v>15000</v>
      </c>
      <c r="E55" s="387">
        <v>15000</v>
      </c>
    </row>
    <row r="56" spans="1:5">
      <c r="B56" s="1232" t="s">
        <v>877</v>
      </c>
      <c r="C56" s="1233"/>
      <c r="D56" s="1234">
        <v>1412</v>
      </c>
      <c r="E56" s="1235">
        <v>1412</v>
      </c>
    </row>
    <row r="57" spans="1:5">
      <c r="B57" s="428" t="s">
        <v>879</v>
      </c>
      <c r="C57" s="414"/>
      <c r="D57" s="398">
        <v>1851</v>
      </c>
      <c r="E57" s="385">
        <v>2863</v>
      </c>
    </row>
    <row r="58" spans="1:5">
      <c r="B58" s="1236" t="s">
        <v>874</v>
      </c>
      <c r="C58" s="418"/>
      <c r="D58" s="399"/>
      <c r="E58" s="385">
        <v>3000</v>
      </c>
    </row>
    <row r="59" spans="1:5">
      <c r="B59" s="1232" t="s">
        <v>873</v>
      </c>
      <c r="C59" s="418"/>
      <c r="D59" s="399"/>
      <c r="E59" s="1235">
        <v>10000</v>
      </c>
    </row>
    <row r="60" spans="1:5">
      <c r="B60" s="1232" t="s">
        <v>876</v>
      </c>
      <c r="C60" s="418"/>
      <c r="D60" s="399"/>
      <c r="E60" s="1235">
        <v>3000</v>
      </c>
    </row>
    <row r="61" spans="1:5">
      <c r="B61" s="1232" t="s">
        <v>880</v>
      </c>
      <c r="C61" s="418"/>
      <c r="D61" s="399"/>
      <c r="E61" s="1235">
        <v>123</v>
      </c>
    </row>
    <row r="62" spans="1:5">
      <c r="B62" s="1232" t="s">
        <v>888</v>
      </c>
      <c r="C62" s="1241"/>
      <c r="D62" s="1234"/>
      <c r="E62" s="1235">
        <v>88</v>
      </c>
    </row>
    <row r="63" spans="1:5">
      <c r="B63" s="1232" t="s">
        <v>889</v>
      </c>
      <c r="C63" s="1241"/>
      <c r="D63" s="1234"/>
      <c r="E63" s="1235">
        <v>24379</v>
      </c>
    </row>
    <row r="64" spans="1:5">
      <c r="B64" s="1232" t="s">
        <v>890</v>
      </c>
      <c r="C64" s="1241"/>
      <c r="D64" s="1234"/>
      <c r="E64" s="1235">
        <v>6048</v>
      </c>
    </row>
    <row r="65" spans="1:5">
      <c r="B65" s="1232" t="s">
        <v>891</v>
      </c>
      <c r="C65" s="1241"/>
      <c r="D65" s="1234"/>
      <c r="E65" s="1235">
        <v>322</v>
      </c>
    </row>
    <row r="66" spans="1:5">
      <c r="B66" s="1236" t="s">
        <v>892</v>
      </c>
      <c r="C66" s="418"/>
      <c r="D66" s="399"/>
      <c r="E66" s="405">
        <v>350</v>
      </c>
    </row>
    <row r="67" spans="1:5">
      <c r="B67" s="1232" t="s">
        <v>893</v>
      </c>
      <c r="C67" s="418"/>
      <c r="D67" s="399"/>
      <c r="E67" s="1235">
        <v>436</v>
      </c>
    </row>
    <row r="68" spans="1:5">
      <c r="B68" s="1232" t="s">
        <v>895</v>
      </c>
      <c r="C68" s="418"/>
      <c r="D68" s="399"/>
      <c r="E68" s="1235">
        <v>1198</v>
      </c>
    </row>
    <row r="69" spans="1:5" ht="15" customHeight="1" thickBot="1">
      <c r="A69" s="384" t="s">
        <v>219</v>
      </c>
      <c r="B69" s="440"/>
      <c r="C69" s="441"/>
      <c r="D69" s="442"/>
      <c r="E69" s="443"/>
    </row>
    <row r="70" spans="1:5" ht="15" customHeight="1" thickBot="1">
      <c r="A70" s="384" t="s">
        <v>228</v>
      </c>
      <c r="B70" s="448" t="s">
        <v>77</v>
      </c>
      <c r="C70" s="449">
        <f>C72+C84+C87</f>
        <v>11465</v>
      </c>
      <c r="D70" s="450">
        <f>D72+D84+D87</f>
        <v>11465</v>
      </c>
      <c r="E70" s="451">
        <f>E72+E84+E87</f>
        <v>28094</v>
      </c>
    </row>
    <row r="71" spans="1:5" ht="17.25" customHeight="1">
      <c r="A71" s="384" t="s">
        <v>228</v>
      </c>
      <c r="B71" s="444"/>
      <c r="C71" s="445"/>
      <c r="D71" s="446"/>
      <c r="E71" s="447"/>
    </row>
    <row r="72" spans="1:5" ht="14.25" customHeight="1">
      <c r="A72" s="384" t="s">
        <v>228</v>
      </c>
      <c r="B72" s="432" t="s">
        <v>238</v>
      </c>
      <c r="C72" s="419">
        <f t="shared" ref="C72:D72" si="0">SUM(C73:C82)</f>
        <v>10715</v>
      </c>
      <c r="D72" s="402">
        <f t="shared" si="0"/>
        <v>10715</v>
      </c>
      <c r="E72" s="407">
        <f>SUM(E73:E82)</f>
        <v>27344</v>
      </c>
    </row>
    <row r="73" spans="1:5">
      <c r="A73" s="384" t="s">
        <v>219</v>
      </c>
      <c r="B73" s="427" t="s">
        <v>332</v>
      </c>
      <c r="C73" s="415">
        <v>3000</v>
      </c>
      <c r="D73" s="399">
        <v>3000</v>
      </c>
      <c r="E73" s="406">
        <v>3000</v>
      </c>
    </row>
    <row r="74" spans="1:5">
      <c r="A74" s="384" t="s">
        <v>219</v>
      </c>
      <c r="B74" s="424" t="s">
        <v>333</v>
      </c>
      <c r="C74" s="417">
        <v>500</v>
      </c>
      <c r="D74" s="401">
        <v>500</v>
      </c>
      <c r="E74" s="408">
        <v>540</v>
      </c>
    </row>
    <row r="75" spans="1:5">
      <c r="A75" s="384" t="s">
        <v>224</v>
      </c>
      <c r="B75" s="424" t="s">
        <v>334</v>
      </c>
      <c r="C75" s="415">
        <v>150</v>
      </c>
      <c r="D75" s="399">
        <v>150</v>
      </c>
      <c r="E75" s="406">
        <v>150</v>
      </c>
    </row>
    <row r="76" spans="1:5">
      <c r="A76" s="384" t="s">
        <v>219</v>
      </c>
      <c r="B76" s="424" t="s">
        <v>335</v>
      </c>
      <c r="C76" s="415">
        <v>150</v>
      </c>
      <c r="D76" s="399">
        <v>150</v>
      </c>
      <c r="E76" s="406">
        <v>150</v>
      </c>
    </row>
    <row r="77" spans="1:5">
      <c r="B77" s="427" t="s">
        <v>336</v>
      </c>
      <c r="C77" s="415">
        <v>1270</v>
      </c>
      <c r="D77" s="399">
        <v>1270</v>
      </c>
      <c r="E77" s="406">
        <v>1270</v>
      </c>
    </row>
    <row r="78" spans="1:5">
      <c r="B78" s="427" t="s">
        <v>337</v>
      </c>
      <c r="C78" s="415">
        <v>2045</v>
      </c>
      <c r="D78" s="399">
        <v>2045</v>
      </c>
      <c r="E78" s="406">
        <v>1390</v>
      </c>
    </row>
    <row r="79" spans="1:5">
      <c r="A79" s="384" t="s">
        <v>219</v>
      </c>
      <c r="B79" s="427" t="s">
        <v>338</v>
      </c>
      <c r="C79" s="415">
        <v>100</v>
      </c>
      <c r="D79" s="399">
        <v>100</v>
      </c>
      <c r="E79" s="406">
        <v>435</v>
      </c>
    </row>
    <row r="80" spans="1:5">
      <c r="B80" s="424" t="s">
        <v>339</v>
      </c>
      <c r="C80" s="417">
        <v>3500</v>
      </c>
      <c r="D80" s="401">
        <v>3500</v>
      </c>
      <c r="E80" s="408">
        <v>3500</v>
      </c>
    </row>
    <row r="81" spans="1:5">
      <c r="B81" s="426" t="s">
        <v>905</v>
      </c>
      <c r="C81" s="1264"/>
      <c r="D81" s="1242"/>
      <c r="E81" s="1265">
        <v>16254</v>
      </c>
    </row>
    <row r="82" spans="1:5">
      <c r="B82" s="1243" t="s">
        <v>913</v>
      </c>
      <c r="C82" s="1264"/>
      <c r="D82" s="1242"/>
      <c r="E82" s="1265">
        <v>655</v>
      </c>
    </row>
    <row r="83" spans="1:5">
      <c r="B83" s="1243"/>
      <c r="C83" s="1264"/>
      <c r="D83" s="1242"/>
      <c r="E83" s="1265"/>
    </row>
    <row r="84" spans="1:5">
      <c r="A84" s="384" t="s">
        <v>219</v>
      </c>
      <c r="B84" s="432" t="s">
        <v>244</v>
      </c>
      <c r="C84" s="420">
        <f>C85</f>
        <v>150</v>
      </c>
      <c r="D84" s="403">
        <f t="shared" ref="D84:E84" si="1">D85</f>
        <v>150</v>
      </c>
      <c r="E84" s="409">
        <f t="shared" si="1"/>
        <v>150</v>
      </c>
    </row>
    <row r="85" spans="1:5">
      <c r="B85" s="424" t="s">
        <v>340</v>
      </c>
      <c r="C85" s="417">
        <v>150</v>
      </c>
      <c r="D85" s="401">
        <v>150</v>
      </c>
      <c r="E85" s="408">
        <v>150</v>
      </c>
    </row>
    <row r="86" spans="1:5">
      <c r="B86" s="424"/>
      <c r="C86" s="417"/>
      <c r="D86" s="401"/>
      <c r="E86" s="408"/>
    </row>
    <row r="87" spans="1:5">
      <c r="B87" s="432" t="s">
        <v>241</v>
      </c>
      <c r="C87" s="421">
        <f>C88</f>
        <v>600</v>
      </c>
      <c r="D87" s="404">
        <f t="shared" ref="D87:E87" si="2">D88</f>
        <v>600</v>
      </c>
      <c r="E87" s="407">
        <f t="shared" si="2"/>
        <v>600</v>
      </c>
    </row>
    <row r="88" spans="1:5">
      <c r="B88" s="424" t="s">
        <v>340</v>
      </c>
      <c r="C88" s="412">
        <v>600</v>
      </c>
      <c r="D88" s="397">
        <v>600</v>
      </c>
      <c r="E88" s="408">
        <v>600</v>
      </c>
    </row>
    <row r="89" spans="1:5" ht="15.75" thickBot="1">
      <c r="B89" s="452"/>
      <c r="C89" s="453"/>
      <c r="D89" s="454"/>
      <c r="E89" s="455"/>
    </row>
    <row r="90" spans="1:5" ht="15.75" thickBot="1">
      <c r="B90" s="448" t="s">
        <v>341</v>
      </c>
      <c r="C90" s="437">
        <f>SUM(C91:C138)</f>
        <v>19052</v>
      </c>
      <c r="D90" s="438">
        <f t="shared" ref="D90:E90" si="3">SUM(D91:D138)</f>
        <v>19297</v>
      </c>
      <c r="E90" s="458">
        <f t="shared" si="3"/>
        <v>30909</v>
      </c>
    </row>
    <row r="91" spans="1:5" ht="16.5" customHeight="1">
      <c r="B91" s="456" t="s">
        <v>342</v>
      </c>
      <c r="C91" s="434">
        <v>100</v>
      </c>
      <c r="D91" s="435">
        <v>100</v>
      </c>
      <c r="E91" s="457">
        <v>100</v>
      </c>
    </row>
    <row r="92" spans="1:5">
      <c r="B92" s="424" t="s">
        <v>343</v>
      </c>
      <c r="C92" s="412">
        <v>520</v>
      </c>
      <c r="D92" s="397">
        <v>520</v>
      </c>
      <c r="E92" s="385">
        <v>520</v>
      </c>
    </row>
    <row r="93" spans="1:5">
      <c r="B93" s="424" t="s">
        <v>344</v>
      </c>
      <c r="C93" s="412">
        <v>280</v>
      </c>
      <c r="D93" s="397">
        <v>280</v>
      </c>
      <c r="E93" s="385">
        <v>280</v>
      </c>
    </row>
    <row r="94" spans="1:5">
      <c r="B94" s="424" t="s">
        <v>345</v>
      </c>
      <c r="C94" s="412">
        <v>70</v>
      </c>
      <c r="D94" s="397">
        <v>70</v>
      </c>
      <c r="E94" s="385">
        <v>70</v>
      </c>
    </row>
    <row r="95" spans="1:5" ht="19.5" customHeight="1">
      <c r="B95" s="424" t="s">
        <v>346</v>
      </c>
      <c r="C95" s="412">
        <v>80</v>
      </c>
      <c r="D95" s="397">
        <v>80</v>
      </c>
      <c r="E95" s="385">
        <v>80</v>
      </c>
    </row>
    <row r="96" spans="1:5">
      <c r="B96" s="424" t="s">
        <v>347</v>
      </c>
      <c r="C96" s="412">
        <v>20</v>
      </c>
      <c r="D96" s="397">
        <v>20</v>
      </c>
      <c r="E96" s="385">
        <v>20</v>
      </c>
    </row>
    <row r="97" spans="2:5" ht="15.75" customHeight="1">
      <c r="B97" s="424" t="s">
        <v>348</v>
      </c>
      <c r="C97" s="412">
        <v>150</v>
      </c>
      <c r="D97" s="397">
        <v>150</v>
      </c>
      <c r="E97" s="385">
        <v>150</v>
      </c>
    </row>
    <row r="98" spans="2:5" ht="18" customHeight="1">
      <c r="B98" s="424" t="s">
        <v>349</v>
      </c>
      <c r="C98" s="412">
        <v>200</v>
      </c>
      <c r="D98" s="397">
        <v>200</v>
      </c>
      <c r="E98" s="385">
        <v>200</v>
      </c>
    </row>
    <row r="99" spans="2:5" ht="15.75" customHeight="1">
      <c r="B99" s="424" t="s">
        <v>350</v>
      </c>
      <c r="C99" s="412">
        <v>150</v>
      </c>
      <c r="D99" s="397">
        <v>150</v>
      </c>
      <c r="E99" s="385">
        <v>150</v>
      </c>
    </row>
    <row r="100" spans="2:5">
      <c r="B100" s="424" t="s">
        <v>351</v>
      </c>
      <c r="C100" s="412">
        <v>72</v>
      </c>
      <c r="D100" s="397">
        <v>72</v>
      </c>
      <c r="E100" s="385">
        <v>72</v>
      </c>
    </row>
    <row r="101" spans="2:5">
      <c r="B101" s="424" t="s">
        <v>352</v>
      </c>
      <c r="C101" s="412">
        <v>100</v>
      </c>
      <c r="D101" s="397">
        <v>100</v>
      </c>
      <c r="E101" s="385">
        <v>100</v>
      </c>
    </row>
    <row r="102" spans="2:5">
      <c r="B102" s="424" t="s">
        <v>353</v>
      </c>
      <c r="C102" s="412">
        <v>470</v>
      </c>
      <c r="D102" s="397">
        <v>470</v>
      </c>
      <c r="E102" s="385">
        <v>470</v>
      </c>
    </row>
    <row r="103" spans="2:5">
      <c r="B103" s="424" t="s">
        <v>917</v>
      </c>
      <c r="C103" s="412"/>
      <c r="D103" s="397"/>
      <c r="E103" s="385">
        <v>500</v>
      </c>
    </row>
    <row r="104" spans="2:5">
      <c r="B104" s="424" t="s">
        <v>354</v>
      </c>
      <c r="C104" s="412">
        <v>150</v>
      </c>
      <c r="D104" s="397">
        <v>150</v>
      </c>
      <c r="E104" s="385">
        <v>150</v>
      </c>
    </row>
    <row r="105" spans="2:5">
      <c r="B105" s="424" t="s">
        <v>355</v>
      </c>
      <c r="C105" s="412">
        <v>50</v>
      </c>
      <c r="D105" s="397">
        <v>50</v>
      </c>
      <c r="E105" s="385">
        <v>50</v>
      </c>
    </row>
    <row r="106" spans="2:5">
      <c r="B106" s="424" t="s">
        <v>356</v>
      </c>
      <c r="C106" s="412">
        <v>294</v>
      </c>
      <c r="D106" s="397">
        <v>294</v>
      </c>
      <c r="E106" s="385">
        <v>294</v>
      </c>
    </row>
    <row r="107" spans="2:5">
      <c r="B107" s="424" t="s">
        <v>357</v>
      </c>
      <c r="C107" s="412">
        <v>200</v>
      </c>
      <c r="D107" s="397">
        <v>200</v>
      </c>
      <c r="E107" s="385">
        <v>200</v>
      </c>
    </row>
    <row r="108" spans="2:5">
      <c r="B108" s="424" t="s">
        <v>358</v>
      </c>
      <c r="C108" s="412">
        <v>100</v>
      </c>
      <c r="D108" s="397">
        <v>100</v>
      </c>
      <c r="E108" s="385">
        <v>100</v>
      </c>
    </row>
    <row r="109" spans="2:5">
      <c r="B109" s="424" t="s">
        <v>359</v>
      </c>
      <c r="C109" s="412">
        <v>30</v>
      </c>
      <c r="D109" s="397">
        <v>30</v>
      </c>
      <c r="E109" s="385">
        <v>98</v>
      </c>
    </row>
    <row r="110" spans="2:5">
      <c r="B110" s="424" t="s">
        <v>360</v>
      </c>
      <c r="C110" s="412">
        <v>80</v>
      </c>
      <c r="D110" s="397">
        <v>80</v>
      </c>
      <c r="E110" s="385">
        <v>30</v>
      </c>
    </row>
    <row r="111" spans="2:5">
      <c r="B111" s="424" t="s">
        <v>918</v>
      </c>
      <c r="C111" s="412"/>
      <c r="D111" s="397"/>
      <c r="E111" s="385">
        <v>99</v>
      </c>
    </row>
    <row r="112" spans="2:5">
      <c r="B112" s="424" t="s">
        <v>361</v>
      </c>
      <c r="C112" s="412">
        <v>150</v>
      </c>
      <c r="D112" s="397">
        <v>150</v>
      </c>
      <c r="E112" s="385">
        <v>150</v>
      </c>
    </row>
    <row r="113" spans="2:5" ht="15.75" customHeight="1">
      <c r="B113" s="424" t="s">
        <v>362</v>
      </c>
      <c r="C113" s="412">
        <v>80</v>
      </c>
      <c r="D113" s="397">
        <v>80</v>
      </c>
      <c r="E113" s="385">
        <v>80</v>
      </c>
    </row>
    <row r="114" spans="2:5">
      <c r="B114" s="424" t="s">
        <v>363</v>
      </c>
      <c r="C114" s="412">
        <v>600</v>
      </c>
      <c r="D114" s="397">
        <v>600</v>
      </c>
      <c r="E114" s="385">
        <v>600</v>
      </c>
    </row>
    <row r="115" spans="2:5">
      <c r="B115" s="424" t="s">
        <v>919</v>
      </c>
      <c r="C115" s="412"/>
      <c r="D115" s="397"/>
      <c r="E115" s="385">
        <v>1450</v>
      </c>
    </row>
    <row r="116" spans="2:5">
      <c r="B116" s="424" t="s">
        <v>364</v>
      </c>
      <c r="C116" s="412">
        <v>635</v>
      </c>
      <c r="D116" s="397">
        <v>635</v>
      </c>
      <c r="E116" s="385">
        <v>635</v>
      </c>
    </row>
    <row r="117" spans="2:5">
      <c r="B117" s="424" t="s">
        <v>920</v>
      </c>
      <c r="C117" s="412"/>
      <c r="D117" s="397"/>
      <c r="E117" s="385">
        <v>349</v>
      </c>
    </row>
    <row r="118" spans="2:5">
      <c r="B118" s="424" t="s">
        <v>921</v>
      </c>
      <c r="C118" s="412"/>
      <c r="D118" s="397"/>
      <c r="E118" s="385">
        <v>180</v>
      </c>
    </row>
    <row r="119" spans="2:5">
      <c r="B119" s="424" t="s">
        <v>365</v>
      </c>
      <c r="C119" s="412">
        <v>200</v>
      </c>
      <c r="D119" s="397">
        <v>200</v>
      </c>
      <c r="E119" s="385">
        <v>200</v>
      </c>
    </row>
    <row r="120" spans="2:5" ht="15" customHeight="1">
      <c r="B120" s="424" t="s">
        <v>366</v>
      </c>
      <c r="C120" s="412">
        <v>134</v>
      </c>
      <c r="D120" s="397">
        <v>134</v>
      </c>
      <c r="E120" s="385">
        <v>134</v>
      </c>
    </row>
    <row r="121" spans="2:5">
      <c r="B121" s="424" t="s">
        <v>367</v>
      </c>
      <c r="C121" s="412">
        <v>240</v>
      </c>
      <c r="D121" s="397">
        <v>240</v>
      </c>
      <c r="E121" s="385">
        <v>240</v>
      </c>
    </row>
    <row r="122" spans="2:5">
      <c r="B122" s="424" t="s">
        <v>368</v>
      </c>
      <c r="C122" s="412">
        <v>50</v>
      </c>
      <c r="D122" s="397">
        <v>50</v>
      </c>
      <c r="E122" s="385">
        <v>50</v>
      </c>
    </row>
    <row r="123" spans="2:5" ht="15" customHeight="1">
      <c r="B123" s="424" t="s">
        <v>369</v>
      </c>
      <c r="C123" s="412">
        <v>640</v>
      </c>
      <c r="D123" s="397">
        <v>640</v>
      </c>
      <c r="E123" s="385">
        <v>640</v>
      </c>
    </row>
    <row r="124" spans="2:5">
      <c r="B124" s="424" t="s">
        <v>370</v>
      </c>
      <c r="C124" s="412">
        <v>50</v>
      </c>
      <c r="D124" s="397">
        <v>50</v>
      </c>
      <c r="E124" s="385">
        <v>50</v>
      </c>
    </row>
    <row r="125" spans="2:5">
      <c r="B125" s="424" t="s">
        <v>371</v>
      </c>
      <c r="C125" s="412">
        <v>200</v>
      </c>
      <c r="D125" s="397">
        <v>200</v>
      </c>
      <c r="E125" s="385">
        <v>200</v>
      </c>
    </row>
    <row r="126" spans="2:5">
      <c r="B126" s="424" t="s">
        <v>372</v>
      </c>
      <c r="C126" s="412">
        <v>120</v>
      </c>
      <c r="D126" s="397">
        <v>120</v>
      </c>
      <c r="E126" s="385">
        <v>120</v>
      </c>
    </row>
    <row r="127" spans="2:5">
      <c r="B127" s="424" t="s">
        <v>373</v>
      </c>
      <c r="C127" s="412">
        <v>1000</v>
      </c>
      <c r="D127" s="397">
        <v>1000</v>
      </c>
      <c r="E127" s="385">
        <v>1000</v>
      </c>
    </row>
    <row r="128" spans="2:5">
      <c r="B128" s="424" t="s">
        <v>374</v>
      </c>
      <c r="C128" s="412">
        <v>1500</v>
      </c>
      <c r="D128" s="397">
        <v>1745</v>
      </c>
      <c r="E128" s="385">
        <v>1745</v>
      </c>
    </row>
    <row r="129" spans="2:5">
      <c r="B129" s="424" t="s">
        <v>922</v>
      </c>
      <c r="C129" s="412">
        <v>600</v>
      </c>
      <c r="D129" s="397">
        <v>600</v>
      </c>
      <c r="E129" s="385">
        <v>600</v>
      </c>
    </row>
    <row r="130" spans="2:5">
      <c r="B130" s="424" t="s">
        <v>375</v>
      </c>
      <c r="C130" s="412">
        <v>1500</v>
      </c>
      <c r="D130" s="397">
        <v>1500</v>
      </c>
      <c r="E130" s="385">
        <v>1500</v>
      </c>
    </row>
    <row r="131" spans="2:5" ht="13.5" customHeight="1">
      <c r="B131" s="424" t="s">
        <v>376</v>
      </c>
      <c r="C131" s="412">
        <v>1500</v>
      </c>
      <c r="D131" s="397">
        <v>1500</v>
      </c>
      <c r="E131" s="385">
        <v>1500</v>
      </c>
    </row>
    <row r="132" spans="2:5" ht="13.5" customHeight="1">
      <c r="B132" s="1287" t="s">
        <v>377</v>
      </c>
      <c r="C132" s="1288">
        <v>500</v>
      </c>
      <c r="D132" s="1289">
        <v>500</v>
      </c>
      <c r="E132" s="1240">
        <v>500</v>
      </c>
    </row>
    <row r="133" spans="2:5" ht="13.5" customHeight="1">
      <c r="B133" s="1287" t="s">
        <v>378</v>
      </c>
      <c r="C133" s="1288">
        <v>500</v>
      </c>
      <c r="D133" s="1289">
        <v>500</v>
      </c>
      <c r="E133" s="1240">
        <v>500</v>
      </c>
    </row>
    <row r="134" spans="2:5" ht="13.5" customHeight="1">
      <c r="B134" s="1287" t="s">
        <v>379</v>
      </c>
      <c r="C134" s="1288">
        <v>1000</v>
      </c>
      <c r="D134" s="1289">
        <v>1000</v>
      </c>
      <c r="E134" s="1240">
        <v>1000</v>
      </c>
    </row>
    <row r="135" spans="2:5" ht="13.5" customHeight="1">
      <c r="B135" s="1287" t="s">
        <v>380</v>
      </c>
      <c r="C135" s="1288">
        <v>3187</v>
      </c>
      <c r="D135" s="1289">
        <v>3187</v>
      </c>
      <c r="E135" s="1240">
        <v>3187</v>
      </c>
    </row>
    <row r="136" spans="2:5" ht="13.5" customHeight="1">
      <c r="B136" s="1287" t="s">
        <v>923</v>
      </c>
      <c r="C136" s="1288"/>
      <c r="D136" s="1289"/>
      <c r="E136" s="1240">
        <v>7800</v>
      </c>
    </row>
    <row r="137" spans="2:5" ht="13.5" customHeight="1">
      <c r="B137" s="1287" t="s">
        <v>381</v>
      </c>
      <c r="C137" s="1288">
        <v>1000</v>
      </c>
      <c r="D137" s="1289">
        <v>1000</v>
      </c>
      <c r="E137" s="1240">
        <v>1925</v>
      </c>
    </row>
    <row r="138" spans="2:5" ht="13.5" customHeight="1">
      <c r="B138" s="424" t="s">
        <v>382</v>
      </c>
      <c r="C138" s="412">
        <v>550</v>
      </c>
      <c r="D138" s="397">
        <v>550</v>
      </c>
      <c r="E138" s="385">
        <v>841</v>
      </c>
    </row>
    <row r="139" spans="2:5" ht="13.5" customHeight="1" thickBot="1">
      <c r="B139" s="452"/>
      <c r="C139" s="453"/>
      <c r="D139" s="454"/>
      <c r="E139" s="455"/>
    </row>
    <row r="140" spans="2:5" ht="13.5" customHeight="1" thickBot="1">
      <c r="B140" s="388" t="s">
        <v>70</v>
      </c>
      <c r="C140" s="437">
        <f>C4+C70+C90</f>
        <v>1863729</v>
      </c>
      <c r="D140" s="438">
        <f>D4+D70+D90</f>
        <v>2509173</v>
      </c>
      <c r="E140" s="458">
        <f>E4+E70+E90</f>
        <v>3048285</v>
      </c>
    </row>
    <row r="141" spans="2:5" ht="13.5" customHeight="1">
      <c r="B141" s="390"/>
    </row>
    <row r="142" spans="2:5" ht="13.5" customHeight="1">
      <c r="B142" s="390"/>
    </row>
    <row r="143" spans="2:5" ht="13.5" customHeight="1">
      <c r="B143" s="390"/>
    </row>
    <row r="144" spans="2:5" ht="13.5" customHeight="1">
      <c r="B144" s="390"/>
    </row>
    <row r="145" spans="2:2" ht="13.5" customHeight="1">
      <c r="B145" s="391"/>
    </row>
    <row r="146" spans="2:2" ht="13.5" customHeight="1">
      <c r="B146" s="392"/>
    </row>
    <row r="147" spans="2:2" ht="13.5" customHeight="1">
      <c r="B147" s="392"/>
    </row>
    <row r="148" spans="2:2" ht="13.5" customHeight="1">
      <c r="B148" s="392"/>
    </row>
    <row r="149" spans="2:2" ht="13.5" customHeight="1">
      <c r="B149" s="392"/>
    </row>
    <row r="150" spans="2:2" ht="13.5" customHeight="1">
      <c r="B150" s="392"/>
    </row>
    <row r="151" spans="2:2" ht="13.5" customHeight="1">
      <c r="B151" s="392"/>
    </row>
    <row r="152" spans="2:2" ht="13.5" customHeight="1">
      <c r="B152" s="392"/>
    </row>
    <row r="153" spans="2:2" ht="13.5" customHeight="1">
      <c r="B153" s="392"/>
    </row>
    <row r="154" spans="2:2" ht="13.5" customHeight="1">
      <c r="B154" s="392"/>
    </row>
    <row r="155" spans="2:2" ht="13.5" customHeight="1">
      <c r="B155" s="392"/>
    </row>
    <row r="156" spans="2:2" ht="13.5" customHeight="1">
      <c r="B156" s="392"/>
    </row>
    <row r="157" spans="2:2" ht="13.5" customHeight="1">
      <c r="B157" s="392"/>
    </row>
    <row r="158" spans="2:2" ht="13.5" customHeight="1">
      <c r="B158" s="393"/>
    </row>
    <row r="159" spans="2:2">
      <c r="B159" s="391"/>
    </row>
    <row r="160" spans="2:2">
      <c r="B160" s="391"/>
    </row>
    <row r="161" spans="2:2">
      <c r="B161" s="390"/>
    </row>
    <row r="162" spans="2:2">
      <c r="B162" s="390"/>
    </row>
    <row r="163" spans="2:2">
      <c r="B163" s="390"/>
    </row>
    <row r="164" spans="2:2">
      <c r="B164" s="394"/>
    </row>
    <row r="165" spans="2:2">
      <c r="B165" s="391"/>
    </row>
  </sheetData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65" fitToHeight="2" orientation="portrait" r:id="rId1"/>
  <headerFooter>
    <oddHeader>&amp;L&amp;"Times New Roman,Normál"&amp;10 7. melléklet a 18/2018.(IX.26.) önkormányzati rendelethez
 7. melléklet a 27/2017.(XII.21.)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8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 1</vt:lpstr>
      <vt:lpstr>5. melléklet 2</vt:lpstr>
      <vt:lpstr>6. melléklet 1</vt:lpstr>
      <vt:lpstr>6. melléklet 2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 1</vt:lpstr>
      <vt:lpstr>13. melléklet 2</vt:lpstr>
      <vt:lpstr>14. melléklet 1</vt:lpstr>
      <vt:lpstr>14. melléklet 2</vt:lpstr>
      <vt:lpstr>15. melléklet</vt:lpstr>
      <vt:lpstr>16. melléklet</vt:lpstr>
      <vt:lpstr>17. melléklet</vt:lpstr>
      <vt:lpstr>'11. melléklet'!Nyomtatási_cím</vt:lpstr>
      <vt:lpstr>'14. melléklet 1'!Nyomtatási_cím</vt:lpstr>
      <vt:lpstr>'14. melléklet 2'!Nyomtatási_cím</vt:lpstr>
      <vt:lpstr>'15. melléklet'!Nyomtatási_cím</vt:lpstr>
      <vt:lpstr>'5. melléklet 1'!Nyomtatási_cím</vt:lpstr>
      <vt:lpstr>'5. melléklet 2'!Nyomtatási_cím</vt:lpstr>
      <vt:lpstr>'7. melléklet'!Nyomtatási_cím</vt:lpstr>
      <vt:lpstr>'8. 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Kerényi Zsuzsanna</dc:creator>
  <cp:lastModifiedBy>zomborimonika</cp:lastModifiedBy>
  <cp:lastPrinted>2018-09-26T11:50:07Z</cp:lastPrinted>
  <dcterms:created xsi:type="dcterms:W3CDTF">2018-06-06T07:42:41Z</dcterms:created>
  <dcterms:modified xsi:type="dcterms:W3CDTF">2018-09-26T11:51:29Z</dcterms:modified>
</cp:coreProperties>
</file>