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2900" tabRatio="727" firstSheet="26" activeTab="31"/>
  </bookViews>
  <sheets>
    <sheet name="címrend" sheetId="1" r:id="rId1"/>
    <sheet name="1.2.sz.mell." sheetId="2" state="hidden" r:id="rId2"/>
    <sheet name="1.3.sz.mell." sheetId="3" state="hidden" r:id="rId3"/>
    <sheet name="1.4.sz.mell." sheetId="4" state="hidden" r:id="rId4"/>
    <sheet name="önkorm összesen" sheetId="5" r:id="rId5"/>
    <sheet name="2.1.sz.mell MŰK MÉRLEG " sheetId="6" r:id="rId6"/>
    <sheet name="2.2.sz.mell FELH MÉRLEG " sheetId="7" r:id="rId7"/>
    <sheet name="3.sz.mell.  " sheetId="8" r:id="rId8"/>
    <sheet name="4.sz.mell." sheetId="9" r:id="rId9"/>
    <sheet name="5.sz.mell." sheetId="10" r:id="rId10"/>
    <sheet name="6.sz.mell.-FELHALM" sheetId="11" r:id="rId11"/>
    <sheet name="7.sz.mell.FELÚJ" sheetId="12" r:id="rId12"/>
    <sheet name="8. sz. mell. UNIÓS" sheetId="13" r:id="rId13"/>
    <sheet name="9.1.önkorm ÖNMAGA" sheetId="14" r:id="rId14"/>
    <sheet name="9.1.3. sz. mell" sheetId="15" state="hidden" r:id="rId15"/>
    <sheet name="Óvoda" sheetId="16" r:id="rId16"/>
    <sheet name="9.2.2. sz.  mell Önként f." sheetId="17" state="hidden" r:id="rId17"/>
    <sheet name="9.2.3. sz. mell" sheetId="18" state="hidden" r:id="rId18"/>
    <sheet name="9.3. sz. mell" sheetId="19" state="hidden" r:id="rId19"/>
    <sheet name="9.3.1. sz. mell" sheetId="20" state="hidden" r:id="rId20"/>
    <sheet name="9.3.2. sz. mell" sheetId="21" state="hidden" r:id="rId21"/>
    <sheet name="9.3.3. sz. mell" sheetId="22" state="hidden" r:id="rId22"/>
    <sheet name="10.sz.mell" sheetId="23" state="hidden" r:id="rId23"/>
    <sheet name="10.sz.mell tartozásállomány" sheetId="24" r:id="rId24"/>
    <sheet name="1. sz tájékoztató t.ELŐZŐ ÉVEK" sheetId="25" r:id="rId25"/>
    <sheet name="2. sz tájékoztató tTÖBBÉVES" sheetId="26" r:id="rId26"/>
    <sheet name="3. sz tájékoztató t.KÖZVETETT" sheetId="27" r:id="rId27"/>
    <sheet name="4.sz tájékoztató t.LIKVID" sheetId="28" r:id="rId28"/>
    <sheet name="5.sz tájékoztató t.ÁLLAMI" sheetId="29" r:id="rId29"/>
    <sheet name="6.sz tájékoztató t.TÁMOG" sheetId="30" r:id="rId30"/>
    <sheet name="7. sz tájékoztató t.GÖRDÜLŐ" sheetId="31" r:id="rId31"/>
    <sheet name="dologi" sheetId="32" r:id="rId32"/>
  </sheets>
  <externalReferences>
    <externalReference r:id="rId35"/>
  </externalReferences>
  <definedNames>
    <definedName name="_xlfn.IFERROR" hidden="1">#NAME?</definedName>
    <definedName name="_xlnm.Print_Titles" localSheetId="14">'9.1.3. sz. mell'!$1:$6</definedName>
    <definedName name="_xlnm.Print_Titles" localSheetId="13">'9.1.önkorm ÖNMAGA'!$1:$5</definedName>
    <definedName name="_xlnm.Print_Titles" localSheetId="16">'9.2.2. sz.  mell Önként f.'!$1:$6</definedName>
    <definedName name="_xlnm.Print_Titles" localSheetId="17">'9.2.3. sz. mell'!$1:$6</definedName>
    <definedName name="_xlnm.Print_Titles" localSheetId="18">'9.3. sz. mell'!$1:$6</definedName>
    <definedName name="_xlnm.Print_Titles" localSheetId="19">'9.3.1. sz. mell'!$1:$6</definedName>
    <definedName name="_xlnm.Print_Titles" localSheetId="20">'9.3.2. sz. mell'!$1:$6</definedName>
    <definedName name="_xlnm.Print_Titles" localSheetId="21">'9.3.3. sz. mell'!$1:$6</definedName>
    <definedName name="_xlnm.Print_Area" localSheetId="24">'1. sz tájékoztató t.ELŐZŐ ÉVEK'!$A$1:$E$154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_xlnm.Print_Area" localSheetId="26">'3. sz tájékoztató t.KÖZVETETT'!$A$1:$D$30</definedName>
    <definedName name="_xlnm.Print_Area" localSheetId="28">'5.sz tájékoztató t.ÁLLAMI'!$A$1:$B$33</definedName>
    <definedName name="_xlnm.Print_Area" localSheetId="10">'6.sz.mell.-FELHALM'!$A$1:$F$14</definedName>
    <definedName name="_xlnm.Print_Area" localSheetId="30">'7. sz tájékoztató t.GÖRDÜLŐ'!$A$1:$E$37</definedName>
    <definedName name="_xlnm.Print_Area" localSheetId="11">'7.sz.mell.FELÚJ'!$A$1:$F$9</definedName>
    <definedName name="_xlnm.Print_Area" localSheetId="12">'8. sz. mell. UNIÓS'!$A$1:$E$47</definedName>
    <definedName name="_xlnm.Print_Area" localSheetId="13">'9.1.önkorm ÖNMAGA'!$A$1:$F$150</definedName>
    <definedName name="_xlnm.Print_Area" localSheetId="31">'dologi'!$A$1:$E$104</definedName>
    <definedName name="_xlnm.Print_Area" localSheetId="4">'önkorm összesen'!$A$1:$F$149</definedName>
  </definedNames>
  <calcPr fullCalcOnLoad="1"/>
</workbook>
</file>

<file path=xl/sharedStrings.xml><?xml version="1.0" encoding="utf-8"?>
<sst xmlns="http://schemas.openxmlformats.org/spreadsheetml/2006/main" count="3759" uniqueCount="872">
  <si>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</si>
  <si>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</si>
  <si>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</si>
  <si>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</si>
  <si>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</si>
  <si>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</si>
  <si>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</si>
  <si>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</si>
  <si>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</si>
  <si>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</si>
  <si>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</si>
  <si>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</si>
  <si>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</si>
  <si>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</si>
  <si>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</si>
  <si>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</si>
  <si>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</si>
  <si>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</si>
  <si>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</si>
  <si>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</si>
  <si>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</si>
  <si>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</si>
  <si>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</si>
  <si>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</si>
  <si>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</si>
  <si>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</si>
  <si>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</si>
  <si>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</si>
  <si>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</si>
  <si>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</si>
  <si>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</si>
  <si>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</si>
  <si>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</si>
  <si>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</si>
  <si>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</si>
  <si>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</si>
  <si>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</si>
  <si>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</si>
  <si>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</si>
  <si>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</si>
  <si>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</si>
  <si>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</si>
  <si>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</si>
  <si>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</si>
  <si>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</si>
  <si>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</si>
  <si>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</si>
  <si>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</si>
  <si>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</si>
  <si>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</si>
  <si>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</si>
  <si>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</si>
  <si>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</si>
  <si>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</si>
  <si>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</si>
  <si>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</si>
  <si>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</si>
  <si>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</si>
  <si>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</si>
  <si>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</si>
  <si>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</si>
  <si>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</si>
  <si>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</si>
  <si>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</si>
  <si>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</si>
  <si>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</si>
  <si>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</si>
  <si>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</si>
  <si>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</si>
  <si>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</si>
  <si>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</si>
  <si>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</si>
  <si>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</si>
  <si>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</si>
  <si>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</si>
  <si>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</si>
  <si>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</si>
  <si>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</si>
  <si>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</si>
  <si>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</si>
  <si>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</si>
  <si>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</si>
  <si>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</si>
  <si>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</si>
  <si>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</si>
  <si>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</si>
  <si>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</si>
  <si>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</si>
  <si>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</si>
  <si>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</si>
  <si>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</si>
  <si>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</si>
  <si>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</si>
  <si>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</si>
  <si>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</si>
  <si>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</si>
  <si>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</si>
  <si>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</si>
  <si>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</si>
  <si>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</si>
  <si>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</si>
  <si>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</si>
  <si>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</si>
  <si>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</si>
  <si>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</si>
  <si>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</si>
  <si>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</si>
  <si>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</si>
  <si>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</si>
  <si>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</si>
  <si>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</si>
  <si>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</si>
  <si>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</si>
  <si>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</si>
  <si>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</si>
  <si>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</si>
  <si>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</si>
  <si>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</si>
  <si>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</si>
  <si>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</si>
  <si>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</si>
  <si>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</si>
  <si>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</si>
  <si>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</si>
  <si>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</si>
  <si>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</si>
  <si>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</si>
  <si>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</si>
  <si>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</si>
  <si>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</si>
  <si>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</si>
  <si>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</si>
  <si>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</si>
  <si>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</si>
  <si>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</si>
  <si>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</si>
  <si>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</si>
  <si>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</si>
  <si>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</si>
  <si>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</si>
  <si>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</si>
  <si>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</si>
  <si>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</si>
  <si>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</si>
  <si>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</si>
  <si>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</si>
  <si>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</si>
  <si>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</si>
  <si>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</si>
  <si>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</si>
  <si>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</si>
  <si>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</si>
  <si>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</si>
  <si>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</si>
  <si>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</si>
  <si>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</si>
  <si>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</si>
  <si>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</si>
  <si>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</si>
  <si>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</si>
  <si>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</si>
  <si>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</si>
  <si>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</si>
  <si>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</si>
  <si>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</si>
  <si>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</si>
  <si>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</si>
  <si>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</si>
  <si>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</si>
  <si>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</si>
  <si>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</si>
  <si>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</si>
  <si>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</si>
  <si>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</si>
  <si>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</si>
  <si>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</si>
  <si>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</si>
  <si>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</si>
  <si>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</si>
  <si>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</si>
  <si>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</si>
  <si>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</si>
  <si>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</si>
  <si>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</si>
  <si>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</si>
  <si>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</si>
  <si>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</si>
  <si>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</si>
  <si>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</si>
  <si>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</si>
  <si>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</si>
  <si>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</si>
  <si>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</si>
  <si>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</si>
  <si>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</si>
  <si>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</si>
  <si>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</si>
  <si>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</si>
  <si>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</si>
  <si>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</si>
  <si>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</si>
  <si>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</si>
  <si>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</si>
  <si>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</si>
  <si>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</si>
  <si>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</si>
  <si>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</si>
  <si>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</si>
  <si>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</si>
  <si>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</si>
  <si>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</si>
  <si>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</si>
  <si>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</si>
  <si>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</si>
  <si>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</si>
  <si>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</si>
  <si>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</si>
  <si>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</si>
  <si>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</si>
  <si>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</si>
  <si>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</si>
  <si>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</si>
  <si>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</si>
  <si>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</si>
  <si>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</si>
  <si>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</si>
  <si>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</si>
  <si>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</si>
  <si>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</si>
  <si>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</si>
  <si>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</si>
  <si>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</si>
  <si>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</si>
  <si>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</si>
  <si>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</si>
  <si>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</si>
  <si>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</si>
  <si>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</si>
  <si>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</si>
  <si>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</si>
  <si>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</si>
  <si>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</si>
  <si>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</si>
  <si>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</si>
  <si>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</si>
  <si>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</si>
  <si>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</si>
  <si>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</si>
  <si>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</si>
  <si>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</si>
  <si>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</si>
  <si>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</si>
  <si>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</si>
  <si>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</si>
  <si>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</si>
  <si>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</si>
  <si>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</si>
  <si>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</si>
  <si>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</si>
  <si>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</si>
  <si>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</si>
  <si>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</si>
  <si>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</si>
  <si>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</si>
  <si>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</si>
  <si>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</si>
  <si>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</si>
  <si>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</si>
  <si>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</si>
  <si>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</si>
  <si>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</si>
  <si>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</si>
  <si>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</si>
  <si>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</si>
  <si>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</si>
  <si>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</si>
  <si>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</si>
  <si>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</si>
  <si>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</si>
  <si>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</si>
  <si>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</si>
  <si>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</si>
  <si>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</si>
  <si>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</si>
  <si>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</si>
  <si>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</si>
  <si>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</si>
  <si>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</si>
  <si>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</si>
  <si>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</si>
  <si>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</si>
  <si>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</si>
  <si>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</si>
  <si>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</si>
  <si>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</si>
  <si>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</si>
  <si>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</si>
  <si>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</si>
  <si>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</si>
  <si>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</si>
  <si>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</si>
  <si>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</si>
  <si>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</si>
  <si>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</si>
  <si>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</si>
  <si>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</si>
  <si>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</si>
  <si>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</si>
  <si>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</si>
  <si>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</si>
  <si>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</si>
  <si>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</si>
  <si>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</si>
  <si>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</si>
  <si>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</si>
  <si>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</si>
  <si>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</si>
  <si>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</si>
  <si>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</si>
  <si>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</si>
  <si>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</si>
  <si>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</si>
  <si>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</si>
  <si>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</si>
  <si>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</si>
  <si>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</si>
  <si>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</si>
  <si>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</si>
  <si>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</si>
  <si>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</si>
  <si>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</si>
  <si>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</si>
  <si>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</si>
  <si>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</si>
  <si>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</si>
  <si>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</si>
  <si>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</si>
  <si>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</si>
  <si>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</si>
  <si>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</si>
  <si>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</si>
  <si>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</si>
  <si>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</si>
  <si>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</si>
  <si>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</si>
  <si>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</si>
  <si>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</si>
  <si>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</si>
  <si>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</si>
  <si>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</si>
  <si>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</si>
  <si>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</si>
  <si>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</si>
  <si>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</si>
  <si>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</si>
  <si>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</si>
  <si>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</si>
  <si>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</si>
  <si>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</si>
  <si>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</si>
  <si>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</si>
  <si>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</si>
  <si>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</si>
  <si>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</si>
  <si>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</si>
  <si>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</si>
  <si>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</si>
  <si>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</si>
  <si>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</si>
  <si>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</si>
  <si>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</si>
  <si>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</si>
  <si>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</si>
  <si>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</si>
  <si>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</si>
  <si>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</si>
  <si>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</si>
  <si>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</si>
  <si>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</si>
  <si>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</si>
  <si>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</si>
  <si>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</si>
  <si>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</si>
  <si>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</si>
  <si>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</si>
  <si>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</si>
  <si>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</si>
  <si>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</si>
  <si>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</si>
  <si>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</si>
  <si>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</si>
  <si>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</si>
  <si>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</si>
  <si>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</si>
  <si>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</si>
  <si>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</si>
  <si>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</si>
  <si>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</si>
  <si>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</si>
  <si>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</si>
  <si>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</si>
  <si>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</si>
  <si>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</si>
  <si>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</si>
  <si>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</si>
  <si>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</si>
  <si>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</si>
  <si>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</si>
  <si>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</si>
  <si>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</si>
  <si>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</si>
  <si>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</si>
  <si>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</si>
  <si>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</si>
  <si>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</si>
  <si>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</si>
  <si>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</si>
  <si>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</si>
  <si>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</si>
  <si>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</si>
  <si>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</si>
  <si>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</si>
  <si>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</si>
  <si>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</si>
  <si>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</si>
  <si>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</si>
  <si>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</si>
  <si>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</si>
  <si>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</si>
  <si>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</si>
  <si>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</si>
  <si>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</si>
  <si>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</si>
  <si>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</si>
  <si>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</si>
  <si>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</si>
  <si>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</si>
  <si>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</si>
  <si>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</si>
  <si>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</si>
  <si>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</si>
  <si>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</si>
  <si>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</si>
  <si>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</si>
  <si>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</si>
  <si>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</si>
  <si>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</si>
  <si>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</si>
  <si>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</si>
  <si>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</si>
  <si>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</si>
  <si>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</si>
  <si>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</si>
  <si>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</si>
  <si>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</si>
  <si>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</si>
  <si>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</si>
  <si>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</si>
  <si>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</si>
  <si>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</si>
  <si>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</si>
  <si>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</si>
  <si>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</si>
  <si>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</si>
  <si>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</si>
  <si>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</si>
  <si>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</si>
  <si>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</si>
  <si>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</si>
  <si>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</si>
  <si>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</si>
  <si>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</si>
  <si>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</si>
  <si>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</si>
  <si>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</si>
  <si>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</si>
  <si>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</si>
  <si>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</si>
  <si>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</si>
  <si>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</si>
  <si>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</si>
  <si>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</si>
  <si>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</si>
  <si>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</si>
  <si>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</si>
  <si>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</si>
  <si>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</si>
  <si>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</si>
  <si>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</si>
  <si>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</si>
  <si>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</si>
  <si>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</si>
  <si>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</si>
  <si>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</si>
  <si>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</si>
  <si>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</si>
  <si>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</si>
  <si>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</si>
  <si>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</si>
  <si>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</si>
  <si>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</si>
  <si>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</si>
  <si>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</si>
  <si>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</si>
  <si>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</si>
  <si>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</si>
  <si>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</si>
  <si>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</si>
  <si>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</si>
  <si>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</si>
  <si>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</si>
  <si>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</si>
  <si>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</si>
  <si>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</si>
  <si>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</si>
  <si>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</si>
  <si>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</si>
  <si>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</si>
  <si>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</si>
  <si>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</si>
  <si>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</si>
  <si>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</si>
  <si>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</si>
  <si>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</si>
  <si>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</si>
  <si>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</si>
  <si>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</si>
  <si>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</si>
  <si>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</si>
  <si>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</si>
  <si>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</si>
  <si>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</si>
  <si>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</si>
  <si>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</si>
  <si>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</si>
  <si>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</si>
  <si>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</si>
  <si>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</si>
  <si>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</si>
  <si>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</si>
  <si>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</si>
  <si>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</si>
  <si>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</si>
  <si>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</si>
  <si>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</si>
  <si>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</si>
  <si>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</si>
  <si>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</si>
  <si>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</si>
  <si>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</si>
  <si>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</si>
  <si>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</si>
  <si>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</si>
  <si>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</t>
  </si>
  <si>
    <t>Magánszemélyek kommunális adója</t>
  </si>
  <si>
    <t>Tündérkert Óvoda</t>
  </si>
  <si>
    <t>Nincs ilyen célja Pusztamonostor Községi Önkormányzatnak</t>
  </si>
  <si>
    <t>Nincs ilyen Pusztamonostor Községi Önkormányzatnak</t>
  </si>
  <si>
    <t>Pusztamonostor Községi Önkormányzat saját bevételeinek részletezése az adósságot keletkeztető ügyletből származó tárgyévi fizetési kötelezettség megállapításához</t>
  </si>
  <si>
    <t>I. A HELYI ÖNKORMÁNYZATOK MŰKÖDÉSÉNEK ÁLTALÁNOS TÁMOGATÁSA BESZÁMÍTÁSSAL</t>
  </si>
  <si>
    <t>I.1.a Önkormányzati Hivatal működésének támogatása</t>
  </si>
  <si>
    <t>I.1.b.  Település üzemeltetéshez kapcsolódó támogatások</t>
  </si>
  <si>
    <t xml:space="preserve">     ba) Zöldterület-gazdálkodással kapcs. Feladatok tám.</t>
  </si>
  <si>
    <t xml:space="preserve">     bb) Közvilágítás fenntartásának tám.</t>
  </si>
  <si>
    <t xml:space="preserve">     bc) Köztemető fenntartásának tám.</t>
  </si>
  <si>
    <t xml:space="preserve">     bd) Közutak fenntartásának tám.</t>
  </si>
  <si>
    <t>I.1.c. Egyéb önkormányzati feladatok tám.</t>
  </si>
  <si>
    <t>I.1.d. Lakott külterülettel kapcs. Tám.</t>
  </si>
  <si>
    <t>V.I.1. Kiegészítés</t>
  </si>
  <si>
    <t>II. A TELEPÜLÉSI ÖNKORMÁNYZATOK EGYES KÖZNEVELÉSI FELADATAINAK TÁMOGATÁSA</t>
  </si>
  <si>
    <t>II.1. Óvodapedagógusok és őket segítő nevelők bértámogatása</t>
  </si>
  <si>
    <t>II.2. Óvodaműködtetési támogatás</t>
  </si>
  <si>
    <t>III.3. Kiegészítő támogatás az óvodapedagógusok minősítéséhez</t>
  </si>
  <si>
    <t>III. TELEPÜLÉSI ÖNKORMÁNYZATOK SZOCIÁÉLIS, GYERMEKJÓLÉTI ÉS GYERMEKÉTKEZTETÉSI FELADATAINAK TÁMOGATÁSA</t>
  </si>
  <si>
    <t>III.2. A települési önkormányzat szociális feladatainak egyéb támogatása</t>
  </si>
  <si>
    <t>III.3. Egyes szociális és gyermekjóléti támogatás</t>
  </si>
  <si>
    <t>III.5. Gyermekétkeztetés támogatása</t>
  </si>
  <si>
    <t xml:space="preserve">      a.) Szociális étkeztetés </t>
  </si>
  <si>
    <t xml:space="preserve">      b.) Házi segítségnyújtás</t>
  </si>
  <si>
    <t xml:space="preserve">      a.) A finanszírozás szempotjából eismert dolgozók bértámogatása</t>
  </si>
  <si>
    <t xml:space="preserve">      b.) Gyermekétkeztetés üzemeltetési támogatása</t>
  </si>
  <si>
    <t xml:space="preserve">      c.) A rászorúló gyeermekek intéznményen kívüli szünidei étkeztetésének támogatása</t>
  </si>
  <si>
    <t>IV. KÖNYVTÁRI, KÖZMŰVELŐDÉSI ÉS MÚZEUMI FELADATOK TÁMOGATÁSA</t>
  </si>
  <si>
    <t>IV.1. Könyvtári, közművelődési és múzeumi feladatok támogatása</t>
  </si>
  <si>
    <t>Pusztamonostor Községi Önkormányzat adósságot keletkeztető ügyletekből és kezességvállalásokból fennálló kötelezettségei</t>
  </si>
  <si>
    <t xml:space="preserve"> forintban</t>
  </si>
  <si>
    <t>2018. évi előirányzat</t>
  </si>
  <si>
    <t xml:space="preserve">2.1. Melléklet a ………../2018. (……….) önkormányzati rendelethez     </t>
  </si>
  <si>
    <t xml:space="preserve">2.2. Melléklet a ………../2018. (……….) önkormányzati rendelethez     </t>
  </si>
  <si>
    <t>Pusztamonostor Községi Önkormányzat 2018. évi adósságot keletkeztető fejlesztési céljai</t>
  </si>
  <si>
    <t>Könyvtár nyílászáró csere</t>
  </si>
  <si>
    <t>Tervek útberuházáshoz</t>
  </si>
  <si>
    <t>Iskola étkező festése</t>
  </si>
  <si>
    <t>Hivatal festése</t>
  </si>
  <si>
    <t>Informatikai eszközbeszerzés (hivatal)</t>
  </si>
  <si>
    <t>Fűnyíró és kisgépek (munkagépek)</t>
  </si>
  <si>
    <t>TOP-3.2.1-15--JN1-2016-00073 Épületenergetikai fejlesztések Pusztamonostor településen</t>
  </si>
  <si>
    <t>TOP-1.4.1-15--JN1-2016-00018 Óvodafejlesztés Pusztamonostor településen</t>
  </si>
  <si>
    <t>Felhasználás 2017.december 31-ig</t>
  </si>
  <si>
    <t>2018. év utáni szükséglet</t>
  </si>
  <si>
    <t>2018/2018</t>
  </si>
  <si>
    <t>Tündérkert Óvoda és Önkormányzati Konyha</t>
  </si>
  <si>
    <t>Helyi építési szabályzat</t>
  </si>
  <si>
    <t>2018 előtti kifizetés</t>
  </si>
  <si>
    <t>Likviditási terv
2018. évre</t>
  </si>
  <si>
    <t>2018. évi támogatás összesen</t>
  </si>
  <si>
    <t>2018. évi általános működési és ágazati feladatok támogatásának alakulása jogcímenként</t>
  </si>
  <si>
    <t>KIMUTATÁS a 2018. évben céljelleggel juttatott támogatásokról</t>
  </si>
  <si>
    <t>2016. évi tény</t>
  </si>
  <si>
    <t>2018.évi előirányzat</t>
  </si>
  <si>
    <t>9.1. Melléklet a ……/2018. (….) önkormányzati rendelethez</t>
  </si>
  <si>
    <t>Kötelező feladat</t>
  </si>
  <si>
    <t>Önként vállalt feladat</t>
  </si>
  <si>
    <t>Államigazga-tási feladat</t>
  </si>
  <si>
    <t>Ft-ban</t>
  </si>
  <si>
    <t>Előirányzat-csoport, kiemelt előirányzat megnevezése</t>
  </si>
  <si>
    <t>Előirányzat 2018</t>
  </si>
  <si>
    <t>Működési célú központosított előirányzatok</t>
  </si>
  <si>
    <t>Helyi önkormányzatok kiegészítő támogatásai</t>
  </si>
  <si>
    <t>Helyi adók  (4.1.1.+4.1.2.)</t>
  </si>
  <si>
    <t>4.1.1.</t>
  </si>
  <si>
    <t>- Vagyoni típusú adók</t>
  </si>
  <si>
    <t>4.1.2.</t>
  </si>
  <si>
    <t>- Termékek és szolgáltatások adói</t>
  </si>
  <si>
    <t>Működési bevételek (5.1.+…+ 5.10.)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</si>
  <si>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</si>
  <si>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</si>
  <si>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</si>
  <si>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</si>
  <si>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</si>
  <si>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</si>
  <si>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</si>
  <si>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</si>
  <si>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</si>
  <si>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</si>
  <si>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</si>
  <si>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</si>
  <si>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</si>
  <si>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</si>
  <si>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</si>
  <si>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</si>
  <si>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</si>
  <si>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</si>
  <si>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</si>
  <si>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</si>
  <si>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</si>
  <si>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</si>
  <si>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</si>
  <si>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</si>
  <si>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</si>
  <si>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</si>
  <si>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</si>
  <si>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</si>
  <si>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Intézményfinanszírozás</t>
  </si>
  <si>
    <t>Működési bevételek (1.1.+…+1.10.)</t>
  </si>
  <si>
    <t xml:space="preserve"> - ebből EU támogatás</t>
  </si>
  <si>
    <t>- ebből EU-s támogatás</t>
  </si>
  <si>
    <t xml:space="preserve"> - ebből EU-s forrásból tám. megvalósuló programok, projektek kiadásai</t>
  </si>
  <si>
    <t>KIADÁSOK ÖSSZESEN: (1.+2.)</t>
  </si>
  <si>
    <t>9.2. melléklet a ……/2018. (….) önkormányzati rendelethez</t>
  </si>
  <si>
    <t>összesen</t>
  </si>
  <si>
    <t>kötelező feladatok</t>
  </si>
  <si>
    <t>önként vállalt feladatok</t>
  </si>
  <si>
    <t>államigazga-tási feladatok</t>
  </si>
  <si>
    <t>KÖLTSÉGVETÉSI ÉS FINANSZÍROZÁSI BEVÉTELEK ÖSSZESEN: (9+16)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</si>
  <si>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</si>
  <si>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</si>
  <si>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Cím</t>
  </si>
  <si>
    <t>Cím megnevezése</t>
  </si>
  <si>
    <t>1. Melléklet a    /2018.(    .) önkormányzati rendelethez</t>
  </si>
  <si>
    <t>Pusztamonostor Községi Önkormányzat címrendje</t>
  </si>
  <si>
    <t>Tündérkert Művészeti Óvoda és Önkormányzati Konyha</t>
  </si>
  <si>
    <t>Aranydió Alapítvány</t>
  </si>
  <si>
    <t>működési támogatás</t>
  </si>
  <si>
    <t>2017</t>
  </si>
  <si>
    <t>I.6.Polgármesteri illetmény támogatása</t>
  </si>
  <si>
    <t>Bursa</t>
  </si>
  <si>
    <t>ösztöndíj támogatás</t>
  </si>
  <si>
    <t>Civil szervezetek támogatása</t>
  </si>
  <si>
    <t>.05110111</t>
  </si>
  <si>
    <t>Alapilletményének előirányzata</t>
  </si>
  <si>
    <t>.05110114</t>
  </si>
  <si>
    <t>Egyéb kötelező pótlék előirányzata</t>
  </si>
  <si>
    <t>.05110115</t>
  </si>
  <si>
    <t>Egyéb felt.függ.pótlék jutt. előir.</t>
  </si>
  <si>
    <t>K1101</t>
  </si>
  <si>
    <t>TÖRVÉNY SZERINTI ILLETMÉNYEK</t>
  </si>
  <si>
    <t>.0511021</t>
  </si>
  <si>
    <t>normatív jutalom ei</t>
  </si>
  <si>
    <t>K1102</t>
  </si>
  <si>
    <t>NORMATÍV JUTALMAK</t>
  </si>
  <si>
    <t>.05110411</t>
  </si>
  <si>
    <t>Készenlét,ügyelet, helyettesítés ei.</t>
  </si>
  <si>
    <t>.05110412</t>
  </si>
  <si>
    <t>Túlóra, túlszolgálat ei.</t>
  </si>
  <si>
    <t>K1104</t>
  </si>
  <si>
    <t>KÉSZENLÉTI, ÜGYELETI, HELLYETESÍTÉSI DÍJ</t>
  </si>
  <si>
    <t>.05110713</t>
  </si>
  <si>
    <t>Erzsébet utalvány ei.</t>
  </si>
  <si>
    <t>.05110714</t>
  </si>
  <si>
    <t>Széchenyi Pihenő kártya kiadásainak előirányzata</t>
  </si>
  <si>
    <t>.05110719</t>
  </si>
  <si>
    <t>egyéb béren kivüli juttatások</t>
  </si>
  <si>
    <t>K1107</t>
  </si>
  <si>
    <t>BÉREN KIVÜLI JUTTATÁSOK</t>
  </si>
  <si>
    <t>.0511091</t>
  </si>
  <si>
    <t>közlekedési ktg.térítés előirányzata</t>
  </si>
  <si>
    <t>K1109</t>
  </si>
  <si>
    <t>KÖZLEKEDÉSI KTSG</t>
  </si>
  <si>
    <t>.05111314</t>
  </si>
  <si>
    <t>Kereset-kiegészítés fedezétének ei.</t>
  </si>
  <si>
    <t>.05111319</t>
  </si>
  <si>
    <t>Egyéb sajátos juttatásainak előirányzata</t>
  </si>
  <si>
    <t>K1113</t>
  </si>
  <si>
    <t>FOGLALKOZTATOTTAK EGYÉB SZEM JUTAT.</t>
  </si>
  <si>
    <t>K11</t>
  </si>
  <si>
    <t xml:space="preserve">FOGLALKOZTATOTTAK SZEMÉLYI JUTATTÁSAI </t>
  </si>
  <si>
    <t>.0512211</t>
  </si>
  <si>
    <t>Állományba nem tartozók megbízási díjainak ei.</t>
  </si>
  <si>
    <t>.0512212</t>
  </si>
  <si>
    <t>állományba nem tartozóktiszteletdíjának ei.</t>
  </si>
  <si>
    <t>K122</t>
  </si>
  <si>
    <t>MUNKAVÉGZÉSRE IRÁNYULÓ EGYÉB JOG. NEM SAJÁT FOGLALKOZTATOTTNAK</t>
  </si>
  <si>
    <t>.0512314</t>
  </si>
  <si>
    <t>További munkaviszonyt létesítők juttatásainak ei.</t>
  </si>
  <si>
    <t>.0512318</t>
  </si>
  <si>
    <t>Reprezentációs kiadások ei</t>
  </si>
  <si>
    <t>K123</t>
  </si>
  <si>
    <t>EGYÉB KÜLSŐ SZEMÉLYI JUTTATÁSOK</t>
  </si>
  <si>
    <t>K12</t>
  </si>
  <si>
    <t>KÜLSŐ SZEMÉLYI JUTATÁSOK</t>
  </si>
  <si>
    <t>K1</t>
  </si>
  <si>
    <t>SZEMÉLYI JUTTATÁSOK (K11+K12)</t>
  </si>
  <si>
    <t>.05211</t>
  </si>
  <si>
    <t>Szociálishozzájárulási adó</t>
  </si>
  <si>
    <t>.05213</t>
  </si>
  <si>
    <t>EHO 27 %</t>
  </si>
  <si>
    <t>.05216</t>
  </si>
  <si>
    <t>Rehabilitációs hozzájárulás</t>
  </si>
  <si>
    <t>.05217</t>
  </si>
  <si>
    <t>Munkáltató által fizetett SZJA</t>
  </si>
  <si>
    <t>K2</t>
  </si>
  <si>
    <t>MUNKAADÓT TERHELŐ JÁRULÉKOK ÉS SZOC ADÓ</t>
  </si>
  <si>
    <t>.0531111</t>
  </si>
  <si>
    <t>Gyógyszer beszerzés előirányzata</t>
  </si>
  <si>
    <t>.0531112</t>
  </si>
  <si>
    <t>Vegyszer beszerzés előirányzata</t>
  </si>
  <si>
    <t>.0531113</t>
  </si>
  <si>
    <t>Könyv beszerz.ei.</t>
  </si>
  <si>
    <t>.0531114</t>
  </si>
  <si>
    <t>Folyóirat beszerzés ei.</t>
  </si>
  <si>
    <t>.0531115</t>
  </si>
  <si>
    <t>Egyéb információ hordozó beszerz.ei.</t>
  </si>
  <si>
    <t>.0531119</t>
  </si>
  <si>
    <t>Egyéb Szakmai anyagok beszerzés előirányzata</t>
  </si>
  <si>
    <t>K311</t>
  </si>
  <si>
    <t>SZAKMAI ANYAGOK BESZERZÉSE</t>
  </si>
  <si>
    <t>.0531211</t>
  </si>
  <si>
    <t>Élelmiszer beszerzés ei.</t>
  </si>
  <si>
    <t>.0531212</t>
  </si>
  <si>
    <t>Irodaszer, nyomtatvány beszerzés előirányzata</t>
  </si>
  <si>
    <t>.0531214</t>
  </si>
  <si>
    <t>Hajtó- és kenőanyag beszerzés előirányzata</t>
  </si>
  <si>
    <t>.0531215</t>
  </si>
  <si>
    <t>Munkaruha,védőruha,formaruh.beszerz.előirányzata</t>
  </si>
  <si>
    <t>.0531219</t>
  </si>
  <si>
    <t>Egyéb üzemeltetési anyagbeszerzés előirányzata</t>
  </si>
  <si>
    <t>K312</t>
  </si>
  <si>
    <t>ÜZEMELTETÉSI ANYAGOK BESZERZÉSE</t>
  </si>
  <si>
    <t>K31</t>
  </si>
  <si>
    <t>KÉSZLETBESZERZÉS (K311+K312)</t>
  </si>
  <si>
    <t>informatikai szolgáltatás</t>
  </si>
  <si>
    <t>inf.eszköz.bérlet,lízing</t>
  </si>
  <si>
    <t>.0532115</t>
  </si>
  <si>
    <t>Adatátviteli célú távközlési díjak előirányzata</t>
  </si>
  <si>
    <t>K321</t>
  </si>
  <si>
    <t>INFORMATIKAI SZOLGÁLTATÁSOK</t>
  </si>
  <si>
    <t>.0532211</t>
  </si>
  <si>
    <t>Nem adatátviteli c.távközlési díjak előirányzata</t>
  </si>
  <si>
    <t>.0532219</t>
  </si>
  <si>
    <t>Egyéb kommunikációs szolgáltatások előirányzata</t>
  </si>
  <si>
    <t>K322</t>
  </si>
  <si>
    <t>EGYÉB KOMMUNIKÁCIÓS SZOLGÁLTATÁSOK</t>
  </si>
  <si>
    <t>K32</t>
  </si>
  <si>
    <t>KOMMUNIKÁCIÓS SZOLGÁLTATÁSOK (K321+322)</t>
  </si>
  <si>
    <t>.0533111</t>
  </si>
  <si>
    <t>Vill.energia szolgáltatás előirányzata</t>
  </si>
  <si>
    <t>.0533112</t>
  </si>
  <si>
    <t>Gázenergia szolgáltatás előirányzata</t>
  </si>
  <si>
    <t>.0533114</t>
  </si>
  <si>
    <t>Víz-és csatornadíjak előirányzata</t>
  </si>
  <si>
    <t>K331</t>
  </si>
  <si>
    <t>KÖZÜZEMI DÍJAK</t>
  </si>
  <si>
    <t>.053321</t>
  </si>
  <si>
    <t>Vásárolt élelmezés</t>
  </si>
  <si>
    <t>K332</t>
  </si>
  <si>
    <t>VÁSÁROLT ÉLELMEZÉS</t>
  </si>
  <si>
    <t>.0533312</t>
  </si>
  <si>
    <t>egyéb bérleti és lizing díjak</t>
  </si>
  <si>
    <t>K333</t>
  </si>
  <si>
    <t>BÉRLETI ÉS LIZINGDÍJAK</t>
  </si>
  <si>
    <t>.053341</t>
  </si>
  <si>
    <t>Karbantartási, kisjavítási szolgáltatás előirányzata</t>
  </si>
  <si>
    <t>K334</t>
  </si>
  <si>
    <t>KARB, KISJAVÍTÁSI SZOLG.</t>
  </si>
  <si>
    <t>.0533612</t>
  </si>
  <si>
    <t>Számlázott szellemi tevékenység ei</t>
  </si>
  <si>
    <t>K336</t>
  </si>
  <si>
    <t>SZAKMAI TEVÉKENYSÉGET SEGÍTŐ</t>
  </si>
  <si>
    <t>.0533712</t>
  </si>
  <si>
    <t>pénzügyi befekt..szolgáltatásai</t>
  </si>
  <si>
    <t>.0533719</t>
  </si>
  <si>
    <t>Egyéb üzemeltetési,fenntart.szolg.előirányzata</t>
  </si>
  <si>
    <t>.0533713</t>
  </si>
  <si>
    <t>Szállítási szolgáltatások előirányzata</t>
  </si>
  <si>
    <t>.0533714</t>
  </si>
  <si>
    <t>Postai szolgáltatás kiadásai</t>
  </si>
  <si>
    <t>K337</t>
  </si>
  <si>
    <t>EGYÉB SZOLG.</t>
  </si>
  <si>
    <t>K33</t>
  </si>
  <si>
    <t>SZOLGÁLTATÁSOK (K331-K337)</t>
  </si>
  <si>
    <t>.0534111</t>
  </si>
  <si>
    <t>Belföldi kiküldetés előirányzata</t>
  </si>
  <si>
    <t>K341</t>
  </si>
  <si>
    <t>KIKÜLDETÉSEK</t>
  </si>
  <si>
    <t>.053421</t>
  </si>
  <si>
    <t>Reklám- és propagandakiadások teljesítése</t>
  </si>
  <si>
    <t>K342</t>
  </si>
  <si>
    <t>K34</t>
  </si>
  <si>
    <t>KIKÜLDETÉSEK, REKLÁM- PROPAGANDA KIAD</t>
  </si>
  <si>
    <t>.05351111</t>
  </si>
  <si>
    <t>Műk. Célú előz. Felsz. Levonható. Áfa</t>
  </si>
  <si>
    <t>.05351121</t>
  </si>
  <si>
    <t>Műk.c. előzetesen felsz. Le nem vonható áfa</t>
  </si>
  <si>
    <t>K351</t>
  </si>
  <si>
    <t>ELŐZETESEN FEL. ÁFA</t>
  </si>
  <si>
    <t>.0535211</t>
  </si>
  <si>
    <t>Kisz.termékek, szolg áfa befizetés</t>
  </si>
  <si>
    <t>K352</t>
  </si>
  <si>
    <t>FIZETENDŐ ÁFA</t>
  </si>
  <si>
    <t>.0535512</t>
  </si>
  <si>
    <t>Díjak, egyéb befiz. Kiad. Ei.</t>
  </si>
  <si>
    <t>.0535519</t>
  </si>
  <si>
    <t>Egyéb különféle dologi kiad.ei.(továbbképzés)</t>
  </si>
  <si>
    <t>.0535513</t>
  </si>
  <si>
    <t>Kés.kam., pót. Kötbér, perktg. E.szank.kapcs.kiad</t>
  </si>
  <si>
    <t>K355</t>
  </si>
  <si>
    <t>EGYÉB DOLOGI KIADÁS</t>
  </si>
  <si>
    <t>K35</t>
  </si>
  <si>
    <t>KÜLÖNFÉLE BEFIZETÉSEK ÉS EGYÉB DOLOGI KIADÁS (K351-K355)</t>
  </si>
  <si>
    <t>K3</t>
  </si>
  <si>
    <t>DOLOGI KIADÁS (K31-K35)</t>
  </si>
  <si>
    <t>KÖZVETÍTETT SZOLGÁLTATÁSOK</t>
  </si>
  <si>
    <t>Tündérkert</t>
  </si>
  <si>
    <t>.0512113</t>
  </si>
  <si>
    <t>.0532119</t>
  </si>
  <si>
    <t>Egyéb különféle informatikai szolgáltatások</t>
  </si>
  <si>
    <t>Közvetített szolgáltatások</t>
  </si>
  <si>
    <t>K335</t>
  </si>
  <si>
    <t>.0533619</t>
  </si>
  <si>
    <t>Egyéb szakmai szolg.</t>
  </si>
  <si>
    <t>.0533711</t>
  </si>
  <si>
    <t>Biztosítás</t>
  </si>
  <si>
    <t>......................, 2018. .......................... hó ..... nap</t>
  </si>
  <si>
    <t>8. sz. tájékoztató tábla</t>
  </si>
  <si>
    <t>Tisztségviselők juttatásai</t>
  </si>
  <si>
    <t>.0533511</t>
  </si>
  <si>
    <t>2018. évi dologi kiadások előirányzatai intézményenként</t>
  </si>
  <si>
    <t>8. sz. tájékoztató tábla/2. oldal</t>
  </si>
  <si>
    <t>REKLÁM ÉS PROPAGANDA KIAD.</t>
  </si>
  <si>
    <t>2017. évi várható teljesítés</t>
  </si>
  <si>
    <t>Sor-  szám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</si>
</sst>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853">
    <xf numFmtId="0" fontId="0" fillId="0" borderId="0" xfId="0" applyAlignment="1">
      <alignment/>
    </xf>
    <xf numFmtId="0" fontId="0" fillId="0" borderId="0" xfId="6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vertical="center" wrapText="1" indent="1"/>
      <protection/>
    </xf>
    <xf numFmtId="0" fontId="17" fillId="0" borderId="12" xfId="67" applyFont="1" applyFill="1" applyBorder="1" applyAlignment="1" applyProtection="1">
      <alignment horizontal="left" vertical="center" wrapText="1" indent="1"/>
      <protection/>
    </xf>
    <xf numFmtId="0" fontId="17" fillId="0" borderId="13" xfId="67" applyFont="1" applyFill="1" applyBorder="1" applyAlignment="1" applyProtection="1">
      <alignment horizontal="left" vertical="center" wrapText="1" indent="1"/>
      <protection/>
    </xf>
    <xf numFmtId="0" fontId="17" fillId="0" borderId="14" xfId="67" applyFont="1" applyFill="1" applyBorder="1" applyAlignment="1" applyProtection="1">
      <alignment horizontal="left" vertical="center" wrapText="1" indent="1"/>
      <protection/>
    </xf>
    <xf numFmtId="0" fontId="17" fillId="0" borderId="15" xfId="67" applyFont="1" applyFill="1" applyBorder="1" applyAlignment="1" applyProtection="1">
      <alignment horizontal="left" vertical="center" wrapText="1" indent="1"/>
      <protection/>
    </xf>
    <xf numFmtId="49" fontId="17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7" applyFont="1" applyFill="1" applyBorder="1" applyAlignment="1" applyProtection="1">
      <alignment horizontal="left" vertical="center" wrapText="1" indent="1"/>
      <protection/>
    </xf>
    <xf numFmtId="0" fontId="15" fillId="0" borderId="22" xfId="67" applyFont="1" applyFill="1" applyBorder="1" applyAlignment="1" applyProtection="1">
      <alignment horizontal="left" vertical="center" wrapText="1" indent="1"/>
      <protection/>
    </xf>
    <xf numFmtId="0" fontId="15" fillId="0" borderId="23" xfId="67" applyFont="1" applyFill="1" applyBorder="1" applyAlignment="1" applyProtection="1">
      <alignment horizontal="left" vertical="center" wrapText="1" indent="1"/>
      <protection/>
    </xf>
    <xf numFmtId="0" fontId="15" fillId="0" borderId="24" xfId="67" applyFont="1" applyFill="1" applyBorder="1" applyAlignment="1" applyProtection="1">
      <alignment horizontal="left" vertical="center" wrapText="1" inden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67" applyFont="1" applyFill="1" applyBorder="1" applyAlignment="1" applyProtection="1">
      <alignment vertical="center" wrapText="1"/>
      <protection/>
    </xf>
    <xf numFmtId="0" fontId="15" fillId="0" borderId="25" xfId="67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22" xfId="67" applyFont="1" applyFill="1" applyBorder="1" applyAlignment="1" applyProtection="1">
      <alignment horizontal="center" vertical="center" wrapText="1"/>
      <protection/>
    </xf>
    <xf numFmtId="0" fontId="15" fillId="0" borderId="23" xfId="67" applyFont="1" applyFill="1" applyBorder="1" applyAlignment="1" applyProtection="1">
      <alignment horizontal="center" vertical="center" wrapText="1"/>
      <protection/>
    </xf>
    <xf numFmtId="0" fontId="15" fillId="0" borderId="28" xfId="67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2" fillId="0" borderId="0" xfId="67" applyFill="1">
      <alignment/>
      <protection/>
    </xf>
    <xf numFmtId="0" fontId="7" fillId="0" borderId="28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>
      <alignment/>
      <protection/>
    </xf>
    <xf numFmtId="0" fontId="19" fillId="0" borderId="0" xfId="67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4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7" fillId="0" borderId="35" xfId="70" applyNumberFormat="1" applyFont="1" applyFill="1" applyBorder="1" applyAlignment="1" applyProtection="1">
      <alignment vertical="center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27" xfId="70" applyNumberFormat="1" applyFont="1" applyFill="1" applyBorder="1" applyAlignment="1" applyProtection="1">
      <alignment vertical="center"/>
      <protection/>
    </xf>
    <xf numFmtId="0" fontId="2" fillId="0" borderId="0" xfId="70" applyFill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31" xfId="70" applyNumberFormat="1" applyFont="1" applyFill="1" applyBorder="1" applyAlignment="1" applyProtection="1">
      <alignment vertical="center"/>
      <protection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8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0" fontId="21" fillId="0" borderId="36" xfId="0" applyFont="1" applyFill="1" applyBorder="1" applyAlignment="1" applyProtection="1">
      <alignment horizontal="left" vertical="center" wrapText="1"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7" applyFont="1" applyFill="1" applyBorder="1" applyAlignment="1" applyProtection="1">
      <alignment horizontal="left" vertical="center" wrapText="1" indent="1"/>
      <protection/>
    </xf>
    <xf numFmtId="0" fontId="6" fillId="0" borderId="0" xfId="67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7" applyFont="1" applyFill="1" applyBorder="1" applyAlignment="1" applyProtection="1">
      <alignment horizontal="left" vertical="center" wrapTex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right"/>
      <protection/>
    </xf>
    <xf numFmtId="164" fontId="16" fillId="0" borderId="39" xfId="67" applyNumberFormat="1" applyFont="1" applyFill="1" applyBorder="1" applyAlignment="1" applyProtection="1">
      <alignment horizontal="left" vertical="center"/>
      <protection/>
    </xf>
    <xf numFmtId="0" fontId="17" fillId="0" borderId="30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indent="6"/>
      <protection/>
    </xf>
    <xf numFmtId="0" fontId="17" fillId="0" borderId="11" xfId="67" applyFont="1" applyFill="1" applyBorder="1" applyAlignment="1" applyProtection="1">
      <alignment horizontal="left" vertical="center" wrapText="1" indent="6"/>
      <protection/>
    </xf>
    <xf numFmtId="0" fontId="17" fillId="0" borderId="15" xfId="67" applyFont="1" applyFill="1" applyBorder="1" applyAlignment="1" applyProtection="1">
      <alignment horizontal="left" vertical="center" wrapText="1" indent="6"/>
      <protection/>
    </xf>
    <xf numFmtId="0" fontId="17" fillId="0" borderId="32" xfId="67" applyFont="1" applyFill="1" applyBorder="1" applyAlignment="1" applyProtection="1">
      <alignment horizontal="left" vertical="center" wrapText="1" indent="6"/>
      <protection/>
    </xf>
    <xf numFmtId="0" fontId="0" fillId="0" borderId="0" xfId="67" applyFont="1" applyFill="1" applyBorder="1">
      <alignment/>
      <protection/>
    </xf>
    <xf numFmtId="0" fontId="1" fillId="0" borderId="0" xfId="67" applyFont="1" applyFill="1">
      <alignment/>
      <protection/>
    </xf>
    <xf numFmtId="164" fontId="4" fillId="0" borderId="0" xfId="67" applyNumberFormat="1" applyFont="1" applyFill="1" applyBorder="1" applyAlignment="1" applyProtection="1">
      <alignment horizontal="centerContinuous" vertic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22" xfId="67" applyFont="1" applyFill="1" applyBorder="1" applyAlignment="1">
      <alignment horizontal="center" vertical="center"/>
      <protection/>
    </xf>
    <xf numFmtId="0" fontId="0" fillId="0" borderId="23" xfId="67" applyFont="1" applyFill="1" applyBorder="1" applyAlignment="1">
      <alignment horizontal="center" vertical="center"/>
      <protection/>
    </xf>
    <xf numFmtId="0" fontId="0" fillId="0" borderId="28" xfId="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7" applyFont="1" applyFill="1" applyBorder="1" applyAlignment="1">
      <alignment horizontal="center" vertical="center"/>
      <protection/>
    </xf>
    <xf numFmtId="0" fontId="3" fillId="0" borderId="23" xfId="67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0" xfId="67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7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7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7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7" applyFont="1" applyFill="1" applyBorder="1" applyAlignment="1" applyProtection="1">
      <alignment horizontal="center" vertical="center" wrapText="1"/>
      <protection/>
    </xf>
    <xf numFmtId="0" fontId="15" fillId="0" borderId="13" xfId="67" applyFont="1" applyFill="1" applyBorder="1" applyAlignment="1" applyProtection="1">
      <alignment horizontal="center" vertical="center" wrapText="1"/>
      <protection/>
    </xf>
    <xf numFmtId="0" fontId="15" fillId="0" borderId="26" xfId="67" applyFont="1" applyFill="1" applyBorder="1" applyAlignment="1" applyProtection="1">
      <alignment horizontal="center" vertical="center" wrapText="1"/>
      <protection/>
    </xf>
    <xf numFmtId="0" fontId="17" fillId="0" borderId="22" xfId="67" applyFont="1" applyFill="1" applyBorder="1" applyAlignment="1" applyProtection="1">
      <alignment horizontal="center" vertical="center"/>
      <protection/>
    </xf>
    <xf numFmtId="0" fontId="17" fillId="0" borderId="20" xfId="67" applyFont="1" applyFill="1" applyBorder="1" applyAlignment="1" applyProtection="1">
      <alignment horizontal="center" vertical="center"/>
      <protection/>
    </xf>
    <xf numFmtId="0" fontId="17" fillId="0" borderId="17" xfId="67" applyFont="1" applyFill="1" applyBorder="1" applyAlignment="1" applyProtection="1">
      <alignment horizontal="center" vertical="center"/>
      <protection/>
    </xf>
    <xf numFmtId="0" fontId="17" fillId="0" borderId="19" xfId="67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26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166" fontId="17" fillId="0" borderId="41" xfId="40" applyNumberFormat="1" applyFont="1" applyFill="1" applyBorder="1" applyAlignment="1" applyProtection="1">
      <alignment/>
      <protection locked="0"/>
    </xf>
    <xf numFmtId="0" fontId="17" fillId="0" borderId="13" xfId="67" applyFont="1" applyFill="1" applyBorder="1" applyProtection="1">
      <alignment/>
      <protection locked="0"/>
    </xf>
    <xf numFmtId="0" fontId="17" fillId="0" borderId="11" xfId="67" applyFont="1" applyFill="1" applyBorder="1" applyProtection="1">
      <alignment/>
      <protection locked="0"/>
    </xf>
    <xf numFmtId="0" fontId="17" fillId="0" borderId="15" xfId="67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4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0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164" fontId="17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4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47" xfId="40" applyNumberFormat="1" applyFont="1" applyFill="1" applyBorder="1" applyAlignment="1" applyProtection="1">
      <alignment/>
      <protection locked="0"/>
    </xf>
    <xf numFmtId="0" fontId="17" fillId="0" borderId="12" xfId="67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7" applyFont="1" applyFill="1" applyBorder="1" applyAlignment="1" applyProtection="1">
      <alignment horizontal="center" vertical="center" wrapText="1"/>
      <protection/>
    </xf>
    <xf numFmtId="0" fontId="6" fillId="0" borderId="61" xfId="67" applyFont="1" applyFill="1" applyBorder="1" applyAlignment="1" applyProtection="1">
      <alignment vertical="center" wrapText="1"/>
      <protection/>
    </xf>
    <xf numFmtId="164" fontId="6" fillId="0" borderId="61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67" applyFont="1" applyFill="1" applyBorder="1" applyAlignment="1" applyProtection="1">
      <alignment horizontal="right" vertical="center" wrapText="1" indent="1"/>
      <protection locked="0"/>
    </xf>
    <xf numFmtId="164" fontId="17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0" fontId="2" fillId="0" borderId="0" xfId="67" applyFont="1" applyFill="1">
      <alignment/>
      <protection/>
    </xf>
    <xf numFmtId="0" fontId="2" fillId="0" borderId="0" xfId="67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67" applyFont="1" applyFill="1" applyBorder="1" applyAlignment="1" applyProtection="1">
      <alignment horizontal="center" vertical="center" wrapText="1"/>
      <protection/>
    </xf>
    <xf numFmtId="164" fontId="21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67" applyFont="1" applyFill="1" applyBorder="1" applyAlignment="1" applyProtection="1">
      <alignment horizontal="center" vertical="center" wrapText="1"/>
      <protection/>
    </xf>
    <xf numFmtId="0" fontId="15" fillId="0" borderId="25" xfId="67" applyFont="1" applyFill="1" applyBorder="1" applyAlignment="1" applyProtection="1">
      <alignment horizontal="center" vertical="center" wrapText="1"/>
      <protection/>
    </xf>
    <xf numFmtId="0" fontId="15" fillId="0" borderId="34" xfId="67" applyFont="1" applyFill="1" applyBorder="1" applyAlignment="1" applyProtection="1">
      <alignment horizontal="center" vertical="center" wrapText="1"/>
      <protection/>
    </xf>
    <xf numFmtId="164" fontId="17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7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6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7" applyNumberFormat="1" applyFont="1" applyFill="1" applyBorder="1" applyAlignment="1" applyProtection="1">
      <alignment horizontal="center" vertical="center" wrapText="1"/>
      <protection/>
    </xf>
    <xf numFmtId="49" fontId="17" fillId="0" borderId="17" xfId="67" applyNumberFormat="1" applyFont="1" applyFill="1" applyBorder="1" applyAlignment="1" applyProtection="1">
      <alignment horizontal="center" vertical="center" wrapText="1"/>
      <protection/>
    </xf>
    <xf numFmtId="49" fontId="17" fillId="0" borderId="19" xfId="67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49" fontId="17" fillId="0" borderId="20" xfId="67" applyNumberFormat="1" applyFont="1" applyFill="1" applyBorder="1" applyAlignment="1" applyProtection="1">
      <alignment horizontal="center" vertical="center" wrapText="1"/>
      <protection/>
    </xf>
    <xf numFmtId="49" fontId="17" fillId="0" borderId="16" xfId="67" applyNumberFormat="1" applyFont="1" applyFill="1" applyBorder="1" applyAlignment="1" applyProtection="1">
      <alignment horizontal="center" vertical="center" wrapText="1"/>
      <protection/>
    </xf>
    <xf numFmtId="49" fontId="17" fillId="0" borderId="21" xfId="67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164" fontId="15" fillId="0" borderId="40" xfId="67" applyNumberFormat="1" applyFont="1" applyFill="1" applyBorder="1" applyAlignment="1" applyProtection="1">
      <alignment horizontal="right" vertical="center" wrapText="1" indent="1"/>
      <protection/>
    </xf>
    <xf numFmtId="0" fontId="15" fillId="0" borderId="40" xfId="67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7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7" applyFont="1" applyFill="1" applyBorder="1" applyAlignment="1">
      <alignment horizontal="center" vertical="center"/>
      <protection/>
    </xf>
    <xf numFmtId="166" fontId="3" fillId="0" borderId="23" xfId="67" applyNumberFormat="1" applyFont="1" applyFill="1" applyBorder="1">
      <alignment/>
      <protection/>
    </xf>
    <xf numFmtId="166" fontId="3" fillId="0" borderId="28" xfId="67" applyNumberFormat="1" applyFont="1" applyFill="1" applyBorder="1">
      <alignment/>
      <protection/>
    </xf>
    <xf numFmtId="0" fontId="4" fillId="0" borderId="0" xfId="67" applyFont="1" applyFill="1">
      <alignment/>
      <protection/>
    </xf>
    <xf numFmtId="0" fontId="15" fillId="0" borderId="22" xfId="67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72" fontId="3" fillId="0" borderId="15" xfId="67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9" xfId="67" applyFont="1" applyFill="1" applyBorder="1" applyAlignment="1" applyProtection="1">
      <alignment horizontal="left" vertical="center" wrapText="1" indent="1"/>
      <protection/>
    </xf>
    <xf numFmtId="0" fontId="15" fillId="0" borderId="30" xfId="67" applyFont="1" applyFill="1" applyBorder="1" applyAlignment="1" applyProtection="1">
      <alignment vertical="center" wrapText="1"/>
      <protection/>
    </xf>
    <xf numFmtId="164" fontId="15" fillId="0" borderId="42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32" xfId="67" applyFont="1" applyFill="1" applyBorder="1" applyAlignment="1" applyProtection="1">
      <alignment horizontal="left" vertical="center" wrapText="1" indent="7"/>
      <protection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7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0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7" applyNumberFormat="1" applyFont="1" applyFill="1" applyBorder="1" applyAlignment="1" applyProtection="1">
      <alignment horizontal="center" vertical="center" wrapText="1"/>
      <protection/>
    </xf>
    <xf numFmtId="164" fontId="15" fillId="0" borderId="65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5" xfId="67" applyFont="1" applyFill="1" applyBorder="1" applyAlignment="1" applyProtection="1">
      <alignment horizontal="center" vertical="center" wrapText="1"/>
      <protection/>
    </xf>
    <xf numFmtId="0" fontId="15" fillId="0" borderId="30" xfId="67" applyFont="1" applyFill="1" applyBorder="1" applyAlignment="1" applyProtection="1">
      <alignment vertical="center" wrapText="1"/>
      <protection/>
    </xf>
    <xf numFmtId="164" fontId="15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67" applyFont="1" applyFill="1" applyBorder="1" applyAlignment="1" applyProtection="1">
      <alignment horizontal="right" vertical="center" wrapText="1" indent="1"/>
      <protection/>
    </xf>
    <xf numFmtId="164" fontId="17" fillId="0" borderId="61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Border="1" applyProtection="1">
      <alignment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67" applyFont="1" applyFill="1" applyBorder="1" applyAlignment="1" applyProtection="1">
      <alignment horizontal="center" vertical="center"/>
      <protection/>
    </xf>
    <xf numFmtId="0" fontId="15" fillId="0" borderId="28" xfId="67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22" fillId="0" borderId="66" xfId="0" applyFont="1" applyFill="1" applyBorder="1" applyAlignment="1" applyProtection="1">
      <alignment horizontal="left" vertical="center" wrapText="1"/>
      <protection locked="0"/>
    </xf>
    <xf numFmtId="164" fontId="22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left"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33" borderId="30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3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67" applyNumberFormat="1" applyFont="1" applyFill="1" applyBorder="1" applyAlignment="1" applyProtection="1">
      <alignment horizontal="right" vertical="center" wrapText="1" indent="1"/>
      <protection/>
    </xf>
    <xf numFmtId="3" fontId="17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67" applyNumberFormat="1" applyFont="1" applyFill="1" applyBorder="1" applyAlignment="1" applyProtection="1">
      <alignment horizontal="right" vertical="center" wrapText="1" indent="1"/>
      <protection/>
    </xf>
    <xf numFmtId="3" fontId="17" fillId="0" borderId="31" xfId="67" applyNumberFormat="1" applyFont="1" applyFill="1" applyBorder="1" applyAlignment="1" applyProtection="1">
      <alignment horizontal="right" vertical="center" wrapText="1" indent="1"/>
      <protection/>
    </xf>
    <xf numFmtId="3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64" xfId="67" applyNumberFormat="1" applyFont="1" applyFill="1" applyBorder="1" applyAlignment="1" applyProtection="1">
      <alignment horizontal="center" vertical="center" wrapText="1"/>
      <protection/>
    </xf>
    <xf numFmtId="0" fontId="17" fillId="0" borderId="20" xfId="67" applyFont="1" applyFill="1" applyBorder="1" applyAlignment="1" applyProtection="1">
      <alignment horizontal="left" vertical="center" wrapText="1" indent="1"/>
      <protection/>
    </xf>
    <xf numFmtId="3" fontId="17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67" xfId="67" applyNumberFormat="1" applyFont="1" applyFill="1" applyBorder="1" applyAlignment="1" applyProtection="1">
      <alignment horizontal="center" vertical="center" wrapText="1"/>
      <protection/>
    </xf>
    <xf numFmtId="0" fontId="17" fillId="0" borderId="17" xfId="67" applyFont="1" applyFill="1" applyBorder="1" applyAlignment="1" applyProtection="1">
      <alignment horizontal="left" vertical="center" wrapText="1" indent="1"/>
      <protection/>
    </xf>
    <xf numFmtId="3" fontId="17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67" applyFont="1" applyFill="1" applyBorder="1" applyAlignment="1" applyProtection="1">
      <alignment horizontal="left" indent="6"/>
      <protection/>
    </xf>
    <xf numFmtId="0" fontId="17" fillId="0" borderId="17" xfId="67" applyFont="1" applyFill="1" applyBorder="1" applyAlignment="1" applyProtection="1">
      <alignment horizontal="left" vertical="center" wrapText="1" indent="6"/>
      <protection/>
    </xf>
    <xf numFmtId="49" fontId="17" fillId="0" borderId="57" xfId="67" applyNumberFormat="1" applyFont="1" applyFill="1" applyBorder="1" applyAlignment="1" applyProtection="1">
      <alignment horizontal="center" vertical="center" wrapText="1"/>
      <protection/>
    </xf>
    <xf numFmtId="49" fontId="17" fillId="0" borderId="44" xfId="67" applyNumberFormat="1" applyFont="1" applyFill="1" applyBorder="1" applyAlignment="1" applyProtection="1">
      <alignment horizontal="center" vertical="center" wrapText="1"/>
      <protection/>
    </xf>
    <xf numFmtId="0" fontId="17" fillId="0" borderId="21" xfId="67" applyFont="1" applyFill="1" applyBorder="1" applyAlignment="1" applyProtection="1">
      <alignment horizontal="left" vertical="center" wrapText="1" indent="6"/>
      <protection/>
    </xf>
    <xf numFmtId="3" fontId="17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67" applyNumberFormat="1" applyFont="1" applyFill="1" applyBorder="1" applyAlignment="1" applyProtection="1">
      <alignment horizontal="right" vertical="center" wrapText="1" indent="1"/>
      <protection/>
    </xf>
    <xf numFmtId="3" fontId="17" fillId="0" borderId="52" xfId="67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28" xfId="0" applyNumberFormat="1" applyFont="1" applyBorder="1" applyAlignment="1" applyProtection="1">
      <alignment horizontal="right" vertical="center" wrapText="1" indent="1"/>
      <protection/>
    </xf>
    <xf numFmtId="3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0" xfId="0" applyNumberFormat="1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3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26" xfId="67" applyFont="1" applyFill="1" applyBorder="1" applyAlignment="1" applyProtection="1">
      <alignment horizontal="left" vertical="center" wrapText="1" indent="1"/>
      <protection/>
    </xf>
    <xf numFmtId="3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67" applyFont="1" applyFill="1" applyBorder="1" applyAlignment="1" applyProtection="1">
      <alignment horizontal="left" vertical="center" wrapText="1" indent="1"/>
      <protection/>
    </xf>
    <xf numFmtId="3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67" applyFont="1" applyFill="1" applyBorder="1" applyAlignment="1" applyProtection="1">
      <alignment horizontal="left" vertical="center" wrapText="1" indent="1"/>
      <protection/>
    </xf>
    <xf numFmtId="3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3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4" fillId="0" borderId="50" xfId="0" applyFont="1" applyFill="1" applyBorder="1" applyAlignment="1" applyProtection="1">
      <alignment horizontal="left" wrapText="1" indent="1"/>
      <protection/>
    </xf>
    <xf numFmtId="3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1" fontId="17" fillId="0" borderId="0" xfId="0" applyNumberFormat="1" applyFont="1" applyFill="1" applyAlignment="1" applyProtection="1">
      <alignment horizontal="right" vertical="center" wrapText="1" indent="1"/>
      <protection/>
    </xf>
    <xf numFmtId="1" fontId="0" fillId="0" borderId="0" xfId="0" applyNumberFormat="1" applyFill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67" applyFont="1" applyFill="1" applyBorder="1" applyAlignment="1" applyProtection="1">
      <alignment horizontal="left" vertical="center" wrapText="1" indent="1"/>
      <protection/>
    </xf>
    <xf numFmtId="3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2" xfId="67" applyFont="1" applyFill="1" applyBorder="1" applyAlignment="1" applyProtection="1">
      <alignment horizontal="left" vertical="center" wrapText="1" indent="1"/>
      <protection/>
    </xf>
    <xf numFmtId="3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67" applyFont="1" applyFill="1" applyBorder="1" applyAlignment="1" applyProtection="1">
      <alignment horizontal="left" vertical="center" wrapText="1" indent="1"/>
      <protection/>
    </xf>
    <xf numFmtId="0" fontId="7" fillId="0" borderId="70" xfId="0" applyFont="1" applyFill="1" applyBorder="1" applyAlignment="1" applyProtection="1">
      <alignment horizontal="left" vertical="center" wrapText="1" indent="1"/>
      <protection/>
    </xf>
    <xf numFmtId="3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right" vertical="center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164" fontId="15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67" applyNumberFormat="1" applyFont="1" applyFill="1" applyProtection="1">
      <alignment/>
      <protection/>
    </xf>
    <xf numFmtId="164" fontId="2" fillId="0" borderId="0" xfId="67" applyNumberFormat="1" applyFont="1" applyFill="1" applyAlignment="1" applyProtection="1">
      <alignment horizontal="right" vertical="center" indent="1"/>
      <protection/>
    </xf>
    <xf numFmtId="0" fontId="29" fillId="0" borderId="0" xfId="60">
      <alignment/>
      <protection/>
    </xf>
    <xf numFmtId="0" fontId="30" fillId="0" borderId="0" xfId="60" applyFont="1" applyBorder="1" applyAlignment="1">
      <alignment horizontal="center"/>
      <protection/>
    </xf>
    <xf numFmtId="0" fontId="30" fillId="0" borderId="0" xfId="60" applyFont="1" applyBorder="1" applyAlignment="1">
      <alignment/>
      <protection/>
    </xf>
    <xf numFmtId="0" fontId="31" fillId="0" borderId="11" xfId="60" applyFont="1" applyFill="1" applyBorder="1" applyAlignment="1">
      <alignment horizontal="center"/>
      <protection/>
    </xf>
    <xf numFmtId="0" fontId="29" fillId="0" borderId="0" xfId="60" applyFill="1">
      <alignment/>
      <protection/>
    </xf>
    <xf numFmtId="0" fontId="31" fillId="0" borderId="11" xfId="60" applyFont="1" applyFill="1" applyBorder="1">
      <alignment/>
      <protection/>
    </xf>
    <xf numFmtId="49" fontId="31" fillId="0" borderId="11" xfId="60" applyNumberFormat="1" applyFont="1" applyBorder="1" applyAlignment="1">
      <alignment horizontal="center"/>
      <protection/>
    </xf>
    <xf numFmtId="0" fontId="31" fillId="0" borderId="11" xfId="60" applyFont="1" applyBorder="1">
      <alignment/>
      <protection/>
    </xf>
    <xf numFmtId="49" fontId="31" fillId="0" borderId="0" xfId="60" applyNumberFormat="1" applyFont="1" applyFill="1" applyBorder="1" applyAlignment="1">
      <alignment horizontal="center"/>
      <protection/>
    </xf>
    <xf numFmtId="0" fontId="31" fillId="0" borderId="0" xfId="60" applyFont="1" applyFill="1" applyBorder="1">
      <alignment/>
      <protection/>
    </xf>
    <xf numFmtId="49" fontId="31" fillId="0" borderId="0" xfId="60" applyNumberFormat="1" applyFont="1" applyBorder="1" applyAlignment="1">
      <alignment horizontal="center"/>
      <protection/>
    </xf>
    <xf numFmtId="0" fontId="31" fillId="0" borderId="0" xfId="60" applyFont="1" applyBorder="1" applyAlignment="1">
      <alignment wrapText="1"/>
      <protection/>
    </xf>
    <xf numFmtId="0" fontId="31" fillId="0" borderId="0" xfId="60" applyFont="1" applyBorder="1">
      <alignment/>
      <protection/>
    </xf>
    <xf numFmtId="0" fontId="29" fillId="0" borderId="0" xfId="60" applyBorder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67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17" fillId="0" borderId="11" xfId="67" applyFont="1" applyFill="1" applyBorder="1" applyAlignment="1" applyProtection="1">
      <alignment horizontal="left" vertical="center" wrapText="1" indent="7"/>
      <protection/>
    </xf>
    <xf numFmtId="0" fontId="15" fillId="0" borderId="11" xfId="67" applyFont="1" applyFill="1" applyBorder="1" applyAlignment="1" applyProtection="1">
      <alignment vertical="center" wrapText="1"/>
      <protection/>
    </xf>
    <xf numFmtId="0" fontId="15" fillId="0" borderId="17" xfId="67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70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2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164" fontId="17" fillId="0" borderId="72" xfId="0" applyNumberFormat="1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0" fillId="0" borderId="70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70" applyNumberFormat="1" applyFill="1" applyProtection="1">
      <alignment/>
      <protection locked="0"/>
    </xf>
    <xf numFmtId="3" fontId="9" fillId="0" borderId="0" xfId="0" applyNumberFormat="1" applyFont="1" applyFill="1" applyAlignment="1">
      <alignment vertical="center" wrapText="1"/>
    </xf>
    <xf numFmtId="164" fontId="2" fillId="0" borderId="0" xfId="67" applyNumberFormat="1" applyFill="1" applyProtection="1">
      <alignment/>
      <protection/>
    </xf>
    <xf numFmtId="0" fontId="15" fillId="0" borderId="50" xfId="67" applyFont="1" applyFill="1" applyBorder="1" applyAlignment="1" applyProtection="1">
      <alignment horizontal="center" vertical="center" wrapText="1"/>
      <protection/>
    </xf>
    <xf numFmtId="164" fontId="15" fillId="0" borderId="50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67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1" xfId="67" applyFont="1" applyFill="1" applyBorder="1" applyAlignment="1" applyProtection="1">
      <alignment horizontal="center" vertical="center" wrapText="1"/>
      <protection/>
    </xf>
    <xf numFmtId="164" fontId="15" fillId="0" borderId="70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 applyProtection="1" quotePrefix="1">
      <alignment horizontal="right" vertical="center" wrapText="1" indent="1"/>
      <protection locked="0"/>
    </xf>
    <xf numFmtId="0" fontId="7" fillId="0" borderId="43" xfId="67" applyFont="1" applyFill="1" applyBorder="1" applyAlignment="1" applyProtection="1">
      <alignment horizontal="center" vertical="center" wrapText="1"/>
      <protection/>
    </xf>
    <xf numFmtId="164" fontId="22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2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2" xfId="0" applyFont="1" applyFill="1" applyBorder="1" applyAlignment="1" applyProtection="1">
      <alignment horizontal="left" wrapText="1" indent="1"/>
      <protection/>
    </xf>
    <xf numFmtId="0" fontId="21" fillId="0" borderId="11" xfId="0" applyFont="1" applyFill="1" applyBorder="1" applyAlignment="1" applyProtection="1">
      <alignment horizontal="left" wrapText="1" indent="1"/>
      <protection/>
    </xf>
    <xf numFmtId="0" fontId="21" fillId="0" borderId="11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wrapText="1" indent="1"/>
      <protection/>
    </xf>
    <xf numFmtId="164" fontId="17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Fill="1" applyBorder="1" applyAlignment="1" applyProtection="1">
      <alignment vertical="center" wrapText="1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21" fillId="0" borderId="18" xfId="0" applyFont="1" applyFill="1" applyBorder="1" applyAlignment="1" applyProtection="1">
      <alignment wrapText="1"/>
      <protection/>
    </xf>
    <xf numFmtId="0" fontId="21" fillId="0" borderId="17" xfId="0" applyFont="1" applyFill="1" applyBorder="1" applyAlignment="1" applyProtection="1">
      <alignment wrapText="1"/>
      <protection/>
    </xf>
    <xf numFmtId="0" fontId="21" fillId="0" borderId="19" xfId="0" applyFont="1" applyFill="1" applyBorder="1" applyAlignment="1" applyProtection="1">
      <alignment wrapText="1"/>
      <protection/>
    </xf>
    <xf numFmtId="0" fontId="22" fillId="0" borderId="23" xfId="0" applyFont="1" applyFill="1" applyBorder="1" applyAlignment="1" applyProtection="1">
      <alignment wrapText="1"/>
      <protection/>
    </xf>
    <xf numFmtId="0" fontId="22" fillId="0" borderId="29" xfId="0" applyFont="1" applyFill="1" applyBorder="1" applyAlignment="1" applyProtection="1">
      <alignment vertical="center" wrapText="1"/>
      <protection/>
    </xf>
    <xf numFmtId="0" fontId="22" fillId="0" borderId="30" xfId="0" applyFont="1" applyFill="1" applyBorder="1" applyAlignment="1" applyProtection="1">
      <alignment wrapText="1"/>
      <protection/>
    </xf>
    <xf numFmtId="164" fontId="15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164" fontId="20" fillId="0" borderId="40" xfId="0" applyNumberFormat="1" applyFont="1" applyFill="1" applyBorder="1" applyAlignment="1" applyProtection="1" quotePrefix="1">
      <alignment horizontal="right" vertical="center" wrapText="1" indent="1"/>
      <protection/>
    </xf>
    <xf numFmtId="0" fontId="22" fillId="0" borderId="29" xfId="0" applyFont="1" applyFill="1" applyBorder="1" applyAlignment="1" applyProtection="1">
      <alignment horizontal="left" vertical="center" wrapText="1" indent="1"/>
      <protection/>
    </xf>
    <xf numFmtId="0" fontId="20" fillId="0" borderId="30" xfId="0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Border="1" applyAlignment="1">
      <alignment horizontal="center"/>
    </xf>
    <xf numFmtId="0" fontId="28" fillId="0" borderId="0" xfId="60" applyFont="1" applyBorder="1" applyAlignment="1">
      <alignment horizontal="right"/>
      <protection/>
    </xf>
    <xf numFmtId="164" fontId="6" fillId="0" borderId="0" xfId="67" applyNumberFormat="1" applyFont="1" applyFill="1" applyBorder="1" applyAlignment="1" applyProtection="1">
      <alignment horizontal="center" vertical="center"/>
      <protection/>
    </xf>
    <xf numFmtId="164" fontId="16" fillId="0" borderId="39" xfId="67" applyNumberFormat="1" applyFont="1" applyFill="1" applyBorder="1" applyAlignment="1" applyProtection="1">
      <alignment horizontal="left" vertical="center"/>
      <protection/>
    </xf>
    <xf numFmtId="164" fontId="16" fillId="0" borderId="39" xfId="67" applyNumberFormat="1" applyFont="1" applyFill="1" applyBorder="1" applyAlignment="1" applyProtection="1">
      <alignment horizontal="left"/>
      <protection/>
    </xf>
    <xf numFmtId="0" fontId="6" fillId="0" borderId="0" xfId="67" applyFont="1" applyFill="1" applyAlignment="1" applyProtection="1">
      <alignment horizontal="center"/>
      <protection/>
    </xf>
    <xf numFmtId="0" fontId="7" fillId="0" borderId="24" xfId="67" applyFont="1" applyFill="1" applyBorder="1" applyAlignment="1" applyProtection="1">
      <alignment horizontal="center" vertical="center" wrapText="1"/>
      <protection/>
    </xf>
    <xf numFmtId="0" fontId="7" fillId="0" borderId="29" xfId="67" applyFont="1" applyFill="1" applyBorder="1" applyAlignment="1" applyProtection="1">
      <alignment horizontal="center" vertical="center" wrapText="1"/>
      <protection/>
    </xf>
    <xf numFmtId="0" fontId="7" fillId="0" borderId="25" xfId="67" applyFont="1" applyFill="1" applyBorder="1" applyAlignment="1" applyProtection="1">
      <alignment horizontal="center" vertical="center" wrapText="1"/>
      <protection/>
    </xf>
    <xf numFmtId="0" fontId="7" fillId="0" borderId="30" xfId="67" applyFont="1" applyFill="1" applyBorder="1" applyAlignment="1" applyProtection="1">
      <alignment horizontal="center" vertical="center" wrapText="1"/>
      <protection/>
    </xf>
    <xf numFmtId="0" fontId="7" fillId="0" borderId="70" xfId="67" applyFont="1" applyFill="1" applyBorder="1" applyAlignment="1" applyProtection="1">
      <alignment horizontal="center" vertical="center" wrapText="1"/>
      <protection/>
    </xf>
    <xf numFmtId="0" fontId="7" fillId="0" borderId="50" xfId="67" applyFont="1" applyFill="1" applyBorder="1" applyAlignment="1" applyProtection="1">
      <alignment horizontal="center" vertical="center" wrapText="1"/>
      <protection/>
    </xf>
    <xf numFmtId="0" fontId="7" fillId="0" borderId="40" xfId="67" applyFont="1" applyFill="1" applyBorder="1" applyAlignment="1" applyProtection="1">
      <alignment horizontal="center" vertical="center" wrapText="1"/>
      <protection/>
    </xf>
    <xf numFmtId="0" fontId="15" fillId="0" borderId="70" xfId="67" applyFont="1" applyFill="1" applyBorder="1" applyAlignment="1" applyProtection="1">
      <alignment horizontal="center" vertical="center" wrapText="1"/>
      <protection/>
    </xf>
    <xf numFmtId="0" fontId="15" fillId="0" borderId="48" xfId="67" applyFont="1" applyFill="1" applyBorder="1" applyAlignment="1" applyProtection="1">
      <alignment horizontal="center" vertical="center" wrapText="1"/>
      <protection/>
    </xf>
    <xf numFmtId="0" fontId="7" fillId="0" borderId="75" xfId="67" applyFont="1" applyFill="1" applyBorder="1" applyAlignment="1" applyProtection="1">
      <alignment horizontal="center" vertical="center" wrapText="1"/>
      <protection/>
    </xf>
    <xf numFmtId="0" fontId="7" fillId="0" borderId="76" xfId="67" applyFont="1" applyFill="1" applyBorder="1" applyAlignment="1" applyProtection="1">
      <alignment horizontal="center" vertical="center" wrapText="1"/>
      <protection/>
    </xf>
    <xf numFmtId="0" fontId="7" fillId="0" borderId="77" xfId="67" applyFont="1" applyFill="1" applyBorder="1" applyAlignment="1" applyProtection="1">
      <alignment horizontal="center" vertical="center" wrapText="1"/>
      <protection/>
    </xf>
    <xf numFmtId="0" fontId="7" fillId="0" borderId="78" xfId="67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6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67" applyFont="1" applyFill="1" applyBorder="1" applyAlignment="1">
      <alignment horizontal="center" vertical="center" wrapText="1"/>
      <protection/>
    </xf>
    <xf numFmtId="0" fontId="3" fillId="0" borderId="41" xfId="67" applyFont="1" applyFill="1" applyBorder="1" applyAlignment="1">
      <alignment horizontal="center" vertical="center" wrapText="1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7" applyFont="1" applyFill="1" applyBorder="1" applyAlignment="1" applyProtection="1">
      <alignment horizontal="left"/>
      <protection/>
    </xf>
    <xf numFmtId="0" fontId="7" fillId="0" borderId="23" xfId="67" applyFont="1" applyFill="1" applyBorder="1" applyAlignment="1" applyProtection="1">
      <alignment horizontal="left"/>
      <protection/>
    </xf>
    <xf numFmtId="0" fontId="17" fillId="0" borderId="61" xfId="67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 wrapText="1"/>
    </xf>
    <xf numFmtId="0" fontId="25" fillId="0" borderId="39" xfId="0" applyFont="1" applyBorder="1" applyAlignment="1" applyProtection="1">
      <alignment horizontal="right" vertical="top"/>
      <protection locked="0"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center" vertical="center"/>
      <protection/>
    </xf>
    <xf numFmtId="0" fontId="5" fillId="0" borderId="39" xfId="0" applyFont="1" applyFill="1" applyBorder="1" applyAlignment="1" applyProtection="1">
      <alignment horizontal="right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" fontId="25" fillId="0" borderId="39" xfId="0" applyNumberFormat="1" applyFont="1" applyFill="1" applyBorder="1" applyAlignment="1" applyProtection="1">
      <alignment horizontal="right" vertical="top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right"/>
      <protection/>
    </xf>
    <xf numFmtId="1" fontId="7" fillId="0" borderId="70" xfId="0" applyNumberFormat="1" applyFont="1" applyFill="1" applyBorder="1" applyAlignment="1" applyProtection="1">
      <alignment horizontal="center" vertical="center" wrapText="1"/>
      <protection/>
    </xf>
    <xf numFmtId="1" fontId="7" fillId="0" borderId="50" xfId="0" applyNumberFormat="1" applyFont="1" applyFill="1" applyBorder="1" applyAlignment="1" applyProtection="1">
      <alignment horizontal="center" vertical="center" wrapText="1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7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70" xfId="70" applyFont="1" applyFill="1" applyBorder="1" applyAlignment="1" applyProtection="1">
      <alignment horizontal="left" vertical="center" indent="1"/>
      <protection/>
    </xf>
    <xf numFmtId="0" fontId="16" fillId="0" borderId="50" xfId="70" applyFont="1" applyFill="1" applyBorder="1" applyAlignment="1" applyProtection="1">
      <alignment horizontal="left" vertical="center" indent="1"/>
      <protection/>
    </xf>
    <xf numFmtId="0" fontId="16" fillId="0" borderId="40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vertical="center" wrapText="1"/>
      <protection/>
    </xf>
    <xf numFmtId="0" fontId="6" fillId="0" borderId="0" xfId="7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3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3" fillId="0" borderId="11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Border="1" applyAlignment="1">
      <alignment horizontal="right"/>
    </xf>
    <xf numFmtId="1" fontId="54" fillId="0" borderId="11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69" applyNumberFormat="1" applyFont="1" applyFill="1" applyBorder="1" applyAlignment="1">
      <alignment horizontal="center" wrapText="1"/>
      <protection/>
    </xf>
    <xf numFmtId="0" fontId="55" fillId="0" borderId="11" xfId="69" applyFont="1" applyFill="1" applyBorder="1" applyAlignment="1">
      <alignment wrapText="1"/>
      <protection/>
    </xf>
    <xf numFmtId="3" fontId="33" fillId="0" borderId="11" xfId="0" applyNumberFormat="1" applyFont="1" applyBorder="1" applyAlignment="1">
      <alignment/>
    </xf>
    <xf numFmtId="1" fontId="55" fillId="0" borderId="11" xfId="69" applyNumberFormat="1" applyFont="1" applyFill="1" applyBorder="1" applyAlignment="1">
      <alignment horizontal="center" wrapText="1"/>
      <protection/>
    </xf>
    <xf numFmtId="1" fontId="56" fillId="0" borderId="11" xfId="66" applyNumberFormat="1" applyFont="1" applyFill="1" applyBorder="1" applyAlignment="1">
      <alignment horizontal="center" wrapText="1"/>
      <protection/>
    </xf>
    <xf numFmtId="0" fontId="56" fillId="0" borderId="11" xfId="65" applyFont="1" applyFill="1" applyBorder="1" applyAlignment="1">
      <alignment wrapText="1"/>
      <protection/>
    </xf>
    <xf numFmtId="3" fontId="54" fillId="0" borderId="11" xfId="0" applyNumberFormat="1" applyFont="1" applyBorder="1" applyAlignment="1">
      <alignment/>
    </xf>
    <xf numFmtId="1" fontId="55" fillId="0" borderId="11" xfId="66" applyNumberFormat="1" applyFont="1" applyFill="1" applyBorder="1" applyAlignment="1">
      <alignment horizontal="center" wrapText="1"/>
      <protection/>
    </xf>
    <xf numFmtId="0" fontId="55" fillId="0" borderId="11" xfId="65" applyFont="1" applyFill="1" applyBorder="1" applyAlignment="1">
      <alignment wrapText="1"/>
      <protection/>
    </xf>
    <xf numFmtId="1" fontId="56" fillId="0" borderId="11" xfId="69" applyNumberFormat="1" applyFont="1" applyFill="1" applyBorder="1" applyAlignment="1">
      <alignment horizontal="center" wrapText="1"/>
      <protection/>
    </xf>
    <xf numFmtId="0" fontId="77" fillId="0" borderId="11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55" fillId="0" borderId="11" xfId="65" applyFont="1" applyFill="1" applyBorder="1" applyAlignment="1">
      <alignment horizontal="left" wrapText="1"/>
      <protection/>
    </xf>
    <xf numFmtId="3" fontId="54" fillId="0" borderId="11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55" fillId="0" borderId="11" xfId="66" applyFont="1" applyFill="1" applyBorder="1" applyAlignment="1">
      <alignment wrapText="1"/>
      <protection/>
    </xf>
    <xf numFmtId="0" fontId="54" fillId="0" borderId="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1" fontId="55" fillId="0" borderId="11" xfId="68" applyNumberFormat="1" applyFont="1" applyFill="1" applyBorder="1" applyAlignment="1">
      <alignment horizontal="center" wrapText="1"/>
      <protection/>
    </xf>
    <xf numFmtId="0" fontId="55" fillId="0" borderId="11" xfId="68" applyFont="1" applyFill="1" applyBorder="1" applyAlignment="1">
      <alignment wrapText="1"/>
      <protection/>
    </xf>
    <xf numFmtId="1" fontId="56" fillId="0" borderId="11" xfId="68" applyNumberFormat="1" applyFont="1" applyFill="1" applyBorder="1" applyAlignment="1">
      <alignment horizontal="center" wrapText="1"/>
      <protection/>
    </xf>
    <xf numFmtId="0" fontId="56" fillId="0" borderId="11" xfId="68" applyFont="1" applyFill="1" applyBorder="1" applyAlignment="1">
      <alignment wrapText="1"/>
      <protection/>
    </xf>
    <xf numFmtId="0" fontId="56" fillId="0" borderId="11" xfId="66" applyFont="1" applyFill="1" applyBorder="1" applyAlignment="1">
      <alignment wrapText="1"/>
      <protection/>
    </xf>
    <xf numFmtId="0" fontId="33" fillId="0" borderId="11" xfId="66" applyFont="1" applyFill="1" applyBorder="1" applyAlignment="1">
      <alignment wrapText="1"/>
      <protection/>
    </xf>
    <xf numFmtId="0" fontId="33" fillId="0" borderId="15" xfId="0" applyFont="1" applyBorder="1" applyAlignment="1">
      <alignment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 7" xfId="64"/>
    <cellStyle name="Normál_552 411" xfId="65"/>
    <cellStyle name="Normál_751 153" xfId="66"/>
    <cellStyle name="Normál_KVRENMUNKA" xfId="67"/>
    <cellStyle name="Normál_Munka1" xfId="68"/>
    <cellStyle name="Normál_Óvodai intézményi közétkeztetés" xfId="69"/>
    <cellStyle name="Normál_SEGEDLETEK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mus%20M&#225;ria\Desktop\DOLGOZ&#193;S1\2018\2018%20k&#246;lts&#233;gvet&#233;s\KVIREND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önkorm összesen"/>
      <sheetName val="működési mérleg"/>
      <sheetName val="felhalm mérleg"/>
      <sheetName val="3. Mell -AKÜ"/>
      <sheetName val="4. Mell -AKÜ-höz bevételek"/>
      <sheetName val="5.sz.mell."/>
      <sheetName val="6.sz.mell.FELH-FELÚJ"/>
      <sheetName val="7.sz.mell.CÉLTART felh"/>
      <sheetName val="7.sz.mell.CÉLTART műk"/>
      <sheetName val="8.Mell-uniós"/>
      <sheetName val="önkorm ÖNMAGA"/>
      <sheetName val="hivatal"/>
      <sheetName val="Óvoda"/>
      <sheetName val="Önó"/>
      <sheetName val="Műv ház"/>
      <sheetName val="GAMESZ"/>
      <sheetName val="10.sz.mell tartozásállomány"/>
      <sheetName val="1 sz,többéves"/>
      <sheetName val="2.sz.közvetett támogatások"/>
      <sheetName val="3 előirányzat felhaszn terv (2"/>
      <sheetName val="likviditási terv pénzkészlettel"/>
      <sheetName val="4.tájék táblaÁLLAMI"/>
      <sheetName val="5.sz.támogatások"/>
      <sheetName val="6.sz.tájék szocpol"/>
      <sheetName val="7.sz.tájék létszám"/>
      <sheetName val="gördülő"/>
      <sheetName val="2017ről határozatok"/>
      <sheetName val="Munka1"/>
    </sheetNames>
    <sheetDataSet>
      <sheetData sheetId="11">
        <row r="12">
          <cell r="D12">
            <v>0</v>
          </cell>
        </row>
        <row r="29">
          <cell r="E29">
            <v>0</v>
          </cell>
          <cell r="F29">
            <v>0</v>
          </cell>
        </row>
      </sheetData>
      <sheetData sheetId="12">
        <row r="54">
          <cell r="F54">
            <v>0</v>
          </cell>
        </row>
      </sheetData>
      <sheetData sheetId="13">
        <row r="16">
          <cell r="D16">
            <v>0</v>
          </cell>
        </row>
        <row r="17">
          <cell r="D17">
            <v>0</v>
          </cell>
        </row>
        <row r="54">
          <cell r="F54">
            <v>0</v>
          </cell>
        </row>
      </sheetData>
      <sheetData sheetId="14">
        <row r="8">
          <cell r="E8">
            <v>0</v>
          </cell>
        </row>
        <row r="10">
          <cell r="E10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54">
          <cell r="F54">
            <v>0</v>
          </cell>
        </row>
      </sheetData>
      <sheetData sheetId="15">
        <row r="16">
          <cell r="D16">
            <v>0</v>
          </cell>
        </row>
        <row r="17">
          <cell r="D17">
            <v>0</v>
          </cell>
        </row>
        <row r="54">
          <cell r="F54">
            <v>0</v>
          </cell>
        </row>
      </sheetData>
      <sheetData sheetId="16">
        <row r="8">
          <cell r="E8">
            <v>0</v>
          </cell>
        </row>
        <row r="16">
          <cell r="D16">
            <v>0</v>
          </cell>
        </row>
        <row r="17">
          <cell r="D17">
            <v>0</v>
          </cell>
        </row>
        <row r="54">
          <cell r="F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view="pageBreakPreview" zoomScale="60" zoomScalePageLayoutView="0" workbookViewId="0" topLeftCell="A1">
      <selection activeCell="B6" sqref="B6"/>
    </sheetView>
  </sheetViews>
  <sheetFormatPr defaultColWidth="9.375" defaultRowHeight="12.75"/>
  <cols>
    <col min="1" max="1" width="19.625" style="620" customWidth="1"/>
    <col min="2" max="2" width="64.875" style="620" customWidth="1"/>
    <col min="3" max="16384" width="9.375" style="620" customWidth="1"/>
  </cols>
  <sheetData>
    <row r="2" spans="2:3" ht="15">
      <c r="B2" s="727" t="s">
        <v>669</v>
      </c>
      <c r="C2" s="727"/>
    </row>
    <row r="3" spans="1:2" ht="12.75">
      <c r="A3" s="621"/>
      <c r="B3" s="621"/>
    </row>
    <row r="4" spans="1:4" ht="12.75">
      <c r="A4" s="621"/>
      <c r="B4" s="621"/>
      <c r="C4" s="622"/>
      <c r="D4" s="622"/>
    </row>
    <row r="5" spans="1:5" ht="12.75">
      <c r="A5" s="621"/>
      <c r="B5" s="622" t="s">
        <v>670</v>
      </c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1"/>
      <c r="B7" s="622"/>
      <c r="C7" s="622"/>
      <c r="D7" s="622"/>
      <c r="E7" s="622"/>
    </row>
    <row r="8" spans="1:5" ht="12.75">
      <c r="A8" s="621"/>
      <c r="B8" s="622"/>
      <c r="C8" s="622"/>
      <c r="D8" s="622"/>
      <c r="E8" s="622"/>
    </row>
    <row r="9" spans="1:5" ht="12.75">
      <c r="A9" s="621"/>
      <c r="B9" s="622"/>
      <c r="C9" s="622"/>
      <c r="D9" s="622"/>
      <c r="E9" s="622"/>
    </row>
    <row r="10" spans="1:2" s="624" customFormat="1" ht="20.25" customHeight="1">
      <c r="A10" s="623" t="s">
        <v>667</v>
      </c>
      <c r="B10" s="623" t="s">
        <v>668</v>
      </c>
    </row>
    <row r="11" spans="1:2" s="624" customFormat="1" ht="19.5" customHeight="1">
      <c r="A11" s="623" t="s">
        <v>18</v>
      </c>
      <c r="B11" s="625" t="s">
        <v>221</v>
      </c>
    </row>
    <row r="12" spans="1:2" ht="19.5" customHeight="1">
      <c r="A12" s="626" t="s">
        <v>19</v>
      </c>
      <c r="B12" s="627" t="s">
        <v>671</v>
      </c>
    </row>
    <row r="13" spans="1:2" s="624" customFormat="1" ht="19.5" customHeight="1">
      <c r="A13" s="628"/>
      <c r="B13" s="629"/>
    </row>
    <row r="14" spans="1:2" ht="33.75" customHeight="1">
      <c r="A14" s="630"/>
      <c r="B14" s="631"/>
    </row>
    <row r="15" spans="1:2" ht="19.5" customHeight="1">
      <c r="A15" s="630"/>
      <c r="B15" s="632"/>
    </row>
    <row r="16" spans="1:2" ht="15">
      <c r="A16" s="632"/>
      <c r="B16" s="632"/>
    </row>
    <row r="17" spans="1:2" ht="12.75">
      <c r="A17" s="633"/>
      <c r="B17" s="633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view="pageBreakPreview" zoomScale="60" zoomScaleNormal="120" workbookViewId="0" topLeftCell="A1">
      <selection activeCell="C2" sqref="C2"/>
    </sheetView>
  </sheetViews>
  <sheetFormatPr defaultColWidth="9.375" defaultRowHeight="12.75"/>
  <cols>
    <col min="1" max="1" width="5.625" style="138" customWidth="1"/>
    <col min="2" max="2" width="54.50390625" style="138" customWidth="1"/>
    <col min="3" max="3" width="14.00390625" style="138" customWidth="1"/>
    <col min="4" max="16384" width="9.375" style="138" customWidth="1"/>
  </cols>
  <sheetData>
    <row r="1" spans="1:3" ht="33" customHeight="1">
      <c r="A1" s="751" t="s">
        <v>589</v>
      </c>
      <c r="B1" s="751"/>
      <c r="C1" s="751"/>
    </row>
    <row r="2" spans="1:4" ht="15.75" customHeight="1" thickBot="1">
      <c r="A2" s="139"/>
      <c r="B2" s="139"/>
      <c r="C2" s="150" t="s">
        <v>614</v>
      </c>
      <c r="D2" s="145"/>
    </row>
    <row r="3" spans="1:3" ht="26.25" customHeight="1" thickBot="1">
      <c r="A3" s="169" t="s">
        <v>16</v>
      </c>
      <c r="B3" s="170" t="s">
        <v>193</v>
      </c>
      <c r="C3" s="171" t="s">
        <v>220</v>
      </c>
    </row>
    <row r="4" spans="1:3" ht="14.25" thickBot="1">
      <c r="A4" s="172"/>
      <c r="B4" s="503" t="s">
        <v>489</v>
      </c>
      <c r="C4" s="504" t="s">
        <v>490</v>
      </c>
    </row>
    <row r="5" spans="1:3" ht="13.5">
      <c r="A5" s="173" t="s">
        <v>18</v>
      </c>
      <c r="B5" s="180" t="s">
        <v>556</v>
      </c>
      <c r="C5" s="177"/>
    </row>
    <row r="6" spans="1:3" ht="13.5">
      <c r="A6" s="174" t="s">
        <v>19</v>
      </c>
      <c r="B6" s="181"/>
      <c r="C6" s="178"/>
    </row>
    <row r="7" spans="1:3" ht="14.25" thickBot="1">
      <c r="A7" s="175" t="s">
        <v>20</v>
      </c>
      <c r="B7" s="182"/>
      <c r="C7" s="179"/>
    </row>
    <row r="8" spans="1:3" s="467" customFormat="1" ht="17.25" customHeight="1" thickBot="1">
      <c r="A8" s="468" t="s">
        <v>21</v>
      </c>
      <c r="B8" s="125" t="s">
        <v>194</v>
      </c>
      <c r="C8" s="17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view="pageBreakPreview" zoomScale="60" workbookViewId="0" topLeftCell="A1">
      <selection activeCell="A10" sqref="A10:A11"/>
    </sheetView>
  </sheetViews>
  <sheetFormatPr defaultColWidth="9.375" defaultRowHeight="12.75"/>
  <cols>
    <col min="1" max="1" width="37.50390625" style="44" customWidth="1"/>
    <col min="2" max="2" width="12.375" style="43" customWidth="1"/>
    <col min="3" max="3" width="16.375" style="43" customWidth="1"/>
    <col min="4" max="4" width="12.75390625" style="43" customWidth="1"/>
    <col min="5" max="5" width="13.125" style="43" customWidth="1"/>
    <col min="6" max="6" width="13.50390625" style="57" customWidth="1"/>
    <col min="7" max="8" width="12.75390625" style="43" customWidth="1"/>
    <col min="9" max="9" width="13.75390625" style="43" customWidth="1"/>
    <col min="10" max="16384" width="9.375" style="43" customWidth="1"/>
  </cols>
  <sheetData>
    <row r="1" spans="1:6" ht="25.5" customHeight="1">
      <c r="A1" s="763" t="s">
        <v>0</v>
      </c>
      <c r="B1" s="763"/>
      <c r="C1" s="763"/>
      <c r="D1" s="763"/>
      <c r="E1" s="763"/>
      <c r="F1" s="763"/>
    </row>
    <row r="2" spans="1:6" ht="22.5" customHeight="1" thickBot="1">
      <c r="A2" s="185"/>
      <c r="B2" s="57"/>
      <c r="C2" s="57"/>
      <c r="D2" s="57"/>
      <c r="E2" s="57"/>
      <c r="F2" s="53" t="s">
        <v>614</v>
      </c>
    </row>
    <row r="3" spans="1:6" s="46" customFormat="1" ht="61.5" customHeight="1" thickBot="1">
      <c r="A3" s="186" t="s">
        <v>64</v>
      </c>
      <c r="B3" s="187" t="s">
        <v>65</v>
      </c>
      <c r="C3" s="187" t="s">
        <v>66</v>
      </c>
      <c r="D3" s="187" t="s">
        <v>598</v>
      </c>
      <c r="E3" s="187" t="s">
        <v>50</v>
      </c>
      <c r="F3" s="54" t="s">
        <v>599</v>
      </c>
    </row>
    <row r="4" spans="1:6" s="57" customFormat="1" ht="12" customHeight="1" thickBot="1">
      <c r="A4" s="274" t="s">
        <v>489</v>
      </c>
      <c r="B4" s="511" t="s">
        <v>490</v>
      </c>
      <c r="C4" s="511" t="s">
        <v>491</v>
      </c>
      <c r="D4" s="511" t="s">
        <v>493</v>
      </c>
      <c r="E4" s="511" t="s">
        <v>492</v>
      </c>
      <c r="F4" s="512" t="s">
        <v>551</v>
      </c>
    </row>
    <row r="5" spans="1:6" ht="20.25" customHeight="1">
      <c r="A5" s="518" t="s">
        <v>590</v>
      </c>
      <c r="B5" s="519">
        <v>4200000</v>
      </c>
      <c r="C5" s="634" t="s">
        <v>600</v>
      </c>
      <c r="D5" s="519">
        <v>0</v>
      </c>
      <c r="E5" s="519">
        <v>4200000</v>
      </c>
      <c r="F5" s="520">
        <f>B5-D5-E5</f>
        <v>0</v>
      </c>
    </row>
    <row r="6" spans="1:6" ht="22.5" customHeight="1">
      <c r="A6" s="469" t="s">
        <v>602</v>
      </c>
      <c r="B6" s="25">
        <v>5500000</v>
      </c>
      <c r="C6" s="526" t="s">
        <v>600</v>
      </c>
      <c r="D6" s="25"/>
      <c r="E6" s="25">
        <v>5500000</v>
      </c>
      <c r="F6" s="58">
        <f aca="true" t="shared" si="0" ref="F6:F11">B6-D6-E6</f>
        <v>0</v>
      </c>
    </row>
    <row r="7" spans="1:6" ht="18.75" customHeight="1" thickBot="1">
      <c r="A7" s="521" t="s">
        <v>591</v>
      </c>
      <c r="B7" s="25">
        <v>3000000</v>
      </c>
      <c r="C7" s="526" t="s">
        <v>600</v>
      </c>
      <c r="D7" s="25"/>
      <c r="E7" s="25">
        <v>3000000</v>
      </c>
      <c r="F7" s="58">
        <f t="shared" si="0"/>
        <v>0</v>
      </c>
    </row>
    <row r="8" spans="1:6" ht="20.25" customHeight="1" thickBot="1">
      <c r="A8" s="518" t="s">
        <v>594</v>
      </c>
      <c r="B8" s="519">
        <v>635000</v>
      </c>
      <c r="C8" s="634" t="s">
        <v>600</v>
      </c>
      <c r="D8" s="519"/>
      <c r="E8" s="519">
        <v>635000</v>
      </c>
      <c r="F8" s="520">
        <f t="shared" si="0"/>
        <v>0</v>
      </c>
    </row>
    <row r="9" spans="1:6" ht="20.25" customHeight="1">
      <c r="A9" s="518" t="s">
        <v>595</v>
      </c>
      <c r="B9" s="519">
        <v>635000</v>
      </c>
      <c r="C9" s="634" t="s">
        <v>600</v>
      </c>
      <c r="D9" s="519"/>
      <c r="E9" s="519">
        <v>635000</v>
      </c>
      <c r="F9" s="520">
        <f t="shared" si="0"/>
        <v>0</v>
      </c>
    </row>
    <row r="10" spans="1:7" ht="24.75" customHeight="1">
      <c r="A10" s="469" t="s">
        <v>597</v>
      </c>
      <c r="B10" s="25">
        <v>56400000</v>
      </c>
      <c r="C10" s="526" t="s">
        <v>600</v>
      </c>
      <c r="D10" s="517"/>
      <c r="E10" s="25">
        <v>56400000</v>
      </c>
      <c r="F10" s="58">
        <f t="shared" si="0"/>
        <v>0</v>
      </c>
      <c r="G10" s="43">
        <f>SUM(E5:E9)</f>
        <v>13970000</v>
      </c>
    </row>
    <row r="11" spans="1:6" ht="27.75" customHeight="1">
      <c r="A11" s="469" t="s">
        <v>596</v>
      </c>
      <c r="B11" s="25">
        <v>74400000</v>
      </c>
      <c r="C11" s="526" t="s">
        <v>600</v>
      </c>
      <c r="D11" s="517"/>
      <c r="E11" s="25">
        <v>74400000</v>
      </c>
      <c r="F11" s="58">
        <f t="shared" si="0"/>
        <v>0</v>
      </c>
    </row>
    <row r="12" spans="1:6" ht="15.75" customHeight="1">
      <c r="A12" s="469"/>
      <c r="B12" s="25"/>
      <c r="C12" s="470"/>
      <c r="D12" s="25"/>
      <c r="E12" s="25"/>
      <c r="F12" s="58"/>
    </row>
    <row r="13" spans="1:6" ht="15.75" customHeight="1" thickBot="1">
      <c r="A13" s="522"/>
      <c r="B13" s="523"/>
      <c r="C13" s="524"/>
      <c r="D13" s="523"/>
      <c r="E13" s="523"/>
      <c r="F13" s="525">
        <f>B13-D13-E13</f>
        <v>0</v>
      </c>
    </row>
    <row r="14" spans="1:6" s="60" customFormat="1" ht="18" customHeight="1" thickBot="1">
      <c r="A14" s="513" t="s">
        <v>63</v>
      </c>
      <c r="B14" s="514">
        <f>SUM(B5:B13)</f>
        <v>144770000</v>
      </c>
      <c r="C14" s="515"/>
      <c r="D14" s="514">
        <f>SUM(D5:D13)</f>
        <v>0</v>
      </c>
      <c r="E14" s="514">
        <f>SUM(E5:E13)</f>
        <v>144770000</v>
      </c>
      <c r="F14" s="516">
        <f>SUM(F5:F13)</f>
        <v>0</v>
      </c>
    </row>
    <row r="17" ht="12.75">
      <c r="A17" s="507"/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0" r:id="rId1"/>
  <headerFooter alignWithMargins="0">
    <oddHeader>&amp;R&amp;"Times New Roman CE,Félkövér dőlt"&amp;11 6.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view="pageBreakPreview" zoomScale="60" workbookViewId="0" topLeftCell="A1">
      <selection activeCell="H19" sqref="H19"/>
    </sheetView>
  </sheetViews>
  <sheetFormatPr defaultColWidth="9.375" defaultRowHeight="12.75"/>
  <cols>
    <col min="1" max="1" width="18.50390625" style="44" customWidth="1"/>
    <col min="2" max="2" width="13.125" style="43" customWidth="1"/>
    <col min="3" max="3" width="14.125" style="43" customWidth="1"/>
    <col min="4" max="4" width="14.875" style="43" customWidth="1"/>
    <col min="5" max="5" width="13.75390625" style="43" customWidth="1"/>
    <col min="6" max="6" width="14.50390625" style="43" customWidth="1"/>
    <col min="7" max="8" width="12.75390625" style="43" customWidth="1"/>
    <col min="9" max="9" width="13.75390625" style="43" customWidth="1"/>
    <col min="10" max="16384" width="9.375" style="43" customWidth="1"/>
  </cols>
  <sheetData>
    <row r="1" spans="1:6" ht="24.75" customHeight="1">
      <c r="A1" s="763" t="s">
        <v>1</v>
      </c>
      <c r="B1" s="763"/>
      <c r="C1" s="763"/>
      <c r="D1" s="763"/>
      <c r="E1" s="763"/>
      <c r="F1" s="763"/>
    </row>
    <row r="2" spans="1:6" ht="15.75" customHeight="1" thickBot="1">
      <c r="A2" s="185"/>
      <c r="B2" s="57"/>
      <c r="C2" s="57"/>
      <c r="D2" s="57"/>
      <c r="E2" s="57"/>
      <c r="F2" s="53" t="s">
        <v>614</v>
      </c>
    </row>
    <row r="3" spans="1:6" s="46" customFormat="1" ht="55.5" customHeight="1" thickBot="1">
      <c r="A3" s="186" t="s">
        <v>67</v>
      </c>
      <c r="B3" s="187" t="s">
        <v>65</v>
      </c>
      <c r="C3" s="187" t="s">
        <v>66</v>
      </c>
      <c r="D3" s="187" t="s">
        <v>598</v>
      </c>
      <c r="E3" s="187" t="s">
        <v>50</v>
      </c>
      <c r="F3" s="54" t="s">
        <v>599</v>
      </c>
    </row>
    <row r="4" spans="1:6" s="57" customFormat="1" ht="15" customHeight="1" thickBot="1">
      <c r="A4" s="55" t="s">
        <v>489</v>
      </c>
      <c r="B4" s="56" t="s">
        <v>490</v>
      </c>
      <c r="C4" s="56" t="s">
        <v>491</v>
      </c>
      <c r="D4" s="56" t="s">
        <v>493</v>
      </c>
      <c r="E4" s="56" t="s">
        <v>492</v>
      </c>
      <c r="F4" s="506" t="s">
        <v>551</v>
      </c>
    </row>
    <row r="5" spans="1:6" ht="15.75" customHeight="1">
      <c r="A5" s="469" t="s">
        <v>592</v>
      </c>
      <c r="B5" s="25">
        <v>300000</v>
      </c>
      <c r="C5" s="526" t="s">
        <v>600</v>
      </c>
      <c r="D5" s="62"/>
      <c r="E5" s="62">
        <v>300000</v>
      </c>
      <c r="F5" s="63">
        <f>B5-D5-E5</f>
        <v>0</v>
      </c>
    </row>
    <row r="6" spans="1:6" ht="15.75" customHeight="1">
      <c r="A6" s="469" t="s">
        <v>593</v>
      </c>
      <c r="B6" s="25">
        <v>700000</v>
      </c>
      <c r="C6" s="526" t="s">
        <v>600</v>
      </c>
      <c r="D6" s="62"/>
      <c r="E6" s="62">
        <v>700000</v>
      </c>
      <c r="F6" s="63">
        <f>B6-D6-E6</f>
        <v>0</v>
      </c>
    </row>
    <row r="7" spans="1:6" ht="15.75" customHeight="1">
      <c r="A7" s="61"/>
      <c r="B7" s="62"/>
      <c r="C7" s="471"/>
      <c r="D7" s="62"/>
      <c r="E7" s="62"/>
      <c r="F7" s="63">
        <f>B7-D7-E7</f>
        <v>0</v>
      </c>
    </row>
    <row r="8" spans="1:6" ht="15.75" customHeight="1" thickBot="1">
      <c r="A8" s="61"/>
      <c r="B8" s="62"/>
      <c r="C8" s="471"/>
      <c r="D8" s="62"/>
      <c r="E8" s="62"/>
      <c r="F8" s="63">
        <f>B8-D8-E8</f>
        <v>0</v>
      </c>
    </row>
    <row r="9" spans="1:6" s="60" customFormat="1" ht="18" customHeight="1" thickBot="1">
      <c r="A9" s="188" t="s">
        <v>63</v>
      </c>
      <c r="B9" s="189">
        <f>SUM(B5:B8)</f>
        <v>1000000</v>
      </c>
      <c r="C9" s="118"/>
      <c r="D9" s="189">
        <f>SUM(D5:D8)</f>
        <v>0</v>
      </c>
      <c r="E9" s="189">
        <f>SUM(E5:E8)</f>
        <v>1000000</v>
      </c>
      <c r="F9" s="64">
        <f>SUM(F5:F8)</f>
        <v>0</v>
      </c>
    </row>
    <row r="17" ht="12.75">
      <c r="H17" s="43">
        <f>E9/1.27</f>
        <v>787401.5748031496</v>
      </c>
    </row>
    <row r="18" ht="12.75">
      <c r="H18" s="43">
        <f>E9-H17</f>
        <v>212598.42519685044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view="pageBreakPreview" zoomScale="80" zoomScaleSheetLayoutView="80" workbookViewId="0" topLeftCell="A5">
      <selection activeCell="D26" sqref="D26:E26"/>
    </sheetView>
  </sheetViews>
  <sheetFormatPr defaultColWidth="9.375" defaultRowHeight="12.75"/>
  <cols>
    <col min="1" max="1" width="31.875" style="48" customWidth="1"/>
    <col min="2" max="5" width="13.75390625" style="48" customWidth="1"/>
    <col min="6" max="8" width="9.375" style="48" customWidth="1"/>
    <col min="9" max="9" width="10.875" style="48" bestFit="1" customWidth="1"/>
    <col min="10" max="16384" width="9.375" style="48" customWidth="1"/>
  </cols>
  <sheetData>
    <row r="1" spans="1:5" ht="12.75">
      <c r="A1" s="210"/>
      <c r="B1" s="210"/>
      <c r="C1" s="210"/>
      <c r="D1" s="210"/>
      <c r="E1" s="210"/>
    </row>
    <row r="2" spans="1:5" ht="27.75" customHeight="1">
      <c r="A2" s="211" t="s">
        <v>134</v>
      </c>
      <c r="B2" s="764" t="s">
        <v>597</v>
      </c>
      <c r="C2" s="764"/>
      <c r="D2" s="764"/>
      <c r="E2" s="764"/>
    </row>
    <row r="3" spans="1:5" ht="14.25" thickBot="1">
      <c r="A3" s="210"/>
      <c r="B3" s="210"/>
      <c r="C3" s="210"/>
      <c r="D3" s="765" t="s">
        <v>614</v>
      </c>
      <c r="E3" s="765"/>
    </row>
    <row r="4" spans="1:5" ht="15" customHeight="1" thickBot="1">
      <c r="A4" s="212" t="s">
        <v>127</v>
      </c>
      <c r="B4" s="213">
        <v>2017</v>
      </c>
      <c r="C4" s="213">
        <v>2018</v>
      </c>
      <c r="D4" s="213">
        <v>2019</v>
      </c>
      <c r="E4" s="214" t="s">
        <v>50</v>
      </c>
    </row>
    <row r="5" spans="1:5" ht="12.75">
      <c r="A5" s="215" t="s">
        <v>128</v>
      </c>
      <c r="B5" s="80"/>
      <c r="C5" s="80"/>
      <c r="D5" s="80"/>
      <c r="E5" s="216">
        <f aca="true" t="shared" si="0" ref="E5:E11">SUM(B5:D5)</f>
        <v>0</v>
      </c>
    </row>
    <row r="6" spans="1:5" ht="12.75">
      <c r="A6" s="217" t="s">
        <v>140</v>
      </c>
      <c r="B6" s="81"/>
      <c r="C6" s="81"/>
      <c r="D6" s="81"/>
      <c r="E6" s="218">
        <f t="shared" si="0"/>
        <v>0</v>
      </c>
    </row>
    <row r="7" spans="1:5" ht="12.75">
      <c r="A7" s="219" t="s">
        <v>129</v>
      </c>
      <c r="B7" s="82">
        <v>60000000</v>
      </c>
      <c r="C7" s="82"/>
      <c r="D7" s="82"/>
      <c r="E7" s="220">
        <f t="shared" si="0"/>
        <v>60000000</v>
      </c>
    </row>
    <row r="8" spans="1:5" ht="12.75">
      <c r="A8" s="219" t="s">
        <v>142</v>
      </c>
      <c r="B8" s="82"/>
      <c r="C8" s="82"/>
      <c r="D8" s="82"/>
      <c r="E8" s="220">
        <f t="shared" si="0"/>
        <v>0</v>
      </c>
    </row>
    <row r="9" spans="1:5" ht="12.75">
      <c r="A9" s="219" t="s">
        <v>130</v>
      </c>
      <c r="B9" s="82"/>
      <c r="C9" s="82"/>
      <c r="D9" s="82"/>
      <c r="E9" s="220">
        <f t="shared" si="0"/>
        <v>0</v>
      </c>
    </row>
    <row r="10" spans="1:5" ht="12.75">
      <c r="A10" s="219" t="s">
        <v>131</v>
      </c>
      <c r="B10" s="82"/>
      <c r="C10" s="82"/>
      <c r="D10" s="82"/>
      <c r="E10" s="220">
        <f t="shared" si="0"/>
        <v>0</v>
      </c>
    </row>
    <row r="11" spans="1:5" ht="13.5" thickBot="1">
      <c r="A11" s="83"/>
      <c r="B11" s="84"/>
      <c r="C11" s="84"/>
      <c r="D11" s="84"/>
      <c r="E11" s="220">
        <f t="shared" si="0"/>
        <v>0</v>
      </c>
    </row>
    <row r="12" spans="1:5" ht="13.5" thickBot="1">
      <c r="A12" s="221" t="s">
        <v>133</v>
      </c>
      <c r="B12" s="222">
        <f>B5+SUM(B7:B11)</f>
        <v>60000000</v>
      </c>
      <c r="C12" s="222">
        <f>C5+SUM(C7:C11)</f>
        <v>0</v>
      </c>
      <c r="D12" s="222">
        <f>D5+SUM(D7:D11)</f>
        <v>0</v>
      </c>
      <c r="E12" s="223">
        <f>E5+SUM(E7:E11)</f>
        <v>60000000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12" t="s">
        <v>132</v>
      </c>
      <c r="B14" s="213">
        <f>+B4</f>
        <v>2017</v>
      </c>
      <c r="C14" s="213">
        <f>+C4</f>
        <v>2018</v>
      </c>
      <c r="D14" s="213">
        <f>+D4</f>
        <v>2019</v>
      </c>
      <c r="E14" s="214" t="s">
        <v>50</v>
      </c>
    </row>
    <row r="15" spans="1:5" ht="12.75">
      <c r="A15" s="215" t="s">
        <v>136</v>
      </c>
      <c r="B15" s="80"/>
      <c r="C15" s="80">
        <v>1500000</v>
      </c>
      <c r="D15" s="80"/>
      <c r="E15" s="216">
        <f aca="true" t="shared" si="1" ref="E15:E21">SUM(B15:D15)</f>
        <v>1500000</v>
      </c>
    </row>
    <row r="16" spans="1:5" ht="12.75">
      <c r="A16" s="224" t="s">
        <v>137</v>
      </c>
      <c r="B16" s="82"/>
      <c r="C16" s="82">
        <v>56400000</v>
      </c>
      <c r="D16" s="82"/>
      <c r="E16" s="220">
        <f t="shared" si="1"/>
        <v>56400000</v>
      </c>
    </row>
    <row r="17" spans="1:5" ht="12.75">
      <c r="A17" s="219" t="s">
        <v>138</v>
      </c>
      <c r="B17" s="82">
        <v>1500000</v>
      </c>
      <c r="C17" s="82">
        <v>600000</v>
      </c>
      <c r="D17" s="82"/>
      <c r="E17" s="220">
        <f t="shared" si="1"/>
        <v>2100000</v>
      </c>
    </row>
    <row r="18" spans="1:5" ht="12.75">
      <c r="A18" s="219" t="s">
        <v>139</v>
      </c>
      <c r="B18" s="82"/>
      <c r="C18" s="82"/>
      <c r="D18" s="82"/>
      <c r="E18" s="220">
        <f t="shared" si="1"/>
        <v>0</v>
      </c>
    </row>
    <row r="19" spans="1:5" ht="12.75">
      <c r="A19" s="85"/>
      <c r="B19" s="82"/>
      <c r="C19" s="82"/>
      <c r="D19" s="82"/>
      <c r="E19" s="220">
        <f t="shared" si="1"/>
        <v>0</v>
      </c>
    </row>
    <row r="20" spans="1:5" ht="12.75">
      <c r="A20" s="85"/>
      <c r="B20" s="82"/>
      <c r="C20" s="82"/>
      <c r="D20" s="82"/>
      <c r="E20" s="220">
        <f t="shared" si="1"/>
        <v>0</v>
      </c>
    </row>
    <row r="21" spans="1:5" ht="13.5" thickBot="1">
      <c r="A21" s="83"/>
      <c r="B21" s="84"/>
      <c r="C21" s="84"/>
      <c r="D21" s="84"/>
      <c r="E21" s="220">
        <f t="shared" si="1"/>
        <v>0</v>
      </c>
    </row>
    <row r="22" spans="1:5" ht="13.5" thickBot="1">
      <c r="A22" s="221" t="s">
        <v>52</v>
      </c>
      <c r="B22" s="222">
        <f>SUM(B15:B21)</f>
        <v>1500000</v>
      </c>
      <c r="C22" s="222">
        <f>SUM(C15:C21)</f>
        <v>58500000</v>
      </c>
      <c r="D22" s="222">
        <f>SUM(D15:D21)</f>
        <v>0</v>
      </c>
      <c r="E22" s="223">
        <f>SUM(E15:E21)</f>
        <v>60000000</v>
      </c>
    </row>
    <row r="23" spans="1:5" ht="12.75">
      <c r="A23" s="210"/>
      <c r="B23" s="210"/>
      <c r="C23" s="210"/>
      <c r="D23" s="210"/>
      <c r="E23" s="210"/>
    </row>
    <row r="24" spans="1:5" ht="12.75">
      <c r="A24" s="210"/>
      <c r="B24" s="210"/>
      <c r="C24" s="210"/>
      <c r="D24" s="210"/>
      <c r="E24" s="210"/>
    </row>
    <row r="25" spans="1:5" ht="32.25" customHeight="1">
      <c r="A25" s="211" t="s">
        <v>134</v>
      </c>
      <c r="B25" s="764" t="s">
        <v>596</v>
      </c>
      <c r="C25" s="764"/>
      <c r="D25" s="764"/>
      <c r="E25" s="764"/>
    </row>
    <row r="26" spans="1:5" ht="14.25" thickBot="1">
      <c r="A26" s="210"/>
      <c r="B26" s="210"/>
      <c r="C26" s="210"/>
      <c r="D26" s="765" t="s">
        <v>614</v>
      </c>
      <c r="E26" s="765"/>
    </row>
    <row r="27" spans="1:9" ht="13.5" thickBot="1">
      <c r="A27" s="212" t="s">
        <v>127</v>
      </c>
      <c r="B27" s="213">
        <f>+B14</f>
        <v>2017</v>
      </c>
      <c r="C27" s="213">
        <f>+C14</f>
        <v>2018</v>
      </c>
      <c r="D27" s="213">
        <f>+D14</f>
        <v>2019</v>
      </c>
      <c r="E27" s="214" t="s">
        <v>50</v>
      </c>
      <c r="I27" s="637">
        <f>E16+E39</f>
        <v>130800000</v>
      </c>
    </row>
    <row r="28" spans="1:5" ht="12.75">
      <c r="A28" s="215" t="s">
        <v>128</v>
      </c>
      <c r="B28" s="80"/>
      <c r="C28" s="80"/>
      <c r="D28" s="80"/>
      <c r="E28" s="216">
        <f aca="true" t="shared" si="2" ref="E28:E34">SUM(B28:D28)</f>
        <v>0</v>
      </c>
    </row>
    <row r="29" spans="1:5" ht="12.75">
      <c r="A29" s="217" t="s">
        <v>140</v>
      </c>
      <c r="B29" s="81"/>
      <c r="C29" s="81"/>
      <c r="D29" s="81"/>
      <c r="E29" s="218">
        <f t="shared" si="2"/>
        <v>0</v>
      </c>
    </row>
    <row r="30" spans="1:5" ht="12.75">
      <c r="A30" s="219" t="s">
        <v>129</v>
      </c>
      <c r="B30" s="82">
        <v>80000000</v>
      </c>
      <c r="C30" s="82"/>
      <c r="D30" s="82"/>
      <c r="E30" s="220">
        <f t="shared" si="2"/>
        <v>80000000</v>
      </c>
    </row>
    <row r="31" spans="1:5" ht="12.75">
      <c r="A31" s="219" t="s">
        <v>142</v>
      </c>
      <c r="B31" s="82"/>
      <c r="C31" s="82"/>
      <c r="D31" s="82"/>
      <c r="E31" s="220">
        <f t="shared" si="2"/>
        <v>0</v>
      </c>
    </row>
    <row r="32" spans="1:5" ht="12.75">
      <c r="A32" s="219" t="s">
        <v>130</v>
      </c>
      <c r="B32" s="82"/>
      <c r="C32" s="82"/>
      <c r="D32" s="82"/>
      <c r="E32" s="220">
        <f t="shared" si="2"/>
        <v>0</v>
      </c>
    </row>
    <row r="33" spans="1:5" ht="12.75">
      <c r="A33" s="219" t="s">
        <v>131</v>
      </c>
      <c r="B33" s="82"/>
      <c r="C33" s="82"/>
      <c r="D33" s="82"/>
      <c r="E33" s="220">
        <f t="shared" si="2"/>
        <v>0</v>
      </c>
    </row>
    <row r="34" spans="1:5" ht="13.5" thickBot="1">
      <c r="A34" s="83"/>
      <c r="B34" s="84"/>
      <c r="C34" s="84"/>
      <c r="D34" s="84"/>
      <c r="E34" s="220">
        <f t="shared" si="2"/>
        <v>0</v>
      </c>
    </row>
    <row r="35" spans="1:5" ht="13.5" thickBot="1">
      <c r="A35" s="221" t="s">
        <v>133</v>
      </c>
      <c r="B35" s="222">
        <f>B28+SUM(B30:B34)</f>
        <v>80000000</v>
      </c>
      <c r="C35" s="222">
        <f>C28+SUM(C30:C34)</f>
        <v>0</v>
      </c>
      <c r="D35" s="222">
        <f>D28+SUM(D30:D34)</f>
        <v>0</v>
      </c>
      <c r="E35" s="223">
        <f>E28+SUM(E30:E34)</f>
        <v>80000000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12" t="s">
        <v>132</v>
      </c>
      <c r="B37" s="213">
        <f>+B27</f>
        <v>2017</v>
      </c>
      <c r="C37" s="213">
        <f>+C27</f>
        <v>2018</v>
      </c>
      <c r="D37" s="213">
        <f>+D27</f>
        <v>2019</v>
      </c>
      <c r="E37" s="214" t="s">
        <v>50</v>
      </c>
    </row>
    <row r="38" spans="1:5" ht="12.75">
      <c r="A38" s="215" t="s">
        <v>136</v>
      </c>
      <c r="B38" s="80"/>
      <c r="C38" s="80"/>
      <c r="D38" s="80"/>
      <c r="E38" s="216">
        <f aca="true" t="shared" si="3" ref="E38:E44">SUM(B38:D38)</f>
        <v>0</v>
      </c>
    </row>
    <row r="39" spans="1:5" ht="12.75">
      <c r="A39" s="224" t="s">
        <v>137</v>
      </c>
      <c r="B39" s="82"/>
      <c r="C39" s="82">
        <v>74400000</v>
      </c>
      <c r="D39" s="82"/>
      <c r="E39" s="220">
        <f t="shared" si="3"/>
        <v>74400000</v>
      </c>
    </row>
    <row r="40" spans="1:5" ht="12.75">
      <c r="A40" s="219" t="s">
        <v>138</v>
      </c>
      <c r="B40" s="82">
        <v>2000000</v>
      </c>
      <c r="C40" s="82">
        <v>3600000</v>
      </c>
      <c r="D40" s="82"/>
      <c r="E40" s="220">
        <f t="shared" si="3"/>
        <v>5600000</v>
      </c>
    </row>
    <row r="41" spans="1:5" ht="12.75">
      <c r="A41" s="219" t="s">
        <v>139</v>
      </c>
      <c r="B41" s="82"/>
      <c r="C41" s="82"/>
      <c r="D41" s="82"/>
      <c r="E41" s="220">
        <f t="shared" si="3"/>
        <v>0</v>
      </c>
    </row>
    <row r="42" spans="1:5" ht="12.75">
      <c r="A42" s="85"/>
      <c r="B42" s="82"/>
      <c r="C42" s="82"/>
      <c r="D42" s="82"/>
      <c r="E42" s="220">
        <f t="shared" si="3"/>
        <v>0</v>
      </c>
    </row>
    <row r="43" spans="1:5" ht="12.75">
      <c r="A43" s="85"/>
      <c r="B43" s="82"/>
      <c r="C43" s="82"/>
      <c r="D43" s="82"/>
      <c r="E43" s="220">
        <f t="shared" si="3"/>
        <v>0</v>
      </c>
    </row>
    <row r="44" spans="1:5" ht="13.5" thickBot="1">
      <c r="A44" s="83"/>
      <c r="B44" s="84"/>
      <c r="C44" s="84"/>
      <c r="D44" s="84"/>
      <c r="E44" s="220">
        <f t="shared" si="3"/>
        <v>0</v>
      </c>
    </row>
    <row r="45" spans="1:5" ht="13.5" thickBot="1">
      <c r="A45" s="221" t="s">
        <v>52</v>
      </c>
      <c r="B45" s="222">
        <f>SUM(B38:B44)</f>
        <v>2000000</v>
      </c>
      <c r="C45" s="222">
        <f>SUM(C38:C44)</f>
        <v>78000000</v>
      </c>
      <c r="D45" s="222">
        <f>SUM(D38:D44)</f>
        <v>0</v>
      </c>
      <c r="E45" s="223">
        <f>SUM(E38:E44)</f>
        <v>80000000</v>
      </c>
    </row>
    <row r="46" spans="1:5" ht="12.75">
      <c r="A46" s="210"/>
      <c r="B46" s="210"/>
      <c r="C46" s="210"/>
      <c r="D46" s="210"/>
      <c r="E46" s="210"/>
    </row>
    <row r="47" spans="1:5" ht="15">
      <c r="A47" s="766"/>
      <c r="B47" s="766"/>
      <c r="C47" s="766"/>
      <c r="D47" s="766"/>
      <c r="E47" s="766"/>
    </row>
    <row r="48" spans="1:5" ht="12.75">
      <c r="A48" s="210"/>
      <c r="B48" s="210"/>
      <c r="C48" s="210"/>
      <c r="D48" s="210"/>
      <c r="E48" s="210"/>
    </row>
  </sheetData>
  <sheetProtection/>
  <mergeCells count="5">
    <mergeCell ref="B2:E2"/>
    <mergeCell ref="B25:E25"/>
    <mergeCell ref="D3:E3"/>
    <mergeCell ref="D26:E26"/>
    <mergeCell ref="A47:E47"/>
  </mergeCells>
  <conditionalFormatting sqref="E5:E12 B12:D12 B22:E22 E15:E21 E28:E35 B35:D35 E38:E45 B45:D45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90" zoomScaleSheetLayoutView="90" workbookViewId="0" topLeftCell="A92">
      <selection activeCell="C119" sqref="C119:F119"/>
    </sheetView>
  </sheetViews>
  <sheetFormatPr defaultColWidth="9.375" defaultRowHeight="12.75"/>
  <cols>
    <col min="1" max="1" width="12.75390625" style="388" customWidth="1"/>
    <col min="2" max="2" width="53.625" style="389" customWidth="1"/>
    <col min="3" max="3" width="14.00390625" style="390" customWidth="1"/>
    <col min="4" max="4" width="14.125" style="3" customWidth="1"/>
    <col min="5" max="5" width="12.75390625" style="3" customWidth="1"/>
    <col min="6" max="6" width="12.125" style="3" customWidth="1"/>
    <col min="7" max="7" width="9.375" style="3" customWidth="1"/>
    <col min="8" max="8" width="10.875" style="3" bestFit="1" customWidth="1"/>
    <col min="9" max="9" width="10.75390625" style="3" bestFit="1" customWidth="1"/>
    <col min="10" max="16384" width="9.375" style="3" customWidth="1"/>
  </cols>
  <sheetData>
    <row r="1" spans="1:6" s="2" customFormat="1" ht="16.5" customHeight="1" thickBot="1">
      <c r="A1" s="225"/>
      <c r="B1" s="768" t="s">
        <v>610</v>
      </c>
      <c r="C1" s="768"/>
      <c r="D1" s="768"/>
      <c r="E1" s="768"/>
      <c r="F1" s="768"/>
    </row>
    <row r="2" spans="1:6" s="86" customFormat="1" ht="36.75" customHeight="1">
      <c r="A2" s="528" t="s">
        <v>196</v>
      </c>
      <c r="B2" s="348" t="s">
        <v>221</v>
      </c>
      <c r="C2" s="769" t="s">
        <v>53</v>
      </c>
      <c r="D2" s="769"/>
      <c r="E2" s="769"/>
      <c r="F2" s="770"/>
    </row>
    <row r="3" spans="1:6" s="86" customFormat="1" ht="23.25" thickBot="1">
      <c r="A3" s="529" t="s">
        <v>195</v>
      </c>
      <c r="B3" s="349" t="s">
        <v>401</v>
      </c>
      <c r="C3" s="530" t="s">
        <v>50</v>
      </c>
      <c r="D3" s="529" t="s">
        <v>611</v>
      </c>
      <c r="E3" s="529" t="s">
        <v>612</v>
      </c>
      <c r="F3" s="531" t="s">
        <v>613</v>
      </c>
    </row>
    <row r="4" spans="1:6" s="87" customFormat="1" ht="15.75" customHeight="1" thickBot="1">
      <c r="A4" s="229"/>
      <c r="B4" s="771" t="s">
        <v>614</v>
      </c>
      <c r="C4" s="771"/>
      <c r="D4" s="771"/>
      <c r="E4" s="771"/>
      <c r="F4" s="771"/>
    </row>
    <row r="5" spans="1:6" ht="24.75" customHeight="1" thickBot="1">
      <c r="A5" s="404" t="s">
        <v>197</v>
      </c>
      <c r="B5" s="532" t="s">
        <v>615</v>
      </c>
      <c r="C5" s="772" t="s">
        <v>616</v>
      </c>
      <c r="D5" s="773"/>
      <c r="E5" s="773"/>
      <c r="F5" s="774"/>
    </row>
    <row r="6" spans="1:6" s="65" customFormat="1" ht="15.75" customHeight="1" thickBot="1">
      <c r="A6" s="775" t="s">
        <v>56</v>
      </c>
      <c r="B6" s="776"/>
      <c r="C6" s="776"/>
      <c r="D6" s="776"/>
      <c r="E6" s="776"/>
      <c r="F6" s="777"/>
    </row>
    <row r="7" spans="1:6" s="65" customFormat="1" ht="12" customHeight="1" thickBot="1">
      <c r="A7" s="32" t="s">
        <v>18</v>
      </c>
      <c r="B7" s="21" t="s">
        <v>251</v>
      </c>
      <c r="C7" s="287">
        <f>+C8+C9+C10+C11+C12+C13</f>
        <v>83392569</v>
      </c>
      <c r="D7" s="287">
        <f>+D8+D9+D10+D11+D12+D13</f>
        <v>83392569</v>
      </c>
      <c r="E7" s="287">
        <f>+E8+E9+E10+E11+E12+E13</f>
        <v>0</v>
      </c>
      <c r="F7" s="287">
        <f>+F8+F9+F10+F11+F12+F13</f>
        <v>0</v>
      </c>
    </row>
    <row r="8" spans="1:6" s="88" customFormat="1" ht="12" customHeight="1">
      <c r="A8" s="432" t="s">
        <v>98</v>
      </c>
      <c r="B8" s="413" t="s">
        <v>252</v>
      </c>
      <c r="C8" s="533">
        <f>SUM(D8:F8)</f>
        <v>22488896</v>
      </c>
      <c r="D8" s="534">
        <v>22488896</v>
      </c>
      <c r="E8" s="534"/>
      <c r="F8" s="534"/>
    </row>
    <row r="9" spans="1:6" s="89" customFormat="1" ht="12" customHeight="1">
      <c r="A9" s="433" t="s">
        <v>99</v>
      </c>
      <c r="B9" s="414" t="s">
        <v>253</v>
      </c>
      <c r="C9" s="533">
        <f>SUM(D9:F9)</f>
        <v>35656051</v>
      </c>
      <c r="D9" s="533">
        <v>35656051</v>
      </c>
      <c r="E9" s="533"/>
      <c r="F9" s="533"/>
    </row>
    <row r="10" spans="1:6" s="89" customFormat="1" ht="12" customHeight="1">
      <c r="A10" s="433" t="s">
        <v>100</v>
      </c>
      <c r="B10" s="414" t="s">
        <v>254</v>
      </c>
      <c r="C10" s="533">
        <f>SUM(D10:F10)</f>
        <v>23318882</v>
      </c>
      <c r="D10" s="533">
        <v>23318882</v>
      </c>
      <c r="E10" s="533"/>
      <c r="F10" s="533"/>
    </row>
    <row r="11" spans="1:6" s="89" customFormat="1" ht="12" customHeight="1">
      <c r="A11" s="433" t="s">
        <v>101</v>
      </c>
      <c r="B11" s="414" t="s">
        <v>255</v>
      </c>
      <c r="C11" s="533">
        <f>SUM(D11:F11)</f>
        <v>1928740</v>
      </c>
      <c r="D11" s="533">
        <v>1928740</v>
      </c>
      <c r="E11" s="533"/>
      <c r="F11" s="533"/>
    </row>
    <row r="12" spans="1:6" s="89" customFormat="1" ht="12" customHeight="1">
      <c r="A12" s="433" t="s">
        <v>143</v>
      </c>
      <c r="B12" s="414" t="s">
        <v>617</v>
      </c>
      <c r="C12" s="533">
        <v>0</v>
      </c>
      <c r="D12" s="533">
        <v>0</v>
      </c>
      <c r="E12" s="533"/>
      <c r="F12" s="533"/>
    </row>
    <row r="13" spans="1:6" s="88" customFormat="1" ht="12" customHeight="1" thickBot="1">
      <c r="A13" s="434" t="s">
        <v>102</v>
      </c>
      <c r="B13" s="415" t="s">
        <v>618</v>
      </c>
      <c r="C13" s="533"/>
      <c r="D13" s="533"/>
      <c r="E13" s="533"/>
      <c r="F13" s="533"/>
    </row>
    <row r="14" spans="1:6" s="88" customFormat="1" ht="12" customHeight="1" thickBot="1">
      <c r="A14" s="32" t="s">
        <v>19</v>
      </c>
      <c r="B14" s="282" t="s">
        <v>256</v>
      </c>
      <c r="C14" s="535">
        <f>+C15+C16+C17+C18+C19</f>
        <v>3684000</v>
      </c>
      <c r="D14" s="535">
        <f>+D15+D16+D17+D18+D19</f>
        <v>3684000</v>
      </c>
      <c r="E14" s="535">
        <f>+E15+E16+E17+E18+E19</f>
        <v>0</v>
      </c>
      <c r="F14" s="535">
        <f>+F15+F16+F17+F18+F19</f>
        <v>0</v>
      </c>
    </row>
    <row r="15" spans="1:6" s="88" customFormat="1" ht="12" customHeight="1">
      <c r="A15" s="432" t="s">
        <v>104</v>
      </c>
      <c r="B15" s="413" t="s">
        <v>257</v>
      </c>
      <c r="C15" s="534"/>
      <c r="D15" s="534"/>
      <c r="E15" s="534"/>
      <c r="F15" s="534"/>
    </row>
    <row r="16" spans="1:6" s="88" customFormat="1" ht="12" customHeight="1">
      <c r="A16" s="433" t="s">
        <v>105</v>
      </c>
      <c r="B16" s="414" t="s">
        <v>258</v>
      </c>
      <c r="C16" s="533"/>
      <c r="D16" s="533"/>
      <c r="E16" s="533"/>
      <c r="F16" s="533"/>
    </row>
    <row r="17" spans="1:6" s="88" customFormat="1" ht="12" customHeight="1">
      <c r="A17" s="433" t="s">
        <v>106</v>
      </c>
      <c r="B17" s="414" t="s">
        <v>426</v>
      </c>
      <c r="C17" s="533"/>
      <c r="D17" s="533"/>
      <c r="E17" s="533"/>
      <c r="F17" s="533"/>
    </row>
    <row r="18" spans="1:6" s="88" customFormat="1" ht="12" customHeight="1">
      <c r="A18" s="433" t="s">
        <v>107</v>
      </c>
      <c r="B18" s="414" t="s">
        <v>427</v>
      </c>
      <c r="C18" s="533"/>
      <c r="D18" s="533"/>
      <c r="E18" s="533"/>
      <c r="F18" s="533"/>
    </row>
    <row r="19" spans="1:6" s="88" customFormat="1" ht="12" customHeight="1">
      <c r="A19" s="433" t="s">
        <v>108</v>
      </c>
      <c r="B19" s="414" t="s">
        <v>259</v>
      </c>
      <c r="C19" s="533">
        <f>SUM(D19:F19)</f>
        <v>3684000</v>
      </c>
      <c r="D19" s="533">
        <v>3684000</v>
      </c>
      <c r="E19" s="533"/>
      <c r="F19" s="533"/>
    </row>
    <row r="20" spans="1:6" s="89" customFormat="1" ht="12" customHeight="1" thickBot="1">
      <c r="A20" s="434" t="s">
        <v>117</v>
      </c>
      <c r="B20" s="415" t="s">
        <v>260</v>
      </c>
      <c r="C20" s="533"/>
      <c r="D20" s="536"/>
      <c r="E20" s="536"/>
      <c r="F20" s="536"/>
    </row>
    <row r="21" spans="1:6" s="89" customFormat="1" ht="12" customHeight="1" thickBot="1">
      <c r="A21" s="32" t="s">
        <v>20</v>
      </c>
      <c r="B21" s="21" t="s">
        <v>261</v>
      </c>
      <c r="C21" s="535">
        <f>SUM(C22:C26)</f>
        <v>0</v>
      </c>
      <c r="D21" s="535">
        <f>SUM(D22:D26)</f>
        <v>0</v>
      </c>
      <c r="E21" s="535">
        <f>SUM(E22:E26)</f>
        <v>0</v>
      </c>
      <c r="F21" s="535">
        <f>+F22+F23+F24+F25+F26</f>
        <v>0</v>
      </c>
    </row>
    <row r="22" spans="1:6" s="89" customFormat="1" ht="12" customHeight="1">
      <c r="A22" s="432" t="s">
        <v>87</v>
      </c>
      <c r="B22" s="413" t="s">
        <v>262</v>
      </c>
      <c r="C22" s="534"/>
      <c r="D22" s="534"/>
      <c r="E22" s="534"/>
      <c r="F22" s="534"/>
    </row>
    <row r="23" spans="1:6" s="88" customFormat="1" ht="12" customHeight="1">
      <c r="A23" s="433" t="s">
        <v>88</v>
      </c>
      <c r="B23" s="414" t="s">
        <v>263</v>
      </c>
      <c r="C23" s="533"/>
      <c r="D23" s="533"/>
      <c r="E23" s="533"/>
      <c r="F23" s="533"/>
    </row>
    <row r="24" spans="1:6" s="89" customFormat="1" ht="12" customHeight="1">
      <c r="A24" s="433" t="s">
        <v>89</v>
      </c>
      <c r="B24" s="414" t="s">
        <v>428</v>
      </c>
      <c r="C24" s="533"/>
      <c r="D24" s="533"/>
      <c r="E24" s="533"/>
      <c r="F24" s="533"/>
    </row>
    <row r="25" spans="1:6" s="89" customFormat="1" ht="12" customHeight="1">
      <c r="A25" s="433" t="s">
        <v>90</v>
      </c>
      <c r="B25" s="414" t="s">
        <v>429</v>
      </c>
      <c r="C25" s="533"/>
      <c r="D25" s="533"/>
      <c r="E25" s="533"/>
      <c r="F25" s="533"/>
    </row>
    <row r="26" spans="1:6" s="89" customFormat="1" ht="12" customHeight="1">
      <c r="A26" s="433" t="s">
        <v>164</v>
      </c>
      <c r="B26" s="414" t="s">
        <v>264</v>
      </c>
      <c r="C26" s="533">
        <f>SUM(D26:F26)</f>
        <v>0</v>
      </c>
      <c r="D26" s="533"/>
      <c r="E26" s="533"/>
      <c r="F26" s="533"/>
    </row>
    <row r="27" spans="1:6" s="89" customFormat="1" ht="12" customHeight="1" thickBot="1">
      <c r="A27" s="434" t="s">
        <v>165</v>
      </c>
      <c r="B27" s="415" t="s">
        <v>265</v>
      </c>
      <c r="C27" s="536"/>
      <c r="D27" s="536"/>
      <c r="E27" s="536"/>
      <c r="F27" s="536"/>
    </row>
    <row r="28" spans="1:6" s="89" customFormat="1" ht="12" customHeight="1" thickBot="1">
      <c r="A28" s="32" t="s">
        <v>166</v>
      </c>
      <c r="B28" s="21" t="s">
        <v>266</v>
      </c>
      <c r="C28" s="537">
        <f>+C29+C32+C33+C34</f>
        <v>20174000</v>
      </c>
      <c r="D28" s="537">
        <f>+D29+D32+D33+D34</f>
        <v>20174000</v>
      </c>
      <c r="E28" s="537">
        <f>+E29+E32+E33+E34</f>
        <v>0</v>
      </c>
      <c r="F28" s="537">
        <f>+F29+F32+F33+F34</f>
        <v>0</v>
      </c>
    </row>
    <row r="29" spans="1:6" s="89" customFormat="1" ht="12" customHeight="1">
      <c r="A29" s="432" t="s">
        <v>267</v>
      </c>
      <c r="B29" s="413" t="s">
        <v>619</v>
      </c>
      <c r="C29" s="538">
        <f>+C30+C31</f>
        <v>17600000</v>
      </c>
      <c r="D29" s="538">
        <f>+D30+D31</f>
        <v>17600000</v>
      </c>
      <c r="E29" s="538">
        <f>+E30+E31</f>
        <v>0</v>
      </c>
      <c r="F29" s="538">
        <f>+F30+F31</f>
        <v>0</v>
      </c>
    </row>
    <row r="30" spans="1:6" s="89" customFormat="1" ht="12" customHeight="1">
      <c r="A30" s="433" t="s">
        <v>620</v>
      </c>
      <c r="B30" s="414" t="s">
        <v>621</v>
      </c>
      <c r="C30" s="538">
        <f>D30+E30+F30</f>
        <v>1600000</v>
      </c>
      <c r="D30" s="533">
        <v>1600000</v>
      </c>
      <c r="E30" s="533"/>
      <c r="F30" s="533"/>
    </row>
    <row r="31" spans="1:6" s="89" customFormat="1" ht="12" customHeight="1">
      <c r="A31" s="433" t="s">
        <v>622</v>
      </c>
      <c r="B31" s="414" t="s">
        <v>623</v>
      </c>
      <c r="C31" s="538">
        <f>D31+E31+F31</f>
        <v>16000000</v>
      </c>
      <c r="D31" s="533">
        <v>16000000</v>
      </c>
      <c r="E31" s="533"/>
      <c r="F31" s="533"/>
    </row>
    <row r="32" spans="1:6" s="89" customFormat="1" ht="12" customHeight="1">
      <c r="A32" s="433" t="s">
        <v>268</v>
      </c>
      <c r="B32" s="414" t="s">
        <v>271</v>
      </c>
      <c r="C32" s="538">
        <f>D32+E32+F32</f>
        <v>2574000</v>
      </c>
      <c r="D32" s="533">
        <v>2574000</v>
      </c>
      <c r="E32" s="533"/>
      <c r="F32" s="533"/>
    </row>
    <row r="33" spans="1:6" s="89" customFormat="1" ht="12" customHeight="1">
      <c r="A33" s="433" t="s">
        <v>269</v>
      </c>
      <c r="B33" s="414" t="s">
        <v>272</v>
      </c>
      <c r="C33" s="538">
        <f>D33+E33+F33</f>
        <v>0</v>
      </c>
      <c r="D33" s="533"/>
      <c r="E33" s="533"/>
      <c r="F33" s="533"/>
    </row>
    <row r="34" spans="1:6" s="89" customFormat="1" ht="12" customHeight="1" thickBot="1">
      <c r="A34" s="434" t="s">
        <v>270</v>
      </c>
      <c r="B34" s="415" t="s">
        <v>273</v>
      </c>
      <c r="C34" s="538">
        <f>SUM(D34:F34)</f>
        <v>0</v>
      </c>
      <c r="D34" s="536"/>
      <c r="E34" s="536"/>
      <c r="F34" s="536"/>
    </row>
    <row r="35" spans="1:6" s="89" customFormat="1" ht="12" customHeight="1" thickBot="1">
      <c r="A35" s="32" t="s">
        <v>22</v>
      </c>
      <c r="B35" s="21" t="s">
        <v>624</v>
      </c>
      <c r="C35" s="535">
        <f>SUM(C36:C45)</f>
        <v>5948000</v>
      </c>
      <c r="D35" s="535">
        <f>SUM(D36:D45)</f>
        <v>5948000</v>
      </c>
      <c r="E35" s="535">
        <f>SUM(E36:E45)</f>
        <v>0</v>
      </c>
      <c r="F35" s="535">
        <f>SUM(F36:F45)</f>
        <v>0</v>
      </c>
    </row>
    <row r="36" spans="1:6" s="89" customFormat="1" ht="12" customHeight="1">
      <c r="A36" s="432" t="s">
        <v>91</v>
      </c>
      <c r="B36" s="413" t="s">
        <v>276</v>
      </c>
      <c r="C36" s="534">
        <f>SUM(D36:F36)</f>
        <v>0</v>
      </c>
      <c r="D36" s="534"/>
      <c r="E36" s="534"/>
      <c r="F36" s="534"/>
    </row>
    <row r="37" spans="1:6" s="89" customFormat="1" ht="12" customHeight="1">
      <c r="A37" s="433" t="s">
        <v>92</v>
      </c>
      <c r="B37" s="414" t="s">
        <v>277</v>
      </c>
      <c r="C37" s="534">
        <f aca="true" t="shared" si="0" ref="C37:C45">SUM(D37:F37)</f>
        <v>3180000</v>
      </c>
      <c r="D37" s="533">
        <v>3180000</v>
      </c>
      <c r="E37" s="533"/>
      <c r="F37" s="533"/>
    </row>
    <row r="38" spans="1:6" s="89" customFormat="1" ht="12" customHeight="1">
      <c r="A38" s="433" t="s">
        <v>93</v>
      </c>
      <c r="B38" s="414" t="s">
        <v>278</v>
      </c>
      <c r="C38" s="534">
        <f t="shared" si="0"/>
        <v>1575000</v>
      </c>
      <c r="D38" s="533">
        <v>1575000</v>
      </c>
      <c r="E38" s="533"/>
      <c r="F38" s="533"/>
    </row>
    <row r="39" spans="1:6" s="89" customFormat="1" ht="12" customHeight="1">
      <c r="A39" s="433" t="s">
        <v>168</v>
      </c>
      <c r="B39" s="414" t="s">
        <v>279</v>
      </c>
      <c r="C39" s="534">
        <f t="shared" si="0"/>
        <v>0</v>
      </c>
      <c r="D39" s="533"/>
      <c r="E39" s="533"/>
      <c r="F39" s="533"/>
    </row>
    <row r="40" spans="1:6" s="89" customFormat="1" ht="12" customHeight="1">
      <c r="A40" s="433" t="s">
        <v>169</v>
      </c>
      <c r="B40" s="414" t="s">
        <v>280</v>
      </c>
      <c r="C40" s="534">
        <f t="shared" si="0"/>
        <v>130000</v>
      </c>
      <c r="D40" s="533">
        <v>130000</v>
      </c>
      <c r="E40" s="533"/>
      <c r="F40" s="533"/>
    </row>
    <row r="41" spans="1:6" s="89" customFormat="1" ht="12" customHeight="1">
      <c r="A41" s="433" t="s">
        <v>170</v>
      </c>
      <c r="B41" s="414" t="s">
        <v>281</v>
      </c>
      <c r="C41" s="534">
        <f t="shared" si="0"/>
        <v>1063000</v>
      </c>
      <c r="D41" s="533">
        <v>1063000</v>
      </c>
      <c r="E41" s="533"/>
      <c r="F41" s="533"/>
    </row>
    <row r="42" spans="1:6" s="89" customFormat="1" ht="12" customHeight="1">
      <c r="A42" s="433" t="s">
        <v>171</v>
      </c>
      <c r="B42" s="414" t="s">
        <v>282</v>
      </c>
      <c r="C42" s="534">
        <f t="shared" si="0"/>
        <v>0</v>
      </c>
      <c r="D42" s="533"/>
      <c r="E42" s="533"/>
      <c r="F42" s="533"/>
    </row>
    <row r="43" spans="1:6" s="89" customFormat="1" ht="12" customHeight="1">
      <c r="A43" s="433" t="s">
        <v>172</v>
      </c>
      <c r="B43" s="414" t="s">
        <v>283</v>
      </c>
      <c r="C43" s="534">
        <f t="shared" si="0"/>
        <v>0</v>
      </c>
      <c r="D43" s="533"/>
      <c r="E43" s="533"/>
      <c r="F43" s="533"/>
    </row>
    <row r="44" spans="1:6" s="89" customFormat="1" ht="12" customHeight="1">
      <c r="A44" s="433" t="s">
        <v>274</v>
      </c>
      <c r="B44" s="414" t="s">
        <v>284</v>
      </c>
      <c r="C44" s="534">
        <f t="shared" si="0"/>
        <v>0</v>
      </c>
      <c r="D44" s="539"/>
      <c r="E44" s="539"/>
      <c r="F44" s="539"/>
    </row>
    <row r="45" spans="1:6" s="89" customFormat="1" ht="12" customHeight="1" thickBot="1">
      <c r="A45" s="434" t="s">
        <v>275</v>
      </c>
      <c r="B45" s="284" t="s">
        <v>285</v>
      </c>
      <c r="C45" s="534">
        <f t="shared" si="0"/>
        <v>0</v>
      </c>
      <c r="D45" s="540"/>
      <c r="E45" s="540"/>
      <c r="F45" s="540"/>
    </row>
    <row r="46" spans="1:6" s="89" customFormat="1" ht="12" customHeight="1" thickBot="1">
      <c r="A46" s="32" t="s">
        <v>23</v>
      </c>
      <c r="B46" s="21" t="s">
        <v>286</v>
      </c>
      <c r="C46" s="535">
        <f>SUM(C47:C51)</f>
        <v>0</v>
      </c>
      <c r="D46" s="535">
        <f>SUM(D47:D51)</f>
        <v>0</v>
      </c>
      <c r="E46" s="535">
        <f>SUM(E47:E51)</f>
        <v>0</v>
      </c>
      <c r="F46" s="535">
        <f>SUM(F47:F51)</f>
        <v>0</v>
      </c>
    </row>
    <row r="47" spans="1:6" s="89" customFormat="1" ht="12" customHeight="1">
      <c r="A47" s="432" t="s">
        <v>94</v>
      </c>
      <c r="B47" s="413" t="s">
        <v>290</v>
      </c>
      <c r="C47" s="541"/>
      <c r="D47" s="541"/>
      <c r="E47" s="541"/>
      <c r="F47" s="541"/>
    </row>
    <row r="48" spans="1:6" s="89" customFormat="1" ht="12" customHeight="1">
      <c r="A48" s="433" t="s">
        <v>95</v>
      </c>
      <c r="B48" s="414" t="s">
        <v>291</v>
      </c>
      <c r="C48" s="539"/>
      <c r="D48" s="539"/>
      <c r="E48" s="539"/>
      <c r="F48" s="539"/>
    </row>
    <row r="49" spans="1:6" s="89" customFormat="1" ht="12" customHeight="1">
      <c r="A49" s="433" t="s">
        <v>287</v>
      </c>
      <c r="B49" s="414" t="s">
        <v>292</v>
      </c>
      <c r="C49" s="539"/>
      <c r="D49" s="539"/>
      <c r="E49" s="539"/>
      <c r="F49" s="539"/>
    </row>
    <row r="50" spans="1:6" s="89" customFormat="1" ht="12" customHeight="1">
      <c r="A50" s="433" t="s">
        <v>288</v>
      </c>
      <c r="B50" s="414" t="s">
        <v>293</v>
      </c>
      <c r="C50" s="539"/>
      <c r="D50" s="539"/>
      <c r="E50" s="539"/>
      <c r="F50" s="539"/>
    </row>
    <row r="51" spans="1:6" s="89" customFormat="1" ht="12" customHeight="1" thickBot="1">
      <c r="A51" s="434" t="s">
        <v>289</v>
      </c>
      <c r="B51" s="415" t="s">
        <v>294</v>
      </c>
      <c r="C51" s="540"/>
      <c r="D51" s="540"/>
      <c r="E51" s="540"/>
      <c r="F51" s="540"/>
    </row>
    <row r="52" spans="1:6" s="89" customFormat="1" ht="12" customHeight="1" thickBot="1">
      <c r="A52" s="32" t="s">
        <v>173</v>
      </c>
      <c r="B52" s="21" t="s">
        <v>295</v>
      </c>
      <c r="C52" s="535">
        <f>SUM(C53:C55)</f>
        <v>0</v>
      </c>
      <c r="D52" s="535">
        <f>SUM(D53:D55)</f>
        <v>0</v>
      </c>
      <c r="E52" s="535">
        <f>SUM(E53:E55)</f>
        <v>0</v>
      </c>
      <c r="F52" s="535">
        <f>SUM(F53:F55)</f>
        <v>0</v>
      </c>
    </row>
    <row r="53" spans="1:6" s="89" customFormat="1" ht="12" customHeight="1">
      <c r="A53" s="432" t="s">
        <v>96</v>
      </c>
      <c r="B53" s="413" t="s">
        <v>296</v>
      </c>
      <c r="C53" s="534"/>
      <c r="D53" s="534"/>
      <c r="E53" s="534"/>
      <c r="F53" s="534"/>
    </row>
    <row r="54" spans="1:6" s="89" customFormat="1" ht="12" customHeight="1">
      <c r="A54" s="433" t="s">
        <v>97</v>
      </c>
      <c r="B54" s="414" t="s">
        <v>430</v>
      </c>
      <c r="C54" s="533"/>
      <c r="D54" s="533"/>
      <c r="E54" s="533"/>
      <c r="F54" s="533"/>
    </row>
    <row r="55" spans="1:6" s="89" customFormat="1" ht="12" customHeight="1">
      <c r="A55" s="433" t="s">
        <v>299</v>
      </c>
      <c r="B55" s="414" t="s">
        <v>297</v>
      </c>
      <c r="C55" s="533"/>
      <c r="D55" s="533"/>
      <c r="E55" s="533"/>
      <c r="F55" s="533"/>
    </row>
    <row r="56" spans="1:6" s="89" customFormat="1" ht="12" customHeight="1" thickBot="1">
      <c r="A56" s="434" t="s">
        <v>300</v>
      </c>
      <c r="B56" s="415" t="s">
        <v>298</v>
      </c>
      <c r="C56" s="536"/>
      <c r="D56" s="536"/>
      <c r="E56" s="536"/>
      <c r="F56" s="536"/>
    </row>
    <row r="57" spans="1:6" s="89" customFormat="1" ht="12" customHeight="1" thickBot="1">
      <c r="A57" s="32" t="s">
        <v>25</v>
      </c>
      <c r="B57" s="282" t="s">
        <v>301</v>
      </c>
      <c r="C57" s="535">
        <f>SUM(C58:C60)</f>
        <v>0</v>
      </c>
      <c r="D57" s="535">
        <f>SUM(D58:D60)</f>
        <v>0</v>
      </c>
      <c r="E57" s="535">
        <f>SUM(E58:E60)</f>
        <v>0</v>
      </c>
      <c r="F57" s="535">
        <f>SUM(F58:F60)</f>
        <v>0</v>
      </c>
    </row>
    <row r="58" spans="1:6" s="89" customFormat="1" ht="12" customHeight="1">
      <c r="A58" s="432" t="s">
        <v>174</v>
      </c>
      <c r="B58" s="413" t="s">
        <v>303</v>
      </c>
      <c r="C58" s="539"/>
      <c r="D58" s="539"/>
      <c r="E58" s="539"/>
      <c r="F58" s="539"/>
    </row>
    <row r="59" spans="1:6" s="89" customFormat="1" ht="12" customHeight="1">
      <c r="A59" s="433" t="s">
        <v>175</v>
      </c>
      <c r="B59" s="414" t="s">
        <v>431</v>
      </c>
      <c r="C59" s="539"/>
      <c r="D59" s="539"/>
      <c r="E59" s="539"/>
      <c r="F59" s="539"/>
    </row>
    <row r="60" spans="1:6" s="89" customFormat="1" ht="12" customHeight="1">
      <c r="A60" s="433" t="s">
        <v>227</v>
      </c>
      <c r="B60" s="414" t="s">
        <v>304</v>
      </c>
      <c r="C60" s="539"/>
      <c r="D60" s="539"/>
      <c r="E60" s="539"/>
      <c r="F60" s="539"/>
    </row>
    <row r="61" spans="1:6" s="89" customFormat="1" ht="12" customHeight="1" thickBot="1">
      <c r="A61" s="434" t="s">
        <v>302</v>
      </c>
      <c r="B61" s="415" t="s">
        <v>305</v>
      </c>
      <c r="C61" s="539"/>
      <c r="D61" s="539"/>
      <c r="E61" s="539"/>
      <c r="F61" s="539"/>
    </row>
    <row r="62" spans="1:6" s="89" customFormat="1" ht="12" customHeight="1" thickBot="1">
      <c r="A62" s="32" t="s">
        <v>26</v>
      </c>
      <c r="B62" s="21" t="s">
        <v>306</v>
      </c>
      <c r="C62" s="537">
        <f>+C7+C14+C21+C28+C35+C46+C52+C57</f>
        <v>113198569</v>
      </c>
      <c r="D62" s="537">
        <f>+D7+D14+D21+D28+D35+D46+D52+D57</f>
        <v>113198569</v>
      </c>
      <c r="E62" s="537">
        <f>+E7+E14+E21+E28+E35+E46+E52+E57</f>
        <v>0</v>
      </c>
      <c r="F62" s="537">
        <f>+F7+F14+F21+F28+F35+F46+F52+F57</f>
        <v>0</v>
      </c>
    </row>
    <row r="63" spans="1:6" s="89" customFormat="1" ht="12" customHeight="1" thickBot="1">
      <c r="A63" s="435" t="s">
        <v>397</v>
      </c>
      <c r="B63" s="282" t="s">
        <v>308</v>
      </c>
      <c r="C63" s="535">
        <f>SUM(C64:C66)</f>
        <v>0</v>
      </c>
      <c r="D63" s="535">
        <f>SUM(D64:D66)</f>
        <v>0</v>
      </c>
      <c r="E63" s="535">
        <f>SUM(E64:E66)</f>
        <v>0</v>
      </c>
      <c r="F63" s="535">
        <f>SUM(F64:F66)</f>
        <v>0</v>
      </c>
    </row>
    <row r="64" spans="1:6" s="89" customFormat="1" ht="12" customHeight="1">
      <c r="A64" s="432" t="s">
        <v>339</v>
      </c>
      <c r="B64" s="413" t="s">
        <v>309</v>
      </c>
      <c r="C64" s="539"/>
      <c r="D64" s="539"/>
      <c r="E64" s="539"/>
      <c r="F64" s="539"/>
    </row>
    <row r="65" spans="1:6" s="89" customFormat="1" ht="12" customHeight="1">
      <c r="A65" s="433" t="s">
        <v>348</v>
      </c>
      <c r="B65" s="414" t="s">
        <v>310</v>
      </c>
      <c r="C65" s="539"/>
      <c r="D65" s="539"/>
      <c r="E65" s="539"/>
      <c r="F65" s="539"/>
    </row>
    <row r="66" spans="1:6" s="89" customFormat="1" ht="12" customHeight="1" thickBot="1">
      <c r="A66" s="434" t="s">
        <v>349</v>
      </c>
      <c r="B66" s="416" t="s">
        <v>311</v>
      </c>
      <c r="C66" s="539"/>
      <c r="D66" s="539"/>
      <c r="E66" s="539"/>
      <c r="F66" s="539"/>
    </row>
    <row r="67" spans="1:6" s="89" customFormat="1" ht="12" customHeight="1" thickBot="1">
      <c r="A67" s="435" t="s">
        <v>312</v>
      </c>
      <c r="B67" s="282" t="s">
        <v>313</v>
      </c>
      <c r="C67" s="535">
        <f>SUM(C68:C71)</f>
        <v>0</v>
      </c>
      <c r="D67" s="535">
        <f>SUM(D68:D71)</f>
        <v>0</v>
      </c>
      <c r="E67" s="535">
        <f>SUM(E68:E71)</f>
        <v>0</v>
      </c>
      <c r="F67" s="535">
        <f>SUM(F68:F71)</f>
        <v>0</v>
      </c>
    </row>
    <row r="68" spans="1:6" s="89" customFormat="1" ht="12" customHeight="1">
      <c r="A68" s="432" t="s">
        <v>144</v>
      </c>
      <c r="B68" s="413" t="s">
        <v>314</v>
      </c>
      <c r="C68" s="539"/>
      <c r="D68" s="539"/>
      <c r="E68" s="539"/>
      <c r="F68" s="539"/>
    </row>
    <row r="69" spans="1:6" s="89" customFormat="1" ht="12" customHeight="1">
      <c r="A69" s="433" t="s">
        <v>145</v>
      </c>
      <c r="B69" s="414" t="s">
        <v>315</v>
      </c>
      <c r="C69" s="539"/>
      <c r="D69" s="539"/>
      <c r="E69" s="539"/>
      <c r="F69" s="539"/>
    </row>
    <row r="70" spans="1:6" s="89" customFormat="1" ht="12" customHeight="1">
      <c r="A70" s="433" t="s">
        <v>340</v>
      </c>
      <c r="B70" s="414" t="s">
        <v>316</v>
      </c>
      <c r="C70" s="539"/>
      <c r="D70" s="539"/>
      <c r="E70" s="539"/>
      <c r="F70" s="539"/>
    </row>
    <row r="71" spans="1:6" s="89" customFormat="1" ht="12" customHeight="1" thickBot="1">
      <c r="A71" s="434" t="s">
        <v>341</v>
      </c>
      <c r="B71" s="415" t="s">
        <v>317</v>
      </c>
      <c r="C71" s="539"/>
      <c r="D71" s="539"/>
      <c r="E71" s="539"/>
      <c r="F71" s="539"/>
    </row>
    <row r="72" spans="1:6" s="89" customFormat="1" ht="12" customHeight="1" thickBot="1">
      <c r="A72" s="435" t="s">
        <v>318</v>
      </c>
      <c r="B72" s="282" t="s">
        <v>319</v>
      </c>
      <c r="C72" s="535">
        <f>SUM(C73:C74)</f>
        <v>158000431</v>
      </c>
      <c r="D72" s="535">
        <f>SUM(D73:D74)</f>
        <v>157030431</v>
      </c>
      <c r="E72" s="535">
        <f>SUM(E73:E74)</f>
        <v>970000</v>
      </c>
      <c r="F72" s="535">
        <f>SUM(F73:F74)</f>
        <v>0</v>
      </c>
    </row>
    <row r="73" spans="1:6" s="89" customFormat="1" ht="12" customHeight="1">
      <c r="A73" s="432" t="s">
        <v>342</v>
      </c>
      <c r="B73" s="413" t="s">
        <v>320</v>
      </c>
      <c r="C73" s="539">
        <f>SUM(D73:F73)</f>
        <v>158000431</v>
      </c>
      <c r="D73" s="539">
        <f>'önkorm összesen'!D71</f>
        <v>157030431</v>
      </c>
      <c r="E73" s="539">
        <f>'önkorm összesen'!E71</f>
        <v>970000</v>
      </c>
      <c r="F73" s="539"/>
    </row>
    <row r="74" spans="1:9" s="89" customFormat="1" ht="12" customHeight="1" thickBot="1">
      <c r="A74" s="434" t="s">
        <v>343</v>
      </c>
      <c r="B74" s="415" t="s">
        <v>321</v>
      </c>
      <c r="C74" s="539"/>
      <c r="D74" s="539"/>
      <c r="E74" s="539"/>
      <c r="F74" s="539"/>
      <c r="I74" s="89">
        <v>260000</v>
      </c>
    </row>
    <row r="75" spans="1:9" s="88" customFormat="1" ht="12" customHeight="1" thickBot="1">
      <c r="A75" s="435" t="s">
        <v>322</v>
      </c>
      <c r="B75" s="282" t="s">
        <v>323</v>
      </c>
      <c r="C75" s="535">
        <f>SUM(C76:C78)</f>
        <v>0</v>
      </c>
      <c r="D75" s="535">
        <f>SUM(D76:D78)</f>
        <v>0</v>
      </c>
      <c r="E75" s="535">
        <f>SUM(E76:E78)</f>
        <v>0</v>
      </c>
      <c r="F75" s="535">
        <f>SUM(F76:F78)</f>
        <v>0</v>
      </c>
      <c r="I75" s="686">
        <f>C73+I74</f>
        <v>158260431</v>
      </c>
    </row>
    <row r="76" spans="1:6" s="89" customFormat="1" ht="12" customHeight="1">
      <c r="A76" s="432" t="s">
        <v>344</v>
      </c>
      <c r="B76" s="413" t="s">
        <v>324</v>
      </c>
      <c r="C76" s="539"/>
      <c r="D76" s="539"/>
      <c r="E76" s="539"/>
      <c r="F76" s="539"/>
    </row>
    <row r="77" spans="1:6" s="89" customFormat="1" ht="12" customHeight="1">
      <c r="A77" s="433" t="s">
        <v>345</v>
      </c>
      <c r="B77" s="414" t="s">
        <v>325</v>
      </c>
      <c r="C77" s="539"/>
      <c r="D77" s="539"/>
      <c r="E77" s="539"/>
      <c r="F77" s="539"/>
    </row>
    <row r="78" spans="1:6" s="89" customFormat="1" ht="12" customHeight="1" thickBot="1">
      <c r="A78" s="434" t="s">
        <v>346</v>
      </c>
      <c r="B78" s="415" t="s">
        <v>326</v>
      </c>
      <c r="C78" s="539"/>
      <c r="D78" s="539"/>
      <c r="E78" s="539"/>
      <c r="F78" s="539"/>
    </row>
    <row r="79" spans="1:6" s="89" customFormat="1" ht="12" customHeight="1" thickBot="1">
      <c r="A79" s="435" t="s">
        <v>327</v>
      </c>
      <c r="B79" s="282" t="s">
        <v>347</v>
      </c>
      <c r="C79" s="535">
        <f>SUM(C80:C83)</f>
        <v>0</v>
      </c>
      <c r="D79" s="535">
        <f>SUM(D80:D83)</f>
        <v>0</v>
      </c>
      <c r="E79" s="535">
        <f>SUM(E80:E83)</f>
        <v>0</v>
      </c>
      <c r="F79" s="535">
        <f>SUM(F80:F83)</f>
        <v>0</v>
      </c>
    </row>
    <row r="80" spans="1:6" s="89" customFormat="1" ht="12" customHeight="1">
      <c r="A80" s="436" t="s">
        <v>328</v>
      </c>
      <c r="B80" s="413" t="s">
        <v>329</v>
      </c>
      <c r="C80" s="539"/>
      <c r="D80" s="539"/>
      <c r="E80" s="539"/>
      <c r="F80" s="539"/>
    </row>
    <row r="81" spans="1:6" s="89" customFormat="1" ht="12" customHeight="1">
      <c r="A81" s="437" t="s">
        <v>330</v>
      </c>
      <c r="B81" s="414" t="s">
        <v>331</v>
      </c>
      <c r="C81" s="539"/>
      <c r="D81" s="539"/>
      <c r="E81" s="539"/>
      <c r="F81" s="539"/>
    </row>
    <row r="82" spans="1:6" s="89" customFormat="1" ht="12" customHeight="1">
      <c r="A82" s="437" t="s">
        <v>332</v>
      </c>
      <c r="B82" s="414" t="s">
        <v>333</v>
      </c>
      <c r="C82" s="539"/>
      <c r="D82" s="539"/>
      <c r="E82" s="539"/>
      <c r="F82" s="539"/>
    </row>
    <row r="83" spans="1:6" s="88" customFormat="1" ht="12" customHeight="1" thickBot="1">
      <c r="A83" s="438" t="s">
        <v>334</v>
      </c>
      <c r="B83" s="415" t="s">
        <v>335</v>
      </c>
      <c r="C83" s="539"/>
      <c r="D83" s="539"/>
      <c r="E83" s="539"/>
      <c r="F83" s="539"/>
    </row>
    <row r="84" spans="1:6" s="88" customFormat="1" ht="12" customHeight="1" thickBot="1">
      <c r="A84" s="435" t="s">
        <v>336</v>
      </c>
      <c r="B84" s="282" t="s">
        <v>337</v>
      </c>
      <c r="C84" s="542"/>
      <c r="D84" s="542"/>
      <c r="E84" s="542"/>
      <c r="F84" s="542"/>
    </row>
    <row r="85" spans="1:6" s="88" customFormat="1" ht="12" customHeight="1" thickBot="1">
      <c r="A85" s="435" t="s">
        <v>338</v>
      </c>
      <c r="B85" s="420" t="s">
        <v>625</v>
      </c>
      <c r="C85" s="537">
        <f>+C63+C67+C72+C75+C79+C84</f>
        <v>158000431</v>
      </c>
      <c r="D85" s="537">
        <f>+D63+D67+D72+D75+D79+D84</f>
        <v>157030431</v>
      </c>
      <c r="E85" s="537">
        <f>+E63+E67+E72+E75+E79+E84</f>
        <v>970000</v>
      </c>
      <c r="F85" s="537">
        <f>+F63+F67+F72+F75+F79+F84</f>
        <v>0</v>
      </c>
    </row>
    <row r="86" spans="1:6" s="88" customFormat="1" ht="12" customHeight="1" thickBot="1">
      <c r="A86" s="439" t="s">
        <v>350</v>
      </c>
      <c r="B86" s="421" t="s">
        <v>626</v>
      </c>
      <c r="C86" s="537">
        <f>+C62+C85</f>
        <v>271199000</v>
      </c>
      <c r="D86" s="537">
        <f>+D62+D85</f>
        <v>270229000</v>
      </c>
      <c r="E86" s="537">
        <f>+E62+E85</f>
        <v>970000</v>
      </c>
      <c r="F86" s="537">
        <f>+F62+F85</f>
        <v>0</v>
      </c>
    </row>
    <row r="87" spans="1:6" s="89" customFormat="1" ht="15" customHeight="1">
      <c r="A87" s="239"/>
      <c r="B87" s="240"/>
      <c r="C87" s="357"/>
      <c r="D87" s="357"/>
      <c r="E87" s="357"/>
      <c r="F87" s="357"/>
    </row>
    <row r="88" spans="1:6" ht="13.5" thickBot="1">
      <c r="A88" s="543"/>
      <c r="B88" s="242"/>
      <c r="C88" s="358"/>
      <c r="D88" s="358"/>
      <c r="E88" s="358"/>
      <c r="F88" s="358"/>
    </row>
    <row r="89" spans="1:6" s="65" customFormat="1" ht="16.5" customHeight="1" thickBot="1">
      <c r="A89" s="778" t="s">
        <v>57</v>
      </c>
      <c r="B89" s="779"/>
      <c r="C89" s="779"/>
      <c r="D89" s="779"/>
      <c r="E89" s="779"/>
      <c r="F89" s="780"/>
    </row>
    <row r="90" spans="1:6" s="90" customFormat="1" ht="12" customHeight="1" thickBot="1">
      <c r="A90" s="405" t="s">
        <v>18</v>
      </c>
      <c r="B90" s="27" t="s">
        <v>627</v>
      </c>
      <c r="C90" s="286">
        <f>SUM(C91:C95)</f>
        <v>65429000</v>
      </c>
      <c r="D90" s="286">
        <f>SUM(D91:D95)</f>
        <v>64459000</v>
      </c>
      <c r="E90" s="286">
        <f>SUM(E91:E95)</f>
        <v>970000</v>
      </c>
      <c r="F90" s="286">
        <f>SUM(F91:F95)</f>
        <v>0</v>
      </c>
    </row>
    <row r="91" spans="1:6" ht="12" customHeight="1">
      <c r="A91" s="544" t="s">
        <v>98</v>
      </c>
      <c r="B91" s="545" t="s">
        <v>48</v>
      </c>
      <c r="C91" s="546">
        <f>SUM(D91:F91)</f>
        <v>25678000</v>
      </c>
      <c r="D91" s="546">
        <v>25678000</v>
      </c>
      <c r="E91" s="546"/>
      <c r="F91" s="547"/>
    </row>
    <row r="92" spans="1:6" ht="12" customHeight="1">
      <c r="A92" s="548" t="s">
        <v>99</v>
      </c>
      <c r="B92" s="549" t="s">
        <v>176</v>
      </c>
      <c r="C92" s="550">
        <f aca="true" t="shared" si="1" ref="C92:C105">SUM(D92:F92)</f>
        <v>4899000</v>
      </c>
      <c r="D92" s="550">
        <v>4899000</v>
      </c>
      <c r="E92" s="550"/>
      <c r="F92" s="533"/>
    </row>
    <row r="93" spans="1:6" ht="12" customHeight="1">
      <c r="A93" s="548" t="s">
        <v>100</v>
      </c>
      <c r="B93" s="549" t="s">
        <v>135</v>
      </c>
      <c r="C93" s="550">
        <f t="shared" si="1"/>
        <v>27882000</v>
      </c>
      <c r="D93" s="550">
        <v>27882000</v>
      </c>
      <c r="E93" s="550"/>
      <c r="F93" s="533"/>
    </row>
    <row r="94" spans="1:9" ht="12" customHeight="1">
      <c r="A94" s="548" t="s">
        <v>101</v>
      </c>
      <c r="B94" s="549" t="s">
        <v>177</v>
      </c>
      <c r="C94" s="550">
        <f t="shared" si="1"/>
        <v>6000000</v>
      </c>
      <c r="D94" s="550">
        <v>6000000</v>
      </c>
      <c r="E94" s="550"/>
      <c r="F94" s="533"/>
      <c r="H94" s="767"/>
      <c r="I94" s="767"/>
    </row>
    <row r="95" spans="1:6" ht="12" customHeight="1">
      <c r="A95" s="548" t="s">
        <v>112</v>
      </c>
      <c r="B95" s="549" t="s">
        <v>178</v>
      </c>
      <c r="C95" s="550">
        <f t="shared" si="1"/>
        <v>970000</v>
      </c>
      <c r="D95" s="550">
        <f>SUM(D96:D105)</f>
        <v>0</v>
      </c>
      <c r="E95" s="550">
        <f>SUM(E96:E105)</f>
        <v>970000</v>
      </c>
      <c r="F95" s="533"/>
    </row>
    <row r="96" spans="1:6" ht="12" customHeight="1">
      <c r="A96" s="548" t="s">
        <v>102</v>
      </c>
      <c r="B96" s="549" t="s">
        <v>628</v>
      </c>
      <c r="C96" s="550">
        <f t="shared" si="1"/>
        <v>0</v>
      </c>
      <c r="D96" s="550"/>
      <c r="E96" s="550"/>
      <c r="F96" s="533"/>
    </row>
    <row r="97" spans="1:6" ht="12" customHeight="1">
      <c r="A97" s="548" t="s">
        <v>103</v>
      </c>
      <c r="B97" s="551" t="s">
        <v>353</v>
      </c>
      <c r="C97" s="550">
        <f t="shared" si="1"/>
        <v>0</v>
      </c>
      <c r="D97" s="550"/>
      <c r="E97" s="550"/>
      <c r="F97" s="533"/>
    </row>
    <row r="98" spans="1:6" ht="12" customHeight="1">
      <c r="A98" s="548" t="s">
        <v>113</v>
      </c>
      <c r="B98" s="552" t="s">
        <v>354</v>
      </c>
      <c r="C98" s="550">
        <f t="shared" si="1"/>
        <v>0</v>
      </c>
      <c r="D98" s="550"/>
      <c r="E98" s="550"/>
      <c r="F98" s="533"/>
    </row>
    <row r="99" spans="1:8" ht="12" customHeight="1">
      <c r="A99" s="548" t="s">
        <v>114</v>
      </c>
      <c r="B99" s="552" t="s">
        <v>355</v>
      </c>
      <c r="C99" s="550">
        <f t="shared" si="1"/>
        <v>0</v>
      </c>
      <c r="D99" s="550"/>
      <c r="E99" s="550"/>
      <c r="F99" s="533"/>
      <c r="H99" s="43">
        <f>SUM(D90+D106)</f>
        <v>210229000</v>
      </c>
    </row>
    <row r="100" spans="1:6" ht="12" customHeight="1">
      <c r="A100" s="548" t="s">
        <v>115</v>
      </c>
      <c r="B100" s="551" t="s">
        <v>356</v>
      </c>
      <c r="C100" s="550">
        <f t="shared" si="1"/>
        <v>0</v>
      </c>
      <c r="D100" s="550"/>
      <c r="E100" s="550"/>
      <c r="F100" s="533"/>
    </row>
    <row r="101" spans="1:6" ht="12" customHeight="1">
      <c r="A101" s="548" t="s">
        <v>116</v>
      </c>
      <c r="B101" s="551" t="s">
        <v>357</v>
      </c>
      <c r="C101" s="550">
        <f t="shared" si="1"/>
        <v>0</v>
      </c>
      <c r="D101" s="550"/>
      <c r="E101" s="550"/>
      <c r="F101" s="533"/>
    </row>
    <row r="102" spans="1:6" ht="12" customHeight="1">
      <c r="A102" s="548" t="s">
        <v>118</v>
      </c>
      <c r="B102" s="552" t="s">
        <v>358</v>
      </c>
      <c r="C102" s="550">
        <f t="shared" si="1"/>
        <v>0</v>
      </c>
      <c r="D102" s="550"/>
      <c r="E102" s="550"/>
      <c r="F102" s="533"/>
    </row>
    <row r="103" spans="1:6" ht="12" customHeight="1">
      <c r="A103" s="553" t="s">
        <v>179</v>
      </c>
      <c r="B103" s="552" t="s">
        <v>359</v>
      </c>
      <c r="C103" s="550">
        <f t="shared" si="1"/>
        <v>0</v>
      </c>
      <c r="D103" s="550"/>
      <c r="E103" s="550"/>
      <c r="F103" s="533"/>
    </row>
    <row r="104" spans="1:6" ht="12" customHeight="1">
      <c r="A104" s="548" t="s">
        <v>351</v>
      </c>
      <c r="B104" s="552" t="s">
        <v>360</v>
      </c>
      <c r="C104" s="550">
        <f t="shared" si="1"/>
        <v>0</v>
      </c>
      <c r="D104" s="550"/>
      <c r="E104" s="550"/>
      <c r="F104" s="533"/>
    </row>
    <row r="105" spans="1:6" ht="12" customHeight="1" thickBot="1">
      <c r="A105" s="554" t="s">
        <v>352</v>
      </c>
      <c r="B105" s="555" t="s">
        <v>361</v>
      </c>
      <c r="C105" s="556">
        <f t="shared" si="1"/>
        <v>970000</v>
      </c>
      <c r="D105" s="556"/>
      <c r="E105" s="556">
        <v>970000</v>
      </c>
      <c r="F105" s="557"/>
    </row>
    <row r="106" spans="1:6" ht="12" customHeight="1" thickBot="1">
      <c r="A106" s="32" t="s">
        <v>19</v>
      </c>
      <c r="B106" s="479" t="s">
        <v>362</v>
      </c>
      <c r="C106" s="558">
        <f>+C107+C109+C111</f>
        <v>145770000</v>
      </c>
      <c r="D106" s="558">
        <f>+D107+D109+D111</f>
        <v>145770000</v>
      </c>
      <c r="E106" s="558">
        <f>+E107+E109+E111</f>
        <v>0</v>
      </c>
      <c r="F106" s="558">
        <f>+F107+F109+F111</f>
        <v>0</v>
      </c>
    </row>
    <row r="107" spans="1:6" ht="12" customHeight="1">
      <c r="A107" s="432" t="s">
        <v>104</v>
      </c>
      <c r="B107" s="8" t="s">
        <v>225</v>
      </c>
      <c r="C107" s="534">
        <f>D107+E107+F107</f>
        <v>144770000</v>
      </c>
      <c r="D107" s="534">
        <v>144770000</v>
      </c>
      <c r="E107" s="534"/>
      <c r="F107" s="534"/>
    </row>
    <row r="108" spans="1:6" ht="12" customHeight="1">
      <c r="A108" s="432" t="s">
        <v>105</v>
      </c>
      <c r="B108" s="12" t="s">
        <v>366</v>
      </c>
      <c r="C108" s="534">
        <f>D108+E108+F108</f>
        <v>130800000</v>
      </c>
      <c r="D108" s="534">
        <v>130800000</v>
      </c>
      <c r="E108" s="534"/>
      <c r="F108" s="534"/>
    </row>
    <row r="109" spans="1:6" ht="12" customHeight="1">
      <c r="A109" s="432" t="s">
        <v>106</v>
      </c>
      <c r="B109" s="12" t="s">
        <v>180</v>
      </c>
      <c r="C109" s="534">
        <f>D109+E109+F109</f>
        <v>1000000</v>
      </c>
      <c r="D109" s="533">
        <v>1000000</v>
      </c>
      <c r="E109" s="533"/>
      <c r="F109" s="533"/>
    </row>
    <row r="110" spans="1:6" ht="12" customHeight="1">
      <c r="A110" s="432" t="s">
        <v>107</v>
      </c>
      <c r="B110" s="12" t="s">
        <v>367</v>
      </c>
      <c r="C110" s="534">
        <f>D110+E110+F110</f>
        <v>0</v>
      </c>
      <c r="D110" s="559"/>
      <c r="E110" s="559"/>
      <c r="F110" s="559"/>
    </row>
    <row r="111" spans="1:6" ht="12" customHeight="1">
      <c r="A111" s="432" t="s">
        <v>108</v>
      </c>
      <c r="B111" s="284" t="s">
        <v>228</v>
      </c>
      <c r="C111" s="559"/>
      <c r="D111" s="559"/>
      <c r="E111" s="559"/>
      <c r="F111" s="559"/>
    </row>
    <row r="112" spans="1:6" ht="12" customHeight="1">
      <c r="A112" s="432" t="s">
        <v>117</v>
      </c>
      <c r="B112" s="283" t="s">
        <v>432</v>
      </c>
      <c r="C112" s="559"/>
      <c r="D112" s="559"/>
      <c r="E112" s="559"/>
      <c r="F112" s="559"/>
    </row>
    <row r="113" spans="1:6" ht="12" customHeight="1">
      <c r="A113" s="432" t="s">
        <v>119</v>
      </c>
      <c r="B113" s="409" t="s">
        <v>372</v>
      </c>
      <c r="C113" s="559"/>
      <c r="D113" s="559"/>
      <c r="E113" s="559"/>
      <c r="F113" s="559"/>
    </row>
    <row r="114" spans="1:6" ht="12" customHeight="1">
      <c r="A114" s="432" t="s">
        <v>181</v>
      </c>
      <c r="B114" s="134" t="s">
        <v>355</v>
      </c>
      <c r="C114" s="559"/>
      <c r="D114" s="559"/>
      <c r="E114" s="559"/>
      <c r="F114" s="559"/>
    </row>
    <row r="115" spans="1:6" ht="12" customHeight="1">
      <c r="A115" s="432" t="s">
        <v>182</v>
      </c>
      <c r="B115" s="134" t="s">
        <v>371</v>
      </c>
      <c r="C115" s="559"/>
      <c r="D115" s="559"/>
      <c r="E115" s="559"/>
      <c r="F115" s="559"/>
    </row>
    <row r="116" spans="1:6" ht="12" customHeight="1">
      <c r="A116" s="432" t="s">
        <v>183</v>
      </c>
      <c r="B116" s="134" t="s">
        <v>370</v>
      </c>
      <c r="C116" s="559"/>
      <c r="D116" s="559"/>
      <c r="E116" s="559"/>
      <c r="F116" s="559"/>
    </row>
    <row r="117" spans="1:6" ht="12" customHeight="1">
      <c r="A117" s="432" t="s">
        <v>363</v>
      </c>
      <c r="B117" s="134" t="s">
        <v>358</v>
      </c>
      <c r="C117" s="559"/>
      <c r="D117" s="559"/>
      <c r="E117" s="559"/>
      <c r="F117" s="559"/>
    </row>
    <row r="118" spans="1:6" ht="12" customHeight="1">
      <c r="A118" s="432" t="s">
        <v>364</v>
      </c>
      <c r="B118" s="134" t="s">
        <v>369</v>
      </c>
      <c r="C118" s="559"/>
      <c r="D118" s="559"/>
      <c r="E118" s="559"/>
      <c r="F118" s="559"/>
    </row>
    <row r="119" spans="1:6" ht="18" customHeight="1" thickBot="1">
      <c r="A119" s="441" t="s">
        <v>365</v>
      </c>
      <c r="B119" s="134" t="s">
        <v>368</v>
      </c>
      <c r="C119" s="533"/>
      <c r="D119" s="559"/>
      <c r="E119" s="559"/>
      <c r="F119" s="559"/>
    </row>
    <row r="120" spans="1:6" ht="12" customHeight="1" thickBot="1">
      <c r="A120" s="32" t="s">
        <v>20</v>
      </c>
      <c r="B120" s="122" t="s">
        <v>629</v>
      </c>
      <c r="C120" s="558">
        <f>+C121+C122</f>
        <v>0</v>
      </c>
      <c r="D120" s="558">
        <f>+D121+D122</f>
        <v>0</v>
      </c>
      <c r="E120" s="558">
        <f>+E121+E122</f>
        <v>0</v>
      </c>
      <c r="F120" s="558">
        <f>+F121+F122</f>
        <v>0</v>
      </c>
    </row>
    <row r="121" spans="1:6" ht="12" customHeight="1">
      <c r="A121" s="432" t="s">
        <v>87</v>
      </c>
      <c r="B121" s="9" t="s">
        <v>630</v>
      </c>
      <c r="C121" s="534">
        <f>'önkorm összesen'!C121</f>
        <v>0</v>
      </c>
      <c r="D121" s="534">
        <f>'önkorm összesen'!D121</f>
        <v>0</v>
      </c>
      <c r="E121" s="534"/>
      <c r="F121" s="534"/>
    </row>
    <row r="122" spans="1:6" ht="12" customHeight="1" thickBot="1">
      <c r="A122" s="434" t="s">
        <v>88</v>
      </c>
      <c r="B122" s="12" t="s">
        <v>631</v>
      </c>
      <c r="C122" s="536">
        <f>D122+E122</f>
        <v>0</v>
      </c>
      <c r="D122" s="536"/>
      <c r="E122" s="536"/>
      <c r="F122" s="536"/>
    </row>
    <row r="123" spans="1:6" ht="12" customHeight="1" thickBot="1">
      <c r="A123" s="32" t="s">
        <v>21</v>
      </c>
      <c r="B123" s="122" t="s">
        <v>632</v>
      </c>
      <c r="C123" s="535">
        <f>+C90+C106+C120</f>
        <v>211199000</v>
      </c>
      <c r="D123" s="535">
        <f>+D90+D106+D120</f>
        <v>210229000</v>
      </c>
      <c r="E123" s="535">
        <f>+E90+E106+E120</f>
        <v>970000</v>
      </c>
      <c r="F123" s="535">
        <f>+F90+F106+F120</f>
        <v>0</v>
      </c>
    </row>
    <row r="124" spans="1:6" ht="12" customHeight="1" thickBot="1">
      <c r="A124" s="32" t="s">
        <v>22</v>
      </c>
      <c r="B124" s="122" t="s">
        <v>633</v>
      </c>
      <c r="C124" s="535">
        <f>+C125+C126+C127</f>
        <v>0</v>
      </c>
      <c r="D124" s="535">
        <f>+D125+D126+D127</f>
        <v>0</v>
      </c>
      <c r="E124" s="535">
        <f>+E125+E126+E127</f>
        <v>0</v>
      </c>
      <c r="F124" s="535">
        <f>+F125+F126+F127</f>
        <v>0</v>
      </c>
    </row>
    <row r="125" spans="1:6" s="90" customFormat="1" ht="12" customHeight="1">
      <c r="A125" s="432" t="s">
        <v>91</v>
      </c>
      <c r="B125" s="9" t="s">
        <v>634</v>
      </c>
      <c r="C125" s="559"/>
      <c r="D125" s="559"/>
      <c r="E125" s="559"/>
      <c r="F125" s="559"/>
    </row>
    <row r="126" spans="1:6" ht="12" customHeight="1">
      <c r="A126" s="432" t="s">
        <v>92</v>
      </c>
      <c r="B126" s="9" t="s">
        <v>635</v>
      </c>
      <c r="C126" s="559"/>
      <c r="D126" s="559"/>
      <c r="E126" s="559"/>
      <c r="F126" s="559"/>
    </row>
    <row r="127" spans="1:6" ht="12" customHeight="1" thickBot="1">
      <c r="A127" s="441" t="s">
        <v>93</v>
      </c>
      <c r="B127" s="7" t="s">
        <v>636</v>
      </c>
      <c r="C127" s="559"/>
      <c r="D127" s="559"/>
      <c r="E127" s="559"/>
      <c r="F127" s="559"/>
    </row>
    <row r="128" spans="1:6" ht="12" customHeight="1" thickBot="1">
      <c r="A128" s="32" t="s">
        <v>23</v>
      </c>
      <c r="B128" s="122" t="s">
        <v>637</v>
      </c>
      <c r="C128" s="535">
        <f>+C129+C130+C131+C132</f>
        <v>0</v>
      </c>
      <c r="D128" s="535">
        <f>+D129+D130+D131+D132</f>
        <v>0</v>
      </c>
      <c r="E128" s="535">
        <f>+E129+E130+E131+E132</f>
        <v>0</v>
      </c>
      <c r="F128" s="535">
        <f>+F129+F130+F131+F132</f>
        <v>0</v>
      </c>
    </row>
    <row r="129" spans="1:6" ht="12" customHeight="1">
      <c r="A129" s="432" t="s">
        <v>94</v>
      </c>
      <c r="B129" s="9" t="s">
        <v>638</v>
      </c>
      <c r="C129" s="559"/>
      <c r="D129" s="559"/>
      <c r="E129" s="559"/>
      <c r="F129" s="559"/>
    </row>
    <row r="130" spans="1:6" ht="12" customHeight="1">
      <c r="A130" s="432" t="s">
        <v>95</v>
      </c>
      <c r="B130" s="9" t="s">
        <v>639</v>
      </c>
      <c r="C130" s="559"/>
      <c r="D130" s="559"/>
      <c r="E130" s="559"/>
      <c r="F130" s="559"/>
    </row>
    <row r="131" spans="1:6" ht="12" customHeight="1">
      <c r="A131" s="432" t="s">
        <v>287</v>
      </c>
      <c r="B131" s="9" t="s">
        <v>640</v>
      </c>
      <c r="C131" s="559"/>
      <c r="D131" s="559"/>
      <c r="E131" s="559"/>
      <c r="F131" s="559"/>
    </row>
    <row r="132" spans="1:6" s="90" customFormat="1" ht="12" customHeight="1" thickBot="1">
      <c r="A132" s="441" t="s">
        <v>288</v>
      </c>
      <c r="B132" s="7" t="s">
        <v>641</v>
      </c>
      <c r="C132" s="559"/>
      <c r="D132" s="559"/>
      <c r="E132" s="559"/>
      <c r="F132" s="559"/>
    </row>
    <row r="133" spans="1:11" ht="12" customHeight="1" thickBot="1">
      <c r="A133" s="32" t="s">
        <v>24</v>
      </c>
      <c r="B133" s="122" t="s">
        <v>642</v>
      </c>
      <c r="C133" s="537">
        <f>+C134+C135+C136+C137</f>
        <v>0</v>
      </c>
      <c r="D133" s="537">
        <f>+D134+D135+D136+D137</f>
        <v>0</v>
      </c>
      <c r="E133" s="537">
        <f>+E134+E135+E136+E137</f>
        <v>0</v>
      </c>
      <c r="F133" s="537">
        <f>+F134+F135+F136+F137</f>
        <v>0</v>
      </c>
      <c r="K133" s="251"/>
    </row>
    <row r="134" spans="1:6" ht="12.75">
      <c r="A134" s="432" t="s">
        <v>96</v>
      </c>
      <c r="B134" s="9" t="s">
        <v>373</v>
      </c>
      <c r="C134" s="559"/>
      <c r="D134" s="559"/>
      <c r="E134" s="559"/>
      <c r="F134" s="559"/>
    </row>
    <row r="135" spans="1:6" ht="12" customHeight="1">
      <c r="A135" s="432" t="s">
        <v>97</v>
      </c>
      <c r="B135" s="9" t="s">
        <v>374</v>
      </c>
      <c r="C135" s="559"/>
      <c r="D135" s="559"/>
      <c r="E135" s="559"/>
      <c r="F135" s="559"/>
    </row>
    <row r="136" spans="1:6" s="90" customFormat="1" ht="12" customHeight="1">
      <c r="A136" s="432" t="s">
        <v>299</v>
      </c>
      <c r="B136" s="9" t="s">
        <v>643</v>
      </c>
      <c r="C136" s="559"/>
      <c r="D136" s="559"/>
      <c r="E136" s="559"/>
      <c r="F136" s="559"/>
    </row>
    <row r="137" spans="1:6" s="90" customFormat="1" ht="12" customHeight="1" thickBot="1">
      <c r="A137" s="441" t="s">
        <v>300</v>
      </c>
      <c r="B137" s="7" t="s">
        <v>644</v>
      </c>
      <c r="C137" s="559"/>
      <c r="D137" s="559"/>
      <c r="E137" s="559"/>
      <c r="F137" s="559"/>
    </row>
    <row r="138" spans="1:6" s="90" customFormat="1" ht="12" customHeight="1" thickBot="1">
      <c r="A138" s="32" t="s">
        <v>25</v>
      </c>
      <c r="B138" s="122" t="s">
        <v>645</v>
      </c>
      <c r="C138" s="560">
        <f>+C139+C140+C141+C142</f>
        <v>0</v>
      </c>
      <c r="D138" s="560">
        <f>+D139+D140+D141+D142</f>
        <v>0</v>
      </c>
      <c r="E138" s="560">
        <f>+E139+E140+E141+E142</f>
        <v>0</v>
      </c>
      <c r="F138" s="560">
        <f>+F139+F140+F141+F142</f>
        <v>0</v>
      </c>
    </row>
    <row r="139" spans="1:6" s="90" customFormat="1" ht="12" customHeight="1">
      <c r="A139" s="432" t="s">
        <v>174</v>
      </c>
      <c r="B139" s="9" t="s">
        <v>646</v>
      </c>
      <c r="C139" s="559"/>
      <c r="D139" s="559"/>
      <c r="E139" s="559"/>
      <c r="F139" s="559"/>
    </row>
    <row r="140" spans="1:6" s="90" customFormat="1" ht="12" customHeight="1">
      <c r="A140" s="432" t="s">
        <v>175</v>
      </c>
      <c r="B140" s="9" t="s">
        <v>647</v>
      </c>
      <c r="C140" s="559"/>
      <c r="D140" s="559"/>
      <c r="E140" s="559"/>
      <c r="F140" s="559"/>
    </row>
    <row r="141" spans="1:6" s="90" customFormat="1" ht="12" customHeight="1">
      <c r="A141" s="432" t="s">
        <v>227</v>
      </c>
      <c r="B141" s="9" t="s">
        <v>648</v>
      </c>
      <c r="C141" s="559"/>
      <c r="D141" s="559"/>
      <c r="E141" s="559"/>
      <c r="F141" s="559"/>
    </row>
    <row r="142" spans="1:6" ht="12.75" customHeight="1" thickBot="1">
      <c r="A142" s="432" t="s">
        <v>302</v>
      </c>
      <c r="B142" s="9" t="s">
        <v>649</v>
      </c>
      <c r="C142" s="559"/>
      <c r="D142" s="559"/>
      <c r="E142" s="559"/>
      <c r="F142" s="559"/>
    </row>
    <row r="143" spans="1:6" ht="12" customHeight="1" thickBot="1">
      <c r="A143" s="32" t="s">
        <v>26</v>
      </c>
      <c r="B143" s="122" t="s">
        <v>650</v>
      </c>
      <c r="C143" s="561">
        <f>+C124+C128+C133+C138</f>
        <v>0</v>
      </c>
      <c r="D143" s="561">
        <f>+D124+D128+D133+D138</f>
        <v>0</v>
      </c>
      <c r="E143" s="561">
        <f>+E124+E128+E133+E138</f>
        <v>0</v>
      </c>
      <c r="F143" s="561">
        <f>+F124+F128+F133+F138</f>
        <v>0</v>
      </c>
    </row>
    <row r="144" spans="1:6" ht="15" customHeight="1" thickBot="1">
      <c r="A144" s="443" t="s">
        <v>27</v>
      </c>
      <c r="B144" s="377" t="s">
        <v>651</v>
      </c>
      <c r="C144" s="561">
        <f>+C123+C143</f>
        <v>211199000</v>
      </c>
      <c r="D144" s="561">
        <f>+D123+D143</f>
        <v>210229000</v>
      </c>
      <c r="E144" s="561">
        <f>+E123+E143</f>
        <v>970000</v>
      </c>
      <c r="F144" s="561">
        <f>+F123+F143</f>
        <v>0</v>
      </c>
    </row>
    <row r="145" spans="3:6" ht="13.5" thickBot="1">
      <c r="C145" s="562"/>
      <c r="D145" s="562"/>
      <c r="E145" s="562"/>
      <c r="F145" s="562"/>
    </row>
    <row r="146" spans="1:6" ht="15" customHeight="1" thickBot="1">
      <c r="A146" s="248" t="s">
        <v>652</v>
      </c>
      <c r="B146" s="249"/>
      <c r="C146" s="119"/>
      <c r="D146" s="119"/>
      <c r="E146" s="119"/>
      <c r="F146" s="119"/>
    </row>
    <row r="147" spans="1:6" ht="14.25" customHeight="1" thickBot="1">
      <c r="A147" s="248" t="s">
        <v>198</v>
      </c>
      <c r="B147" s="249"/>
      <c r="C147" s="119"/>
      <c r="D147" s="119"/>
      <c r="E147" s="119"/>
      <c r="F147" s="119"/>
    </row>
    <row r="149" spans="2:4" ht="12.75">
      <c r="B149" s="563" t="s">
        <v>653</v>
      </c>
      <c r="C149" s="562">
        <f>C86-C144</f>
        <v>60000000</v>
      </c>
      <c r="D149" s="562">
        <f>D86-D144</f>
        <v>60000000</v>
      </c>
    </row>
    <row r="150" spans="2:3" ht="12.75">
      <c r="B150" s="564"/>
      <c r="C150" s="565"/>
    </row>
  </sheetData>
  <sheetProtection formatCells="0"/>
  <mergeCells count="7">
    <mergeCell ref="H94:I94"/>
    <mergeCell ref="B1:F1"/>
    <mergeCell ref="C2:F2"/>
    <mergeCell ref="B4:F4"/>
    <mergeCell ref="C5:F5"/>
    <mergeCell ref="A6:F6"/>
    <mergeCell ref="A89:F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4" max="255" man="1"/>
    <brk id="11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G16" sqref="G16"/>
    </sheetView>
  </sheetViews>
  <sheetFormatPr defaultColWidth="9.375" defaultRowHeight="12.75"/>
  <cols>
    <col min="1" max="1" width="19.50390625" style="388" customWidth="1"/>
    <col min="2" max="2" width="72.00390625" style="389" customWidth="1"/>
    <col min="3" max="3" width="25.00390625" style="390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e">
        <f>+CONCATENATE("9.1.3. melléklet a ……/",LEFT(#REF!,4),". (….) önkormányzati rendelethez")</f>
        <v>#REF!</v>
      </c>
    </row>
    <row r="2" spans="1:3" s="86" customFormat="1" ht="21" customHeight="1">
      <c r="A2" s="403" t="s">
        <v>61</v>
      </c>
      <c r="B2" s="348" t="s">
        <v>221</v>
      </c>
      <c r="C2" s="350" t="s">
        <v>53</v>
      </c>
    </row>
    <row r="3" spans="1:3" s="86" customFormat="1" ht="15.75" thickBot="1">
      <c r="A3" s="228" t="s">
        <v>195</v>
      </c>
      <c r="B3" s="349" t="s">
        <v>524</v>
      </c>
      <c r="C3" s="485" t="s">
        <v>433</v>
      </c>
    </row>
    <row r="4" spans="1:3" s="87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351" t="s">
        <v>55</v>
      </c>
    </row>
    <row r="6" spans="1:3" s="65" customFormat="1" ht="12.75" customHeight="1" thickBot="1">
      <c r="A6" s="193"/>
      <c r="B6" s="194" t="s">
        <v>489</v>
      </c>
      <c r="C6" s="195" t="s">
        <v>490</v>
      </c>
    </row>
    <row r="7" spans="1:3" s="65" customFormat="1" ht="15.75" customHeight="1" thickBot="1">
      <c r="A7" s="233"/>
      <c r="B7" s="234" t="s">
        <v>56</v>
      </c>
      <c r="C7" s="352"/>
    </row>
    <row r="8" spans="1:3" s="65" customFormat="1" ht="12" customHeight="1" thickBot="1">
      <c r="A8" s="32" t="s">
        <v>18</v>
      </c>
      <c r="B8" s="21" t="s">
        <v>251</v>
      </c>
      <c r="C8" s="287">
        <f>+C9+C10+C11+C12+C13+C14</f>
        <v>0</v>
      </c>
    </row>
    <row r="9" spans="1:3" s="88" customFormat="1" ht="12" customHeight="1">
      <c r="A9" s="432" t="s">
        <v>98</v>
      </c>
      <c r="B9" s="413" t="s">
        <v>252</v>
      </c>
      <c r="C9" s="290"/>
    </row>
    <row r="10" spans="1:3" s="89" customFormat="1" ht="12" customHeight="1">
      <c r="A10" s="433" t="s">
        <v>99</v>
      </c>
      <c r="B10" s="414" t="s">
        <v>253</v>
      </c>
      <c r="C10" s="289"/>
    </row>
    <row r="11" spans="1:3" s="89" customFormat="1" ht="12" customHeight="1">
      <c r="A11" s="433" t="s">
        <v>100</v>
      </c>
      <c r="B11" s="414" t="s">
        <v>540</v>
      </c>
      <c r="C11" s="289"/>
    </row>
    <row r="12" spans="1:3" s="89" customFormat="1" ht="12" customHeight="1">
      <c r="A12" s="433" t="s">
        <v>101</v>
      </c>
      <c r="B12" s="414" t="s">
        <v>255</v>
      </c>
      <c r="C12" s="289"/>
    </row>
    <row r="13" spans="1:3" s="89" customFormat="1" ht="12" customHeight="1">
      <c r="A13" s="433" t="s">
        <v>143</v>
      </c>
      <c r="B13" s="414" t="s">
        <v>502</v>
      </c>
      <c r="C13" s="289"/>
    </row>
    <row r="14" spans="1:3" s="88" customFormat="1" ht="12" customHeight="1" thickBot="1">
      <c r="A14" s="434" t="s">
        <v>102</v>
      </c>
      <c r="B14" s="415" t="s">
        <v>435</v>
      </c>
      <c r="C14" s="289"/>
    </row>
    <row r="15" spans="1:3" s="88" customFormat="1" ht="12" customHeight="1" thickBot="1">
      <c r="A15" s="32" t="s">
        <v>19</v>
      </c>
      <c r="B15" s="282" t="s">
        <v>256</v>
      </c>
      <c r="C15" s="287">
        <f>+C16+C17+C18+C19+C20</f>
        <v>0</v>
      </c>
    </row>
    <row r="16" spans="1:3" s="88" customFormat="1" ht="12" customHeight="1">
      <c r="A16" s="432" t="s">
        <v>104</v>
      </c>
      <c r="B16" s="413" t="s">
        <v>257</v>
      </c>
      <c r="C16" s="290"/>
    </row>
    <row r="17" spans="1:3" s="88" customFormat="1" ht="12" customHeight="1">
      <c r="A17" s="433" t="s">
        <v>105</v>
      </c>
      <c r="B17" s="414" t="s">
        <v>258</v>
      </c>
      <c r="C17" s="289"/>
    </row>
    <row r="18" spans="1:3" s="88" customFormat="1" ht="12" customHeight="1">
      <c r="A18" s="433" t="s">
        <v>106</v>
      </c>
      <c r="B18" s="414" t="s">
        <v>426</v>
      </c>
      <c r="C18" s="289"/>
    </row>
    <row r="19" spans="1:3" s="88" customFormat="1" ht="12" customHeight="1">
      <c r="A19" s="433" t="s">
        <v>107</v>
      </c>
      <c r="B19" s="414" t="s">
        <v>427</v>
      </c>
      <c r="C19" s="289"/>
    </row>
    <row r="20" spans="1:3" s="88" customFormat="1" ht="12" customHeight="1">
      <c r="A20" s="433" t="s">
        <v>108</v>
      </c>
      <c r="B20" s="414" t="s">
        <v>259</v>
      </c>
      <c r="C20" s="289"/>
    </row>
    <row r="21" spans="1:3" s="89" customFormat="1" ht="12" customHeight="1" thickBot="1">
      <c r="A21" s="434" t="s">
        <v>117</v>
      </c>
      <c r="B21" s="415" t="s">
        <v>260</v>
      </c>
      <c r="C21" s="291"/>
    </row>
    <row r="22" spans="1:3" s="89" customFormat="1" ht="12" customHeight="1" thickBot="1">
      <c r="A22" s="32" t="s">
        <v>20</v>
      </c>
      <c r="B22" s="21" t="s">
        <v>261</v>
      </c>
      <c r="C22" s="287">
        <f>+C23+C24+C25+C26+C27</f>
        <v>0</v>
      </c>
    </row>
    <row r="23" spans="1:3" s="89" customFormat="1" ht="12" customHeight="1">
      <c r="A23" s="432" t="s">
        <v>87</v>
      </c>
      <c r="B23" s="413" t="s">
        <v>262</v>
      </c>
      <c r="C23" s="290"/>
    </row>
    <row r="24" spans="1:3" s="88" customFormat="1" ht="12" customHeight="1">
      <c r="A24" s="433" t="s">
        <v>88</v>
      </c>
      <c r="B24" s="414" t="s">
        <v>263</v>
      </c>
      <c r="C24" s="289"/>
    </row>
    <row r="25" spans="1:3" s="89" customFormat="1" ht="12" customHeight="1">
      <c r="A25" s="433" t="s">
        <v>89</v>
      </c>
      <c r="B25" s="414" t="s">
        <v>428</v>
      </c>
      <c r="C25" s="289"/>
    </row>
    <row r="26" spans="1:3" s="89" customFormat="1" ht="12" customHeight="1">
      <c r="A26" s="433" t="s">
        <v>90</v>
      </c>
      <c r="B26" s="414" t="s">
        <v>429</v>
      </c>
      <c r="C26" s="289"/>
    </row>
    <row r="27" spans="1:3" s="89" customFormat="1" ht="12" customHeight="1">
      <c r="A27" s="433" t="s">
        <v>164</v>
      </c>
      <c r="B27" s="414" t="s">
        <v>264</v>
      </c>
      <c r="C27" s="289"/>
    </row>
    <row r="28" spans="1:3" s="89" customFormat="1" ht="12" customHeight="1" thickBot="1">
      <c r="A28" s="434" t="s">
        <v>165</v>
      </c>
      <c r="B28" s="415" t="s">
        <v>265</v>
      </c>
      <c r="C28" s="291"/>
    </row>
    <row r="29" spans="1:3" s="89" customFormat="1" ht="12" customHeight="1" thickBot="1">
      <c r="A29" s="32" t="s">
        <v>166</v>
      </c>
      <c r="B29" s="21" t="s">
        <v>266</v>
      </c>
      <c r="C29" s="293">
        <f>SUM(C30:C36)</f>
        <v>0</v>
      </c>
    </row>
    <row r="30" spans="1:3" s="89" customFormat="1" ht="12" customHeight="1">
      <c r="A30" s="432" t="s">
        <v>267</v>
      </c>
      <c r="B30" s="413" t="s">
        <v>545</v>
      </c>
      <c r="C30" s="290"/>
    </row>
    <row r="31" spans="1:3" s="89" customFormat="1" ht="12" customHeight="1">
      <c r="A31" s="433" t="s">
        <v>268</v>
      </c>
      <c r="B31" s="414" t="s">
        <v>546</v>
      </c>
      <c r="C31" s="289"/>
    </row>
    <row r="32" spans="1:3" s="89" customFormat="1" ht="12" customHeight="1">
      <c r="A32" s="433" t="s">
        <v>269</v>
      </c>
      <c r="B32" s="414" t="s">
        <v>547</v>
      </c>
      <c r="C32" s="289"/>
    </row>
    <row r="33" spans="1:3" s="89" customFormat="1" ht="12" customHeight="1">
      <c r="A33" s="433" t="s">
        <v>270</v>
      </c>
      <c r="B33" s="414" t="s">
        <v>548</v>
      </c>
      <c r="C33" s="289"/>
    </row>
    <row r="34" spans="1:3" s="89" customFormat="1" ht="12" customHeight="1">
      <c r="A34" s="433" t="s">
        <v>542</v>
      </c>
      <c r="B34" s="414" t="s">
        <v>271</v>
      </c>
      <c r="C34" s="289"/>
    </row>
    <row r="35" spans="1:3" s="89" customFormat="1" ht="12" customHeight="1">
      <c r="A35" s="433" t="s">
        <v>543</v>
      </c>
      <c r="B35" s="414" t="s">
        <v>272</v>
      </c>
      <c r="C35" s="289"/>
    </row>
    <row r="36" spans="1:3" s="89" customFormat="1" ht="12" customHeight="1" thickBot="1">
      <c r="A36" s="434" t="s">
        <v>544</v>
      </c>
      <c r="B36" s="502" t="s">
        <v>273</v>
      </c>
      <c r="C36" s="291"/>
    </row>
    <row r="37" spans="1:3" s="89" customFormat="1" ht="12" customHeight="1" thickBot="1">
      <c r="A37" s="32" t="s">
        <v>22</v>
      </c>
      <c r="B37" s="21" t="s">
        <v>436</v>
      </c>
      <c r="C37" s="287">
        <f>SUM(C38:C48)</f>
        <v>0</v>
      </c>
    </row>
    <row r="38" spans="1:3" s="89" customFormat="1" ht="12" customHeight="1">
      <c r="A38" s="432" t="s">
        <v>91</v>
      </c>
      <c r="B38" s="413" t="s">
        <v>276</v>
      </c>
      <c r="C38" s="290"/>
    </row>
    <row r="39" spans="1:3" s="89" customFormat="1" ht="12" customHeight="1">
      <c r="A39" s="433" t="s">
        <v>92</v>
      </c>
      <c r="B39" s="414" t="s">
        <v>277</v>
      </c>
      <c r="C39" s="289"/>
    </row>
    <row r="40" spans="1:3" s="89" customFormat="1" ht="12" customHeight="1">
      <c r="A40" s="433" t="s">
        <v>93</v>
      </c>
      <c r="B40" s="414" t="s">
        <v>278</v>
      </c>
      <c r="C40" s="289"/>
    </row>
    <row r="41" spans="1:3" s="89" customFormat="1" ht="12" customHeight="1">
      <c r="A41" s="433" t="s">
        <v>168</v>
      </c>
      <c r="B41" s="414" t="s">
        <v>279</v>
      </c>
      <c r="C41" s="289"/>
    </row>
    <row r="42" spans="1:3" s="89" customFormat="1" ht="12" customHeight="1">
      <c r="A42" s="433" t="s">
        <v>169</v>
      </c>
      <c r="B42" s="414" t="s">
        <v>280</v>
      </c>
      <c r="C42" s="289"/>
    </row>
    <row r="43" spans="1:3" s="89" customFormat="1" ht="12" customHeight="1">
      <c r="A43" s="433" t="s">
        <v>170</v>
      </c>
      <c r="B43" s="414" t="s">
        <v>281</v>
      </c>
      <c r="C43" s="289"/>
    </row>
    <row r="44" spans="1:3" s="89" customFormat="1" ht="12" customHeight="1">
      <c r="A44" s="433" t="s">
        <v>171</v>
      </c>
      <c r="B44" s="414" t="s">
        <v>282</v>
      </c>
      <c r="C44" s="289"/>
    </row>
    <row r="45" spans="1:3" s="89" customFormat="1" ht="12" customHeight="1">
      <c r="A45" s="433" t="s">
        <v>172</v>
      </c>
      <c r="B45" s="414" t="s">
        <v>549</v>
      </c>
      <c r="C45" s="289"/>
    </row>
    <row r="46" spans="1:3" s="89" customFormat="1" ht="12" customHeight="1">
      <c r="A46" s="433" t="s">
        <v>274</v>
      </c>
      <c r="B46" s="414" t="s">
        <v>284</v>
      </c>
      <c r="C46" s="292"/>
    </row>
    <row r="47" spans="1:3" s="89" customFormat="1" ht="12" customHeight="1">
      <c r="A47" s="434" t="s">
        <v>275</v>
      </c>
      <c r="B47" s="415" t="s">
        <v>438</v>
      </c>
      <c r="C47" s="399"/>
    </row>
    <row r="48" spans="1:3" s="89" customFormat="1" ht="12" customHeight="1" thickBot="1">
      <c r="A48" s="434" t="s">
        <v>437</v>
      </c>
      <c r="B48" s="415" t="s">
        <v>285</v>
      </c>
      <c r="C48" s="399"/>
    </row>
    <row r="49" spans="1:3" s="89" customFormat="1" ht="12" customHeight="1" thickBot="1">
      <c r="A49" s="32" t="s">
        <v>23</v>
      </c>
      <c r="B49" s="21" t="s">
        <v>286</v>
      </c>
      <c r="C49" s="287">
        <f>SUM(C50:C54)</f>
        <v>0</v>
      </c>
    </row>
    <row r="50" spans="1:3" s="89" customFormat="1" ht="12" customHeight="1">
      <c r="A50" s="432" t="s">
        <v>94</v>
      </c>
      <c r="B50" s="413" t="s">
        <v>290</v>
      </c>
      <c r="C50" s="458"/>
    </row>
    <row r="51" spans="1:3" s="89" customFormat="1" ht="12" customHeight="1">
      <c r="A51" s="433" t="s">
        <v>95</v>
      </c>
      <c r="B51" s="414" t="s">
        <v>291</v>
      </c>
      <c r="C51" s="292"/>
    </row>
    <row r="52" spans="1:3" s="89" customFormat="1" ht="12" customHeight="1">
      <c r="A52" s="433" t="s">
        <v>287</v>
      </c>
      <c r="B52" s="414" t="s">
        <v>292</v>
      </c>
      <c r="C52" s="292"/>
    </row>
    <row r="53" spans="1:3" s="89" customFormat="1" ht="12" customHeight="1">
      <c r="A53" s="433" t="s">
        <v>288</v>
      </c>
      <c r="B53" s="414" t="s">
        <v>293</v>
      </c>
      <c r="C53" s="292"/>
    </row>
    <row r="54" spans="1:3" s="89" customFormat="1" ht="12" customHeight="1" thickBot="1">
      <c r="A54" s="434" t="s">
        <v>289</v>
      </c>
      <c r="B54" s="502" t="s">
        <v>294</v>
      </c>
      <c r="C54" s="399"/>
    </row>
    <row r="55" spans="1:3" s="89" customFormat="1" ht="12" customHeight="1" thickBot="1">
      <c r="A55" s="32" t="s">
        <v>173</v>
      </c>
      <c r="B55" s="21" t="s">
        <v>295</v>
      </c>
      <c r="C55" s="287">
        <f>SUM(C56:C58)</f>
        <v>0</v>
      </c>
    </row>
    <row r="56" spans="1:3" s="89" customFormat="1" ht="12" customHeight="1">
      <c r="A56" s="432" t="s">
        <v>96</v>
      </c>
      <c r="B56" s="413" t="s">
        <v>296</v>
      </c>
      <c r="C56" s="290"/>
    </row>
    <row r="57" spans="1:3" s="89" customFormat="1" ht="12" customHeight="1">
      <c r="A57" s="433" t="s">
        <v>97</v>
      </c>
      <c r="B57" s="414" t="s">
        <v>430</v>
      </c>
      <c r="C57" s="289"/>
    </row>
    <row r="58" spans="1:3" s="89" customFormat="1" ht="12" customHeight="1">
      <c r="A58" s="433" t="s">
        <v>299</v>
      </c>
      <c r="B58" s="414" t="s">
        <v>297</v>
      </c>
      <c r="C58" s="289"/>
    </row>
    <row r="59" spans="1:3" s="89" customFormat="1" ht="12" customHeight="1" thickBot="1">
      <c r="A59" s="434" t="s">
        <v>300</v>
      </c>
      <c r="B59" s="502" t="s">
        <v>298</v>
      </c>
      <c r="C59" s="291"/>
    </row>
    <row r="60" spans="1:3" s="89" customFormat="1" ht="12" customHeight="1" thickBot="1">
      <c r="A60" s="32" t="s">
        <v>25</v>
      </c>
      <c r="B60" s="282" t="s">
        <v>301</v>
      </c>
      <c r="C60" s="287">
        <f>SUM(C61:C63)</f>
        <v>0</v>
      </c>
    </row>
    <row r="61" spans="1:3" s="89" customFormat="1" ht="12" customHeight="1">
      <c r="A61" s="432" t="s">
        <v>174</v>
      </c>
      <c r="B61" s="413" t="s">
        <v>303</v>
      </c>
      <c r="C61" s="292"/>
    </row>
    <row r="62" spans="1:3" s="89" customFormat="1" ht="12" customHeight="1">
      <c r="A62" s="433" t="s">
        <v>175</v>
      </c>
      <c r="B62" s="414" t="s">
        <v>431</v>
      </c>
      <c r="C62" s="292"/>
    </row>
    <row r="63" spans="1:3" s="89" customFormat="1" ht="12" customHeight="1">
      <c r="A63" s="433" t="s">
        <v>227</v>
      </c>
      <c r="B63" s="414" t="s">
        <v>304</v>
      </c>
      <c r="C63" s="292"/>
    </row>
    <row r="64" spans="1:3" s="89" customFormat="1" ht="12" customHeight="1" thickBot="1">
      <c r="A64" s="434" t="s">
        <v>302</v>
      </c>
      <c r="B64" s="502" t="s">
        <v>305</v>
      </c>
      <c r="C64" s="292"/>
    </row>
    <row r="65" spans="1:3" s="89" customFormat="1" ht="12" customHeight="1" thickBot="1">
      <c r="A65" s="32" t="s">
        <v>26</v>
      </c>
      <c r="B65" s="21" t="s">
        <v>306</v>
      </c>
      <c r="C65" s="293">
        <f>+C8+C15+C22+C29+C37+C49+C55+C60</f>
        <v>0</v>
      </c>
    </row>
    <row r="66" spans="1:3" s="89" customFormat="1" ht="12" customHeight="1" thickBot="1">
      <c r="A66" s="435" t="s">
        <v>397</v>
      </c>
      <c r="B66" s="282" t="s">
        <v>308</v>
      </c>
      <c r="C66" s="287">
        <f>SUM(C67:C69)</f>
        <v>0</v>
      </c>
    </row>
    <row r="67" spans="1:3" s="89" customFormat="1" ht="12" customHeight="1">
      <c r="A67" s="432" t="s">
        <v>339</v>
      </c>
      <c r="B67" s="413" t="s">
        <v>309</v>
      </c>
      <c r="C67" s="292"/>
    </row>
    <row r="68" spans="1:3" s="89" customFormat="1" ht="12" customHeight="1">
      <c r="A68" s="433" t="s">
        <v>348</v>
      </c>
      <c r="B68" s="414" t="s">
        <v>310</v>
      </c>
      <c r="C68" s="292"/>
    </row>
    <row r="69" spans="1:3" s="89" customFormat="1" ht="12" customHeight="1" thickBot="1">
      <c r="A69" s="434" t="s">
        <v>349</v>
      </c>
      <c r="B69" s="505" t="s">
        <v>311</v>
      </c>
      <c r="C69" s="292"/>
    </row>
    <row r="70" spans="1:3" s="89" customFormat="1" ht="12" customHeight="1" thickBot="1">
      <c r="A70" s="435" t="s">
        <v>312</v>
      </c>
      <c r="B70" s="282" t="s">
        <v>313</v>
      </c>
      <c r="C70" s="287">
        <f>SUM(C71:C74)</f>
        <v>0</v>
      </c>
    </row>
    <row r="71" spans="1:3" s="89" customFormat="1" ht="12" customHeight="1">
      <c r="A71" s="432" t="s">
        <v>144</v>
      </c>
      <c r="B71" s="413" t="s">
        <v>314</v>
      </c>
      <c r="C71" s="292"/>
    </row>
    <row r="72" spans="1:3" s="89" customFormat="1" ht="12" customHeight="1">
      <c r="A72" s="433" t="s">
        <v>145</v>
      </c>
      <c r="B72" s="414" t="s">
        <v>315</v>
      </c>
      <c r="C72" s="292"/>
    </row>
    <row r="73" spans="1:3" s="89" customFormat="1" ht="12" customHeight="1">
      <c r="A73" s="433" t="s">
        <v>340</v>
      </c>
      <c r="B73" s="414" t="s">
        <v>316</v>
      </c>
      <c r="C73" s="292"/>
    </row>
    <row r="74" spans="1:3" s="89" customFormat="1" ht="12" customHeight="1" thickBot="1">
      <c r="A74" s="434" t="s">
        <v>341</v>
      </c>
      <c r="B74" s="415" t="s">
        <v>317</v>
      </c>
      <c r="C74" s="292"/>
    </row>
    <row r="75" spans="1:3" s="89" customFormat="1" ht="12" customHeight="1" thickBot="1">
      <c r="A75" s="435" t="s">
        <v>318</v>
      </c>
      <c r="B75" s="282" t="s">
        <v>319</v>
      </c>
      <c r="C75" s="287">
        <f>SUM(C76:C77)</f>
        <v>0</v>
      </c>
    </row>
    <row r="76" spans="1:3" s="89" customFormat="1" ht="12" customHeight="1">
      <c r="A76" s="432" t="s">
        <v>342</v>
      </c>
      <c r="B76" s="413" t="s">
        <v>320</v>
      </c>
      <c r="C76" s="292"/>
    </row>
    <row r="77" spans="1:3" s="89" customFormat="1" ht="12" customHeight="1" thickBot="1">
      <c r="A77" s="434" t="s">
        <v>343</v>
      </c>
      <c r="B77" s="415" t="s">
        <v>321</v>
      </c>
      <c r="C77" s="292"/>
    </row>
    <row r="78" spans="1:3" s="88" customFormat="1" ht="12" customHeight="1" thickBot="1">
      <c r="A78" s="435" t="s">
        <v>322</v>
      </c>
      <c r="B78" s="282" t="s">
        <v>323</v>
      </c>
      <c r="C78" s="287">
        <f>SUM(C79:C81)</f>
        <v>0</v>
      </c>
    </row>
    <row r="79" spans="1:3" s="89" customFormat="1" ht="12" customHeight="1">
      <c r="A79" s="432" t="s">
        <v>344</v>
      </c>
      <c r="B79" s="413" t="s">
        <v>324</v>
      </c>
      <c r="C79" s="292"/>
    </row>
    <row r="80" spans="1:3" s="89" customFormat="1" ht="12" customHeight="1">
      <c r="A80" s="433" t="s">
        <v>345</v>
      </c>
      <c r="B80" s="414" t="s">
        <v>325</v>
      </c>
      <c r="C80" s="292"/>
    </row>
    <row r="81" spans="1:3" s="89" customFormat="1" ht="12" customHeight="1" thickBot="1">
      <c r="A81" s="434" t="s">
        <v>346</v>
      </c>
      <c r="B81" s="415" t="s">
        <v>326</v>
      </c>
      <c r="C81" s="292"/>
    </row>
    <row r="82" spans="1:3" s="89" customFormat="1" ht="12" customHeight="1" thickBot="1">
      <c r="A82" s="435" t="s">
        <v>327</v>
      </c>
      <c r="B82" s="282" t="s">
        <v>347</v>
      </c>
      <c r="C82" s="287">
        <f>SUM(C83:C86)</f>
        <v>0</v>
      </c>
    </row>
    <row r="83" spans="1:3" s="89" customFormat="1" ht="12" customHeight="1">
      <c r="A83" s="436" t="s">
        <v>328</v>
      </c>
      <c r="B83" s="413" t="s">
        <v>329</v>
      </c>
      <c r="C83" s="292"/>
    </row>
    <row r="84" spans="1:3" s="89" customFormat="1" ht="12" customHeight="1">
      <c r="A84" s="437" t="s">
        <v>330</v>
      </c>
      <c r="B84" s="414" t="s">
        <v>331</v>
      </c>
      <c r="C84" s="292"/>
    </row>
    <row r="85" spans="1:3" s="89" customFormat="1" ht="12" customHeight="1">
      <c r="A85" s="437" t="s">
        <v>332</v>
      </c>
      <c r="B85" s="414" t="s">
        <v>333</v>
      </c>
      <c r="C85" s="292"/>
    </row>
    <row r="86" spans="1:3" s="88" customFormat="1" ht="12" customHeight="1" thickBot="1">
      <c r="A86" s="438" t="s">
        <v>334</v>
      </c>
      <c r="B86" s="415" t="s">
        <v>335</v>
      </c>
      <c r="C86" s="292"/>
    </row>
    <row r="87" spans="1:3" s="88" customFormat="1" ht="12" customHeight="1" thickBot="1">
      <c r="A87" s="435" t="s">
        <v>336</v>
      </c>
      <c r="B87" s="282" t="s">
        <v>477</v>
      </c>
      <c r="C87" s="459"/>
    </row>
    <row r="88" spans="1:3" s="88" customFormat="1" ht="12" customHeight="1" thickBot="1">
      <c r="A88" s="435" t="s">
        <v>503</v>
      </c>
      <c r="B88" s="282" t="s">
        <v>337</v>
      </c>
      <c r="C88" s="459"/>
    </row>
    <row r="89" spans="1:3" s="88" customFormat="1" ht="12" customHeight="1" thickBot="1">
      <c r="A89" s="435" t="s">
        <v>504</v>
      </c>
      <c r="B89" s="420" t="s">
        <v>480</v>
      </c>
      <c r="C89" s="293">
        <f>+C66+C70+C75+C78+C82+C88+C87</f>
        <v>0</v>
      </c>
    </row>
    <row r="90" spans="1:3" s="88" customFormat="1" ht="12" customHeight="1" thickBot="1">
      <c r="A90" s="439" t="s">
        <v>505</v>
      </c>
      <c r="B90" s="421" t="s">
        <v>506</v>
      </c>
      <c r="C90" s="293">
        <f>+C65+C89</f>
        <v>0</v>
      </c>
    </row>
    <row r="91" spans="1:3" s="89" customFormat="1" ht="15" customHeight="1" thickBot="1">
      <c r="A91" s="239"/>
      <c r="B91" s="240"/>
      <c r="C91" s="357"/>
    </row>
    <row r="92" spans="1:3" s="65" customFormat="1" ht="16.5" customHeight="1" thickBot="1">
      <c r="A92" s="243"/>
      <c r="B92" s="244" t="s">
        <v>57</v>
      </c>
      <c r="C92" s="359"/>
    </row>
    <row r="93" spans="1:3" s="90" customFormat="1" ht="12" customHeight="1" thickBot="1">
      <c r="A93" s="405" t="s">
        <v>18</v>
      </c>
      <c r="B93" s="27" t="s">
        <v>510</v>
      </c>
      <c r="C93" s="286">
        <f>+C94+C95+C96+C97+C98+C111</f>
        <v>0</v>
      </c>
    </row>
    <row r="94" spans="1:3" ht="12" customHeight="1">
      <c r="A94" s="440" t="s">
        <v>98</v>
      </c>
      <c r="B94" s="10" t="s">
        <v>48</v>
      </c>
      <c r="C94" s="288"/>
    </row>
    <row r="95" spans="1:3" ht="12" customHeight="1">
      <c r="A95" s="433" t="s">
        <v>99</v>
      </c>
      <c r="B95" s="8" t="s">
        <v>176</v>
      </c>
      <c r="C95" s="289"/>
    </row>
    <row r="96" spans="1:3" ht="12" customHeight="1">
      <c r="A96" s="433" t="s">
        <v>100</v>
      </c>
      <c r="B96" s="8" t="s">
        <v>135</v>
      </c>
      <c r="C96" s="291"/>
    </row>
    <row r="97" spans="1:3" ht="12" customHeight="1">
      <c r="A97" s="433" t="s">
        <v>101</v>
      </c>
      <c r="B97" s="11" t="s">
        <v>177</v>
      </c>
      <c r="C97" s="291"/>
    </row>
    <row r="98" spans="1:3" ht="12" customHeight="1">
      <c r="A98" s="433" t="s">
        <v>112</v>
      </c>
      <c r="B98" s="19" t="s">
        <v>178</v>
      </c>
      <c r="C98" s="291"/>
    </row>
    <row r="99" spans="1:3" ht="12" customHeight="1">
      <c r="A99" s="433" t="s">
        <v>102</v>
      </c>
      <c r="B99" s="8" t="s">
        <v>507</v>
      </c>
      <c r="C99" s="291"/>
    </row>
    <row r="100" spans="1:3" ht="12" customHeight="1">
      <c r="A100" s="433" t="s">
        <v>103</v>
      </c>
      <c r="B100" s="133" t="s">
        <v>443</v>
      </c>
      <c r="C100" s="291"/>
    </row>
    <row r="101" spans="1:3" ht="12" customHeight="1">
      <c r="A101" s="433" t="s">
        <v>113</v>
      </c>
      <c r="B101" s="133" t="s">
        <v>442</v>
      </c>
      <c r="C101" s="291"/>
    </row>
    <row r="102" spans="1:3" ht="12" customHeight="1">
      <c r="A102" s="433" t="s">
        <v>114</v>
      </c>
      <c r="B102" s="133" t="s">
        <v>353</v>
      </c>
      <c r="C102" s="291"/>
    </row>
    <row r="103" spans="1:3" ht="12" customHeight="1">
      <c r="A103" s="433" t="s">
        <v>115</v>
      </c>
      <c r="B103" s="134" t="s">
        <v>354</v>
      </c>
      <c r="C103" s="291"/>
    </row>
    <row r="104" spans="1:3" ht="12" customHeight="1">
      <c r="A104" s="433" t="s">
        <v>116</v>
      </c>
      <c r="B104" s="134" t="s">
        <v>355</v>
      </c>
      <c r="C104" s="291"/>
    </row>
    <row r="105" spans="1:3" ht="12" customHeight="1">
      <c r="A105" s="433" t="s">
        <v>118</v>
      </c>
      <c r="B105" s="133" t="s">
        <v>356</v>
      </c>
      <c r="C105" s="291"/>
    </row>
    <row r="106" spans="1:3" ht="12" customHeight="1">
      <c r="A106" s="433" t="s">
        <v>179</v>
      </c>
      <c r="B106" s="133" t="s">
        <v>357</v>
      </c>
      <c r="C106" s="291"/>
    </row>
    <row r="107" spans="1:3" ht="12" customHeight="1">
      <c r="A107" s="433" t="s">
        <v>351</v>
      </c>
      <c r="B107" s="134" t="s">
        <v>358</v>
      </c>
      <c r="C107" s="291"/>
    </row>
    <row r="108" spans="1:3" ht="12" customHeight="1">
      <c r="A108" s="441" t="s">
        <v>352</v>
      </c>
      <c r="B108" s="135" t="s">
        <v>359</v>
      </c>
      <c r="C108" s="291"/>
    </row>
    <row r="109" spans="1:3" ht="12" customHeight="1">
      <c r="A109" s="433" t="s">
        <v>440</v>
      </c>
      <c r="B109" s="135" t="s">
        <v>360</v>
      </c>
      <c r="C109" s="291"/>
    </row>
    <row r="110" spans="1:3" ht="12" customHeight="1">
      <c r="A110" s="433" t="s">
        <v>441</v>
      </c>
      <c r="B110" s="134" t="s">
        <v>361</v>
      </c>
      <c r="C110" s="289"/>
    </row>
    <row r="111" spans="1:3" ht="12" customHeight="1">
      <c r="A111" s="433" t="s">
        <v>445</v>
      </c>
      <c r="B111" s="11" t="s">
        <v>49</v>
      </c>
      <c r="C111" s="289"/>
    </row>
    <row r="112" spans="1:3" ht="12" customHeight="1">
      <c r="A112" s="434" t="s">
        <v>446</v>
      </c>
      <c r="B112" s="8" t="s">
        <v>508</v>
      </c>
      <c r="C112" s="291"/>
    </row>
    <row r="113" spans="1:3" ht="12" customHeight="1" thickBot="1">
      <c r="A113" s="442" t="s">
        <v>447</v>
      </c>
      <c r="B113" s="136" t="s">
        <v>509</v>
      </c>
      <c r="C113" s="295"/>
    </row>
    <row r="114" spans="1:3" ht="12" customHeight="1" thickBot="1">
      <c r="A114" s="32" t="s">
        <v>19</v>
      </c>
      <c r="B114" s="26" t="s">
        <v>362</v>
      </c>
      <c r="C114" s="287">
        <f>+C115+C117+C119</f>
        <v>0</v>
      </c>
    </row>
    <row r="115" spans="1:3" ht="12" customHeight="1">
      <c r="A115" s="432" t="s">
        <v>104</v>
      </c>
      <c r="B115" s="8" t="s">
        <v>225</v>
      </c>
      <c r="C115" s="290"/>
    </row>
    <row r="116" spans="1:3" ht="12" customHeight="1">
      <c r="A116" s="432" t="s">
        <v>105</v>
      </c>
      <c r="B116" s="12" t="s">
        <v>366</v>
      </c>
      <c r="C116" s="290"/>
    </row>
    <row r="117" spans="1:3" ht="12" customHeight="1">
      <c r="A117" s="432" t="s">
        <v>106</v>
      </c>
      <c r="B117" s="12" t="s">
        <v>180</v>
      </c>
      <c r="C117" s="289"/>
    </row>
    <row r="118" spans="1:3" ht="12" customHeight="1">
      <c r="A118" s="432" t="s">
        <v>107</v>
      </c>
      <c r="B118" s="12" t="s">
        <v>367</v>
      </c>
      <c r="C118" s="269"/>
    </row>
    <row r="119" spans="1:3" ht="12" customHeight="1">
      <c r="A119" s="432" t="s">
        <v>108</v>
      </c>
      <c r="B119" s="284" t="s">
        <v>228</v>
      </c>
      <c r="C119" s="269"/>
    </row>
    <row r="120" spans="1:3" ht="12" customHeight="1">
      <c r="A120" s="432" t="s">
        <v>117</v>
      </c>
      <c r="B120" s="283" t="s">
        <v>432</v>
      </c>
      <c r="C120" s="269"/>
    </row>
    <row r="121" spans="1:3" ht="12" customHeight="1">
      <c r="A121" s="432" t="s">
        <v>119</v>
      </c>
      <c r="B121" s="409" t="s">
        <v>372</v>
      </c>
      <c r="C121" s="269"/>
    </row>
    <row r="122" spans="1:3" ht="12" customHeight="1">
      <c r="A122" s="432" t="s">
        <v>181</v>
      </c>
      <c r="B122" s="134" t="s">
        <v>355</v>
      </c>
      <c r="C122" s="269"/>
    </row>
    <row r="123" spans="1:3" ht="12" customHeight="1">
      <c r="A123" s="432" t="s">
        <v>182</v>
      </c>
      <c r="B123" s="134" t="s">
        <v>371</v>
      </c>
      <c r="C123" s="269"/>
    </row>
    <row r="124" spans="1:3" ht="12" customHeight="1">
      <c r="A124" s="432" t="s">
        <v>183</v>
      </c>
      <c r="B124" s="134" t="s">
        <v>370</v>
      </c>
      <c r="C124" s="269"/>
    </row>
    <row r="125" spans="1:3" ht="12" customHeight="1">
      <c r="A125" s="432" t="s">
        <v>363</v>
      </c>
      <c r="B125" s="134" t="s">
        <v>358</v>
      </c>
      <c r="C125" s="269"/>
    </row>
    <row r="126" spans="1:3" ht="12" customHeight="1">
      <c r="A126" s="432" t="s">
        <v>364</v>
      </c>
      <c r="B126" s="134" t="s">
        <v>369</v>
      </c>
      <c r="C126" s="269"/>
    </row>
    <row r="127" spans="1:3" ht="12" customHeight="1" thickBot="1">
      <c r="A127" s="441" t="s">
        <v>365</v>
      </c>
      <c r="B127" s="134" t="s">
        <v>368</v>
      </c>
      <c r="C127" s="271"/>
    </row>
    <row r="128" spans="1:3" ht="12" customHeight="1" thickBot="1">
      <c r="A128" s="32" t="s">
        <v>20</v>
      </c>
      <c r="B128" s="122" t="s">
        <v>450</v>
      </c>
      <c r="C128" s="287">
        <f>+C93+C114</f>
        <v>0</v>
      </c>
    </row>
    <row r="129" spans="1:3" ht="12" customHeight="1" thickBot="1">
      <c r="A129" s="32" t="s">
        <v>21</v>
      </c>
      <c r="B129" s="122" t="s">
        <v>451</v>
      </c>
      <c r="C129" s="287">
        <f>+C130+C131+C132</f>
        <v>0</v>
      </c>
    </row>
    <row r="130" spans="1:3" s="90" customFormat="1" ht="12" customHeight="1">
      <c r="A130" s="432" t="s">
        <v>267</v>
      </c>
      <c r="B130" s="9" t="s">
        <v>513</v>
      </c>
      <c r="C130" s="269"/>
    </row>
    <row r="131" spans="1:3" ht="12" customHeight="1">
      <c r="A131" s="432" t="s">
        <v>268</v>
      </c>
      <c r="B131" s="9" t="s">
        <v>459</v>
      </c>
      <c r="C131" s="269"/>
    </row>
    <row r="132" spans="1:3" ht="12" customHeight="1" thickBot="1">
      <c r="A132" s="441" t="s">
        <v>269</v>
      </c>
      <c r="B132" s="7" t="s">
        <v>512</v>
      </c>
      <c r="C132" s="269"/>
    </row>
    <row r="133" spans="1:3" ht="12" customHeight="1" thickBot="1">
      <c r="A133" s="32" t="s">
        <v>22</v>
      </c>
      <c r="B133" s="122" t="s">
        <v>452</v>
      </c>
      <c r="C133" s="287">
        <f>+C134+C135+C136+C137+C138+C139</f>
        <v>0</v>
      </c>
    </row>
    <row r="134" spans="1:3" ht="12" customHeight="1">
      <c r="A134" s="432" t="s">
        <v>91</v>
      </c>
      <c r="B134" s="9" t="s">
        <v>461</v>
      </c>
      <c r="C134" s="269"/>
    </row>
    <row r="135" spans="1:3" ht="12" customHeight="1">
      <c r="A135" s="432" t="s">
        <v>92</v>
      </c>
      <c r="B135" s="9" t="s">
        <v>453</v>
      </c>
      <c r="C135" s="269"/>
    </row>
    <row r="136" spans="1:3" ht="12" customHeight="1">
      <c r="A136" s="432" t="s">
        <v>93</v>
      </c>
      <c r="B136" s="9" t="s">
        <v>454</v>
      </c>
      <c r="C136" s="269"/>
    </row>
    <row r="137" spans="1:3" ht="12" customHeight="1">
      <c r="A137" s="432" t="s">
        <v>168</v>
      </c>
      <c r="B137" s="9" t="s">
        <v>511</v>
      </c>
      <c r="C137" s="269"/>
    </row>
    <row r="138" spans="1:3" ht="12" customHeight="1">
      <c r="A138" s="432" t="s">
        <v>169</v>
      </c>
      <c r="B138" s="9" t="s">
        <v>456</v>
      </c>
      <c r="C138" s="269"/>
    </row>
    <row r="139" spans="1:3" s="90" customFormat="1" ht="12" customHeight="1" thickBot="1">
      <c r="A139" s="441" t="s">
        <v>170</v>
      </c>
      <c r="B139" s="7" t="s">
        <v>457</v>
      </c>
      <c r="C139" s="269"/>
    </row>
    <row r="140" spans="1:11" ht="12" customHeight="1" thickBot="1">
      <c r="A140" s="32" t="s">
        <v>23</v>
      </c>
      <c r="B140" s="122" t="s">
        <v>537</v>
      </c>
      <c r="C140" s="293">
        <f>+C141+C142+C144+C145+C143</f>
        <v>0</v>
      </c>
      <c r="K140" s="251"/>
    </row>
    <row r="141" spans="1:3" ht="12.75">
      <c r="A141" s="432" t="s">
        <v>94</v>
      </c>
      <c r="B141" s="9" t="s">
        <v>373</v>
      </c>
      <c r="C141" s="269"/>
    </row>
    <row r="142" spans="1:3" ht="12" customHeight="1">
      <c r="A142" s="432" t="s">
        <v>95</v>
      </c>
      <c r="B142" s="9" t="s">
        <v>374</v>
      </c>
      <c r="C142" s="269"/>
    </row>
    <row r="143" spans="1:3" s="90" customFormat="1" ht="12" customHeight="1">
      <c r="A143" s="432" t="s">
        <v>287</v>
      </c>
      <c r="B143" s="9" t="s">
        <v>536</v>
      </c>
      <c r="C143" s="269"/>
    </row>
    <row r="144" spans="1:3" s="90" customFormat="1" ht="12" customHeight="1">
      <c r="A144" s="432" t="s">
        <v>288</v>
      </c>
      <c r="B144" s="9" t="s">
        <v>466</v>
      </c>
      <c r="C144" s="269"/>
    </row>
    <row r="145" spans="1:3" s="90" customFormat="1" ht="12" customHeight="1" thickBot="1">
      <c r="A145" s="441" t="s">
        <v>289</v>
      </c>
      <c r="B145" s="7" t="s">
        <v>393</v>
      </c>
      <c r="C145" s="269"/>
    </row>
    <row r="146" spans="1:3" s="90" customFormat="1" ht="12" customHeight="1" thickBot="1">
      <c r="A146" s="32" t="s">
        <v>24</v>
      </c>
      <c r="B146" s="122" t="s">
        <v>467</v>
      </c>
      <c r="C146" s="296">
        <f>+C147+C148+C149+C150+C151</f>
        <v>0</v>
      </c>
    </row>
    <row r="147" spans="1:3" s="90" customFormat="1" ht="12" customHeight="1">
      <c r="A147" s="432" t="s">
        <v>96</v>
      </c>
      <c r="B147" s="9" t="s">
        <v>462</v>
      </c>
      <c r="C147" s="269"/>
    </row>
    <row r="148" spans="1:3" s="90" customFormat="1" ht="12" customHeight="1">
      <c r="A148" s="432" t="s">
        <v>97</v>
      </c>
      <c r="B148" s="9" t="s">
        <v>469</v>
      </c>
      <c r="C148" s="269"/>
    </row>
    <row r="149" spans="1:3" s="90" customFormat="1" ht="12" customHeight="1">
      <c r="A149" s="432" t="s">
        <v>299</v>
      </c>
      <c r="B149" s="9" t="s">
        <v>464</v>
      </c>
      <c r="C149" s="269"/>
    </row>
    <row r="150" spans="1:3" ht="12.75" customHeight="1">
      <c r="A150" s="432" t="s">
        <v>300</v>
      </c>
      <c r="B150" s="9" t="s">
        <v>514</v>
      </c>
      <c r="C150" s="269"/>
    </row>
    <row r="151" spans="1:3" ht="12.75" customHeight="1" thickBot="1">
      <c r="A151" s="441" t="s">
        <v>468</v>
      </c>
      <c r="B151" s="7" t="s">
        <v>471</v>
      </c>
      <c r="C151" s="271"/>
    </row>
    <row r="152" spans="1:3" ht="12.75" customHeight="1" thickBot="1">
      <c r="A152" s="486" t="s">
        <v>25</v>
      </c>
      <c r="B152" s="122" t="s">
        <v>472</v>
      </c>
      <c r="C152" s="296"/>
    </row>
    <row r="153" spans="1:3" ht="12" customHeight="1" thickBot="1">
      <c r="A153" s="486" t="s">
        <v>26</v>
      </c>
      <c r="B153" s="122" t="s">
        <v>473</v>
      </c>
      <c r="C153" s="296"/>
    </row>
    <row r="154" spans="1:3" ht="15" customHeight="1" thickBot="1">
      <c r="A154" s="32" t="s">
        <v>27</v>
      </c>
      <c r="B154" s="122" t="s">
        <v>475</v>
      </c>
      <c r="C154" s="423">
        <f>+C129+C133+C140+C146+C152+C153</f>
        <v>0</v>
      </c>
    </row>
    <row r="155" spans="1:3" ht="13.5" thickBot="1">
      <c r="A155" s="443" t="s">
        <v>28</v>
      </c>
      <c r="B155" s="377" t="s">
        <v>474</v>
      </c>
      <c r="C155" s="423">
        <f>+C128+C154</f>
        <v>0</v>
      </c>
    </row>
    <row r="156" spans="1:3" ht="15" customHeight="1" thickBot="1">
      <c r="A156" s="385"/>
      <c r="B156" s="386"/>
      <c r="C156" s="387"/>
    </row>
    <row r="157" spans="1:3" ht="14.25" customHeight="1" thickBot="1">
      <c r="A157" s="248" t="s">
        <v>515</v>
      </c>
      <c r="B157" s="249"/>
      <c r="C157" s="119"/>
    </row>
    <row r="158" spans="1:3" ht="13.5" thickBot="1">
      <c r="A158" s="248" t="s">
        <v>198</v>
      </c>
      <c r="B158" s="249"/>
      <c r="C158" s="11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view="pageBreakPreview" zoomScale="60" zoomScaleNormal="110" zoomScalePageLayoutView="0" workbookViewId="0" topLeftCell="A1">
      <selection activeCell="D47" sqref="D47"/>
    </sheetView>
  </sheetViews>
  <sheetFormatPr defaultColWidth="9.375" defaultRowHeight="12.75"/>
  <cols>
    <col min="1" max="1" width="12.875" style="246" customWidth="1"/>
    <col min="2" max="2" width="49.375" style="247" customWidth="1"/>
    <col min="3" max="6" width="12.75390625" style="600" customWidth="1"/>
    <col min="7" max="16384" width="9.375" style="247" customWidth="1"/>
  </cols>
  <sheetData>
    <row r="1" spans="1:6" s="226" customFormat="1" ht="21" customHeight="1" thickBot="1">
      <c r="A1" s="781" t="s">
        <v>659</v>
      </c>
      <c r="B1" s="781"/>
      <c r="C1" s="781"/>
      <c r="D1" s="781"/>
      <c r="E1" s="781"/>
      <c r="F1" s="781"/>
    </row>
    <row r="2" spans="1:6" s="453" customFormat="1" ht="35.25" customHeight="1">
      <c r="A2" s="403" t="s">
        <v>196</v>
      </c>
      <c r="B2" s="348" t="s">
        <v>601</v>
      </c>
      <c r="C2" s="782" t="s">
        <v>59</v>
      </c>
      <c r="D2" s="782"/>
      <c r="E2" s="782"/>
      <c r="F2" s="783"/>
    </row>
    <row r="3" spans="1:6" s="453" customFormat="1" ht="23.25" thickBot="1">
      <c r="A3" s="446" t="s">
        <v>195</v>
      </c>
      <c r="B3" s="349" t="s">
        <v>401</v>
      </c>
      <c r="C3" s="566" t="s">
        <v>50</v>
      </c>
      <c r="D3" s="529" t="s">
        <v>611</v>
      </c>
      <c r="E3" s="529" t="s">
        <v>612</v>
      </c>
      <c r="F3" s="531" t="s">
        <v>613</v>
      </c>
    </row>
    <row r="4" spans="1:6" s="454" customFormat="1" ht="15.75" customHeight="1" thickBot="1">
      <c r="A4" s="784" t="s">
        <v>614</v>
      </c>
      <c r="B4" s="784"/>
      <c r="C4" s="784"/>
      <c r="D4" s="784"/>
      <c r="E4" s="784"/>
      <c r="F4" s="784"/>
    </row>
    <row r="5" spans="1:6" ht="13.5" thickBot="1">
      <c r="A5" s="404" t="s">
        <v>197</v>
      </c>
      <c r="B5" s="231" t="s">
        <v>615</v>
      </c>
      <c r="C5" s="785" t="s">
        <v>616</v>
      </c>
      <c r="D5" s="786"/>
      <c r="E5" s="786"/>
      <c r="F5" s="787"/>
    </row>
    <row r="6" spans="1:6" s="455" customFormat="1" ht="15.75" customHeight="1" thickBot="1">
      <c r="A6" s="778" t="s">
        <v>56</v>
      </c>
      <c r="B6" s="779"/>
      <c r="C6" s="779"/>
      <c r="D6" s="779"/>
      <c r="E6" s="779"/>
      <c r="F6" s="780"/>
    </row>
    <row r="7" spans="1:6" s="364" customFormat="1" ht="12" customHeight="1" thickBot="1">
      <c r="A7" s="567" t="s">
        <v>18</v>
      </c>
      <c r="B7" s="568" t="s">
        <v>654</v>
      </c>
      <c r="C7" s="569">
        <f aca="true" t="shared" si="0" ref="C7:C39">SUM(D7:F7)</f>
        <v>10000000</v>
      </c>
      <c r="D7" s="570">
        <f>SUM(D8:D17)</f>
        <v>10000000</v>
      </c>
      <c r="E7" s="570">
        <f>SUM(E8:E17)</f>
        <v>0</v>
      </c>
      <c r="F7" s="570">
        <f>SUM(F8:F17)</f>
        <v>0</v>
      </c>
    </row>
    <row r="8" spans="1:6" s="364" customFormat="1" ht="12" customHeight="1">
      <c r="A8" s="447" t="s">
        <v>98</v>
      </c>
      <c r="B8" s="571" t="s">
        <v>276</v>
      </c>
      <c r="C8" s="572">
        <f t="shared" si="0"/>
        <v>0</v>
      </c>
      <c r="D8" s="572">
        <v>0</v>
      </c>
      <c r="E8" s="573"/>
      <c r="F8" s="573"/>
    </row>
    <row r="9" spans="1:6" s="364" customFormat="1" ht="12" customHeight="1">
      <c r="A9" s="448" t="s">
        <v>99</v>
      </c>
      <c r="B9" s="574" t="s">
        <v>277</v>
      </c>
      <c r="C9" s="575">
        <f t="shared" si="0"/>
        <v>0</v>
      </c>
      <c r="D9" s="575">
        <v>0</v>
      </c>
      <c r="E9" s="576"/>
      <c r="F9" s="576"/>
    </row>
    <row r="10" spans="1:6" s="364" customFormat="1" ht="12" customHeight="1">
      <c r="A10" s="448" t="s">
        <v>100</v>
      </c>
      <c r="B10" s="574" t="s">
        <v>278</v>
      </c>
      <c r="C10" s="575">
        <f t="shared" si="0"/>
        <v>0</v>
      </c>
      <c r="D10" s="575">
        <v>0</v>
      </c>
      <c r="E10" s="576"/>
      <c r="F10" s="576"/>
    </row>
    <row r="11" spans="1:6" s="364" customFormat="1" ht="12" customHeight="1">
      <c r="A11" s="448" t="s">
        <v>101</v>
      </c>
      <c r="B11" s="574" t="s">
        <v>279</v>
      </c>
      <c r="C11" s="575">
        <f t="shared" si="0"/>
        <v>0</v>
      </c>
      <c r="D11" s="575">
        <v>0</v>
      </c>
      <c r="E11" s="576"/>
      <c r="F11" s="576"/>
    </row>
    <row r="12" spans="1:6" s="364" customFormat="1" ht="12" customHeight="1">
      <c r="A12" s="448" t="s">
        <v>143</v>
      </c>
      <c r="B12" s="574" t="s">
        <v>280</v>
      </c>
      <c r="C12" s="575">
        <f t="shared" si="0"/>
        <v>10000000</v>
      </c>
      <c r="D12" s="575">
        <v>10000000</v>
      </c>
      <c r="E12" s="576"/>
      <c r="F12" s="576"/>
    </row>
    <row r="13" spans="1:6" s="364" customFormat="1" ht="12" customHeight="1">
      <c r="A13" s="448" t="s">
        <v>102</v>
      </c>
      <c r="B13" s="574" t="s">
        <v>403</v>
      </c>
      <c r="C13" s="575">
        <f t="shared" si="0"/>
        <v>0</v>
      </c>
      <c r="D13" s="575">
        <v>0</v>
      </c>
      <c r="E13" s="576"/>
      <c r="F13" s="576"/>
    </row>
    <row r="14" spans="1:6" s="364" customFormat="1" ht="12" customHeight="1">
      <c r="A14" s="448" t="s">
        <v>103</v>
      </c>
      <c r="B14" s="574" t="s">
        <v>404</v>
      </c>
      <c r="C14" s="575">
        <f t="shared" si="0"/>
        <v>0</v>
      </c>
      <c r="D14" s="575">
        <v>0</v>
      </c>
      <c r="E14" s="576"/>
      <c r="F14" s="576"/>
    </row>
    <row r="15" spans="1:6" s="364" customFormat="1" ht="12" customHeight="1">
      <c r="A15" s="448" t="s">
        <v>113</v>
      </c>
      <c r="B15" s="574" t="s">
        <v>283</v>
      </c>
      <c r="C15" s="575">
        <f t="shared" si="0"/>
        <v>0</v>
      </c>
      <c r="D15" s="577">
        <v>0</v>
      </c>
      <c r="E15" s="578"/>
      <c r="F15" s="578"/>
    </row>
    <row r="16" spans="1:6" s="456" customFormat="1" ht="12" customHeight="1">
      <c r="A16" s="448" t="s">
        <v>114</v>
      </c>
      <c r="B16" s="574" t="s">
        <v>284</v>
      </c>
      <c r="C16" s="575">
        <f t="shared" si="0"/>
        <v>0</v>
      </c>
      <c r="D16" s="575">
        <v>0</v>
      </c>
      <c r="E16" s="576"/>
      <c r="F16" s="576"/>
    </row>
    <row r="17" spans="1:6" s="456" customFormat="1" ht="12" customHeight="1" thickBot="1">
      <c r="A17" s="579" t="s">
        <v>115</v>
      </c>
      <c r="B17" s="580" t="s">
        <v>285</v>
      </c>
      <c r="C17" s="581">
        <f t="shared" si="0"/>
        <v>0</v>
      </c>
      <c r="D17" s="582">
        <v>0</v>
      </c>
      <c r="E17" s="583"/>
      <c r="F17" s="583"/>
    </row>
    <row r="18" spans="1:6" s="364" customFormat="1" ht="12" customHeight="1" thickBot="1">
      <c r="A18" s="584" t="s">
        <v>19</v>
      </c>
      <c r="B18" s="585" t="s">
        <v>405</v>
      </c>
      <c r="C18" s="586">
        <f t="shared" si="0"/>
        <v>0</v>
      </c>
      <c r="D18" s="570">
        <v>0</v>
      </c>
      <c r="E18" s="570">
        <f>SUM(E19:E21)</f>
        <v>0</v>
      </c>
      <c r="F18" s="570">
        <f>SUM(F19:F21)</f>
        <v>0</v>
      </c>
    </row>
    <row r="19" spans="1:6" s="456" customFormat="1" ht="12" customHeight="1">
      <c r="A19" s="447" t="s">
        <v>104</v>
      </c>
      <c r="B19" s="571" t="s">
        <v>257</v>
      </c>
      <c r="C19" s="572">
        <f t="shared" si="0"/>
        <v>0</v>
      </c>
      <c r="D19" s="576">
        <v>0</v>
      </c>
      <c r="E19" s="576"/>
      <c r="F19" s="576"/>
    </row>
    <row r="20" spans="1:6" s="456" customFormat="1" ht="12" customHeight="1">
      <c r="A20" s="448" t="s">
        <v>105</v>
      </c>
      <c r="B20" s="574" t="s">
        <v>406</v>
      </c>
      <c r="C20" s="575">
        <f t="shared" si="0"/>
        <v>0</v>
      </c>
      <c r="D20" s="576">
        <v>0</v>
      </c>
      <c r="E20" s="576"/>
      <c r="F20" s="576"/>
    </row>
    <row r="21" spans="1:6" s="456" customFormat="1" ht="12" customHeight="1">
      <c r="A21" s="448" t="s">
        <v>106</v>
      </c>
      <c r="B21" s="574" t="s">
        <v>407</v>
      </c>
      <c r="C21" s="575">
        <f t="shared" si="0"/>
        <v>0</v>
      </c>
      <c r="D21" s="576">
        <v>0</v>
      </c>
      <c r="E21" s="576"/>
      <c r="F21" s="576"/>
    </row>
    <row r="22" spans="1:6" s="456" customFormat="1" ht="12" customHeight="1" thickBot="1">
      <c r="A22" s="448" t="s">
        <v>107</v>
      </c>
      <c r="B22" s="574" t="s">
        <v>655</v>
      </c>
      <c r="C22" s="575">
        <f t="shared" si="0"/>
        <v>0</v>
      </c>
      <c r="D22" s="576">
        <v>0</v>
      </c>
      <c r="E22" s="576"/>
      <c r="F22" s="576"/>
    </row>
    <row r="23" spans="1:6" s="456" customFormat="1" ht="12" customHeight="1" thickBot="1">
      <c r="A23" s="201" t="s">
        <v>20</v>
      </c>
      <c r="B23" s="122" t="s">
        <v>167</v>
      </c>
      <c r="C23" s="573">
        <f t="shared" si="0"/>
        <v>0</v>
      </c>
      <c r="D23" s="587">
        <v>0</v>
      </c>
      <c r="E23" s="587"/>
      <c r="F23" s="587"/>
    </row>
    <row r="24" spans="1:6" s="456" customFormat="1" ht="12" customHeight="1" thickBot="1">
      <c r="A24" s="201" t="s">
        <v>21</v>
      </c>
      <c r="B24" s="122" t="s">
        <v>408</v>
      </c>
      <c r="C24" s="573">
        <f t="shared" si="0"/>
        <v>0</v>
      </c>
      <c r="D24" s="570">
        <f>+D25+D26</f>
        <v>0</v>
      </c>
      <c r="E24" s="570">
        <f>+E25+E26</f>
        <v>0</v>
      </c>
      <c r="F24" s="570">
        <f>+F25+F26</f>
        <v>0</v>
      </c>
    </row>
    <row r="25" spans="1:6" s="456" customFormat="1" ht="12" customHeight="1">
      <c r="A25" s="447" t="s">
        <v>267</v>
      </c>
      <c r="B25" s="571" t="s">
        <v>406</v>
      </c>
      <c r="C25" s="572">
        <f t="shared" si="0"/>
        <v>0</v>
      </c>
      <c r="D25" s="588">
        <v>0</v>
      </c>
      <c r="E25" s="588"/>
      <c r="F25" s="588"/>
    </row>
    <row r="26" spans="1:6" s="456" customFormat="1" ht="12" customHeight="1">
      <c r="A26" s="448" t="s">
        <v>268</v>
      </c>
      <c r="B26" s="574" t="s">
        <v>409</v>
      </c>
      <c r="C26" s="575">
        <f t="shared" si="0"/>
        <v>0</v>
      </c>
      <c r="D26" s="589">
        <v>0</v>
      </c>
      <c r="E26" s="589"/>
      <c r="F26" s="589"/>
    </row>
    <row r="27" spans="1:6" s="456" customFormat="1" ht="12" customHeight="1" thickBot="1">
      <c r="A27" s="448" t="s">
        <v>269</v>
      </c>
      <c r="B27" s="574" t="s">
        <v>656</v>
      </c>
      <c r="C27" s="575">
        <f t="shared" si="0"/>
        <v>0</v>
      </c>
      <c r="D27" s="590">
        <v>0</v>
      </c>
      <c r="E27" s="590"/>
      <c r="F27" s="590"/>
    </row>
    <row r="28" spans="1:6" s="456" customFormat="1" ht="12" customHeight="1" thickBot="1">
      <c r="A28" s="201" t="s">
        <v>22</v>
      </c>
      <c r="B28" s="122" t="s">
        <v>410</v>
      </c>
      <c r="C28" s="573">
        <f t="shared" si="0"/>
        <v>0</v>
      </c>
      <c r="D28" s="570">
        <f>+D29+D30+D31</f>
        <v>0</v>
      </c>
      <c r="E28" s="570">
        <f>+E29+E30+E31</f>
        <v>0</v>
      </c>
      <c r="F28" s="570">
        <f>+F29+F30+F31</f>
        <v>0</v>
      </c>
    </row>
    <row r="29" spans="1:6" s="456" customFormat="1" ht="12" customHeight="1">
      <c r="A29" s="447" t="s">
        <v>91</v>
      </c>
      <c r="B29" s="571" t="s">
        <v>290</v>
      </c>
      <c r="C29" s="572">
        <f t="shared" si="0"/>
        <v>0</v>
      </c>
      <c r="D29" s="588">
        <v>0</v>
      </c>
      <c r="E29" s="588"/>
      <c r="F29" s="588"/>
    </row>
    <row r="30" spans="1:6" s="456" customFormat="1" ht="12" customHeight="1">
      <c r="A30" s="448" t="s">
        <v>92</v>
      </c>
      <c r="B30" s="574" t="s">
        <v>291</v>
      </c>
      <c r="C30" s="575">
        <f t="shared" si="0"/>
        <v>0</v>
      </c>
      <c r="D30" s="589">
        <v>0</v>
      </c>
      <c r="E30" s="589"/>
      <c r="F30" s="589"/>
    </row>
    <row r="31" spans="1:6" s="456" customFormat="1" ht="12" customHeight="1" thickBot="1">
      <c r="A31" s="448" t="s">
        <v>93</v>
      </c>
      <c r="B31" s="574" t="s">
        <v>292</v>
      </c>
      <c r="C31" s="575">
        <f t="shared" si="0"/>
        <v>0</v>
      </c>
      <c r="D31" s="590">
        <v>0</v>
      </c>
      <c r="E31" s="590"/>
      <c r="F31" s="590"/>
    </row>
    <row r="32" spans="1:6" s="364" customFormat="1" ht="12" customHeight="1" thickBot="1">
      <c r="A32" s="201" t="s">
        <v>23</v>
      </c>
      <c r="B32" s="122" t="s">
        <v>378</v>
      </c>
      <c r="C32" s="573">
        <f t="shared" si="0"/>
        <v>0</v>
      </c>
      <c r="D32" s="587">
        <v>0</v>
      </c>
      <c r="E32" s="587"/>
      <c r="F32" s="587"/>
    </row>
    <row r="33" spans="1:6" s="364" customFormat="1" ht="12" customHeight="1" thickBot="1">
      <c r="A33" s="201" t="s">
        <v>24</v>
      </c>
      <c r="B33" s="122" t="s">
        <v>411</v>
      </c>
      <c r="C33" s="573">
        <f t="shared" si="0"/>
        <v>0</v>
      </c>
      <c r="D33" s="591">
        <v>0</v>
      </c>
      <c r="E33" s="591"/>
      <c r="F33" s="591"/>
    </row>
    <row r="34" spans="1:6" s="364" customFormat="1" ht="12" customHeight="1" thickBot="1">
      <c r="A34" s="193" t="s">
        <v>25</v>
      </c>
      <c r="B34" s="122" t="s">
        <v>412</v>
      </c>
      <c r="C34" s="573">
        <f t="shared" si="0"/>
        <v>10000000</v>
      </c>
      <c r="D34" s="592">
        <f>+D7+D18+D23+D24+D28+D32+D33</f>
        <v>10000000</v>
      </c>
      <c r="E34" s="592">
        <f>+E7+E18+E23+E24+E28+E32+E33</f>
        <v>0</v>
      </c>
      <c r="F34" s="592">
        <f>+F7+F18+F23+F24+F28+F32+F33</f>
        <v>0</v>
      </c>
    </row>
    <row r="35" spans="1:6" s="364" customFormat="1" ht="12" customHeight="1" thickBot="1">
      <c r="A35" s="593" t="s">
        <v>26</v>
      </c>
      <c r="B35" s="122" t="s">
        <v>413</v>
      </c>
      <c r="C35" s="573">
        <f t="shared" si="0"/>
        <v>60000000</v>
      </c>
      <c r="D35" s="592">
        <f>+D36+D37+D38</f>
        <v>60000000</v>
      </c>
      <c r="E35" s="592">
        <f>+E36+E37+E38</f>
        <v>0</v>
      </c>
      <c r="F35" s="592">
        <f>+F36+F37+F38</f>
        <v>0</v>
      </c>
    </row>
    <row r="36" spans="1:6" s="364" customFormat="1" ht="12" customHeight="1">
      <c r="A36" s="447" t="s">
        <v>414</v>
      </c>
      <c r="B36" s="571" t="s">
        <v>235</v>
      </c>
      <c r="C36" s="572">
        <f t="shared" si="0"/>
        <v>0</v>
      </c>
      <c r="D36" s="588">
        <v>0</v>
      </c>
      <c r="E36" s="588"/>
      <c r="F36" s="588"/>
    </row>
    <row r="37" spans="1:6" s="364" customFormat="1" ht="12" customHeight="1">
      <c r="A37" s="448" t="s">
        <v>415</v>
      </c>
      <c r="B37" s="574" t="s">
        <v>2</v>
      </c>
      <c r="C37" s="575">
        <f t="shared" si="0"/>
        <v>0</v>
      </c>
      <c r="D37" s="589">
        <v>0</v>
      </c>
      <c r="E37" s="589"/>
      <c r="F37" s="589"/>
    </row>
    <row r="38" spans="1:6" s="456" customFormat="1" ht="12" customHeight="1" thickBot="1">
      <c r="A38" s="448" t="s">
        <v>416</v>
      </c>
      <c r="B38" s="574" t="s">
        <v>417</v>
      </c>
      <c r="C38" s="575">
        <f t="shared" si="0"/>
        <v>60000000</v>
      </c>
      <c r="D38" s="590">
        <v>60000000</v>
      </c>
      <c r="E38" s="590"/>
      <c r="F38" s="590"/>
    </row>
    <row r="39" spans="1:6" s="456" customFormat="1" ht="15" customHeight="1" thickBot="1">
      <c r="A39" s="593" t="s">
        <v>27</v>
      </c>
      <c r="B39" s="594" t="s">
        <v>418</v>
      </c>
      <c r="C39" s="595">
        <f t="shared" si="0"/>
        <v>70000000</v>
      </c>
      <c r="D39" s="596">
        <f>+D34+D35</f>
        <v>70000000</v>
      </c>
      <c r="E39" s="596">
        <f>+E34+E35</f>
        <v>0</v>
      </c>
      <c r="F39" s="596">
        <f>+F34+F35</f>
        <v>0</v>
      </c>
    </row>
    <row r="40" spans="1:6" s="456" customFormat="1" ht="15" customHeight="1">
      <c r="A40" s="239"/>
      <c r="B40" s="240"/>
      <c r="C40" s="597"/>
      <c r="D40" s="598"/>
      <c r="E40" s="598"/>
      <c r="F40" s="598"/>
    </row>
    <row r="41" spans="1:3" ht="13.5" thickBot="1">
      <c r="A41" s="241"/>
      <c r="B41" s="242"/>
      <c r="C41" s="599"/>
    </row>
    <row r="42" spans="1:6" s="455" customFormat="1" ht="16.5" customHeight="1" thickBot="1">
      <c r="A42" s="778" t="s">
        <v>57</v>
      </c>
      <c r="B42" s="779"/>
      <c r="C42" s="779"/>
      <c r="D42" s="779"/>
      <c r="E42" s="779"/>
      <c r="F42" s="780"/>
    </row>
    <row r="43" spans="1:6" s="457" customFormat="1" ht="12" customHeight="1" thickBot="1">
      <c r="A43" s="601" t="s">
        <v>18</v>
      </c>
      <c r="B43" s="602" t="s">
        <v>419</v>
      </c>
      <c r="C43" s="569">
        <f aca="true" t="shared" si="1" ref="C43:C54">SUM(D43:F43)</f>
        <v>70000000</v>
      </c>
      <c r="D43" s="570">
        <f>SUM(D44:D48)</f>
        <v>70000000</v>
      </c>
      <c r="E43" s="570">
        <f>SUM(E44:E48)</f>
        <v>0</v>
      </c>
      <c r="F43" s="570">
        <f>SUM(F44:F48)</f>
        <v>0</v>
      </c>
    </row>
    <row r="44" spans="1:6" ht="12" customHeight="1">
      <c r="A44" s="447" t="s">
        <v>98</v>
      </c>
      <c r="B44" s="10" t="s">
        <v>48</v>
      </c>
      <c r="C44" s="573">
        <f t="shared" si="1"/>
        <v>41093000</v>
      </c>
      <c r="D44" s="603">
        <v>41093000</v>
      </c>
      <c r="E44" s="588"/>
      <c r="F44" s="588"/>
    </row>
    <row r="45" spans="1:6" ht="12" customHeight="1">
      <c r="A45" s="448" t="s">
        <v>99</v>
      </c>
      <c r="B45" s="8" t="s">
        <v>176</v>
      </c>
      <c r="C45" s="576">
        <f t="shared" si="1"/>
        <v>9053000</v>
      </c>
      <c r="D45" s="604">
        <v>9053000</v>
      </c>
      <c r="E45" s="605"/>
      <c r="F45" s="605"/>
    </row>
    <row r="46" spans="1:6" ht="12" customHeight="1">
      <c r="A46" s="448" t="s">
        <v>100</v>
      </c>
      <c r="B46" s="8" t="s">
        <v>135</v>
      </c>
      <c r="C46" s="576">
        <f t="shared" si="1"/>
        <v>19854000</v>
      </c>
      <c r="D46" s="604">
        <v>19854000</v>
      </c>
      <c r="E46" s="605"/>
      <c r="F46" s="605"/>
    </row>
    <row r="47" spans="1:6" ht="12" customHeight="1">
      <c r="A47" s="448" t="s">
        <v>101</v>
      </c>
      <c r="B47" s="8" t="s">
        <v>177</v>
      </c>
      <c r="C47" s="576">
        <f t="shared" si="1"/>
        <v>0</v>
      </c>
      <c r="D47" s="604">
        <v>0</v>
      </c>
      <c r="E47" s="605"/>
      <c r="F47" s="605"/>
    </row>
    <row r="48" spans="1:6" ht="12" customHeight="1" thickBot="1">
      <c r="A48" s="579" t="s">
        <v>143</v>
      </c>
      <c r="B48" s="606" t="s">
        <v>178</v>
      </c>
      <c r="C48" s="607">
        <f t="shared" si="1"/>
        <v>0</v>
      </c>
      <c r="D48" s="604">
        <v>0</v>
      </c>
      <c r="E48" s="605"/>
      <c r="F48" s="605"/>
    </row>
    <row r="49" spans="1:6" ht="12" customHeight="1" thickBot="1">
      <c r="A49" s="608" t="s">
        <v>19</v>
      </c>
      <c r="B49" s="609" t="s">
        <v>420</v>
      </c>
      <c r="C49" s="586">
        <f t="shared" si="1"/>
        <v>0</v>
      </c>
      <c r="D49" s="570">
        <f>SUM(D50:D52)</f>
        <v>0</v>
      </c>
      <c r="E49" s="570">
        <f>SUM(E50:E52)</f>
        <v>0</v>
      </c>
      <c r="F49" s="570">
        <f>SUM(F50:F52)</f>
        <v>0</v>
      </c>
    </row>
    <row r="50" spans="1:6" s="457" customFormat="1" ht="12" customHeight="1">
      <c r="A50" s="447" t="s">
        <v>104</v>
      </c>
      <c r="B50" s="10" t="s">
        <v>225</v>
      </c>
      <c r="C50" s="573">
        <f t="shared" si="1"/>
        <v>0</v>
      </c>
      <c r="D50" s="588"/>
      <c r="E50" s="588"/>
      <c r="F50" s="588"/>
    </row>
    <row r="51" spans="1:6" ht="12" customHeight="1">
      <c r="A51" s="448" t="s">
        <v>105</v>
      </c>
      <c r="B51" s="8" t="s">
        <v>180</v>
      </c>
      <c r="C51" s="576">
        <f t="shared" si="1"/>
        <v>0</v>
      </c>
      <c r="D51" s="605">
        <v>0</v>
      </c>
      <c r="E51" s="605"/>
      <c r="F51" s="605"/>
    </row>
    <row r="52" spans="1:6" ht="12" customHeight="1">
      <c r="A52" s="448" t="s">
        <v>106</v>
      </c>
      <c r="B52" s="8" t="s">
        <v>58</v>
      </c>
      <c r="C52" s="576">
        <f t="shared" si="1"/>
        <v>0</v>
      </c>
      <c r="D52" s="605">
        <v>0</v>
      </c>
      <c r="E52" s="605"/>
      <c r="F52" s="605"/>
    </row>
    <row r="53" spans="1:6" ht="12" customHeight="1" thickBot="1">
      <c r="A53" s="448" t="s">
        <v>107</v>
      </c>
      <c r="B53" s="8" t="s">
        <v>657</v>
      </c>
      <c r="C53" s="576">
        <f t="shared" si="1"/>
        <v>0</v>
      </c>
      <c r="D53" s="605">
        <v>0</v>
      </c>
      <c r="E53" s="605"/>
      <c r="F53" s="605"/>
    </row>
    <row r="54" spans="1:6" ht="15" customHeight="1" thickBot="1">
      <c r="A54" s="201" t="s">
        <v>20</v>
      </c>
      <c r="B54" s="610" t="s">
        <v>658</v>
      </c>
      <c r="C54" s="595">
        <f t="shared" si="1"/>
        <v>70000000</v>
      </c>
      <c r="D54" s="611">
        <f>+D43+D49</f>
        <v>70000000</v>
      </c>
      <c r="E54" s="611">
        <f>+E43+E49</f>
        <v>0</v>
      </c>
      <c r="F54" s="611">
        <f>+F43+F49</f>
        <v>0</v>
      </c>
    </row>
    <row r="55" spans="3:6" ht="13.5" thickBot="1">
      <c r="C55" s="612"/>
      <c r="D55" s="612"/>
      <c r="E55" s="612"/>
      <c r="F55" s="612"/>
    </row>
    <row r="56" spans="1:6" ht="15" customHeight="1" thickBot="1">
      <c r="A56" s="248" t="s">
        <v>652</v>
      </c>
      <c r="B56" s="249"/>
      <c r="C56" s="119">
        <v>13</v>
      </c>
      <c r="D56" s="119">
        <v>13</v>
      </c>
      <c r="E56" s="119"/>
      <c r="F56" s="119"/>
    </row>
    <row r="57" spans="1:6" ht="14.25" customHeight="1" thickBot="1">
      <c r="A57" s="248" t="s">
        <v>198</v>
      </c>
      <c r="B57" s="249"/>
      <c r="C57" s="119"/>
      <c r="D57" s="119"/>
      <c r="E57" s="119"/>
      <c r="F57" s="119"/>
    </row>
  </sheetData>
  <sheetProtection selectLockedCells="1" selectUnlockedCells="1"/>
  <mergeCells count="6">
    <mergeCell ref="A1:F1"/>
    <mergeCell ref="C2:F2"/>
    <mergeCell ref="A4:F4"/>
    <mergeCell ref="C5:F5"/>
    <mergeCell ref="A6:F6"/>
    <mergeCell ref="A42:F4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30" zoomScaleNormal="130" workbookViewId="0" topLeftCell="B34">
      <selection activeCell="C41" sqref="C41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+CONCATENATE("9.2.2.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555</v>
      </c>
      <c r="C2" s="362" t="s">
        <v>59</v>
      </c>
    </row>
    <row r="3" spans="1:3" s="453" customFormat="1" ht="23.25" thickBot="1">
      <c r="A3" s="446" t="s">
        <v>195</v>
      </c>
      <c r="B3" s="349" t="s">
        <v>422</v>
      </c>
      <c r="C3" s="363" t="s">
        <v>59</v>
      </c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517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518</v>
      </c>
      <c r="C26" s="307">
        <f>+C27+C28+C29</f>
        <v>0</v>
      </c>
    </row>
    <row r="27" spans="1:3" s="456" customFormat="1" ht="12" customHeight="1">
      <c r="A27" s="449" t="s">
        <v>267</v>
      </c>
      <c r="B27" s="450" t="s">
        <v>262</v>
      </c>
      <c r="C27" s="70"/>
    </row>
    <row r="28" spans="1:3" s="456" customFormat="1" ht="12" customHeight="1">
      <c r="A28" s="449" t="s">
        <v>268</v>
      </c>
      <c r="B28" s="450" t="s">
        <v>406</v>
      </c>
      <c r="C28" s="305"/>
    </row>
    <row r="29" spans="1:3" s="456" customFormat="1" ht="12" customHeight="1">
      <c r="A29" s="449" t="s">
        <v>269</v>
      </c>
      <c r="B29" s="451" t="s">
        <v>409</v>
      </c>
      <c r="C29" s="305"/>
    </row>
    <row r="30" spans="1:3" s="456" customFormat="1" ht="12" customHeight="1" thickBot="1">
      <c r="A30" s="448" t="s">
        <v>270</v>
      </c>
      <c r="B30" s="132" t="s">
        <v>519</v>
      </c>
      <c r="C30" s="77"/>
    </row>
    <row r="31" spans="1:3" s="456" customFormat="1" ht="12" customHeight="1" thickBot="1">
      <c r="A31" s="201" t="s">
        <v>22</v>
      </c>
      <c r="B31" s="122" t="s">
        <v>410</v>
      </c>
      <c r="C31" s="307">
        <f>+C32+C33+C34</f>
        <v>0</v>
      </c>
    </row>
    <row r="32" spans="1:3" s="456" customFormat="1" ht="12" customHeight="1">
      <c r="A32" s="449" t="s">
        <v>91</v>
      </c>
      <c r="B32" s="450" t="s">
        <v>290</v>
      </c>
      <c r="C32" s="70"/>
    </row>
    <row r="33" spans="1:3" s="456" customFormat="1" ht="12" customHeight="1">
      <c r="A33" s="449" t="s">
        <v>92</v>
      </c>
      <c r="B33" s="451" t="s">
        <v>291</v>
      </c>
      <c r="C33" s="308"/>
    </row>
    <row r="34" spans="1:3" s="456" customFormat="1" ht="12" customHeight="1" thickBot="1">
      <c r="A34" s="448" t="s">
        <v>93</v>
      </c>
      <c r="B34" s="132" t="s">
        <v>292</v>
      </c>
      <c r="C34" s="77"/>
    </row>
    <row r="35" spans="1:3" s="364" customFormat="1" ht="12" customHeight="1" thickBot="1">
      <c r="A35" s="201" t="s">
        <v>23</v>
      </c>
      <c r="B35" s="122" t="s">
        <v>378</v>
      </c>
      <c r="C35" s="334"/>
    </row>
    <row r="36" spans="1:3" s="364" customFormat="1" ht="12" customHeight="1" thickBot="1">
      <c r="A36" s="201" t="s">
        <v>24</v>
      </c>
      <c r="B36" s="122" t="s">
        <v>411</v>
      </c>
      <c r="C36" s="355"/>
    </row>
    <row r="37" spans="1:3" s="364" customFormat="1" ht="12" customHeight="1" thickBot="1">
      <c r="A37" s="193" t="s">
        <v>25</v>
      </c>
      <c r="B37" s="122" t="s">
        <v>412</v>
      </c>
      <c r="C37" s="356">
        <f>+C8+C20+C25+C26+C31+C35+C36</f>
        <v>0</v>
      </c>
    </row>
    <row r="38" spans="1:3" s="364" customFormat="1" ht="12" customHeight="1" thickBot="1">
      <c r="A38" s="237" t="s">
        <v>26</v>
      </c>
      <c r="B38" s="122" t="s">
        <v>413</v>
      </c>
      <c r="C38" s="356">
        <f>+C39+C40+C41</f>
        <v>0</v>
      </c>
    </row>
    <row r="39" spans="1:3" s="364" customFormat="1" ht="12" customHeight="1">
      <c r="A39" s="449" t="s">
        <v>414</v>
      </c>
      <c r="B39" s="450" t="s">
        <v>235</v>
      </c>
      <c r="C39" s="70"/>
    </row>
    <row r="40" spans="1:3" s="364" customFormat="1" ht="12" customHeight="1">
      <c r="A40" s="449" t="s">
        <v>415</v>
      </c>
      <c r="B40" s="451" t="s">
        <v>2</v>
      </c>
      <c r="C40" s="308"/>
    </row>
    <row r="41" spans="1:3" s="456" customFormat="1" ht="12" customHeight="1" thickBot="1">
      <c r="A41" s="448" t="s">
        <v>416</v>
      </c>
      <c r="B41" s="132" t="s">
        <v>417</v>
      </c>
      <c r="C41" s="77"/>
    </row>
    <row r="42" spans="1:3" s="456" customFormat="1" ht="15" customHeight="1" thickBot="1">
      <c r="A42" s="237" t="s">
        <v>27</v>
      </c>
      <c r="B42" s="238" t="s">
        <v>418</v>
      </c>
      <c r="C42" s="359">
        <f>+C37+C38</f>
        <v>0</v>
      </c>
    </row>
    <row r="43" spans="1:3" s="456" customFormat="1" ht="15" customHeight="1">
      <c r="A43" s="239"/>
      <c r="B43" s="240"/>
      <c r="C43" s="357"/>
    </row>
    <row r="44" spans="1:3" ht="13.5" thickBot="1">
      <c r="A44" s="241"/>
      <c r="B44" s="242"/>
      <c r="C44" s="358"/>
    </row>
    <row r="45" spans="1:3" s="455" customFormat="1" ht="16.5" customHeight="1" thickBot="1">
      <c r="A45" s="243"/>
      <c r="B45" s="244" t="s">
        <v>57</v>
      </c>
      <c r="C45" s="359"/>
    </row>
    <row r="46" spans="1:3" s="457" customFormat="1" ht="12" customHeight="1" thickBot="1">
      <c r="A46" s="201" t="s">
        <v>18</v>
      </c>
      <c r="B46" s="122" t="s">
        <v>419</v>
      </c>
      <c r="C46" s="307">
        <f>SUM(C47:C51)</f>
        <v>0</v>
      </c>
    </row>
    <row r="47" spans="1:3" ht="12" customHeight="1">
      <c r="A47" s="448" t="s">
        <v>98</v>
      </c>
      <c r="B47" s="9" t="s">
        <v>48</v>
      </c>
      <c r="C47" s="70"/>
    </row>
    <row r="48" spans="1:3" ht="12" customHeight="1">
      <c r="A48" s="448" t="s">
        <v>99</v>
      </c>
      <c r="B48" s="8" t="s">
        <v>176</v>
      </c>
      <c r="C48" s="73"/>
    </row>
    <row r="49" spans="1:3" ht="12" customHeight="1">
      <c r="A49" s="448" t="s">
        <v>100</v>
      </c>
      <c r="B49" s="8" t="s">
        <v>135</v>
      </c>
      <c r="C49" s="73"/>
    </row>
    <row r="50" spans="1:3" ht="12" customHeight="1">
      <c r="A50" s="448" t="s">
        <v>101</v>
      </c>
      <c r="B50" s="8" t="s">
        <v>177</v>
      </c>
      <c r="C50" s="73"/>
    </row>
    <row r="51" spans="1:3" ht="12" customHeight="1" thickBot="1">
      <c r="A51" s="448" t="s">
        <v>143</v>
      </c>
      <c r="B51" s="8" t="s">
        <v>178</v>
      </c>
      <c r="C51" s="73"/>
    </row>
    <row r="52" spans="1:3" ht="12" customHeight="1" thickBot="1">
      <c r="A52" s="201" t="s">
        <v>19</v>
      </c>
      <c r="B52" s="122" t="s">
        <v>420</v>
      </c>
      <c r="C52" s="307">
        <f>SUM(C53:C55)</f>
        <v>0</v>
      </c>
    </row>
    <row r="53" spans="1:3" s="457" customFormat="1" ht="12" customHeight="1">
      <c r="A53" s="448" t="s">
        <v>104</v>
      </c>
      <c r="B53" s="9" t="s">
        <v>225</v>
      </c>
      <c r="C53" s="70"/>
    </row>
    <row r="54" spans="1:3" ht="12" customHeight="1">
      <c r="A54" s="448" t="s">
        <v>105</v>
      </c>
      <c r="B54" s="8" t="s">
        <v>180</v>
      </c>
      <c r="C54" s="73"/>
    </row>
    <row r="55" spans="1:3" ht="12" customHeight="1">
      <c r="A55" s="448" t="s">
        <v>106</v>
      </c>
      <c r="B55" s="8" t="s">
        <v>58</v>
      </c>
      <c r="C55" s="73"/>
    </row>
    <row r="56" spans="1:3" ht="12" customHeight="1" thickBot="1">
      <c r="A56" s="448" t="s">
        <v>107</v>
      </c>
      <c r="B56" s="8" t="s">
        <v>520</v>
      </c>
      <c r="C56" s="73"/>
    </row>
    <row r="57" spans="1:3" ht="15" customHeight="1" thickBot="1">
      <c r="A57" s="201" t="s">
        <v>20</v>
      </c>
      <c r="B57" s="122" t="s">
        <v>13</v>
      </c>
      <c r="C57" s="334"/>
    </row>
    <row r="58" spans="1:3" ht="13.5" thickBot="1">
      <c r="A58" s="201" t="s">
        <v>21</v>
      </c>
      <c r="B58" s="245" t="s">
        <v>525</v>
      </c>
      <c r="C58" s="360">
        <f>+C46+C52+C57</f>
        <v>0</v>
      </c>
    </row>
    <row r="59" ht="15" customHeight="1" thickBot="1">
      <c r="C59" s="361"/>
    </row>
    <row r="60" spans="1:3" ht="14.25" customHeight="1" thickBot="1">
      <c r="A60" s="248" t="s">
        <v>515</v>
      </c>
      <c r="B60" s="249"/>
      <c r="C60" s="119"/>
    </row>
    <row r="61" spans="1:3" ht="13.5" thickBot="1">
      <c r="A61" s="248" t="s">
        <v>198</v>
      </c>
      <c r="B61" s="249"/>
      <c r="C61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6" sqref="B6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+CONCATENATE("9.2.3.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402</v>
      </c>
      <c r="C2" s="362" t="s">
        <v>59</v>
      </c>
    </row>
    <row r="3" spans="1:3" s="453" customFormat="1" ht="23.25" thickBot="1">
      <c r="A3" s="446" t="s">
        <v>195</v>
      </c>
      <c r="B3" s="349" t="s">
        <v>526</v>
      </c>
      <c r="C3" s="363" t="s">
        <v>60</v>
      </c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517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518</v>
      </c>
      <c r="C26" s="307">
        <f>+C27+C28+C29</f>
        <v>0</v>
      </c>
    </row>
    <row r="27" spans="1:3" s="456" customFormat="1" ht="12" customHeight="1">
      <c r="A27" s="449" t="s">
        <v>267</v>
      </c>
      <c r="B27" s="450" t="s">
        <v>262</v>
      </c>
      <c r="C27" s="70"/>
    </row>
    <row r="28" spans="1:3" s="456" customFormat="1" ht="12" customHeight="1">
      <c r="A28" s="449" t="s">
        <v>268</v>
      </c>
      <c r="B28" s="450" t="s">
        <v>406</v>
      </c>
      <c r="C28" s="305"/>
    </row>
    <row r="29" spans="1:3" s="456" customFormat="1" ht="12" customHeight="1">
      <c r="A29" s="449" t="s">
        <v>269</v>
      </c>
      <c r="B29" s="451" t="s">
        <v>409</v>
      </c>
      <c r="C29" s="305"/>
    </row>
    <row r="30" spans="1:3" s="456" customFormat="1" ht="12" customHeight="1" thickBot="1">
      <c r="A30" s="448" t="s">
        <v>270</v>
      </c>
      <c r="B30" s="132" t="s">
        <v>519</v>
      </c>
      <c r="C30" s="77"/>
    </row>
    <row r="31" spans="1:3" s="456" customFormat="1" ht="12" customHeight="1" thickBot="1">
      <c r="A31" s="201" t="s">
        <v>22</v>
      </c>
      <c r="B31" s="122" t="s">
        <v>410</v>
      </c>
      <c r="C31" s="307">
        <f>+C32+C33+C34</f>
        <v>0</v>
      </c>
    </row>
    <row r="32" spans="1:3" s="456" customFormat="1" ht="12" customHeight="1">
      <c r="A32" s="449" t="s">
        <v>91</v>
      </c>
      <c r="B32" s="450" t="s">
        <v>290</v>
      </c>
      <c r="C32" s="70"/>
    </row>
    <row r="33" spans="1:3" s="456" customFormat="1" ht="12" customHeight="1">
      <c r="A33" s="449" t="s">
        <v>92</v>
      </c>
      <c r="B33" s="451" t="s">
        <v>291</v>
      </c>
      <c r="C33" s="308"/>
    </row>
    <row r="34" spans="1:3" s="456" customFormat="1" ht="12" customHeight="1" thickBot="1">
      <c r="A34" s="448" t="s">
        <v>93</v>
      </c>
      <c r="B34" s="132" t="s">
        <v>292</v>
      </c>
      <c r="C34" s="77"/>
    </row>
    <row r="35" spans="1:3" s="364" customFormat="1" ht="12" customHeight="1" thickBot="1">
      <c r="A35" s="201" t="s">
        <v>23</v>
      </c>
      <c r="B35" s="122" t="s">
        <v>378</v>
      </c>
      <c r="C35" s="334"/>
    </row>
    <row r="36" spans="1:3" s="364" customFormat="1" ht="12" customHeight="1" thickBot="1">
      <c r="A36" s="201" t="s">
        <v>24</v>
      </c>
      <c r="B36" s="122" t="s">
        <v>411</v>
      </c>
      <c r="C36" s="355"/>
    </row>
    <row r="37" spans="1:3" s="364" customFormat="1" ht="12" customHeight="1" thickBot="1">
      <c r="A37" s="193" t="s">
        <v>25</v>
      </c>
      <c r="B37" s="122" t="s">
        <v>412</v>
      </c>
      <c r="C37" s="356">
        <f>+C8+C20+C25+C26+C31+C35+C36</f>
        <v>0</v>
      </c>
    </row>
    <row r="38" spans="1:3" s="364" customFormat="1" ht="12" customHeight="1" thickBot="1">
      <c r="A38" s="237" t="s">
        <v>26</v>
      </c>
      <c r="B38" s="122" t="s">
        <v>413</v>
      </c>
      <c r="C38" s="356">
        <f>+C39+C40+C41</f>
        <v>0</v>
      </c>
    </row>
    <row r="39" spans="1:3" s="364" customFormat="1" ht="12" customHeight="1">
      <c r="A39" s="449" t="s">
        <v>414</v>
      </c>
      <c r="B39" s="450" t="s">
        <v>235</v>
      </c>
      <c r="C39" s="70"/>
    </row>
    <row r="40" spans="1:3" s="364" customFormat="1" ht="12" customHeight="1">
      <c r="A40" s="449" t="s">
        <v>415</v>
      </c>
      <c r="B40" s="451" t="s">
        <v>2</v>
      </c>
      <c r="C40" s="308"/>
    </row>
    <row r="41" spans="1:3" s="456" customFormat="1" ht="12" customHeight="1" thickBot="1">
      <c r="A41" s="448" t="s">
        <v>416</v>
      </c>
      <c r="B41" s="132" t="s">
        <v>417</v>
      </c>
      <c r="C41" s="77"/>
    </row>
    <row r="42" spans="1:3" s="456" customFormat="1" ht="15" customHeight="1" thickBot="1">
      <c r="A42" s="237" t="s">
        <v>27</v>
      </c>
      <c r="B42" s="238" t="s">
        <v>418</v>
      </c>
      <c r="C42" s="359">
        <f>+C37+C38</f>
        <v>0</v>
      </c>
    </row>
    <row r="43" spans="1:3" s="456" customFormat="1" ht="15" customHeight="1">
      <c r="A43" s="239"/>
      <c r="B43" s="240"/>
      <c r="C43" s="357"/>
    </row>
    <row r="44" spans="1:3" ht="13.5" thickBot="1">
      <c r="A44" s="241"/>
      <c r="B44" s="242"/>
      <c r="C44" s="358"/>
    </row>
    <row r="45" spans="1:3" s="455" customFormat="1" ht="16.5" customHeight="1" thickBot="1">
      <c r="A45" s="243"/>
      <c r="B45" s="244" t="s">
        <v>57</v>
      </c>
      <c r="C45" s="359"/>
    </row>
    <row r="46" spans="1:3" s="457" customFormat="1" ht="12" customHeight="1" thickBot="1">
      <c r="A46" s="201" t="s">
        <v>18</v>
      </c>
      <c r="B46" s="122" t="s">
        <v>419</v>
      </c>
      <c r="C46" s="307">
        <f>SUM(C47:C51)</f>
        <v>0</v>
      </c>
    </row>
    <row r="47" spans="1:3" ht="12" customHeight="1">
      <c r="A47" s="448" t="s">
        <v>98</v>
      </c>
      <c r="B47" s="9" t="s">
        <v>48</v>
      </c>
      <c r="C47" s="70"/>
    </row>
    <row r="48" spans="1:3" ht="12" customHeight="1">
      <c r="A48" s="448" t="s">
        <v>99</v>
      </c>
      <c r="B48" s="8" t="s">
        <v>176</v>
      </c>
      <c r="C48" s="73"/>
    </row>
    <row r="49" spans="1:3" ht="12" customHeight="1">
      <c r="A49" s="448" t="s">
        <v>100</v>
      </c>
      <c r="B49" s="8" t="s">
        <v>135</v>
      </c>
      <c r="C49" s="73"/>
    </row>
    <row r="50" spans="1:3" ht="12" customHeight="1">
      <c r="A50" s="448" t="s">
        <v>101</v>
      </c>
      <c r="B50" s="8" t="s">
        <v>177</v>
      </c>
      <c r="C50" s="73"/>
    </row>
    <row r="51" spans="1:3" ht="12" customHeight="1" thickBot="1">
      <c r="A51" s="448" t="s">
        <v>143</v>
      </c>
      <c r="B51" s="8" t="s">
        <v>178</v>
      </c>
      <c r="C51" s="73"/>
    </row>
    <row r="52" spans="1:3" ht="12" customHeight="1" thickBot="1">
      <c r="A52" s="201" t="s">
        <v>19</v>
      </c>
      <c r="B52" s="122" t="s">
        <v>420</v>
      </c>
      <c r="C52" s="307">
        <f>SUM(C53:C55)</f>
        <v>0</v>
      </c>
    </row>
    <row r="53" spans="1:3" s="457" customFormat="1" ht="12" customHeight="1">
      <c r="A53" s="448" t="s">
        <v>104</v>
      </c>
      <c r="B53" s="9" t="s">
        <v>225</v>
      </c>
      <c r="C53" s="70"/>
    </row>
    <row r="54" spans="1:3" ht="12" customHeight="1">
      <c r="A54" s="448" t="s">
        <v>105</v>
      </c>
      <c r="B54" s="8" t="s">
        <v>180</v>
      </c>
      <c r="C54" s="73"/>
    </row>
    <row r="55" spans="1:3" ht="12" customHeight="1">
      <c r="A55" s="448" t="s">
        <v>106</v>
      </c>
      <c r="B55" s="8" t="s">
        <v>58</v>
      </c>
      <c r="C55" s="73"/>
    </row>
    <row r="56" spans="1:3" ht="12" customHeight="1" thickBot="1">
      <c r="A56" s="448" t="s">
        <v>107</v>
      </c>
      <c r="B56" s="8" t="s">
        <v>520</v>
      </c>
      <c r="C56" s="73"/>
    </row>
    <row r="57" spans="1:3" ht="15" customHeight="1" thickBot="1">
      <c r="A57" s="201" t="s">
        <v>20</v>
      </c>
      <c r="B57" s="122" t="s">
        <v>13</v>
      </c>
      <c r="C57" s="334"/>
    </row>
    <row r="58" spans="1:3" ht="13.5" thickBot="1">
      <c r="A58" s="201" t="s">
        <v>21</v>
      </c>
      <c r="B58" s="245" t="s">
        <v>525</v>
      </c>
      <c r="C58" s="360">
        <f>+C46+C52+C57</f>
        <v>0</v>
      </c>
    </row>
    <row r="59" ht="15" customHeight="1" thickBot="1">
      <c r="C59" s="361"/>
    </row>
    <row r="60" spans="1:3" ht="14.25" customHeight="1" thickBot="1">
      <c r="A60" s="248" t="s">
        <v>515</v>
      </c>
      <c r="B60" s="249"/>
      <c r="C60" s="119"/>
    </row>
    <row r="61" spans="1:3" ht="13.5" thickBot="1">
      <c r="A61" s="248" t="s">
        <v>198</v>
      </c>
      <c r="B61" s="249"/>
      <c r="C61" s="11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+CONCATENATE("9.3.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199</v>
      </c>
      <c r="C2" s="362" t="s">
        <v>60</v>
      </c>
    </row>
    <row r="3" spans="1:3" s="453" customFormat="1" ht="23.25" thickBot="1">
      <c r="A3" s="446" t="s">
        <v>195</v>
      </c>
      <c r="B3" s="349" t="s">
        <v>401</v>
      </c>
      <c r="C3" s="363"/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521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408</v>
      </c>
      <c r="C26" s="307">
        <f>+C27+C28</f>
        <v>0</v>
      </c>
    </row>
    <row r="27" spans="1:3" s="456" customFormat="1" ht="12" customHeight="1">
      <c r="A27" s="449" t="s">
        <v>267</v>
      </c>
      <c r="B27" s="450" t="s">
        <v>406</v>
      </c>
      <c r="C27" s="70"/>
    </row>
    <row r="28" spans="1:3" s="456" customFormat="1" ht="12" customHeight="1">
      <c r="A28" s="449" t="s">
        <v>268</v>
      </c>
      <c r="B28" s="451" t="s">
        <v>409</v>
      </c>
      <c r="C28" s="308"/>
    </row>
    <row r="29" spans="1:3" s="456" customFormat="1" ht="12" customHeight="1" thickBot="1">
      <c r="A29" s="448" t="s">
        <v>269</v>
      </c>
      <c r="B29" s="132" t="s">
        <v>522</v>
      </c>
      <c r="C29" s="77"/>
    </row>
    <row r="30" spans="1:3" s="456" customFormat="1" ht="12" customHeight="1" thickBot="1">
      <c r="A30" s="201" t="s">
        <v>22</v>
      </c>
      <c r="B30" s="122" t="s">
        <v>410</v>
      </c>
      <c r="C30" s="307">
        <f>+C31+C32+C33</f>
        <v>0</v>
      </c>
    </row>
    <row r="31" spans="1:3" s="456" customFormat="1" ht="12" customHeight="1">
      <c r="A31" s="449" t="s">
        <v>91</v>
      </c>
      <c r="B31" s="450" t="s">
        <v>290</v>
      </c>
      <c r="C31" s="70"/>
    </row>
    <row r="32" spans="1:3" s="456" customFormat="1" ht="12" customHeight="1">
      <c r="A32" s="449" t="s">
        <v>92</v>
      </c>
      <c r="B32" s="451" t="s">
        <v>291</v>
      </c>
      <c r="C32" s="308"/>
    </row>
    <row r="33" spans="1:3" s="456" customFormat="1" ht="12" customHeight="1" thickBot="1">
      <c r="A33" s="448" t="s">
        <v>93</v>
      </c>
      <c r="B33" s="132" t="s">
        <v>292</v>
      </c>
      <c r="C33" s="77"/>
    </row>
    <row r="34" spans="1:3" s="364" customFormat="1" ht="12" customHeight="1" thickBot="1">
      <c r="A34" s="201" t="s">
        <v>23</v>
      </c>
      <c r="B34" s="122" t="s">
        <v>378</v>
      </c>
      <c r="C34" s="334"/>
    </row>
    <row r="35" spans="1:3" s="364" customFormat="1" ht="12" customHeight="1" thickBot="1">
      <c r="A35" s="201" t="s">
        <v>24</v>
      </c>
      <c r="B35" s="122" t="s">
        <v>411</v>
      </c>
      <c r="C35" s="355"/>
    </row>
    <row r="36" spans="1:3" s="364" customFormat="1" ht="12" customHeight="1" thickBot="1">
      <c r="A36" s="193" t="s">
        <v>25</v>
      </c>
      <c r="B36" s="122" t="s">
        <v>523</v>
      </c>
      <c r="C36" s="356">
        <f>+C8+C20+C25+C26+C30+C34+C35</f>
        <v>0</v>
      </c>
    </row>
    <row r="37" spans="1:3" s="364" customFormat="1" ht="12" customHeight="1" thickBot="1">
      <c r="A37" s="237" t="s">
        <v>26</v>
      </c>
      <c r="B37" s="122" t="s">
        <v>413</v>
      </c>
      <c r="C37" s="356">
        <f>+C38+C39+C40</f>
        <v>0</v>
      </c>
    </row>
    <row r="38" spans="1:3" s="364" customFormat="1" ht="12" customHeight="1">
      <c r="A38" s="449" t="s">
        <v>414</v>
      </c>
      <c r="B38" s="450" t="s">
        <v>235</v>
      </c>
      <c r="C38" s="70"/>
    </row>
    <row r="39" spans="1:3" s="364" customFormat="1" ht="12" customHeight="1">
      <c r="A39" s="449" t="s">
        <v>415</v>
      </c>
      <c r="B39" s="451" t="s">
        <v>2</v>
      </c>
      <c r="C39" s="308"/>
    </row>
    <row r="40" spans="1:3" s="456" customFormat="1" ht="12" customHeight="1" thickBot="1">
      <c r="A40" s="448" t="s">
        <v>416</v>
      </c>
      <c r="B40" s="132" t="s">
        <v>417</v>
      </c>
      <c r="C40" s="77"/>
    </row>
    <row r="41" spans="1:3" s="456" customFormat="1" ht="15" customHeight="1" thickBot="1">
      <c r="A41" s="237" t="s">
        <v>27</v>
      </c>
      <c r="B41" s="238" t="s">
        <v>418</v>
      </c>
      <c r="C41" s="359">
        <f>+C36+C37</f>
        <v>0</v>
      </c>
    </row>
    <row r="42" spans="1:3" s="456" customFormat="1" ht="15" customHeight="1">
      <c r="A42" s="239"/>
      <c r="B42" s="240"/>
      <c r="C42" s="357"/>
    </row>
    <row r="43" spans="1:3" ht="13.5" thickBot="1">
      <c r="A43" s="241"/>
      <c r="B43" s="242"/>
      <c r="C43" s="358"/>
    </row>
    <row r="44" spans="1:3" s="455" customFormat="1" ht="16.5" customHeight="1" thickBot="1">
      <c r="A44" s="243"/>
      <c r="B44" s="244" t="s">
        <v>57</v>
      </c>
      <c r="C44" s="359"/>
    </row>
    <row r="45" spans="1:3" s="457" customFormat="1" ht="12" customHeight="1" thickBot="1">
      <c r="A45" s="201" t="s">
        <v>18</v>
      </c>
      <c r="B45" s="122" t="s">
        <v>419</v>
      </c>
      <c r="C45" s="307">
        <f>SUM(C46:C50)</f>
        <v>0</v>
      </c>
    </row>
    <row r="46" spans="1:3" ht="12" customHeight="1">
      <c r="A46" s="448" t="s">
        <v>98</v>
      </c>
      <c r="B46" s="9" t="s">
        <v>48</v>
      </c>
      <c r="C46" s="70"/>
    </row>
    <row r="47" spans="1:3" ht="12" customHeight="1">
      <c r="A47" s="448" t="s">
        <v>99</v>
      </c>
      <c r="B47" s="8" t="s">
        <v>176</v>
      </c>
      <c r="C47" s="73"/>
    </row>
    <row r="48" spans="1:3" ht="12" customHeight="1">
      <c r="A48" s="448" t="s">
        <v>100</v>
      </c>
      <c r="B48" s="8" t="s">
        <v>135</v>
      </c>
      <c r="C48" s="73"/>
    </row>
    <row r="49" spans="1:3" ht="12" customHeight="1">
      <c r="A49" s="448" t="s">
        <v>101</v>
      </c>
      <c r="B49" s="8" t="s">
        <v>177</v>
      </c>
      <c r="C49" s="73"/>
    </row>
    <row r="50" spans="1:3" ht="12" customHeight="1" thickBot="1">
      <c r="A50" s="448" t="s">
        <v>143</v>
      </c>
      <c r="B50" s="8" t="s">
        <v>178</v>
      </c>
      <c r="C50" s="73"/>
    </row>
    <row r="51" spans="1:3" ht="12" customHeight="1" thickBot="1">
      <c r="A51" s="201" t="s">
        <v>19</v>
      </c>
      <c r="B51" s="122" t="s">
        <v>420</v>
      </c>
      <c r="C51" s="307">
        <f>SUM(C52:C54)</f>
        <v>0</v>
      </c>
    </row>
    <row r="52" spans="1:3" s="457" customFormat="1" ht="12" customHeight="1">
      <c r="A52" s="448" t="s">
        <v>104</v>
      </c>
      <c r="B52" s="9" t="s">
        <v>225</v>
      </c>
      <c r="C52" s="70"/>
    </row>
    <row r="53" spans="1:3" ht="12" customHeight="1">
      <c r="A53" s="448" t="s">
        <v>105</v>
      </c>
      <c r="B53" s="8" t="s">
        <v>180</v>
      </c>
      <c r="C53" s="73"/>
    </row>
    <row r="54" spans="1:3" ht="12" customHeight="1">
      <c r="A54" s="448" t="s">
        <v>106</v>
      </c>
      <c r="B54" s="8" t="s">
        <v>58</v>
      </c>
      <c r="C54" s="73"/>
    </row>
    <row r="55" spans="1:3" ht="12" customHeight="1" thickBot="1">
      <c r="A55" s="448" t="s">
        <v>107</v>
      </c>
      <c r="B55" s="8" t="s">
        <v>520</v>
      </c>
      <c r="C55" s="73"/>
    </row>
    <row r="56" spans="1:3" ht="15" customHeight="1" thickBot="1">
      <c r="A56" s="201" t="s">
        <v>20</v>
      </c>
      <c r="B56" s="122" t="s">
        <v>13</v>
      </c>
      <c r="C56" s="334"/>
    </row>
    <row r="57" spans="1:3" ht="13.5" thickBot="1">
      <c r="A57" s="201" t="s">
        <v>21</v>
      </c>
      <c r="B57" s="245" t="s">
        <v>525</v>
      </c>
      <c r="C57" s="360">
        <f>+C45+C51+C56</f>
        <v>0</v>
      </c>
    </row>
    <row r="58" ht="15" customHeight="1" thickBot="1">
      <c r="C58" s="361"/>
    </row>
    <row r="59" spans="1:3" ht="14.25" customHeight="1" thickBot="1">
      <c r="A59" s="248" t="s">
        <v>515</v>
      </c>
      <c r="B59" s="249"/>
      <c r="C59" s="119"/>
    </row>
    <row r="60" spans="1:3" ht="13.5" thickBot="1">
      <c r="A60" s="248" t="s">
        <v>198</v>
      </c>
      <c r="B60" s="249"/>
      <c r="C60" s="11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24">
      <selection activeCell="C28" sqref="C28"/>
    </sheetView>
  </sheetViews>
  <sheetFormatPr defaultColWidth="9.37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10" customWidth="1"/>
    <col min="5" max="16384" width="9.375" style="410" customWidth="1"/>
  </cols>
  <sheetData>
    <row r="1" spans="1:3" ht="15.75" customHeight="1">
      <c r="A1" s="728" t="s">
        <v>15</v>
      </c>
      <c r="B1" s="728"/>
      <c r="C1" s="728"/>
    </row>
    <row r="2" spans="1:3" ht="15.75" customHeight="1" thickBot="1">
      <c r="A2" s="729" t="s">
        <v>146</v>
      </c>
      <c r="B2" s="729"/>
      <c r="C2" s="297" t="s">
        <v>226</v>
      </c>
    </row>
    <row r="3" spans="1:3" ht="37.5" customHeight="1" thickBot="1">
      <c r="A3" s="23" t="s">
        <v>69</v>
      </c>
      <c r="B3" s="24" t="s">
        <v>17</v>
      </c>
      <c r="C3" s="40" t="e">
        <f>+CONCATENATE(LEFT(#REF!,4),". évi előirányzat")</f>
        <v>#REF!</v>
      </c>
    </row>
    <row r="4" spans="1:3" s="411" customFormat="1" ht="12" customHeight="1" thickBot="1">
      <c r="A4" s="405"/>
      <c r="B4" s="406" t="s">
        <v>489</v>
      </c>
      <c r="C4" s="407" t="s">
        <v>490</v>
      </c>
    </row>
    <row r="5" spans="1:3" s="412" customFormat="1" ht="12" customHeight="1" thickBot="1">
      <c r="A5" s="20" t="s">
        <v>18</v>
      </c>
      <c r="B5" s="21" t="s">
        <v>251</v>
      </c>
      <c r="C5" s="287">
        <f>+C6+C7+C8+C9+C10+C11</f>
        <v>0</v>
      </c>
    </row>
    <row r="6" spans="1:3" s="412" customFormat="1" ht="12" customHeight="1">
      <c r="A6" s="15" t="s">
        <v>98</v>
      </c>
      <c r="B6" s="413" t="s">
        <v>252</v>
      </c>
      <c r="C6" s="290"/>
    </row>
    <row r="7" spans="1:3" s="412" customFormat="1" ht="12" customHeight="1">
      <c r="A7" s="14" t="s">
        <v>99</v>
      </c>
      <c r="B7" s="414" t="s">
        <v>253</v>
      </c>
      <c r="C7" s="289"/>
    </row>
    <row r="8" spans="1:3" s="412" customFormat="1" ht="12" customHeight="1">
      <c r="A8" s="14" t="s">
        <v>100</v>
      </c>
      <c r="B8" s="414" t="s">
        <v>540</v>
      </c>
      <c r="C8" s="289"/>
    </row>
    <row r="9" spans="1:3" s="412" customFormat="1" ht="12" customHeight="1">
      <c r="A9" s="14" t="s">
        <v>101</v>
      </c>
      <c r="B9" s="414" t="s">
        <v>255</v>
      </c>
      <c r="C9" s="289"/>
    </row>
    <row r="10" spans="1:3" s="412" customFormat="1" ht="12" customHeight="1">
      <c r="A10" s="14" t="s">
        <v>143</v>
      </c>
      <c r="B10" s="283" t="s">
        <v>434</v>
      </c>
      <c r="C10" s="289"/>
    </row>
    <row r="11" spans="1:3" s="412" customFormat="1" ht="12" customHeight="1" thickBot="1">
      <c r="A11" s="16" t="s">
        <v>102</v>
      </c>
      <c r="B11" s="284" t="s">
        <v>435</v>
      </c>
      <c r="C11" s="289"/>
    </row>
    <row r="12" spans="1:3" s="412" customFormat="1" ht="12" customHeight="1" thickBot="1">
      <c r="A12" s="20" t="s">
        <v>19</v>
      </c>
      <c r="B12" s="282" t="s">
        <v>256</v>
      </c>
      <c r="C12" s="287">
        <f>+C13+C14+C15+C16+C17</f>
        <v>0</v>
      </c>
    </row>
    <row r="13" spans="1:3" s="412" customFormat="1" ht="12" customHeight="1">
      <c r="A13" s="15" t="s">
        <v>104</v>
      </c>
      <c r="B13" s="413" t="s">
        <v>257</v>
      </c>
      <c r="C13" s="290"/>
    </row>
    <row r="14" spans="1:3" s="412" customFormat="1" ht="12" customHeight="1">
      <c r="A14" s="14" t="s">
        <v>105</v>
      </c>
      <c r="B14" s="414" t="s">
        <v>258</v>
      </c>
      <c r="C14" s="289"/>
    </row>
    <row r="15" spans="1:3" s="412" customFormat="1" ht="12" customHeight="1">
      <c r="A15" s="14" t="s">
        <v>106</v>
      </c>
      <c r="B15" s="414" t="s">
        <v>426</v>
      </c>
      <c r="C15" s="289"/>
    </row>
    <row r="16" spans="1:3" s="412" customFormat="1" ht="12" customHeight="1">
      <c r="A16" s="14" t="s">
        <v>107</v>
      </c>
      <c r="B16" s="414" t="s">
        <v>427</v>
      </c>
      <c r="C16" s="289"/>
    </row>
    <row r="17" spans="1:3" s="412" customFormat="1" ht="12" customHeight="1">
      <c r="A17" s="14" t="s">
        <v>108</v>
      </c>
      <c r="B17" s="414" t="s">
        <v>259</v>
      </c>
      <c r="C17" s="289"/>
    </row>
    <row r="18" spans="1:3" s="412" customFormat="1" ht="12" customHeight="1" thickBot="1">
      <c r="A18" s="16" t="s">
        <v>117</v>
      </c>
      <c r="B18" s="284" t="s">
        <v>260</v>
      </c>
      <c r="C18" s="291"/>
    </row>
    <row r="19" spans="1:3" s="412" customFormat="1" ht="12" customHeight="1" thickBot="1">
      <c r="A19" s="20" t="s">
        <v>20</v>
      </c>
      <c r="B19" s="21" t="s">
        <v>261</v>
      </c>
      <c r="C19" s="287">
        <f>+C20+C21+C22+C23+C24</f>
        <v>0</v>
      </c>
    </row>
    <row r="20" spans="1:3" s="412" customFormat="1" ht="12" customHeight="1">
      <c r="A20" s="15" t="s">
        <v>87</v>
      </c>
      <c r="B20" s="413" t="s">
        <v>262</v>
      </c>
      <c r="C20" s="290"/>
    </row>
    <row r="21" spans="1:3" s="412" customFormat="1" ht="12" customHeight="1">
      <c r="A21" s="14" t="s">
        <v>88</v>
      </c>
      <c r="B21" s="414" t="s">
        <v>263</v>
      </c>
      <c r="C21" s="289"/>
    </row>
    <row r="22" spans="1:3" s="412" customFormat="1" ht="12" customHeight="1">
      <c r="A22" s="14" t="s">
        <v>89</v>
      </c>
      <c r="B22" s="414" t="s">
        <v>428</v>
      </c>
      <c r="C22" s="289"/>
    </row>
    <row r="23" spans="1:3" s="412" customFormat="1" ht="12" customHeight="1">
      <c r="A23" s="14" t="s">
        <v>90</v>
      </c>
      <c r="B23" s="414" t="s">
        <v>429</v>
      </c>
      <c r="C23" s="289"/>
    </row>
    <row r="24" spans="1:3" s="412" customFormat="1" ht="12" customHeight="1">
      <c r="A24" s="14" t="s">
        <v>164</v>
      </c>
      <c r="B24" s="414" t="s">
        <v>264</v>
      </c>
      <c r="C24" s="289"/>
    </row>
    <row r="25" spans="1:3" s="412" customFormat="1" ht="12" customHeight="1" thickBot="1">
      <c r="A25" s="16" t="s">
        <v>165</v>
      </c>
      <c r="B25" s="415" t="s">
        <v>265</v>
      </c>
      <c r="C25" s="291"/>
    </row>
    <row r="26" spans="1:3" s="412" customFormat="1" ht="12" customHeight="1" thickBot="1">
      <c r="A26" s="20" t="s">
        <v>166</v>
      </c>
      <c r="B26" s="21" t="s">
        <v>550</v>
      </c>
      <c r="C26" s="293">
        <f>SUM(C27:C33)</f>
        <v>0</v>
      </c>
    </row>
    <row r="27" spans="1:3" s="412" customFormat="1" ht="12" customHeight="1">
      <c r="A27" s="15" t="s">
        <v>267</v>
      </c>
      <c r="B27" s="413" t="s">
        <v>545</v>
      </c>
      <c r="C27" s="290"/>
    </row>
    <row r="28" spans="1:3" s="412" customFormat="1" ht="12" customHeight="1">
      <c r="A28" s="14" t="s">
        <v>268</v>
      </c>
      <c r="B28" s="414" t="s">
        <v>546</v>
      </c>
      <c r="C28" s="289"/>
    </row>
    <row r="29" spans="1:3" s="412" customFormat="1" ht="12" customHeight="1">
      <c r="A29" s="14" t="s">
        <v>269</v>
      </c>
      <c r="B29" s="414" t="s">
        <v>547</v>
      </c>
      <c r="C29" s="289"/>
    </row>
    <row r="30" spans="1:3" s="412" customFormat="1" ht="12" customHeight="1">
      <c r="A30" s="14" t="s">
        <v>270</v>
      </c>
      <c r="B30" s="414" t="s">
        <v>548</v>
      </c>
      <c r="C30" s="289"/>
    </row>
    <row r="31" spans="1:3" s="412" customFormat="1" ht="12" customHeight="1">
      <c r="A31" s="14" t="s">
        <v>542</v>
      </c>
      <c r="B31" s="414" t="s">
        <v>271</v>
      </c>
      <c r="C31" s="289"/>
    </row>
    <row r="32" spans="1:3" s="412" customFormat="1" ht="12" customHeight="1">
      <c r="A32" s="14" t="s">
        <v>543</v>
      </c>
      <c r="B32" s="414" t="s">
        <v>272</v>
      </c>
      <c r="C32" s="289"/>
    </row>
    <row r="33" spans="1:3" s="412" customFormat="1" ht="12" customHeight="1" thickBot="1">
      <c r="A33" s="16" t="s">
        <v>544</v>
      </c>
      <c r="B33" s="502" t="s">
        <v>273</v>
      </c>
      <c r="C33" s="291"/>
    </row>
    <row r="34" spans="1:3" s="412" customFormat="1" ht="12" customHeight="1" thickBot="1">
      <c r="A34" s="20" t="s">
        <v>22</v>
      </c>
      <c r="B34" s="21" t="s">
        <v>436</v>
      </c>
      <c r="C34" s="287">
        <f>SUM(C35:C45)</f>
        <v>0</v>
      </c>
    </row>
    <row r="35" spans="1:3" s="412" customFormat="1" ht="12" customHeight="1">
      <c r="A35" s="15" t="s">
        <v>91</v>
      </c>
      <c r="B35" s="413" t="s">
        <v>276</v>
      </c>
      <c r="C35" s="290"/>
    </row>
    <row r="36" spans="1:3" s="412" customFormat="1" ht="12" customHeight="1">
      <c r="A36" s="14" t="s">
        <v>92</v>
      </c>
      <c r="B36" s="414" t="s">
        <v>277</v>
      </c>
      <c r="C36" s="289"/>
    </row>
    <row r="37" spans="1:3" s="412" customFormat="1" ht="12" customHeight="1">
      <c r="A37" s="14" t="s">
        <v>93</v>
      </c>
      <c r="B37" s="414" t="s">
        <v>278</v>
      </c>
      <c r="C37" s="289"/>
    </row>
    <row r="38" spans="1:3" s="412" customFormat="1" ht="12" customHeight="1">
      <c r="A38" s="14" t="s">
        <v>168</v>
      </c>
      <c r="B38" s="414" t="s">
        <v>279</v>
      </c>
      <c r="C38" s="289"/>
    </row>
    <row r="39" spans="1:3" s="412" customFormat="1" ht="12" customHeight="1">
      <c r="A39" s="14" t="s">
        <v>169</v>
      </c>
      <c r="B39" s="414" t="s">
        <v>280</v>
      </c>
      <c r="C39" s="289"/>
    </row>
    <row r="40" spans="1:3" s="412" customFormat="1" ht="12" customHeight="1">
      <c r="A40" s="14" t="s">
        <v>170</v>
      </c>
      <c r="B40" s="414" t="s">
        <v>281</v>
      </c>
      <c r="C40" s="289"/>
    </row>
    <row r="41" spans="1:3" s="412" customFormat="1" ht="12" customHeight="1">
      <c r="A41" s="14" t="s">
        <v>171</v>
      </c>
      <c r="B41" s="414" t="s">
        <v>282</v>
      </c>
      <c r="C41" s="289"/>
    </row>
    <row r="42" spans="1:3" s="412" customFormat="1" ht="12" customHeight="1">
      <c r="A42" s="14" t="s">
        <v>172</v>
      </c>
      <c r="B42" s="414" t="s">
        <v>549</v>
      </c>
      <c r="C42" s="289"/>
    </row>
    <row r="43" spans="1:3" s="412" customFormat="1" ht="12" customHeight="1">
      <c r="A43" s="14" t="s">
        <v>274</v>
      </c>
      <c r="B43" s="414" t="s">
        <v>284</v>
      </c>
      <c r="C43" s="292"/>
    </row>
    <row r="44" spans="1:3" s="412" customFormat="1" ht="12" customHeight="1">
      <c r="A44" s="16" t="s">
        <v>275</v>
      </c>
      <c r="B44" s="415" t="s">
        <v>438</v>
      </c>
      <c r="C44" s="399"/>
    </row>
    <row r="45" spans="1:3" s="412" customFormat="1" ht="12" customHeight="1" thickBot="1">
      <c r="A45" s="16" t="s">
        <v>437</v>
      </c>
      <c r="B45" s="284" t="s">
        <v>285</v>
      </c>
      <c r="C45" s="399"/>
    </row>
    <row r="46" spans="1:3" s="412" customFormat="1" ht="12" customHeight="1" thickBot="1">
      <c r="A46" s="20" t="s">
        <v>23</v>
      </c>
      <c r="B46" s="21" t="s">
        <v>286</v>
      </c>
      <c r="C46" s="287">
        <f>SUM(C47:C51)</f>
        <v>0</v>
      </c>
    </row>
    <row r="47" spans="1:3" s="412" customFormat="1" ht="12" customHeight="1">
      <c r="A47" s="15" t="s">
        <v>94</v>
      </c>
      <c r="B47" s="413" t="s">
        <v>290</v>
      </c>
      <c r="C47" s="458"/>
    </row>
    <row r="48" spans="1:3" s="412" customFormat="1" ht="12" customHeight="1">
      <c r="A48" s="14" t="s">
        <v>95</v>
      </c>
      <c r="B48" s="414" t="s">
        <v>291</v>
      </c>
      <c r="C48" s="292"/>
    </row>
    <row r="49" spans="1:3" s="412" customFormat="1" ht="12" customHeight="1">
      <c r="A49" s="14" t="s">
        <v>287</v>
      </c>
      <c r="B49" s="414" t="s">
        <v>292</v>
      </c>
      <c r="C49" s="292"/>
    </row>
    <row r="50" spans="1:3" s="412" customFormat="1" ht="12" customHeight="1">
      <c r="A50" s="14" t="s">
        <v>288</v>
      </c>
      <c r="B50" s="414" t="s">
        <v>293</v>
      </c>
      <c r="C50" s="292"/>
    </row>
    <row r="51" spans="1:3" s="412" customFormat="1" ht="12" customHeight="1" thickBot="1">
      <c r="A51" s="16" t="s">
        <v>289</v>
      </c>
      <c r="B51" s="284" t="s">
        <v>294</v>
      </c>
      <c r="C51" s="399"/>
    </row>
    <row r="52" spans="1:3" s="412" customFormat="1" ht="12" customHeight="1" thickBot="1">
      <c r="A52" s="20" t="s">
        <v>173</v>
      </c>
      <c r="B52" s="21" t="s">
        <v>295</v>
      </c>
      <c r="C52" s="287">
        <f>SUM(C53:C55)</f>
        <v>0</v>
      </c>
    </row>
    <row r="53" spans="1:3" s="412" customFormat="1" ht="12" customHeight="1">
      <c r="A53" s="15" t="s">
        <v>96</v>
      </c>
      <c r="B53" s="413" t="s">
        <v>296</v>
      </c>
      <c r="C53" s="290"/>
    </row>
    <row r="54" spans="1:3" s="412" customFormat="1" ht="12" customHeight="1">
      <c r="A54" s="14" t="s">
        <v>97</v>
      </c>
      <c r="B54" s="414" t="s">
        <v>430</v>
      </c>
      <c r="C54" s="289"/>
    </row>
    <row r="55" spans="1:3" s="412" customFormat="1" ht="12" customHeight="1">
      <c r="A55" s="14" t="s">
        <v>299</v>
      </c>
      <c r="B55" s="414" t="s">
        <v>297</v>
      </c>
      <c r="C55" s="289"/>
    </row>
    <row r="56" spans="1:3" s="412" customFormat="1" ht="12" customHeight="1" thickBot="1">
      <c r="A56" s="16" t="s">
        <v>300</v>
      </c>
      <c r="B56" s="284" t="s">
        <v>298</v>
      </c>
      <c r="C56" s="291"/>
    </row>
    <row r="57" spans="1:3" s="412" customFormat="1" ht="12" customHeight="1" thickBot="1">
      <c r="A57" s="20" t="s">
        <v>25</v>
      </c>
      <c r="B57" s="282" t="s">
        <v>301</v>
      </c>
      <c r="C57" s="287">
        <f>SUM(C58:C60)</f>
        <v>0</v>
      </c>
    </row>
    <row r="58" spans="1:3" s="412" customFormat="1" ht="12" customHeight="1">
      <c r="A58" s="15" t="s">
        <v>174</v>
      </c>
      <c r="B58" s="413" t="s">
        <v>303</v>
      </c>
      <c r="C58" s="292"/>
    </row>
    <row r="59" spans="1:3" s="412" customFormat="1" ht="12" customHeight="1">
      <c r="A59" s="14" t="s">
        <v>175</v>
      </c>
      <c r="B59" s="414" t="s">
        <v>431</v>
      </c>
      <c r="C59" s="292"/>
    </row>
    <row r="60" spans="1:3" s="412" customFormat="1" ht="12" customHeight="1">
      <c r="A60" s="14" t="s">
        <v>227</v>
      </c>
      <c r="B60" s="414" t="s">
        <v>304</v>
      </c>
      <c r="C60" s="292"/>
    </row>
    <row r="61" spans="1:3" s="412" customFormat="1" ht="12" customHeight="1" thickBot="1">
      <c r="A61" s="16" t="s">
        <v>302</v>
      </c>
      <c r="B61" s="284" t="s">
        <v>305</v>
      </c>
      <c r="C61" s="292"/>
    </row>
    <row r="62" spans="1:3" s="412" customFormat="1" ht="12" customHeight="1" thickBot="1">
      <c r="A62" s="483" t="s">
        <v>478</v>
      </c>
      <c r="B62" s="21" t="s">
        <v>306</v>
      </c>
      <c r="C62" s="293">
        <f>+C5+C12+C19+C26+C34+C46+C52+C57</f>
        <v>0</v>
      </c>
    </row>
    <row r="63" spans="1:3" s="412" customFormat="1" ht="12" customHeight="1" thickBot="1">
      <c r="A63" s="460" t="s">
        <v>307</v>
      </c>
      <c r="B63" s="282" t="s">
        <v>308</v>
      </c>
      <c r="C63" s="287">
        <f>SUM(C64:C66)</f>
        <v>0</v>
      </c>
    </row>
    <row r="64" spans="1:3" s="412" customFormat="1" ht="12" customHeight="1">
      <c r="A64" s="15" t="s">
        <v>339</v>
      </c>
      <c r="B64" s="413" t="s">
        <v>309</v>
      </c>
      <c r="C64" s="292"/>
    </row>
    <row r="65" spans="1:3" s="412" customFormat="1" ht="12" customHeight="1">
      <c r="A65" s="14" t="s">
        <v>348</v>
      </c>
      <c r="B65" s="414" t="s">
        <v>310</v>
      </c>
      <c r="C65" s="292"/>
    </row>
    <row r="66" spans="1:3" s="412" customFormat="1" ht="12" customHeight="1" thickBot="1">
      <c r="A66" s="16" t="s">
        <v>349</v>
      </c>
      <c r="B66" s="477" t="s">
        <v>463</v>
      </c>
      <c r="C66" s="292"/>
    </row>
    <row r="67" spans="1:3" s="412" customFormat="1" ht="12" customHeight="1" thickBot="1">
      <c r="A67" s="460" t="s">
        <v>312</v>
      </c>
      <c r="B67" s="282" t="s">
        <v>313</v>
      </c>
      <c r="C67" s="287">
        <f>SUM(C68:C71)</f>
        <v>0</v>
      </c>
    </row>
    <row r="68" spans="1:3" s="412" customFormat="1" ht="12" customHeight="1">
      <c r="A68" s="15" t="s">
        <v>144</v>
      </c>
      <c r="B68" s="413" t="s">
        <v>314</v>
      </c>
      <c r="C68" s="292"/>
    </row>
    <row r="69" spans="1:3" s="412" customFormat="1" ht="12" customHeight="1">
      <c r="A69" s="14" t="s">
        <v>145</v>
      </c>
      <c r="B69" s="414" t="s">
        <v>315</v>
      </c>
      <c r="C69" s="292"/>
    </row>
    <row r="70" spans="1:3" s="412" customFormat="1" ht="12" customHeight="1">
      <c r="A70" s="14" t="s">
        <v>340</v>
      </c>
      <c r="B70" s="414" t="s">
        <v>316</v>
      </c>
      <c r="C70" s="292"/>
    </row>
    <row r="71" spans="1:3" s="412" customFormat="1" ht="12" customHeight="1" thickBot="1">
      <c r="A71" s="16" t="s">
        <v>341</v>
      </c>
      <c r="B71" s="284" t="s">
        <v>317</v>
      </c>
      <c r="C71" s="292"/>
    </row>
    <row r="72" spans="1:3" s="412" customFormat="1" ht="12" customHeight="1" thickBot="1">
      <c r="A72" s="460" t="s">
        <v>318</v>
      </c>
      <c r="B72" s="282" t="s">
        <v>319</v>
      </c>
      <c r="C72" s="287">
        <f>SUM(C73:C74)</f>
        <v>0</v>
      </c>
    </row>
    <row r="73" spans="1:3" s="412" customFormat="1" ht="12" customHeight="1">
      <c r="A73" s="15" t="s">
        <v>342</v>
      </c>
      <c r="B73" s="413" t="s">
        <v>320</v>
      </c>
      <c r="C73" s="292"/>
    </row>
    <row r="74" spans="1:3" s="412" customFormat="1" ht="12" customHeight="1" thickBot="1">
      <c r="A74" s="16" t="s">
        <v>343</v>
      </c>
      <c r="B74" s="284" t="s">
        <v>321</v>
      </c>
      <c r="C74" s="292"/>
    </row>
    <row r="75" spans="1:3" s="412" customFormat="1" ht="12" customHeight="1" thickBot="1">
      <c r="A75" s="460" t="s">
        <v>322</v>
      </c>
      <c r="B75" s="282" t="s">
        <v>323</v>
      </c>
      <c r="C75" s="287">
        <f>SUM(C76:C78)</f>
        <v>0</v>
      </c>
    </row>
    <row r="76" spans="1:3" s="412" customFormat="1" ht="12" customHeight="1">
      <c r="A76" s="15" t="s">
        <v>344</v>
      </c>
      <c r="B76" s="413" t="s">
        <v>324</v>
      </c>
      <c r="C76" s="292"/>
    </row>
    <row r="77" spans="1:3" s="412" customFormat="1" ht="12" customHeight="1">
      <c r="A77" s="14" t="s">
        <v>345</v>
      </c>
      <c r="B77" s="414" t="s">
        <v>325</v>
      </c>
      <c r="C77" s="292"/>
    </row>
    <row r="78" spans="1:3" s="412" customFormat="1" ht="12" customHeight="1" thickBot="1">
      <c r="A78" s="16" t="s">
        <v>346</v>
      </c>
      <c r="B78" s="284" t="s">
        <v>326</v>
      </c>
      <c r="C78" s="292"/>
    </row>
    <row r="79" spans="1:3" s="412" customFormat="1" ht="12" customHeight="1" thickBot="1">
      <c r="A79" s="460" t="s">
        <v>327</v>
      </c>
      <c r="B79" s="282" t="s">
        <v>347</v>
      </c>
      <c r="C79" s="287">
        <f>SUM(C80:C83)</f>
        <v>0</v>
      </c>
    </row>
    <row r="80" spans="1:3" s="412" customFormat="1" ht="12" customHeight="1">
      <c r="A80" s="417" t="s">
        <v>328</v>
      </c>
      <c r="B80" s="413" t="s">
        <v>329</v>
      </c>
      <c r="C80" s="292"/>
    </row>
    <row r="81" spans="1:3" s="412" customFormat="1" ht="12" customHeight="1">
      <c r="A81" s="418" t="s">
        <v>330</v>
      </c>
      <c r="B81" s="414" t="s">
        <v>331</v>
      </c>
      <c r="C81" s="292"/>
    </row>
    <row r="82" spans="1:3" s="412" customFormat="1" ht="12" customHeight="1">
      <c r="A82" s="418" t="s">
        <v>332</v>
      </c>
      <c r="B82" s="414" t="s">
        <v>333</v>
      </c>
      <c r="C82" s="292"/>
    </row>
    <row r="83" spans="1:3" s="412" customFormat="1" ht="12" customHeight="1" thickBot="1">
      <c r="A83" s="419" t="s">
        <v>334</v>
      </c>
      <c r="B83" s="284" t="s">
        <v>335</v>
      </c>
      <c r="C83" s="292"/>
    </row>
    <row r="84" spans="1:3" s="412" customFormat="1" ht="12" customHeight="1" thickBot="1">
      <c r="A84" s="460" t="s">
        <v>336</v>
      </c>
      <c r="B84" s="282" t="s">
        <v>477</v>
      </c>
      <c r="C84" s="459"/>
    </row>
    <row r="85" spans="1:3" s="412" customFormat="1" ht="13.5" customHeight="1" thickBot="1">
      <c r="A85" s="460" t="s">
        <v>338</v>
      </c>
      <c r="B85" s="282" t="s">
        <v>337</v>
      </c>
      <c r="C85" s="459"/>
    </row>
    <row r="86" spans="1:3" s="412" customFormat="1" ht="15.75" customHeight="1" thickBot="1">
      <c r="A86" s="460" t="s">
        <v>350</v>
      </c>
      <c r="B86" s="420" t="s">
        <v>480</v>
      </c>
      <c r="C86" s="293">
        <f>+C63+C67+C72+C75+C79+C85+C84</f>
        <v>0</v>
      </c>
    </row>
    <row r="87" spans="1:3" s="412" customFormat="1" ht="16.5" customHeight="1" thickBot="1">
      <c r="A87" s="461" t="s">
        <v>479</v>
      </c>
      <c r="B87" s="421" t="s">
        <v>481</v>
      </c>
      <c r="C87" s="293">
        <f>+C62+C86</f>
        <v>0</v>
      </c>
    </row>
    <row r="88" spans="1:3" s="412" customFormat="1" ht="83.25" customHeight="1">
      <c r="A88" s="5"/>
      <c r="B88" s="6"/>
      <c r="C88" s="294"/>
    </row>
    <row r="89" spans="1:3" ht="16.5" customHeight="1">
      <c r="A89" s="728" t="s">
        <v>46</v>
      </c>
      <c r="B89" s="728"/>
      <c r="C89" s="728"/>
    </row>
    <row r="90" spans="1:3" s="422" customFormat="1" ht="16.5" customHeight="1" thickBot="1">
      <c r="A90" s="730" t="s">
        <v>147</v>
      </c>
      <c r="B90" s="730"/>
      <c r="C90" s="130" t="s">
        <v>226</v>
      </c>
    </row>
    <row r="91" spans="1:3" ht="37.5" customHeight="1" thickBot="1">
      <c r="A91" s="23" t="s">
        <v>69</v>
      </c>
      <c r="B91" s="24" t="s">
        <v>47</v>
      </c>
      <c r="C91" s="40" t="e">
        <f>+C3</f>
        <v>#REF!</v>
      </c>
    </row>
    <row r="92" spans="1:3" s="411" customFormat="1" ht="12" customHeight="1" thickBot="1">
      <c r="A92" s="32"/>
      <c r="B92" s="33" t="s">
        <v>489</v>
      </c>
      <c r="C92" s="34" t="s">
        <v>490</v>
      </c>
    </row>
    <row r="93" spans="1:3" ht="12" customHeight="1" thickBot="1">
      <c r="A93" s="22" t="s">
        <v>18</v>
      </c>
      <c r="B93" s="27" t="s">
        <v>439</v>
      </c>
      <c r="C93" s="286">
        <f>C94+C95+C96+C97+C98+C111</f>
        <v>0</v>
      </c>
    </row>
    <row r="94" spans="1:3" ht="12" customHeight="1">
      <c r="A94" s="17" t="s">
        <v>98</v>
      </c>
      <c r="B94" s="10" t="s">
        <v>48</v>
      </c>
      <c r="C94" s="288"/>
    </row>
    <row r="95" spans="1:3" ht="12" customHeight="1">
      <c r="A95" s="14" t="s">
        <v>99</v>
      </c>
      <c r="B95" s="8" t="s">
        <v>176</v>
      </c>
      <c r="C95" s="289"/>
    </row>
    <row r="96" spans="1:3" ht="12" customHeight="1">
      <c r="A96" s="14" t="s">
        <v>100</v>
      </c>
      <c r="B96" s="8" t="s">
        <v>135</v>
      </c>
      <c r="C96" s="291"/>
    </row>
    <row r="97" spans="1:3" ht="12" customHeight="1">
      <c r="A97" s="14" t="s">
        <v>101</v>
      </c>
      <c r="B97" s="11" t="s">
        <v>177</v>
      </c>
      <c r="C97" s="291"/>
    </row>
    <row r="98" spans="1:3" ht="12" customHeight="1">
      <c r="A98" s="14" t="s">
        <v>112</v>
      </c>
      <c r="B98" s="19" t="s">
        <v>178</v>
      </c>
      <c r="C98" s="291"/>
    </row>
    <row r="99" spans="1:3" ht="12" customHeight="1">
      <c r="A99" s="14" t="s">
        <v>102</v>
      </c>
      <c r="B99" s="8" t="s">
        <v>444</v>
      </c>
      <c r="C99" s="291"/>
    </row>
    <row r="100" spans="1:3" ht="12" customHeight="1">
      <c r="A100" s="14" t="s">
        <v>103</v>
      </c>
      <c r="B100" s="135" t="s">
        <v>443</v>
      </c>
      <c r="C100" s="291"/>
    </row>
    <row r="101" spans="1:3" ht="12" customHeight="1">
      <c r="A101" s="14" t="s">
        <v>113</v>
      </c>
      <c r="B101" s="135" t="s">
        <v>442</v>
      </c>
      <c r="C101" s="291"/>
    </row>
    <row r="102" spans="1:3" ht="12" customHeight="1">
      <c r="A102" s="14" t="s">
        <v>114</v>
      </c>
      <c r="B102" s="133" t="s">
        <v>353</v>
      </c>
      <c r="C102" s="291"/>
    </row>
    <row r="103" spans="1:3" ht="12" customHeight="1">
      <c r="A103" s="14" t="s">
        <v>115</v>
      </c>
      <c r="B103" s="134" t="s">
        <v>354</v>
      </c>
      <c r="C103" s="291"/>
    </row>
    <row r="104" spans="1:3" ht="12" customHeight="1">
      <c r="A104" s="14" t="s">
        <v>116</v>
      </c>
      <c r="B104" s="134" t="s">
        <v>355</v>
      </c>
      <c r="C104" s="291"/>
    </row>
    <row r="105" spans="1:3" ht="12" customHeight="1">
      <c r="A105" s="14" t="s">
        <v>118</v>
      </c>
      <c r="B105" s="133" t="s">
        <v>356</v>
      </c>
      <c r="C105" s="291"/>
    </row>
    <row r="106" spans="1:3" ht="12" customHeight="1">
      <c r="A106" s="14" t="s">
        <v>179</v>
      </c>
      <c r="B106" s="133" t="s">
        <v>357</v>
      </c>
      <c r="C106" s="291"/>
    </row>
    <row r="107" spans="1:3" ht="12" customHeight="1">
      <c r="A107" s="14" t="s">
        <v>351</v>
      </c>
      <c r="B107" s="134" t="s">
        <v>358</v>
      </c>
      <c r="C107" s="291"/>
    </row>
    <row r="108" spans="1:3" ht="12" customHeight="1">
      <c r="A108" s="13" t="s">
        <v>352</v>
      </c>
      <c r="B108" s="135" t="s">
        <v>359</v>
      </c>
      <c r="C108" s="291"/>
    </row>
    <row r="109" spans="1:3" ht="12" customHeight="1">
      <c r="A109" s="14" t="s">
        <v>440</v>
      </c>
      <c r="B109" s="135" t="s">
        <v>360</v>
      </c>
      <c r="C109" s="291"/>
    </row>
    <row r="110" spans="1:3" ht="12" customHeight="1">
      <c r="A110" s="16" t="s">
        <v>441</v>
      </c>
      <c r="B110" s="135" t="s">
        <v>361</v>
      </c>
      <c r="C110" s="291"/>
    </row>
    <row r="111" spans="1:3" ht="12" customHeight="1">
      <c r="A111" s="14" t="s">
        <v>445</v>
      </c>
      <c r="B111" s="11" t="s">
        <v>49</v>
      </c>
      <c r="C111" s="289"/>
    </row>
    <row r="112" spans="1:3" ht="12" customHeight="1">
      <c r="A112" s="14" t="s">
        <v>446</v>
      </c>
      <c r="B112" s="8" t="s">
        <v>448</v>
      </c>
      <c r="C112" s="289"/>
    </row>
    <row r="113" spans="1:3" ht="12" customHeight="1" thickBot="1">
      <c r="A113" s="18" t="s">
        <v>447</v>
      </c>
      <c r="B113" s="481" t="s">
        <v>449</v>
      </c>
      <c r="C113" s="295"/>
    </row>
    <row r="114" spans="1:3" ht="12" customHeight="1" thickBot="1">
      <c r="A114" s="478" t="s">
        <v>19</v>
      </c>
      <c r="B114" s="479" t="s">
        <v>362</v>
      </c>
      <c r="C114" s="480">
        <f>+C115+C117+C119</f>
        <v>0</v>
      </c>
    </row>
    <row r="115" spans="1:3" ht="12" customHeight="1">
      <c r="A115" s="15" t="s">
        <v>104</v>
      </c>
      <c r="B115" s="8" t="s">
        <v>225</v>
      </c>
      <c r="C115" s="290"/>
    </row>
    <row r="116" spans="1:3" ht="12" customHeight="1">
      <c r="A116" s="15" t="s">
        <v>105</v>
      </c>
      <c r="B116" s="12" t="s">
        <v>366</v>
      </c>
      <c r="C116" s="290"/>
    </row>
    <row r="117" spans="1:3" ht="12" customHeight="1">
      <c r="A117" s="15" t="s">
        <v>106</v>
      </c>
      <c r="B117" s="12" t="s">
        <v>180</v>
      </c>
      <c r="C117" s="289"/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84" t="s">
        <v>228</v>
      </c>
      <c r="C119" s="269"/>
    </row>
    <row r="120" spans="1:3" ht="12" customHeight="1">
      <c r="A120" s="15" t="s">
        <v>117</v>
      </c>
      <c r="B120" s="283" t="s">
        <v>432</v>
      </c>
      <c r="C120" s="269"/>
    </row>
    <row r="121" spans="1:3" ht="12" customHeight="1">
      <c r="A121" s="15" t="s">
        <v>119</v>
      </c>
      <c r="B121" s="409" t="s">
        <v>372</v>
      </c>
      <c r="C121" s="269"/>
    </row>
    <row r="122" spans="1:3" ht="15">
      <c r="A122" s="15" t="s">
        <v>181</v>
      </c>
      <c r="B122" s="134" t="s">
        <v>355</v>
      </c>
      <c r="C122" s="269"/>
    </row>
    <row r="123" spans="1:3" ht="12" customHeight="1">
      <c r="A123" s="15" t="s">
        <v>182</v>
      </c>
      <c r="B123" s="134" t="s">
        <v>371</v>
      </c>
      <c r="C123" s="269"/>
    </row>
    <row r="124" spans="1:3" ht="12" customHeight="1">
      <c r="A124" s="15" t="s">
        <v>183</v>
      </c>
      <c r="B124" s="134" t="s">
        <v>370</v>
      </c>
      <c r="C124" s="269"/>
    </row>
    <row r="125" spans="1:3" ht="12" customHeight="1">
      <c r="A125" s="15" t="s">
        <v>363</v>
      </c>
      <c r="B125" s="134" t="s">
        <v>358</v>
      </c>
      <c r="C125" s="269"/>
    </row>
    <row r="126" spans="1:3" ht="12" customHeight="1">
      <c r="A126" s="15" t="s">
        <v>364</v>
      </c>
      <c r="B126" s="134" t="s">
        <v>369</v>
      </c>
      <c r="C126" s="269"/>
    </row>
    <row r="127" spans="1:3" ht="15.75" thickBot="1">
      <c r="A127" s="13" t="s">
        <v>365</v>
      </c>
      <c r="B127" s="134" t="s">
        <v>368</v>
      </c>
      <c r="C127" s="271"/>
    </row>
    <row r="128" spans="1:3" ht="12" customHeight="1" thickBot="1">
      <c r="A128" s="20" t="s">
        <v>20</v>
      </c>
      <c r="B128" s="122" t="s">
        <v>450</v>
      </c>
      <c r="C128" s="287">
        <f>+C93+C114</f>
        <v>0</v>
      </c>
    </row>
    <row r="129" spans="1:3" ht="12" customHeight="1" thickBot="1">
      <c r="A129" s="20" t="s">
        <v>21</v>
      </c>
      <c r="B129" s="122" t="s">
        <v>451</v>
      </c>
      <c r="C129" s="287">
        <f>+C130+C131+C132</f>
        <v>0</v>
      </c>
    </row>
    <row r="130" spans="1:3" ht="12" customHeight="1">
      <c r="A130" s="15" t="s">
        <v>267</v>
      </c>
      <c r="B130" s="12" t="s">
        <v>458</v>
      </c>
      <c r="C130" s="269"/>
    </row>
    <row r="131" spans="1:3" ht="12" customHeight="1">
      <c r="A131" s="15" t="s">
        <v>268</v>
      </c>
      <c r="B131" s="12" t="s">
        <v>459</v>
      </c>
      <c r="C131" s="269"/>
    </row>
    <row r="132" spans="1:3" ht="12" customHeight="1" thickBot="1">
      <c r="A132" s="13" t="s">
        <v>269</v>
      </c>
      <c r="B132" s="12" t="s">
        <v>460</v>
      </c>
      <c r="C132" s="269"/>
    </row>
    <row r="133" spans="1:3" ht="12" customHeight="1" thickBot="1">
      <c r="A133" s="20" t="s">
        <v>22</v>
      </c>
      <c r="B133" s="122" t="s">
        <v>452</v>
      </c>
      <c r="C133" s="287">
        <f>SUM(C134:C139)</f>
        <v>0</v>
      </c>
    </row>
    <row r="134" spans="1:3" ht="12" customHeight="1">
      <c r="A134" s="15" t="s">
        <v>91</v>
      </c>
      <c r="B134" s="9" t="s">
        <v>461</v>
      </c>
      <c r="C134" s="269"/>
    </row>
    <row r="135" spans="1:3" ht="12" customHeight="1">
      <c r="A135" s="15" t="s">
        <v>92</v>
      </c>
      <c r="B135" s="9" t="s">
        <v>453</v>
      </c>
      <c r="C135" s="269"/>
    </row>
    <row r="136" spans="1:3" ht="12" customHeight="1">
      <c r="A136" s="15" t="s">
        <v>93</v>
      </c>
      <c r="B136" s="9" t="s">
        <v>454</v>
      </c>
      <c r="C136" s="269"/>
    </row>
    <row r="137" spans="1:3" ht="12" customHeight="1">
      <c r="A137" s="15" t="s">
        <v>168</v>
      </c>
      <c r="B137" s="9" t="s">
        <v>455</v>
      </c>
      <c r="C137" s="269"/>
    </row>
    <row r="138" spans="1:3" ht="12" customHeight="1">
      <c r="A138" s="15" t="s">
        <v>169</v>
      </c>
      <c r="B138" s="9" t="s">
        <v>456</v>
      </c>
      <c r="C138" s="269"/>
    </row>
    <row r="139" spans="1:3" ht="12" customHeight="1" thickBot="1">
      <c r="A139" s="13" t="s">
        <v>170</v>
      </c>
      <c r="B139" s="9" t="s">
        <v>457</v>
      </c>
      <c r="C139" s="269"/>
    </row>
    <row r="140" spans="1:3" ht="12" customHeight="1" thickBot="1">
      <c r="A140" s="20" t="s">
        <v>23</v>
      </c>
      <c r="B140" s="122" t="s">
        <v>465</v>
      </c>
      <c r="C140" s="293">
        <f>+C141+C142+C143+C144</f>
        <v>0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/>
    </row>
    <row r="143" spans="1:3" ht="12" customHeight="1">
      <c r="A143" s="15" t="s">
        <v>287</v>
      </c>
      <c r="B143" s="9" t="s">
        <v>466</v>
      </c>
      <c r="C143" s="269"/>
    </row>
    <row r="144" spans="1:3" ht="12" customHeight="1" thickBot="1">
      <c r="A144" s="13" t="s">
        <v>288</v>
      </c>
      <c r="B144" s="7" t="s">
        <v>393</v>
      </c>
      <c r="C144" s="269"/>
    </row>
    <row r="145" spans="1:3" ht="12" customHeight="1" thickBot="1">
      <c r="A145" s="20" t="s">
        <v>24</v>
      </c>
      <c r="B145" s="122" t="s">
        <v>467</v>
      </c>
      <c r="C145" s="296">
        <f>SUM(C146:C150)</f>
        <v>0</v>
      </c>
    </row>
    <row r="146" spans="1:3" ht="12" customHeight="1">
      <c r="A146" s="15" t="s">
        <v>96</v>
      </c>
      <c r="B146" s="9" t="s">
        <v>462</v>
      </c>
      <c r="C146" s="269"/>
    </row>
    <row r="147" spans="1:3" ht="12" customHeight="1">
      <c r="A147" s="15" t="s">
        <v>97</v>
      </c>
      <c r="B147" s="9" t="s">
        <v>469</v>
      </c>
      <c r="C147" s="269"/>
    </row>
    <row r="148" spans="1:3" ht="12" customHeight="1">
      <c r="A148" s="15" t="s">
        <v>299</v>
      </c>
      <c r="B148" s="9" t="s">
        <v>464</v>
      </c>
      <c r="C148" s="269"/>
    </row>
    <row r="149" spans="1:3" ht="12" customHeight="1">
      <c r="A149" s="15" t="s">
        <v>300</v>
      </c>
      <c r="B149" s="9" t="s">
        <v>470</v>
      </c>
      <c r="C149" s="269"/>
    </row>
    <row r="150" spans="1:3" ht="12" customHeight="1" thickBot="1">
      <c r="A150" s="15" t="s">
        <v>468</v>
      </c>
      <c r="B150" s="9" t="s">
        <v>471</v>
      </c>
      <c r="C150" s="269"/>
    </row>
    <row r="151" spans="1:3" ht="12" customHeight="1" thickBot="1">
      <c r="A151" s="20" t="s">
        <v>25</v>
      </c>
      <c r="B151" s="122" t="s">
        <v>472</v>
      </c>
      <c r="C151" s="482"/>
    </row>
    <row r="152" spans="1:3" ht="12" customHeight="1" thickBot="1">
      <c r="A152" s="20" t="s">
        <v>26</v>
      </c>
      <c r="B152" s="122" t="s">
        <v>473</v>
      </c>
      <c r="C152" s="482"/>
    </row>
    <row r="153" spans="1:9" ht="15" customHeight="1" thickBot="1">
      <c r="A153" s="20" t="s">
        <v>27</v>
      </c>
      <c r="B153" s="122" t="s">
        <v>475</v>
      </c>
      <c r="C153" s="423">
        <f>+C129+C133+C140+C145+C151+C152</f>
        <v>0</v>
      </c>
      <c r="F153" s="424"/>
      <c r="G153" s="425"/>
      <c r="H153" s="425"/>
      <c r="I153" s="425"/>
    </row>
    <row r="154" spans="1:3" s="412" customFormat="1" ht="12.75" customHeight="1" thickBot="1">
      <c r="A154" s="285" t="s">
        <v>28</v>
      </c>
      <c r="B154" s="377" t="s">
        <v>474</v>
      </c>
      <c r="C154" s="423">
        <f>+C128+C153</f>
        <v>0</v>
      </c>
    </row>
    <row r="155" ht="7.5" customHeight="1"/>
    <row r="156" spans="1:3" ht="15">
      <c r="A156" s="731" t="s">
        <v>375</v>
      </c>
      <c r="B156" s="731"/>
      <c r="C156" s="731"/>
    </row>
    <row r="157" spans="1:3" ht="15" customHeight="1" thickBot="1">
      <c r="A157" s="729" t="s">
        <v>148</v>
      </c>
      <c r="B157" s="729"/>
      <c r="C157" s="297" t="s">
        <v>226</v>
      </c>
    </row>
    <row r="158" spans="1:4" ht="13.5" customHeight="1" thickBot="1">
      <c r="A158" s="20">
        <v>1</v>
      </c>
      <c r="B158" s="26" t="s">
        <v>476</v>
      </c>
      <c r="C158" s="287">
        <f>+C62-C128</f>
        <v>0</v>
      </c>
      <c r="D158" s="426"/>
    </row>
    <row r="159" spans="1:3" ht="27.75" customHeight="1" thickBot="1">
      <c r="A159" s="20" t="s">
        <v>19</v>
      </c>
      <c r="B159" s="26" t="s">
        <v>482</v>
      </c>
      <c r="C159" s="287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KÖTELEZŐ FELADATAINAK MÉRLEGE &amp;R&amp;"Times New Roman CE,Félkövér dőlt"&amp;11 1.2. melléklet a ........./2016.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+CONCATENATE("9.3.1.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199</v>
      </c>
      <c r="C2" s="362" t="s">
        <v>60</v>
      </c>
    </row>
    <row r="3" spans="1:3" s="453" customFormat="1" ht="23.25" thickBot="1">
      <c r="A3" s="446" t="s">
        <v>195</v>
      </c>
      <c r="B3" s="349" t="s">
        <v>421</v>
      </c>
      <c r="C3" s="363" t="s">
        <v>53</v>
      </c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521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408</v>
      </c>
      <c r="C26" s="307">
        <f>+C27+C28</f>
        <v>0</v>
      </c>
    </row>
    <row r="27" spans="1:3" s="456" customFormat="1" ht="12" customHeight="1">
      <c r="A27" s="449" t="s">
        <v>267</v>
      </c>
      <c r="B27" s="450" t="s">
        <v>406</v>
      </c>
      <c r="C27" s="70"/>
    </row>
    <row r="28" spans="1:3" s="456" customFormat="1" ht="12" customHeight="1">
      <c r="A28" s="449" t="s">
        <v>268</v>
      </c>
      <c r="B28" s="451" t="s">
        <v>409</v>
      </c>
      <c r="C28" s="308"/>
    </row>
    <row r="29" spans="1:3" s="456" customFormat="1" ht="12" customHeight="1" thickBot="1">
      <c r="A29" s="448" t="s">
        <v>269</v>
      </c>
      <c r="B29" s="132" t="s">
        <v>522</v>
      </c>
      <c r="C29" s="77"/>
    </row>
    <row r="30" spans="1:3" s="456" customFormat="1" ht="12" customHeight="1" thickBot="1">
      <c r="A30" s="201" t="s">
        <v>22</v>
      </c>
      <c r="B30" s="122" t="s">
        <v>410</v>
      </c>
      <c r="C30" s="307">
        <f>+C31+C32+C33</f>
        <v>0</v>
      </c>
    </row>
    <row r="31" spans="1:3" s="456" customFormat="1" ht="12" customHeight="1">
      <c r="A31" s="449" t="s">
        <v>91</v>
      </c>
      <c r="B31" s="450" t="s">
        <v>290</v>
      </c>
      <c r="C31" s="70"/>
    </row>
    <row r="32" spans="1:3" s="456" customFormat="1" ht="12" customHeight="1">
      <c r="A32" s="449" t="s">
        <v>92</v>
      </c>
      <c r="B32" s="451" t="s">
        <v>291</v>
      </c>
      <c r="C32" s="308"/>
    </row>
    <row r="33" spans="1:3" s="456" customFormat="1" ht="12" customHeight="1" thickBot="1">
      <c r="A33" s="448" t="s">
        <v>93</v>
      </c>
      <c r="B33" s="132" t="s">
        <v>292</v>
      </c>
      <c r="C33" s="77"/>
    </row>
    <row r="34" spans="1:3" s="364" customFormat="1" ht="12" customHeight="1" thickBot="1">
      <c r="A34" s="201" t="s">
        <v>23</v>
      </c>
      <c r="B34" s="122" t="s">
        <v>378</v>
      </c>
      <c r="C34" s="334"/>
    </row>
    <row r="35" spans="1:3" s="364" customFormat="1" ht="12" customHeight="1" thickBot="1">
      <c r="A35" s="201" t="s">
        <v>24</v>
      </c>
      <c r="B35" s="122" t="s">
        <v>411</v>
      </c>
      <c r="C35" s="355"/>
    </row>
    <row r="36" spans="1:3" s="364" customFormat="1" ht="12" customHeight="1" thickBot="1">
      <c r="A36" s="193" t="s">
        <v>25</v>
      </c>
      <c r="B36" s="122" t="s">
        <v>523</v>
      </c>
      <c r="C36" s="356">
        <f>+C8+C20+C25+C26+C30+C34+C35</f>
        <v>0</v>
      </c>
    </row>
    <row r="37" spans="1:3" s="364" customFormat="1" ht="12" customHeight="1" thickBot="1">
      <c r="A37" s="237" t="s">
        <v>26</v>
      </c>
      <c r="B37" s="122" t="s">
        <v>413</v>
      </c>
      <c r="C37" s="356">
        <f>+C38+C39+C40</f>
        <v>0</v>
      </c>
    </row>
    <row r="38" spans="1:3" s="364" customFormat="1" ht="12" customHeight="1">
      <c r="A38" s="449" t="s">
        <v>414</v>
      </c>
      <c r="B38" s="450" t="s">
        <v>235</v>
      </c>
      <c r="C38" s="70"/>
    </row>
    <row r="39" spans="1:3" s="364" customFormat="1" ht="12" customHeight="1">
      <c r="A39" s="449" t="s">
        <v>415</v>
      </c>
      <c r="B39" s="451" t="s">
        <v>2</v>
      </c>
      <c r="C39" s="308"/>
    </row>
    <row r="40" spans="1:3" s="456" customFormat="1" ht="12" customHeight="1" thickBot="1">
      <c r="A40" s="448" t="s">
        <v>416</v>
      </c>
      <c r="B40" s="132" t="s">
        <v>417</v>
      </c>
      <c r="C40" s="77"/>
    </row>
    <row r="41" spans="1:3" s="456" customFormat="1" ht="15" customHeight="1" thickBot="1">
      <c r="A41" s="237" t="s">
        <v>27</v>
      </c>
      <c r="B41" s="238" t="s">
        <v>418</v>
      </c>
      <c r="C41" s="359">
        <f>+C36+C37</f>
        <v>0</v>
      </c>
    </row>
    <row r="42" spans="1:3" s="456" customFormat="1" ht="15" customHeight="1">
      <c r="A42" s="239"/>
      <c r="B42" s="240"/>
      <c r="C42" s="357"/>
    </row>
    <row r="43" spans="1:3" ht="13.5" thickBot="1">
      <c r="A43" s="241"/>
      <c r="B43" s="242"/>
      <c r="C43" s="358"/>
    </row>
    <row r="44" spans="1:3" s="455" customFormat="1" ht="16.5" customHeight="1" thickBot="1">
      <c r="A44" s="243"/>
      <c r="B44" s="244" t="s">
        <v>57</v>
      </c>
      <c r="C44" s="359"/>
    </row>
    <row r="45" spans="1:3" s="457" customFormat="1" ht="12" customHeight="1" thickBot="1">
      <c r="A45" s="201" t="s">
        <v>18</v>
      </c>
      <c r="B45" s="122" t="s">
        <v>419</v>
      </c>
      <c r="C45" s="307">
        <f>SUM(C46:C50)</f>
        <v>0</v>
      </c>
    </row>
    <row r="46" spans="1:3" ht="12" customHeight="1">
      <c r="A46" s="448" t="s">
        <v>98</v>
      </c>
      <c r="B46" s="9" t="s">
        <v>48</v>
      </c>
      <c r="C46" s="70"/>
    </row>
    <row r="47" spans="1:3" ht="12" customHeight="1">
      <c r="A47" s="448" t="s">
        <v>99</v>
      </c>
      <c r="B47" s="8" t="s">
        <v>176</v>
      </c>
      <c r="C47" s="73"/>
    </row>
    <row r="48" spans="1:3" ht="12" customHeight="1">
      <c r="A48" s="448" t="s">
        <v>100</v>
      </c>
      <c r="B48" s="8" t="s">
        <v>135</v>
      </c>
      <c r="C48" s="73"/>
    </row>
    <row r="49" spans="1:3" ht="12" customHeight="1">
      <c r="A49" s="448" t="s">
        <v>101</v>
      </c>
      <c r="B49" s="8" t="s">
        <v>177</v>
      </c>
      <c r="C49" s="73"/>
    </row>
    <row r="50" spans="1:3" ht="12" customHeight="1" thickBot="1">
      <c r="A50" s="448" t="s">
        <v>143</v>
      </c>
      <c r="B50" s="8" t="s">
        <v>178</v>
      </c>
      <c r="C50" s="73"/>
    </row>
    <row r="51" spans="1:3" ht="12" customHeight="1" thickBot="1">
      <c r="A51" s="201" t="s">
        <v>19</v>
      </c>
      <c r="B51" s="122" t="s">
        <v>420</v>
      </c>
      <c r="C51" s="307">
        <f>SUM(C52:C54)</f>
        <v>0</v>
      </c>
    </row>
    <row r="52" spans="1:3" s="457" customFormat="1" ht="12" customHeight="1">
      <c r="A52" s="448" t="s">
        <v>104</v>
      </c>
      <c r="B52" s="9" t="s">
        <v>225</v>
      </c>
      <c r="C52" s="70"/>
    </row>
    <row r="53" spans="1:3" ht="12" customHeight="1">
      <c r="A53" s="448" t="s">
        <v>105</v>
      </c>
      <c r="B53" s="8" t="s">
        <v>180</v>
      </c>
      <c r="C53" s="73"/>
    </row>
    <row r="54" spans="1:3" ht="12" customHeight="1">
      <c r="A54" s="448" t="s">
        <v>106</v>
      </c>
      <c r="B54" s="8" t="s">
        <v>58</v>
      </c>
      <c r="C54" s="73"/>
    </row>
    <row r="55" spans="1:3" ht="12" customHeight="1" thickBot="1">
      <c r="A55" s="448" t="s">
        <v>107</v>
      </c>
      <c r="B55" s="8" t="s">
        <v>520</v>
      </c>
      <c r="C55" s="73"/>
    </row>
    <row r="56" spans="1:3" ht="15" customHeight="1" thickBot="1">
      <c r="A56" s="201" t="s">
        <v>20</v>
      </c>
      <c r="B56" s="122" t="s">
        <v>13</v>
      </c>
      <c r="C56" s="334"/>
    </row>
    <row r="57" spans="1:3" ht="13.5" thickBot="1">
      <c r="A57" s="201" t="s">
        <v>21</v>
      </c>
      <c r="B57" s="245" t="s">
        <v>525</v>
      </c>
      <c r="C57" s="360">
        <f>+C45+C51+C56</f>
        <v>0</v>
      </c>
    </row>
    <row r="58" ht="15" customHeight="1" thickBot="1">
      <c r="C58" s="361"/>
    </row>
    <row r="59" spans="1:3" ht="14.25" customHeight="1" thickBot="1">
      <c r="A59" s="248" t="s">
        <v>515</v>
      </c>
      <c r="B59" s="249"/>
      <c r="C59" s="119"/>
    </row>
    <row r="60" spans="1:3" ht="13.5" thickBot="1">
      <c r="A60" s="248" t="s">
        <v>198</v>
      </c>
      <c r="B60" s="249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+CONCATENATE("9.3.2.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199</v>
      </c>
      <c r="C2" s="362" t="s">
        <v>60</v>
      </c>
    </row>
    <row r="3" spans="1:3" s="453" customFormat="1" ht="23.25" thickBot="1">
      <c r="A3" s="446" t="s">
        <v>195</v>
      </c>
      <c r="B3" s="349" t="s">
        <v>422</v>
      </c>
      <c r="C3" s="363" t="s">
        <v>59</v>
      </c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521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408</v>
      </c>
      <c r="C26" s="307">
        <f>+C27+C28</f>
        <v>0</v>
      </c>
    </row>
    <row r="27" spans="1:3" s="456" customFormat="1" ht="12" customHeight="1">
      <c r="A27" s="449" t="s">
        <v>267</v>
      </c>
      <c r="B27" s="450" t="s">
        <v>406</v>
      </c>
      <c r="C27" s="70"/>
    </row>
    <row r="28" spans="1:3" s="456" customFormat="1" ht="12" customHeight="1">
      <c r="A28" s="449" t="s">
        <v>268</v>
      </c>
      <c r="B28" s="451" t="s">
        <v>409</v>
      </c>
      <c r="C28" s="308"/>
    </row>
    <row r="29" spans="1:3" s="456" customFormat="1" ht="12" customHeight="1" thickBot="1">
      <c r="A29" s="448" t="s">
        <v>269</v>
      </c>
      <c r="B29" s="132" t="s">
        <v>522</v>
      </c>
      <c r="C29" s="77"/>
    </row>
    <row r="30" spans="1:3" s="456" customFormat="1" ht="12" customHeight="1" thickBot="1">
      <c r="A30" s="201" t="s">
        <v>22</v>
      </c>
      <c r="B30" s="122" t="s">
        <v>410</v>
      </c>
      <c r="C30" s="307">
        <f>+C31+C32+C33</f>
        <v>0</v>
      </c>
    </row>
    <row r="31" spans="1:3" s="456" customFormat="1" ht="12" customHeight="1">
      <c r="A31" s="449" t="s">
        <v>91</v>
      </c>
      <c r="B31" s="450" t="s">
        <v>290</v>
      </c>
      <c r="C31" s="70"/>
    </row>
    <row r="32" spans="1:3" s="456" customFormat="1" ht="12" customHeight="1">
      <c r="A32" s="449" t="s">
        <v>92</v>
      </c>
      <c r="B32" s="451" t="s">
        <v>291</v>
      </c>
      <c r="C32" s="308"/>
    </row>
    <row r="33" spans="1:3" s="456" customFormat="1" ht="12" customHeight="1" thickBot="1">
      <c r="A33" s="448" t="s">
        <v>93</v>
      </c>
      <c r="B33" s="132" t="s">
        <v>292</v>
      </c>
      <c r="C33" s="77"/>
    </row>
    <row r="34" spans="1:3" s="364" customFormat="1" ht="12" customHeight="1" thickBot="1">
      <c r="A34" s="201" t="s">
        <v>23</v>
      </c>
      <c r="B34" s="122" t="s">
        <v>378</v>
      </c>
      <c r="C34" s="334"/>
    </row>
    <row r="35" spans="1:3" s="364" customFormat="1" ht="12" customHeight="1" thickBot="1">
      <c r="A35" s="201" t="s">
        <v>24</v>
      </c>
      <c r="B35" s="122" t="s">
        <v>411</v>
      </c>
      <c r="C35" s="355"/>
    </row>
    <row r="36" spans="1:3" s="364" customFormat="1" ht="12" customHeight="1" thickBot="1">
      <c r="A36" s="193" t="s">
        <v>25</v>
      </c>
      <c r="B36" s="122" t="s">
        <v>523</v>
      </c>
      <c r="C36" s="356">
        <f>+C8+C20+C25+C26+C30+C34+C35</f>
        <v>0</v>
      </c>
    </row>
    <row r="37" spans="1:3" s="364" customFormat="1" ht="12" customHeight="1" thickBot="1">
      <c r="A37" s="237" t="s">
        <v>26</v>
      </c>
      <c r="B37" s="122" t="s">
        <v>413</v>
      </c>
      <c r="C37" s="356">
        <f>+C38+C39+C40</f>
        <v>0</v>
      </c>
    </row>
    <row r="38" spans="1:3" s="364" customFormat="1" ht="12" customHeight="1">
      <c r="A38" s="449" t="s">
        <v>414</v>
      </c>
      <c r="B38" s="450" t="s">
        <v>235</v>
      </c>
      <c r="C38" s="70"/>
    </row>
    <row r="39" spans="1:3" s="364" customFormat="1" ht="12" customHeight="1">
      <c r="A39" s="449" t="s">
        <v>415</v>
      </c>
      <c r="B39" s="451" t="s">
        <v>2</v>
      </c>
      <c r="C39" s="308"/>
    </row>
    <row r="40" spans="1:3" s="456" customFormat="1" ht="12" customHeight="1" thickBot="1">
      <c r="A40" s="448" t="s">
        <v>416</v>
      </c>
      <c r="B40" s="132" t="s">
        <v>417</v>
      </c>
      <c r="C40" s="77"/>
    </row>
    <row r="41" spans="1:3" s="456" customFormat="1" ht="15" customHeight="1" thickBot="1">
      <c r="A41" s="237" t="s">
        <v>27</v>
      </c>
      <c r="B41" s="238" t="s">
        <v>418</v>
      </c>
      <c r="C41" s="359">
        <f>+C36+C37</f>
        <v>0</v>
      </c>
    </row>
    <row r="42" spans="1:3" s="456" customFormat="1" ht="15" customHeight="1">
      <c r="A42" s="239"/>
      <c r="B42" s="240"/>
      <c r="C42" s="357"/>
    </row>
    <row r="43" spans="1:3" ht="13.5" thickBot="1">
      <c r="A43" s="241"/>
      <c r="B43" s="242"/>
      <c r="C43" s="358"/>
    </row>
    <row r="44" spans="1:3" s="455" customFormat="1" ht="16.5" customHeight="1" thickBot="1">
      <c r="A44" s="243"/>
      <c r="B44" s="244" t="s">
        <v>57</v>
      </c>
      <c r="C44" s="359"/>
    </row>
    <row r="45" spans="1:3" s="457" customFormat="1" ht="12" customHeight="1" thickBot="1">
      <c r="A45" s="201" t="s">
        <v>18</v>
      </c>
      <c r="B45" s="122" t="s">
        <v>419</v>
      </c>
      <c r="C45" s="307">
        <f>SUM(C46:C50)</f>
        <v>0</v>
      </c>
    </row>
    <row r="46" spans="1:3" ht="12" customHeight="1">
      <c r="A46" s="448" t="s">
        <v>98</v>
      </c>
      <c r="B46" s="9" t="s">
        <v>48</v>
      </c>
      <c r="C46" s="70"/>
    </row>
    <row r="47" spans="1:3" ht="12" customHeight="1">
      <c r="A47" s="448" t="s">
        <v>99</v>
      </c>
      <c r="B47" s="8" t="s">
        <v>176</v>
      </c>
      <c r="C47" s="73"/>
    </row>
    <row r="48" spans="1:3" ht="12" customHeight="1">
      <c r="A48" s="448" t="s">
        <v>100</v>
      </c>
      <c r="B48" s="8" t="s">
        <v>135</v>
      </c>
      <c r="C48" s="73"/>
    </row>
    <row r="49" spans="1:3" ht="12" customHeight="1">
      <c r="A49" s="448" t="s">
        <v>101</v>
      </c>
      <c r="B49" s="8" t="s">
        <v>177</v>
      </c>
      <c r="C49" s="73"/>
    </row>
    <row r="50" spans="1:3" ht="12" customHeight="1" thickBot="1">
      <c r="A50" s="448" t="s">
        <v>143</v>
      </c>
      <c r="B50" s="8" t="s">
        <v>178</v>
      </c>
      <c r="C50" s="73"/>
    </row>
    <row r="51" spans="1:3" ht="12" customHeight="1" thickBot="1">
      <c r="A51" s="201" t="s">
        <v>19</v>
      </c>
      <c r="B51" s="122" t="s">
        <v>420</v>
      </c>
      <c r="C51" s="307">
        <f>SUM(C52:C54)</f>
        <v>0</v>
      </c>
    </row>
    <row r="52" spans="1:3" s="457" customFormat="1" ht="12" customHeight="1">
      <c r="A52" s="448" t="s">
        <v>104</v>
      </c>
      <c r="B52" s="9" t="s">
        <v>225</v>
      </c>
      <c r="C52" s="70"/>
    </row>
    <row r="53" spans="1:3" ht="12" customHeight="1">
      <c r="A53" s="448" t="s">
        <v>105</v>
      </c>
      <c r="B53" s="8" t="s">
        <v>180</v>
      </c>
      <c r="C53" s="73"/>
    </row>
    <row r="54" spans="1:3" ht="12" customHeight="1">
      <c r="A54" s="448" t="s">
        <v>106</v>
      </c>
      <c r="B54" s="8" t="s">
        <v>58</v>
      </c>
      <c r="C54" s="73"/>
    </row>
    <row r="55" spans="1:3" ht="12" customHeight="1" thickBot="1">
      <c r="A55" s="448" t="s">
        <v>107</v>
      </c>
      <c r="B55" s="8" t="s">
        <v>520</v>
      </c>
      <c r="C55" s="73"/>
    </row>
    <row r="56" spans="1:3" ht="15" customHeight="1" thickBot="1">
      <c r="A56" s="201" t="s">
        <v>20</v>
      </c>
      <c r="B56" s="122" t="s">
        <v>13</v>
      </c>
      <c r="C56" s="334"/>
    </row>
    <row r="57" spans="1:3" ht="13.5" thickBot="1">
      <c r="A57" s="201" t="s">
        <v>21</v>
      </c>
      <c r="B57" s="245" t="s">
        <v>525</v>
      </c>
      <c r="C57" s="360">
        <f>+C45+C51+C56</f>
        <v>0</v>
      </c>
    </row>
    <row r="58" ht="15" customHeight="1" thickBot="1">
      <c r="C58" s="361"/>
    </row>
    <row r="59" spans="1:3" ht="14.25" customHeight="1" thickBot="1">
      <c r="A59" s="248" t="s">
        <v>515</v>
      </c>
      <c r="B59" s="249"/>
      <c r="C59" s="119"/>
    </row>
    <row r="60" spans="1:3" ht="13.5" thickBot="1">
      <c r="A60" s="248" t="s">
        <v>198</v>
      </c>
      <c r="B60" s="249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6" sqref="B6"/>
    </sheetView>
  </sheetViews>
  <sheetFormatPr defaultColWidth="9.375" defaultRowHeight="12.75"/>
  <cols>
    <col min="1" max="1" width="13.7539062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52" t="e">
        <f>+CONCATENATE("9.3.3. melléklet a ……/",LEFT(#REF!,4),". (….) önkormányzati rendelethez")</f>
        <v>#REF!</v>
      </c>
    </row>
    <row r="2" spans="1:3" s="453" customFormat="1" ht="25.5" customHeight="1">
      <c r="A2" s="403" t="s">
        <v>196</v>
      </c>
      <c r="B2" s="348" t="s">
        <v>199</v>
      </c>
      <c r="C2" s="362" t="s">
        <v>60</v>
      </c>
    </row>
    <row r="3" spans="1:3" s="453" customFormat="1" ht="23.25" thickBot="1">
      <c r="A3" s="446" t="s">
        <v>195</v>
      </c>
      <c r="B3" s="349" t="s">
        <v>526</v>
      </c>
      <c r="C3" s="363" t="s">
        <v>60</v>
      </c>
    </row>
    <row r="4" spans="1:3" s="454" customFormat="1" ht="15.75" customHeight="1" thickBot="1">
      <c r="A4" s="229"/>
      <c r="B4" s="229"/>
      <c r="C4" s="230" t="s">
        <v>54</v>
      </c>
    </row>
    <row r="5" spans="1:3" ht="13.5" thickBot="1">
      <c r="A5" s="404" t="s">
        <v>197</v>
      </c>
      <c r="B5" s="231" t="s">
        <v>552</v>
      </c>
      <c r="C5" s="232" t="s">
        <v>55</v>
      </c>
    </row>
    <row r="6" spans="1:3" s="455" customFormat="1" ht="12.75" customHeight="1" thickBot="1">
      <c r="A6" s="193"/>
      <c r="B6" s="194" t="s">
        <v>489</v>
      </c>
      <c r="C6" s="195" t="s">
        <v>490</v>
      </c>
    </row>
    <row r="7" spans="1:3" s="455" customFormat="1" ht="15.75" customHeight="1" thickBot="1">
      <c r="A7" s="233"/>
      <c r="B7" s="234" t="s">
        <v>56</v>
      </c>
      <c r="C7" s="235"/>
    </row>
    <row r="8" spans="1:3" s="364" customFormat="1" ht="12" customHeight="1" thickBot="1">
      <c r="A8" s="193" t="s">
        <v>18</v>
      </c>
      <c r="B8" s="236" t="s">
        <v>516</v>
      </c>
      <c r="C8" s="307">
        <f>SUM(C9:C19)</f>
        <v>0</v>
      </c>
    </row>
    <row r="9" spans="1:3" s="364" customFormat="1" ht="12" customHeight="1">
      <c r="A9" s="447" t="s">
        <v>98</v>
      </c>
      <c r="B9" s="10" t="s">
        <v>276</v>
      </c>
      <c r="C9" s="353"/>
    </row>
    <row r="10" spans="1:3" s="364" customFormat="1" ht="12" customHeight="1">
      <c r="A10" s="448" t="s">
        <v>99</v>
      </c>
      <c r="B10" s="8" t="s">
        <v>277</v>
      </c>
      <c r="C10" s="305"/>
    </row>
    <row r="11" spans="1:3" s="364" customFormat="1" ht="12" customHeight="1">
      <c r="A11" s="448" t="s">
        <v>100</v>
      </c>
      <c r="B11" s="8" t="s">
        <v>278</v>
      </c>
      <c r="C11" s="305"/>
    </row>
    <row r="12" spans="1:3" s="364" customFormat="1" ht="12" customHeight="1">
      <c r="A12" s="448" t="s">
        <v>101</v>
      </c>
      <c r="B12" s="8" t="s">
        <v>279</v>
      </c>
      <c r="C12" s="305"/>
    </row>
    <row r="13" spans="1:3" s="364" customFormat="1" ht="12" customHeight="1">
      <c r="A13" s="448" t="s">
        <v>143</v>
      </c>
      <c r="B13" s="8" t="s">
        <v>280</v>
      </c>
      <c r="C13" s="305"/>
    </row>
    <row r="14" spans="1:3" s="364" customFormat="1" ht="12" customHeight="1">
      <c r="A14" s="448" t="s">
        <v>102</v>
      </c>
      <c r="B14" s="8" t="s">
        <v>403</v>
      </c>
      <c r="C14" s="305"/>
    </row>
    <row r="15" spans="1:3" s="364" customFormat="1" ht="12" customHeight="1">
      <c r="A15" s="448" t="s">
        <v>103</v>
      </c>
      <c r="B15" s="7" t="s">
        <v>404</v>
      </c>
      <c r="C15" s="305"/>
    </row>
    <row r="16" spans="1:3" s="364" customFormat="1" ht="12" customHeight="1">
      <c r="A16" s="448" t="s">
        <v>113</v>
      </c>
      <c r="B16" s="8" t="s">
        <v>283</v>
      </c>
      <c r="C16" s="354"/>
    </row>
    <row r="17" spans="1:3" s="456" customFormat="1" ht="12" customHeight="1">
      <c r="A17" s="448" t="s">
        <v>114</v>
      </c>
      <c r="B17" s="8" t="s">
        <v>284</v>
      </c>
      <c r="C17" s="305"/>
    </row>
    <row r="18" spans="1:3" s="456" customFormat="1" ht="12" customHeight="1">
      <c r="A18" s="448" t="s">
        <v>115</v>
      </c>
      <c r="B18" s="8" t="s">
        <v>438</v>
      </c>
      <c r="C18" s="306"/>
    </row>
    <row r="19" spans="1:3" s="456" customFormat="1" ht="12" customHeight="1" thickBot="1">
      <c r="A19" s="448" t="s">
        <v>116</v>
      </c>
      <c r="B19" s="7" t="s">
        <v>285</v>
      </c>
      <c r="C19" s="306"/>
    </row>
    <row r="20" spans="1:3" s="364" customFormat="1" ht="12" customHeight="1" thickBot="1">
      <c r="A20" s="193" t="s">
        <v>19</v>
      </c>
      <c r="B20" s="236" t="s">
        <v>405</v>
      </c>
      <c r="C20" s="307">
        <f>SUM(C21:C23)</f>
        <v>0</v>
      </c>
    </row>
    <row r="21" spans="1:3" s="456" customFormat="1" ht="12" customHeight="1">
      <c r="A21" s="448" t="s">
        <v>104</v>
      </c>
      <c r="B21" s="9" t="s">
        <v>257</v>
      </c>
      <c r="C21" s="305"/>
    </row>
    <row r="22" spans="1:3" s="456" customFormat="1" ht="12" customHeight="1">
      <c r="A22" s="448" t="s">
        <v>105</v>
      </c>
      <c r="B22" s="8" t="s">
        <v>406</v>
      </c>
      <c r="C22" s="305"/>
    </row>
    <row r="23" spans="1:3" s="456" customFormat="1" ht="12" customHeight="1">
      <c r="A23" s="448" t="s">
        <v>106</v>
      </c>
      <c r="B23" s="8" t="s">
        <v>407</v>
      </c>
      <c r="C23" s="305"/>
    </row>
    <row r="24" spans="1:3" s="456" customFormat="1" ht="12" customHeight="1" thickBot="1">
      <c r="A24" s="448" t="s">
        <v>107</v>
      </c>
      <c r="B24" s="8" t="s">
        <v>521</v>
      </c>
      <c r="C24" s="305"/>
    </row>
    <row r="25" spans="1:3" s="456" customFormat="1" ht="12" customHeight="1" thickBot="1">
      <c r="A25" s="201" t="s">
        <v>20</v>
      </c>
      <c r="B25" s="122" t="s">
        <v>167</v>
      </c>
      <c r="C25" s="334"/>
    </row>
    <row r="26" spans="1:3" s="456" customFormat="1" ht="12" customHeight="1" thickBot="1">
      <c r="A26" s="201" t="s">
        <v>21</v>
      </c>
      <c r="B26" s="122" t="s">
        <v>408</v>
      </c>
      <c r="C26" s="307">
        <f>+C27+C28</f>
        <v>0</v>
      </c>
    </row>
    <row r="27" spans="1:3" s="456" customFormat="1" ht="12" customHeight="1">
      <c r="A27" s="449" t="s">
        <v>267</v>
      </c>
      <c r="B27" s="450" t="s">
        <v>406</v>
      </c>
      <c r="C27" s="70"/>
    </row>
    <row r="28" spans="1:3" s="456" customFormat="1" ht="12" customHeight="1">
      <c r="A28" s="449" t="s">
        <v>268</v>
      </c>
      <c r="B28" s="451" t="s">
        <v>409</v>
      </c>
      <c r="C28" s="308"/>
    </row>
    <row r="29" spans="1:3" s="456" customFormat="1" ht="12" customHeight="1" thickBot="1">
      <c r="A29" s="448" t="s">
        <v>269</v>
      </c>
      <c r="B29" s="132" t="s">
        <v>522</v>
      </c>
      <c r="C29" s="77"/>
    </row>
    <row r="30" spans="1:3" s="456" customFormat="1" ht="12" customHeight="1" thickBot="1">
      <c r="A30" s="201" t="s">
        <v>22</v>
      </c>
      <c r="B30" s="122" t="s">
        <v>410</v>
      </c>
      <c r="C30" s="307">
        <f>+C31+C32+C33</f>
        <v>0</v>
      </c>
    </row>
    <row r="31" spans="1:3" s="456" customFormat="1" ht="12" customHeight="1">
      <c r="A31" s="449" t="s">
        <v>91</v>
      </c>
      <c r="B31" s="450" t="s">
        <v>290</v>
      </c>
      <c r="C31" s="70"/>
    </row>
    <row r="32" spans="1:3" s="456" customFormat="1" ht="12" customHeight="1">
      <c r="A32" s="449" t="s">
        <v>92</v>
      </c>
      <c r="B32" s="451" t="s">
        <v>291</v>
      </c>
      <c r="C32" s="308"/>
    </row>
    <row r="33" spans="1:3" s="456" customFormat="1" ht="12" customHeight="1" thickBot="1">
      <c r="A33" s="448" t="s">
        <v>93</v>
      </c>
      <c r="B33" s="132" t="s">
        <v>292</v>
      </c>
      <c r="C33" s="77"/>
    </row>
    <row r="34" spans="1:3" s="364" customFormat="1" ht="12" customHeight="1" thickBot="1">
      <c r="A34" s="201" t="s">
        <v>23</v>
      </c>
      <c r="B34" s="122" t="s">
        <v>378</v>
      </c>
      <c r="C34" s="334"/>
    </row>
    <row r="35" spans="1:3" s="364" customFormat="1" ht="12" customHeight="1" thickBot="1">
      <c r="A35" s="201" t="s">
        <v>24</v>
      </c>
      <c r="B35" s="122" t="s">
        <v>411</v>
      </c>
      <c r="C35" s="355"/>
    </row>
    <row r="36" spans="1:3" s="364" customFormat="1" ht="12" customHeight="1" thickBot="1">
      <c r="A36" s="193" t="s">
        <v>25</v>
      </c>
      <c r="B36" s="122" t="s">
        <v>523</v>
      </c>
      <c r="C36" s="356">
        <f>+C8+C20+C25+C26+C30+C34+C35</f>
        <v>0</v>
      </c>
    </row>
    <row r="37" spans="1:3" s="364" customFormat="1" ht="12" customHeight="1" thickBot="1">
      <c r="A37" s="237" t="s">
        <v>26</v>
      </c>
      <c r="B37" s="122" t="s">
        <v>413</v>
      </c>
      <c r="C37" s="356">
        <f>+C38+C39+C40</f>
        <v>0</v>
      </c>
    </row>
    <row r="38" spans="1:3" s="364" customFormat="1" ht="12" customHeight="1">
      <c r="A38" s="449" t="s">
        <v>414</v>
      </c>
      <c r="B38" s="450" t="s">
        <v>235</v>
      </c>
      <c r="C38" s="70"/>
    </row>
    <row r="39" spans="1:3" s="364" customFormat="1" ht="12" customHeight="1">
      <c r="A39" s="449" t="s">
        <v>415</v>
      </c>
      <c r="B39" s="451" t="s">
        <v>2</v>
      </c>
      <c r="C39" s="308"/>
    </row>
    <row r="40" spans="1:3" s="456" customFormat="1" ht="12" customHeight="1" thickBot="1">
      <c r="A40" s="448" t="s">
        <v>416</v>
      </c>
      <c r="B40" s="132" t="s">
        <v>417</v>
      </c>
      <c r="C40" s="77"/>
    </row>
    <row r="41" spans="1:3" s="456" customFormat="1" ht="15" customHeight="1" thickBot="1">
      <c r="A41" s="237" t="s">
        <v>27</v>
      </c>
      <c r="B41" s="238" t="s">
        <v>418</v>
      </c>
      <c r="C41" s="359">
        <f>+C36+C37</f>
        <v>0</v>
      </c>
    </row>
    <row r="42" spans="1:3" s="456" customFormat="1" ht="15" customHeight="1">
      <c r="A42" s="239"/>
      <c r="B42" s="240"/>
      <c r="C42" s="357"/>
    </row>
    <row r="43" spans="1:3" ht="13.5" thickBot="1">
      <c r="A43" s="241"/>
      <c r="B43" s="242"/>
      <c r="C43" s="358"/>
    </row>
    <row r="44" spans="1:3" s="455" customFormat="1" ht="16.5" customHeight="1" thickBot="1">
      <c r="A44" s="243"/>
      <c r="B44" s="244" t="s">
        <v>57</v>
      </c>
      <c r="C44" s="359"/>
    </row>
    <row r="45" spans="1:3" s="457" customFormat="1" ht="12" customHeight="1" thickBot="1">
      <c r="A45" s="201" t="s">
        <v>18</v>
      </c>
      <c r="B45" s="122" t="s">
        <v>419</v>
      </c>
      <c r="C45" s="307">
        <f>SUM(C46:C50)</f>
        <v>0</v>
      </c>
    </row>
    <row r="46" spans="1:3" ht="12" customHeight="1">
      <c r="A46" s="448" t="s">
        <v>98</v>
      </c>
      <c r="B46" s="9" t="s">
        <v>48</v>
      </c>
      <c r="C46" s="70"/>
    </row>
    <row r="47" spans="1:3" ht="12" customHeight="1">
      <c r="A47" s="448" t="s">
        <v>99</v>
      </c>
      <c r="B47" s="8" t="s">
        <v>176</v>
      </c>
      <c r="C47" s="73"/>
    </row>
    <row r="48" spans="1:3" ht="12" customHeight="1">
      <c r="A48" s="448" t="s">
        <v>100</v>
      </c>
      <c r="B48" s="8" t="s">
        <v>135</v>
      </c>
      <c r="C48" s="73"/>
    </row>
    <row r="49" spans="1:3" ht="12" customHeight="1">
      <c r="A49" s="448" t="s">
        <v>101</v>
      </c>
      <c r="B49" s="8" t="s">
        <v>177</v>
      </c>
      <c r="C49" s="73"/>
    </row>
    <row r="50" spans="1:3" ht="12" customHeight="1" thickBot="1">
      <c r="A50" s="448" t="s">
        <v>143</v>
      </c>
      <c r="B50" s="8" t="s">
        <v>178</v>
      </c>
      <c r="C50" s="73"/>
    </row>
    <row r="51" spans="1:3" ht="12" customHeight="1" thickBot="1">
      <c r="A51" s="201" t="s">
        <v>19</v>
      </c>
      <c r="B51" s="122" t="s">
        <v>420</v>
      </c>
      <c r="C51" s="307">
        <f>SUM(C52:C54)</f>
        <v>0</v>
      </c>
    </row>
    <row r="52" spans="1:3" s="457" customFormat="1" ht="12" customHeight="1">
      <c r="A52" s="448" t="s">
        <v>104</v>
      </c>
      <c r="B52" s="9" t="s">
        <v>225</v>
      </c>
      <c r="C52" s="70"/>
    </row>
    <row r="53" spans="1:3" ht="12" customHeight="1">
      <c r="A53" s="448" t="s">
        <v>105</v>
      </c>
      <c r="B53" s="8" t="s">
        <v>180</v>
      </c>
      <c r="C53" s="73"/>
    </row>
    <row r="54" spans="1:3" ht="12" customHeight="1">
      <c r="A54" s="448" t="s">
        <v>106</v>
      </c>
      <c r="B54" s="8" t="s">
        <v>58</v>
      </c>
      <c r="C54" s="73"/>
    </row>
    <row r="55" spans="1:3" ht="12" customHeight="1" thickBot="1">
      <c r="A55" s="448" t="s">
        <v>107</v>
      </c>
      <c r="B55" s="8" t="s">
        <v>520</v>
      </c>
      <c r="C55" s="73"/>
    </row>
    <row r="56" spans="1:3" ht="15" customHeight="1" thickBot="1">
      <c r="A56" s="201" t="s">
        <v>20</v>
      </c>
      <c r="B56" s="122" t="s">
        <v>13</v>
      </c>
      <c r="C56" s="334"/>
    </row>
    <row r="57" spans="1:3" ht="13.5" thickBot="1">
      <c r="A57" s="201" t="s">
        <v>21</v>
      </c>
      <c r="B57" s="245" t="s">
        <v>525</v>
      </c>
      <c r="C57" s="360">
        <f>+C45+C51+C56</f>
        <v>0</v>
      </c>
    </row>
    <row r="58" ht="15" customHeight="1" thickBot="1">
      <c r="C58" s="361"/>
    </row>
    <row r="59" spans="1:3" ht="14.25" customHeight="1" thickBot="1">
      <c r="A59" s="248" t="s">
        <v>515</v>
      </c>
      <c r="B59" s="249"/>
      <c r="C59" s="119"/>
    </row>
    <row r="60" spans="1:3" ht="13.5" thickBot="1">
      <c r="A60" s="248" t="s">
        <v>198</v>
      </c>
      <c r="B60" s="249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7" sqref="E7"/>
    </sheetView>
  </sheetViews>
  <sheetFormatPr defaultColWidth="9.37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789" t="s">
        <v>3</v>
      </c>
      <c r="B1" s="789"/>
      <c r="C1" s="789"/>
      <c r="D1" s="789"/>
      <c r="E1" s="789"/>
      <c r="F1" s="789"/>
      <c r="G1" s="789"/>
    </row>
    <row r="3" spans="1:7" s="154" customFormat="1" ht="27" customHeight="1">
      <c r="A3" s="152" t="s">
        <v>203</v>
      </c>
      <c r="B3" s="153"/>
      <c r="C3" s="788" t="s">
        <v>204</v>
      </c>
      <c r="D3" s="788"/>
      <c r="E3" s="788"/>
      <c r="F3" s="788"/>
      <c r="G3" s="788"/>
    </row>
    <row r="4" spans="1:7" s="154" customFormat="1" ht="15">
      <c r="A4" s="153"/>
      <c r="B4" s="153"/>
      <c r="C4" s="153"/>
      <c r="D4" s="153"/>
      <c r="E4" s="153"/>
      <c r="F4" s="153"/>
      <c r="G4" s="153"/>
    </row>
    <row r="5" spans="1:7" s="154" customFormat="1" ht="24.75" customHeight="1">
      <c r="A5" s="152" t="s">
        <v>205</v>
      </c>
      <c r="B5" s="153"/>
      <c r="C5" s="788" t="s">
        <v>204</v>
      </c>
      <c r="D5" s="788"/>
      <c r="E5" s="788"/>
      <c r="F5" s="788"/>
      <c r="G5" s="153"/>
    </row>
    <row r="6" spans="1:7" s="155" customFormat="1" ht="12.75">
      <c r="A6" s="210"/>
      <c r="B6" s="210"/>
      <c r="C6" s="210"/>
      <c r="D6" s="210"/>
      <c r="E6" s="210"/>
      <c r="F6" s="210"/>
      <c r="G6" s="210"/>
    </row>
    <row r="7" spans="1:7" s="156" customFormat="1" ht="15" customHeight="1">
      <c r="A7" s="267" t="s">
        <v>206</v>
      </c>
      <c r="B7" s="266"/>
      <c r="C7" s="266"/>
      <c r="D7" s="252"/>
      <c r="E7" s="252"/>
      <c r="F7" s="252"/>
      <c r="G7" s="252"/>
    </row>
    <row r="8" spans="1:7" s="156" customFormat="1" ht="15" customHeight="1" thickBot="1">
      <c r="A8" s="267" t="s">
        <v>207</v>
      </c>
      <c r="B8" s="252"/>
      <c r="C8" s="252"/>
      <c r="D8" s="252"/>
      <c r="E8" s="252"/>
      <c r="F8" s="252"/>
      <c r="G8" s="252"/>
    </row>
    <row r="9" spans="1:7" s="69" customFormat="1" ht="42" customHeight="1" thickBot="1">
      <c r="A9" s="190" t="s">
        <v>16</v>
      </c>
      <c r="B9" s="191" t="s">
        <v>208</v>
      </c>
      <c r="C9" s="191" t="s">
        <v>209</v>
      </c>
      <c r="D9" s="191" t="s">
        <v>210</v>
      </c>
      <c r="E9" s="191" t="s">
        <v>211</v>
      </c>
      <c r="F9" s="191" t="s">
        <v>212</v>
      </c>
      <c r="G9" s="192" t="s">
        <v>52</v>
      </c>
    </row>
    <row r="10" spans="1:7" ht="24" customHeight="1">
      <c r="A10" s="253" t="s">
        <v>18</v>
      </c>
      <c r="B10" s="199" t="s">
        <v>213</v>
      </c>
      <c r="C10" s="157"/>
      <c r="D10" s="157"/>
      <c r="E10" s="157"/>
      <c r="F10" s="157"/>
      <c r="G10" s="254">
        <f>SUM(C10:F10)</f>
        <v>0</v>
      </c>
    </row>
    <row r="11" spans="1:7" ht="24" customHeight="1">
      <c r="A11" s="255" t="s">
        <v>19</v>
      </c>
      <c r="B11" s="200" t="s">
        <v>214</v>
      </c>
      <c r="C11" s="158"/>
      <c r="D11" s="158"/>
      <c r="E11" s="158"/>
      <c r="F11" s="158"/>
      <c r="G11" s="256">
        <f aca="true" t="shared" si="0" ref="G11:G16">SUM(C11:F11)</f>
        <v>0</v>
      </c>
    </row>
    <row r="12" spans="1:7" ht="24" customHeight="1">
      <c r="A12" s="255" t="s">
        <v>20</v>
      </c>
      <c r="B12" s="200" t="s">
        <v>215</v>
      </c>
      <c r="C12" s="158"/>
      <c r="D12" s="158"/>
      <c r="E12" s="158"/>
      <c r="F12" s="158"/>
      <c r="G12" s="256">
        <f t="shared" si="0"/>
        <v>0</v>
      </c>
    </row>
    <row r="13" spans="1:7" ht="24" customHeight="1">
      <c r="A13" s="255" t="s">
        <v>21</v>
      </c>
      <c r="B13" s="200" t="s">
        <v>216</v>
      </c>
      <c r="C13" s="158"/>
      <c r="D13" s="158"/>
      <c r="E13" s="158"/>
      <c r="F13" s="158"/>
      <c r="G13" s="256">
        <f t="shared" si="0"/>
        <v>0</v>
      </c>
    </row>
    <row r="14" spans="1:7" ht="24" customHeight="1">
      <c r="A14" s="255" t="s">
        <v>22</v>
      </c>
      <c r="B14" s="200" t="s">
        <v>217</v>
      </c>
      <c r="C14" s="158"/>
      <c r="D14" s="158"/>
      <c r="E14" s="158"/>
      <c r="F14" s="158"/>
      <c r="G14" s="256">
        <f t="shared" si="0"/>
        <v>0</v>
      </c>
    </row>
    <row r="15" spans="1:7" ht="24" customHeight="1" thickBot="1">
      <c r="A15" s="257" t="s">
        <v>23</v>
      </c>
      <c r="B15" s="258" t="s">
        <v>218</v>
      </c>
      <c r="C15" s="159"/>
      <c r="D15" s="159"/>
      <c r="E15" s="159"/>
      <c r="F15" s="159"/>
      <c r="G15" s="259">
        <f t="shared" si="0"/>
        <v>0</v>
      </c>
    </row>
    <row r="16" spans="1:7" s="160" customFormat="1" ht="24" customHeight="1" thickBot="1">
      <c r="A16" s="260" t="s">
        <v>24</v>
      </c>
      <c r="B16" s="261" t="s">
        <v>52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55" customFormat="1" ht="12.75">
      <c r="A17" s="210"/>
      <c r="B17" s="210"/>
      <c r="C17" s="210"/>
      <c r="D17" s="210"/>
      <c r="E17" s="210"/>
      <c r="F17" s="210"/>
      <c r="G17" s="210"/>
    </row>
    <row r="18" spans="1:7" s="155" customFormat="1" ht="12.75">
      <c r="A18" s="210"/>
      <c r="B18" s="210"/>
      <c r="C18" s="210"/>
      <c r="D18" s="210"/>
      <c r="E18" s="210"/>
      <c r="F18" s="210"/>
      <c r="G18" s="210"/>
    </row>
    <row r="19" spans="1:7" s="155" customFormat="1" ht="12.75">
      <c r="A19" s="210"/>
      <c r="B19" s="210"/>
      <c r="C19" s="210"/>
      <c r="D19" s="210"/>
      <c r="E19" s="210"/>
      <c r="F19" s="210"/>
      <c r="G19" s="210"/>
    </row>
    <row r="20" spans="1:7" s="155" customFormat="1" ht="15">
      <c r="A20" s="154" t="e">
        <f>+CONCATENATE("......................, ",LEFT(#REF!,4),". .......................... hó ..... nap")</f>
        <v>#REF!</v>
      </c>
      <c r="B20" s="210"/>
      <c r="C20" s="210"/>
      <c r="D20" s="210"/>
      <c r="E20" s="210"/>
      <c r="F20" s="210"/>
      <c r="G20" s="210"/>
    </row>
    <row r="21" spans="1:7" s="155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55"/>
      <c r="D23" s="155"/>
      <c r="E23" s="155"/>
      <c r="F23" s="155"/>
      <c r="G23" s="210"/>
    </row>
    <row r="24" spans="1:7" ht="13.5">
      <c r="A24" s="210"/>
      <c r="B24" s="210"/>
      <c r="C24" s="264"/>
      <c r="D24" s="265" t="s">
        <v>219</v>
      </c>
      <c r="E24" s="265"/>
      <c r="F24" s="264"/>
      <c r="G24" s="210"/>
    </row>
    <row r="25" spans="3:6" ht="13.5">
      <c r="C25" s="161"/>
      <c r="D25" s="162"/>
      <c r="E25" s="162"/>
      <c r="F25" s="161"/>
    </row>
    <row r="26" spans="3:6" ht="13.5">
      <c r="C26" s="161"/>
      <c r="D26" s="162"/>
      <c r="E26" s="162"/>
      <c r="F26" s="16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20" sqref="A20"/>
    </sheetView>
  </sheetViews>
  <sheetFormatPr defaultColWidth="9.37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789" t="s">
        <v>3</v>
      </c>
      <c r="B1" s="789"/>
      <c r="C1" s="789"/>
      <c r="D1" s="789"/>
      <c r="E1" s="789"/>
      <c r="F1" s="789"/>
      <c r="G1" s="789"/>
    </row>
    <row r="3" spans="1:7" s="154" customFormat="1" ht="27" customHeight="1">
      <c r="A3" s="152" t="s">
        <v>203</v>
      </c>
      <c r="B3" s="153"/>
      <c r="C3" s="788" t="s">
        <v>204</v>
      </c>
      <c r="D3" s="788"/>
      <c r="E3" s="788"/>
      <c r="F3" s="788"/>
      <c r="G3" s="788"/>
    </row>
    <row r="4" spans="1:7" s="154" customFormat="1" ht="15">
      <c r="A4" s="153"/>
      <c r="B4" s="153"/>
      <c r="C4" s="153"/>
      <c r="D4" s="153"/>
      <c r="E4" s="153"/>
      <c r="F4" s="153"/>
      <c r="G4" s="153"/>
    </row>
    <row r="5" spans="1:7" s="154" customFormat="1" ht="24.75" customHeight="1">
      <c r="A5" s="152" t="s">
        <v>205</v>
      </c>
      <c r="B5" s="153"/>
      <c r="C5" s="788" t="s">
        <v>204</v>
      </c>
      <c r="D5" s="788"/>
      <c r="E5" s="788"/>
      <c r="F5" s="788"/>
      <c r="G5" s="153"/>
    </row>
    <row r="6" spans="1:7" s="155" customFormat="1" ht="12.75">
      <c r="A6" s="210"/>
      <c r="B6" s="210"/>
      <c r="C6" s="210"/>
      <c r="D6" s="210"/>
      <c r="E6" s="210"/>
      <c r="F6" s="210"/>
      <c r="G6" s="210"/>
    </row>
    <row r="7" spans="1:7" s="156" customFormat="1" ht="15" customHeight="1">
      <c r="A7" s="267" t="s">
        <v>206</v>
      </c>
      <c r="B7" s="266"/>
      <c r="C7" s="266"/>
      <c r="D7" s="252"/>
      <c r="E7" s="252"/>
      <c r="F7" s="252"/>
      <c r="G7" s="252"/>
    </row>
    <row r="8" spans="1:7" s="156" customFormat="1" ht="15" customHeight="1" thickBot="1">
      <c r="A8" s="267" t="s">
        <v>207</v>
      </c>
      <c r="B8" s="252"/>
      <c r="C8" s="252"/>
      <c r="D8" s="252"/>
      <c r="E8" s="252"/>
      <c r="F8" s="252"/>
      <c r="G8" s="252"/>
    </row>
    <row r="9" spans="1:7" s="69" customFormat="1" ht="42" customHeight="1" thickBot="1">
      <c r="A9" s="190" t="s">
        <v>16</v>
      </c>
      <c r="B9" s="191" t="s">
        <v>208</v>
      </c>
      <c r="C9" s="191" t="s">
        <v>209</v>
      </c>
      <c r="D9" s="191" t="s">
        <v>210</v>
      </c>
      <c r="E9" s="191" t="s">
        <v>211</v>
      </c>
      <c r="F9" s="191" t="s">
        <v>212</v>
      </c>
      <c r="G9" s="192" t="s">
        <v>52</v>
      </c>
    </row>
    <row r="10" spans="1:7" ht="24" customHeight="1">
      <c r="A10" s="253" t="s">
        <v>18</v>
      </c>
      <c r="B10" s="199" t="s">
        <v>213</v>
      </c>
      <c r="C10" s="157"/>
      <c r="D10" s="157"/>
      <c r="E10" s="157"/>
      <c r="F10" s="157"/>
      <c r="G10" s="254">
        <f>SUM(C10:F10)</f>
        <v>0</v>
      </c>
    </row>
    <row r="11" spans="1:7" ht="24" customHeight="1">
      <c r="A11" s="255" t="s">
        <v>19</v>
      </c>
      <c r="B11" s="200" t="s">
        <v>214</v>
      </c>
      <c r="C11" s="158"/>
      <c r="D11" s="158"/>
      <c r="E11" s="158"/>
      <c r="F11" s="158"/>
      <c r="G11" s="256">
        <f aca="true" t="shared" si="0" ref="G11:G16">SUM(C11:F11)</f>
        <v>0</v>
      </c>
    </row>
    <row r="12" spans="1:7" ht="24" customHeight="1">
      <c r="A12" s="255" t="s">
        <v>20</v>
      </c>
      <c r="B12" s="200" t="s">
        <v>215</v>
      </c>
      <c r="C12" s="158"/>
      <c r="D12" s="158"/>
      <c r="E12" s="158"/>
      <c r="F12" s="158"/>
      <c r="G12" s="256">
        <f t="shared" si="0"/>
        <v>0</v>
      </c>
    </row>
    <row r="13" spans="1:7" ht="24" customHeight="1">
      <c r="A13" s="255" t="s">
        <v>21</v>
      </c>
      <c r="B13" s="200" t="s">
        <v>216</v>
      </c>
      <c r="C13" s="158"/>
      <c r="D13" s="158"/>
      <c r="E13" s="158"/>
      <c r="F13" s="158"/>
      <c r="G13" s="256">
        <f t="shared" si="0"/>
        <v>0</v>
      </c>
    </row>
    <row r="14" spans="1:7" ht="24" customHeight="1">
      <c r="A14" s="255" t="s">
        <v>22</v>
      </c>
      <c r="B14" s="200" t="s">
        <v>217</v>
      </c>
      <c r="C14" s="158"/>
      <c r="D14" s="158"/>
      <c r="E14" s="158"/>
      <c r="F14" s="158"/>
      <c r="G14" s="256">
        <f t="shared" si="0"/>
        <v>0</v>
      </c>
    </row>
    <row r="15" spans="1:7" ht="24" customHeight="1" thickBot="1">
      <c r="A15" s="257" t="s">
        <v>23</v>
      </c>
      <c r="B15" s="258" t="s">
        <v>218</v>
      </c>
      <c r="C15" s="159"/>
      <c r="D15" s="159"/>
      <c r="E15" s="159"/>
      <c r="F15" s="159"/>
      <c r="G15" s="259">
        <f t="shared" si="0"/>
        <v>0</v>
      </c>
    </row>
    <row r="16" spans="1:7" s="160" customFormat="1" ht="24" customHeight="1" thickBot="1">
      <c r="A16" s="260" t="s">
        <v>24</v>
      </c>
      <c r="B16" s="261" t="s">
        <v>52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55" customFormat="1" ht="12.75">
      <c r="A17" s="210"/>
      <c r="B17" s="210"/>
      <c r="C17" s="210"/>
      <c r="D17" s="210"/>
      <c r="E17" s="210"/>
      <c r="F17" s="210"/>
      <c r="G17" s="210"/>
    </row>
    <row r="18" spans="1:7" s="155" customFormat="1" ht="12.75">
      <c r="A18" s="210"/>
      <c r="B18" s="210"/>
      <c r="C18" s="210"/>
      <c r="D18" s="210"/>
      <c r="E18" s="210"/>
      <c r="F18" s="210"/>
      <c r="G18" s="210"/>
    </row>
    <row r="19" spans="1:7" s="155" customFormat="1" ht="12.75">
      <c r="A19" s="210"/>
      <c r="B19" s="210"/>
      <c r="C19" s="210"/>
      <c r="D19" s="210"/>
      <c r="E19" s="210"/>
      <c r="F19" s="210"/>
      <c r="G19" s="210"/>
    </row>
    <row r="20" spans="1:7" s="155" customFormat="1" ht="15">
      <c r="A20" s="154" t="s">
        <v>863</v>
      </c>
      <c r="B20" s="210"/>
      <c r="C20" s="210"/>
      <c r="D20" s="210"/>
      <c r="E20" s="210"/>
      <c r="F20" s="210"/>
      <c r="G20" s="210"/>
    </row>
    <row r="21" spans="1:7" s="155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55"/>
      <c r="D23" s="155"/>
      <c r="E23" s="155"/>
      <c r="F23" s="155"/>
      <c r="G23" s="210"/>
    </row>
    <row r="24" spans="1:7" ht="13.5">
      <c r="A24" s="210"/>
      <c r="B24" s="210"/>
      <c r="C24" s="264"/>
      <c r="D24" s="265" t="s">
        <v>219</v>
      </c>
      <c r="E24" s="265"/>
      <c r="F24" s="264"/>
      <c r="G24" s="210"/>
    </row>
    <row r="25" spans="3:6" ht="13.5">
      <c r="C25" s="161"/>
      <c r="D25" s="162"/>
      <c r="E25" s="162"/>
      <c r="F25" s="161"/>
    </row>
    <row r="26" spans="3:6" ht="13.5">
      <c r="C26" s="161"/>
      <c r="D26" s="162"/>
      <c r="E26" s="162"/>
      <c r="F26" s="161"/>
    </row>
  </sheetData>
  <sheetProtection/>
  <mergeCells count="3">
    <mergeCell ref="A1:G1"/>
    <mergeCell ref="C3:G3"/>
    <mergeCell ref="C5:F5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……/2018.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7"/>
  <sheetViews>
    <sheetView view="pageBreakPreview" zoomScaleNormal="120" zoomScaleSheetLayoutView="100" workbookViewId="0" topLeftCell="A1">
      <selection activeCell="D3" sqref="D3"/>
    </sheetView>
  </sheetViews>
  <sheetFormatPr defaultColWidth="9.375" defaultRowHeight="12.75"/>
  <cols>
    <col min="1" max="1" width="9.00390625" style="380" customWidth="1"/>
    <col min="2" max="2" width="51.50390625" style="380" customWidth="1"/>
    <col min="3" max="3" width="15.50390625" style="381" customWidth="1"/>
    <col min="4" max="4" width="15.50390625" style="380" customWidth="1"/>
    <col min="5" max="5" width="13.25390625" style="380" customWidth="1"/>
    <col min="6" max="6" width="9.00390625" style="39" customWidth="1"/>
    <col min="7" max="16384" width="9.375" style="39" customWidth="1"/>
  </cols>
  <sheetData>
    <row r="1" spans="1:5" ht="15.75" customHeight="1">
      <c r="A1" s="728" t="s">
        <v>15</v>
      </c>
      <c r="B1" s="728"/>
      <c r="C1" s="728"/>
      <c r="D1" s="728"/>
      <c r="E1" s="728"/>
    </row>
    <row r="2" spans="1:5" ht="15.75" customHeight="1" thickBot="1">
      <c r="A2" s="729" t="s">
        <v>146</v>
      </c>
      <c r="B2" s="729"/>
      <c r="D2" s="131"/>
      <c r="E2" s="297" t="s">
        <v>614</v>
      </c>
    </row>
    <row r="3" spans="1:5" ht="37.5" customHeight="1" thickBot="1">
      <c r="A3" s="23" t="s">
        <v>69</v>
      </c>
      <c r="B3" s="24" t="s">
        <v>17</v>
      </c>
      <c r="C3" s="24" t="s">
        <v>608</v>
      </c>
      <c r="D3" s="401" t="s">
        <v>870</v>
      </c>
      <c r="E3" s="151" t="s">
        <v>609</v>
      </c>
    </row>
    <row r="4" spans="1:5" s="41" customFormat="1" ht="12" customHeight="1" thickBot="1">
      <c r="A4" s="32" t="s">
        <v>489</v>
      </c>
      <c r="B4" s="33" t="s">
        <v>490</v>
      </c>
      <c r="C4" s="33" t="s">
        <v>491</v>
      </c>
      <c r="D4" s="33" t="s">
        <v>493</v>
      </c>
      <c r="E4" s="445" t="s">
        <v>492</v>
      </c>
    </row>
    <row r="5" spans="1:5" s="1" customFormat="1" ht="12" customHeight="1" thickBot="1">
      <c r="A5" s="20" t="s">
        <v>18</v>
      </c>
      <c r="B5" s="21" t="s">
        <v>251</v>
      </c>
      <c r="C5" s="395">
        <f>+C6+C7+C8+C9+C10+C11</f>
        <v>90717214</v>
      </c>
      <c r="D5" s="395">
        <f>+D6+D7+D8+D9+D10+D11</f>
        <v>87970845</v>
      </c>
      <c r="E5" s="268">
        <f>+E6+E7+E8+E9+E10+E11</f>
        <v>83392569</v>
      </c>
    </row>
    <row r="6" spans="1:5" s="1" customFormat="1" ht="12" customHeight="1">
      <c r="A6" s="15" t="s">
        <v>98</v>
      </c>
      <c r="B6" s="699" t="s">
        <v>252</v>
      </c>
      <c r="C6" s="397">
        <v>22662149</v>
      </c>
      <c r="D6" s="397">
        <v>22854212</v>
      </c>
      <c r="E6" s="270">
        <f>'önkorm összesen'!C6</f>
        <v>22488896</v>
      </c>
    </row>
    <row r="7" spans="1:5" s="1" customFormat="1" ht="12" customHeight="1">
      <c r="A7" s="14" t="s">
        <v>99</v>
      </c>
      <c r="B7" s="700" t="s">
        <v>253</v>
      </c>
      <c r="C7" s="396">
        <v>33383067</v>
      </c>
      <c r="D7" s="396">
        <v>34481690</v>
      </c>
      <c r="E7" s="270">
        <f>'önkorm összesen'!C7</f>
        <v>35656051</v>
      </c>
    </row>
    <row r="8" spans="1:5" s="1" customFormat="1" ht="12" customHeight="1">
      <c r="A8" s="14" t="s">
        <v>100</v>
      </c>
      <c r="B8" s="700" t="s">
        <v>254</v>
      </c>
      <c r="C8" s="396">
        <v>29171463</v>
      </c>
      <c r="D8" s="396">
        <v>27066531</v>
      </c>
      <c r="E8" s="270">
        <f>'önkorm összesen'!C8</f>
        <v>23318882</v>
      </c>
    </row>
    <row r="9" spans="1:5" s="1" customFormat="1" ht="12" customHeight="1">
      <c r="A9" s="14" t="s">
        <v>101</v>
      </c>
      <c r="B9" s="700" t="s">
        <v>255</v>
      </c>
      <c r="C9" s="396">
        <v>1826280</v>
      </c>
      <c r="D9" s="396">
        <v>1973236</v>
      </c>
      <c r="E9" s="270">
        <f>'önkorm összesen'!C9</f>
        <v>1928740</v>
      </c>
    </row>
    <row r="10" spans="1:5" s="1" customFormat="1" ht="12" customHeight="1">
      <c r="A10" s="14" t="s">
        <v>143</v>
      </c>
      <c r="B10" s="701" t="s">
        <v>434</v>
      </c>
      <c r="C10" s="396">
        <v>1473327</v>
      </c>
      <c r="D10" s="396">
        <v>1595176</v>
      </c>
      <c r="E10" s="269"/>
    </row>
    <row r="11" spans="1:5" s="1" customFormat="1" ht="12" customHeight="1" thickBot="1">
      <c r="A11" s="16" t="s">
        <v>102</v>
      </c>
      <c r="B11" s="702" t="s">
        <v>435</v>
      </c>
      <c r="C11" s="396">
        <v>2200928</v>
      </c>
      <c r="D11" s="396"/>
      <c r="E11" s="269"/>
    </row>
    <row r="12" spans="1:5" s="1" customFormat="1" ht="12" customHeight="1" thickBot="1">
      <c r="A12" s="20" t="s">
        <v>19</v>
      </c>
      <c r="B12" s="703" t="s">
        <v>256</v>
      </c>
      <c r="C12" s="395">
        <f>+C13+C14+C15+C16+C17</f>
        <v>17882703</v>
      </c>
      <c r="D12" s="395">
        <f>+D13+D14+D15+D16+D17</f>
        <v>15541340</v>
      </c>
      <c r="E12" s="268">
        <f>+E13+E14+E15+E16+E17</f>
        <v>3684000</v>
      </c>
    </row>
    <row r="13" spans="1:5" s="1" customFormat="1" ht="12" customHeight="1">
      <c r="A13" s="15" t="s">
        <v>104</v>
      </c>
      <c r="B13" s="699" t="s">
        <v>257</v>
      </c>
      <c r="C13" s="397"/>
      <c r="D13" s="397"/>
      <c r="E13" s="270"/>
    </row>
    <row r="14" spans="1:5" s="1" customFormat="1" ht="12" customHeight="1">
      <c r="A14" s="14" t="s">
        <v>105</v>
      </c>
      <c r="B14" s="700" t="s">
        <v>258</v>
      </c>
      <c r="C14" s="396"/>
      <c r="D14" s="396"/>
      <c r="E14" s="269"/>
    </row>
    <row r="15" spans="1:5" s="1" customFormat="1" ht="12" customHeight="1">
      <c r="A15" s="14" t="s">
        <v>106</v>
      </c>
      <c r="B15" s="700" t="s">
        <v>426</v>
      </c>
      <c r="C15" s="396"/>
      <c r="D15" s="396"/>
      <c r="E15" s="269"/>
    </row>
    <row r="16" spans="1:5" s="1" customFormat="1" ht="12" customHeight="1">
      <c r="A16" s="14" t="s">
        <v>107</v>
      </c>
      <c r="B16" s="700" t="s">
        <v>427</v>
      </c>
      <c r="C16" s="396"/>
      <c r="D16" s="396"/>
      <c r="E16" s="269"/>
    </row>
    <row r="17" spans="1:5" s="1" customFormat="1" ht="12" customHeight="1">
      <c r="A17" s="14" t="s">
        <v>108</v>
      </c>
      <c r="B17" s="700" t="s">
        <v>259</v>
      </c>
      <c r="C17" s="396">
        <v>17882703</v>
      </c>
      <c r="D17" s="396">
        <v>15541340</v>
      </c>
      <c r="E17" s="269">
        <v>3684000</v>
      </c>
    </row>
    <row r="18" spans="1:5" s="1" customFormat="1" ht="12" customHeight="1" thickBot="1">
      <c r="A18" s="16" t="s">
        <v>117</v>
      </c>
      <c r="B18" s="702" t="s">
        <v>260</v>
      </c>
      <c r="C18" s="398"/>
      <c r="D18" s="398"/>
      <c r="E18" s="271"/>
    </row>
    <row r="19" spans="1:5" s="1" customFormat="1" ht="12" customHeight="1" thickBot="1">
      <c r="A19" s="20" t="s">
        <v>20</v>
      </c>
      <c r="B19" s="21" t="s">
        <v>261</v>
      </c>
      <c r="C19" s="395">
        <f>+C20+C21+C22+C23+C24</f>
        <v>600000</v>
      </c>
      <c r="D19" s="395">
        <f>+D20+D21+D22+D23+D24</f>
        <v>141600000</v>
      </c>
      <c r="E19" s="268">
        <f>+E20+E21+E22+E23+E24</f>
        <v>0</v>
      </c>
    </row>
    <row r="20" spans="1:5" s="1" customFormat="1" ht="12" customHeight="1">
      <c r="A20" s="15" t="s">
        <v>87</v>
      </c>
      <c r="B20" s="699" t="s">
        <v>262</v>
      </c>
      <c r="C20" s="397"/>
      <c r="D20" s="397">
        <v>1600000</v>
      </c>
      <c r="E20" s="270"/>
    </row>
    <row r="21" spans="1:5" s="1" customFormat="1" ht="12" customHeight="1">
      <c r="A21" s="14" t="s">
        <v>88</v>
      </c>
      <c r="B21" s="700" t="s">
        <v>263</v>
      </c>
      <c r="C21" s="396"/>
      <c r="D21" s="396"/>
      <c r="E21" s="269"/>
    </row>
    <row r="22" spans="1:5" s="1" customFormat="1" ht="12" customHeight="1">
      <c r="A22" s="14" t="s">
        <v>89</v>
      </c>
      <c r="B22" s="700" t="s">
        <v>428</v>
      </c>
      <c r="C22" s="396"/>
      <c r="D22" s="396"/>
      <c r="E22" s="269"/>
    </row>
    <row r="23" spans="1:5" s="1" customFormat="1" ht="12" customHeight="1">
      <c r="A23" s="14" t="s">
        <v>90</v>
      </c>
      <c r="B23" s="700" t="s">
        <v>429</v>
      </c>
      <c r="C23" s="396"/>
      <c r="D23" s="396"/>
      <c r="E23" s="269"/>
    </row>
    <row r="24" spans="1:5" s="1" customFormat="1" ht="12" customHeight="1">
      <c r="A24" s="14" t="s">
        <v>164</v>
      </c>
      <c r="B24" s="700" t="s">
        <v>264</v>
      </c>
      <c r="C24" s="396">
        <v>600000</v>
      </c>
      <c r="D24" s="396">
        <v>140000000</v>
      </c>
      <c r="E24" s="269"/>
    </row>
    <row r="25" spans="1:5" s="1" customFormat="1" ht="12" customHeight="1" thickBot="1">
      <c r="A25" s="16" t="s">
        <v>165</v>
      </c>
      <c r="B25" s="704" t="s">
        <v>265</v>
      </c>
      <c r="C25" s="398"/>
      <c r="D25" s="398">
        <v>140000000</v>
      </c>
      <c r="E25" s="271"/>
    </row>
    <row r="26" spans="1:5" s="1" customFormat="1" ht="12" customHeight="1" thickBot="1">
      <c r="A26" s="20" t="s">
        <v>166</v>
      </c>
      <c r="B26" s="21" t="s">
        <v>266</v>
      </c>
      <c r="C26" s="400">
        <f>SUM(C27:C33)</f>
        <v>22761080</v>
      </c>
      <c r="D26" s="400">
        <f>SUM(D27:D33)</f>
        <v>22213964</v>
      </c>
      <c r="E26" s="444">
        <f>SUM(E27:E33)</f>
        <v>20174000</v>
      </c>
    </row>
    <row r="27" spans="1:5" s="1" customFormat="1" ht="12" customHeight="1">
      <c r="A27" s="15" t="s">
        <v>267</v>
      </c>
      <c r="B27" s="699" t="s">
        <v>554</v>
      </c>
      <c r="C27" s="397">
        <v>1553443</v>
      </c>
      <c r="D27" s="397">
        <v>1776728</v>
      </c>
      <c r="E27" s="288">
        <v>1600000</v>
      </c>
    </row>
    <row r="28" spans="1:5" s="1" customFormat="1" ht="12" customHeight="1">
      <c r="A28" s="14" t="s">
        <v>268</v>
      </c>
      <c r="B28" s="700" t="s">
        <v>546</v>
      </c>
      <c r="C28" s="396"/>
      <c r="D28" s="396"/>
      <c r="E28" s="289"/>
    </row>
    <row r="29" spans="1:5" s="1" customFormat="1" ht="12" customHeight="1">
      <c r="A29" s="14" t="s">
        <v>269</v>
      </c>
      <c r="B29" s="700" t="s">
        <v>547</v>
      </c>
      <c r="C29" s="396">
        <v>17932053</v>
      </c>
      <c r="D29" s="396">
        <v>17782858</v>
      </c>
      <c r="E29" s="289">
        <v>16000000</v>
      </c>
    </row>
    <row r="30" spans="1:5" s="1" customFormat="1" ht="12" customHeight="1">
      <c r="A30" s="14" t="s">
        <v>270</v>
      </c>
      <c r="B30" s="700" t="s">
        <v>548</v>
      </c>
      <c r="C30" s="396"/>
      <c r="D30" s="396"/>
      <c r="E30" s="289"/>
    </row>
    <row r="31" spans="1:5" s="1" customFormat="1" ht="12" customHeight="1">
      <c r="A31" s="14" t="s">
        <v>542</v>
      </c>
      <c r="B31" s="700" t="s">
        <v>271</v>
      </c>
      <c r="C31" s="396">
        <v>3175584</v>
      </c>
      <c r="D31" s="396">
        <v>2573820</v>
      </c>
      <c r="E31" s="289">
        <f>'önkorm összesen'!C30</f>
        <v>2574000</v>
      </c>
    </row>
    <row r="32" spans="1:5" s="1" customFormat="1" ht="12" customHeight="1">
      <c r="A32" s="14" t="s">
        <v>543</v>
      </c>
      <c r="B32" s="700" t="s">
        <v>272</v>
      </c>
      <c r="C32" s="396"/>
      <c r="D32" s="396"/>
      <c r="E32" s="289"/>
    </row>
    <row r="33" spans="1:5" s="1" customFormat="1" ht="12" customHeight="1" thickBot="1">
      <c r="A33" s="16" t="s">
        <v>544</v>
      </c>
      <c r="B33" s="704" t="s">
        <v>273</v>
      </c>
      <c r="C33" s="398">
        <v>100000</v>
      </c>
      <c r="D33" s="398">
        <v>80558</v>
      </c>
      <c r="E33" s="295"/>
    </row>
    <row r="34" spans="1:5" s="1" customFormat="1" ht="12" customHeight="1" thickBot="1">
      <c r="A34" s="20" t="s">
        <v>22</v>
      </c>
      <c r="B34" s="21" t="s">
        <v>436</v>
      </c>
      <c r="C34" s="395">
        <f>SUM(C35:C45)</f>
        <v>25812718</v>
      </c>
      <c r="D34" s="395">
        <f>SUM(D35:D45)</f>
        <v>23220515</v>
      </c>
      <c r="E34" s="268">
        <f>SUM(E35:E45)</f>
        <v>15948000</v>
      </c>
    </row>
    <row r="35" spans="1:5" s="1" customFormat="1" ht="12" customHeight="1">
      <c r="A35" s="15" t="s">
        <v>91</v>
      </c>
      <c r="B35" s="699" t="s">
        <v>276</v>
      </c>
      <c r="C35" s="397"/>
      <c r="D35" s="397"/>
      <c r="E35" s="270"/>
    </row>
    <row r="36" spans="1:5" s="1" customFormat="1" ht="12" customHeight="1">
      <c r="A36" s="14" t="s">
        <v>92</v>
      </c>
      <c r="B36" s="700" t="s">
        <v>277</v>
      </c>
      <c r="C36" s="396">
        <v>5038258</v>
      </c>
      <c r="D36" s="396">
        <v>3615319</v>
      </c>
      <c r="E36" s="269">
        <f>'önkorm összesen'!C35</f>
        <v>3180000</v>
      </c>
    </row>
    <row r="37" spans="1:5" s="1" customFormat="1" ht="12" customHeight="1">
      <c r="A37" s="14" t="s">
        <v>93</v>
      </c>
      <c r="B37" s="700" t="s">
        <v>278</v>
      </c>
      <c r="C37" s="396">
        <v>1554050</v>
      </c>
      <c r="D37" s="396">
        <v>1990810</v>
      </c>
      <c r="E37" s="269">
        <f>'önkorm összesen'!C36</f>
        <v>1575000</v>
      </c>
    </row>
    <row r="38" spans="1:5" s="1" customFormat="1" ht="12" customHeight="1">
      <c r="A38" s="14" t="s">
        <v>168</v>
      </c>
      <c r="B38" s="700" t="s">
        <v>279</v>
      </c>
      <c r="C38" s="396"/>
      <c r="D38" s="396"/>
      <c r="E38" s="269">
        <f>'önkorm összesen'!C37</f>
        <v>0</v>
      </c>
    </row>
    <row r="39" spans="1:5" s="1" customFormat="1" ht="12" customHeight="1">
      <c r="A39" s="14" t="s">
        <v>169</v>
      </c>
      <c r="B39" s="700" t="s">
        <v>280</v>
      </c>
      <c r="C39" s="396">
        <v>8672413</v>
      </c>
      <c r="D39" s="396">
        <v>11440776</v>
      </c>
      <c r="E39" s="269">
        <f>'önkorm összesen'!C38</f>
        <v>10130000</v>
      </c>
    </row>
    <row r="40" spans="1:5" s="1" customFormat="1" ht="12" customHeight="1">
      <c r="A40" s="14" t="s">
        <v>170</v>
      </c>
      <c r="B40" s="700" t="s">
        <v>281</v>
      </c>
      <c r="C40" s="396">
        <v>3545829</v>
      </c>
      <c r="D40" s="396">
        <v>1152181</v>
      </c>
      <c r="E40" s="269">
        <f>'önkorm összesen'!C39</f>
        <v>1063000</v>
      </c>
    </row>
    <row r="41" spans="1:5" s="1" customFormat="1" ht="12" customHeight="1">
      <c r="A41" s="14" t="s">
        <v>171</v>
      </c>
      <c r="B41" s="700" t="s">
        <v>282</v>
      </c>
      <c r="C41" s="396"/>
      <c r="D41" s="396">
        <v>4872000</v>
      </c>
      <c r="E41" s="269"/>
    </row>
    <row r="42" spans="1:5" s="1" customFormat="1" ht="12" customHeight="1">
      <c r="A42" s="14" t="s">
        <v>172</v>
      </c>
      <c r="B42" s="700" t="s">
        <v>549</v>
      </c>
      <c r="C42" s="396">
        <v>15163</v>
      </c>
      <c r="D42" s="396">
        <v>566</v>
      </c>
      <c r="E42" s="269"/>
    </row>
    <row r="43" spans="1:5" s="1" customFormat="1" ht="12" customHeight="1">
      <c r="A43" s="14" t="s">
        <v>274</v>
      </c>
      <c r="B43" s="700" t="s">
        <v>284</v>
      </c>
      <c r="C43" s="705">
        <v>1898</v>
      </c>
      <c r="D43" s="705"/>
      <c r="E43" s="272"/>
    </row>
    <row r="44" spans="1:5" s="1" customFormat="1" ht="12" customHeight="1">
      <c r="A44" s="16" t="s">
        <v>275</v>
      </c>
      <c r="B44" s="704" t="s">
        <v>438</v>
      </c>
      <c r="C44" s="706"/>
      <c r="D44" s="706"/>
      <c r="E44" s="273"/>
    </row>
    <row r="45" spans="1:5" s="1" customFormat="1" ht="12" customHeight="1" thickBot="1">
      <c r="A45" s="16" t="s">
        <v>437</v>
      </c>
      <c r="B45" s="702" t="s">
        <v>285</v>
      </c>
      <c r="C45" s="706">
        <v>6985107</v>
      </c>
      <c r="D45" s="706">
        <v>148863</v>
      </c>
      <c r="E45" s="273"/>
    </row>
    <row r="46" spans="1:5" s="1" customFormat="1" ht="12" customHeight="1" thickBot="1">
      <c r="A46" s="20" t="s">
        <v>23</v>
      </c>
      <c r="B46" s="21" t="s">
        <v>286</v>
      </c>
      <c r="C46" s="395">
        <f>SUM(C47:C51)</f>
        <v>281075</v>
      </c>
      <c r="D46" s="395">
        <f>SUM(D47:D51)</f>
        <v>0</v>
      </c>
      <c r="E46" s="268">
        <f>SUM(E47:E51)</f>
        <v>0</v>
      </c>
    </row>
    <row r="47" spans="1:5" s="1" customFormat="1" ht="12" customHeight="1">
      <c r="A47" s="15" t="s">
        <v>94</v>
      </c>
      <c r="B47" s="699" t="s">
        <v>290</v>
      </c>
      <c r="C47" s="707"/>
      <c r="D47" s="707"/>
      <c r="E47" s="280"/>
    </row>
    <row r="48" spans="1:5" s="1" customFormat="1" ht="12" customHeight="1">
      <c r="A48" s="14" t="s">
        <v>95</v>
      </c>
      <c r="B48" s="700" t="s">
        <v>291</v>
      </c>
      <c r="C48" s="705"/>
      <c r="D48" s="705"/>
      <c r="E48" s="272"/>
    </row>
    <row r="49" spans="1:5" s="1" customFormat="1" ht="12" customHeight="1">
      <c r="A49" s="14" t="s">
        <v>287</v>
      </c>
      <c r="B49" s="700" t="s">
        <v>292</v>
      </c>
      <c r="C49" s="705">
        <v>281075</v>
      </c>
      <c r="D49" s="705"/>
      <c r="E49" s="272"/>
    </row>
    <row r="50" spans="1:5" s="1" customFormat="1" ht="12" customHeight="1">
      <c r="A50" s="14" t="s">
        <v>288</v>
      </c>
      <c r="B50" s="700" t="s">
        <v>293</v>
      </c>
      <c r="C50" s="705"/>
      <c r="D50" s="705"/>
      <c r="E50" s="272"/>
    </row>
    <row r="51" spans="1:5" s="1" customFormat="1" ht="12" customHeight="1" thickBot="1">
      <c r="A51" s="16" t="s">
        <v>289</v>
      </c>
      <c r="B51" s="702" t="s">
        <v>294</v>
      </c>
      <c r="C51" s="706"/>
      <c r="D51" s="706"/>
      <c r="E51" s="273"/>
    </row>
    <row r="52" spans="1:5" s="1" customFormat="1" ht="12" customHeight="1" thickBot="1">
      <c r="A52" s="20" t="s">
        <v>173</v>
      </c>
      <c r="B52" s="21" t="s">
        <v>295</v>
      </c>
      <c r="C52" s="395">
        <f>SUM(C53:C55)</f>
        <v>10000</v>
      </c>
      <c r="D52" s="395">
        <f>SUM(D53:D55)</f>
        <v>0</v>
      </c>
      <c r="E52" s="268">
        <f>SUM(E53:E55)</f>
        <v>0</v>
      </c>
    </row>
    <row r="53" spans="1:5" s="1" customFormat="1" ht="12" customHeight="1">
      <c r="A53" s="15" t="s">
        <v>96</v>
      </c>
      <c r="B53" s="699" t="s">
        <v>296</v>
      </c>
      <c r="C53" s="397"/>
      <c r="D53" s="397"/>
      <c r="E53" s="270"/>
    </row>
    <row r="54" spans="1:5" s="1" customFormat="1" ht="12" customHeight="1">
      <c r="A54" s="14" t="s">
        <v>97</v>
      </c>
      <c r="B54" s="700" t="s">
        <v>430</v>
      </c>
      <c r="C54" s="396"/>
      <c r="D54" s="396"/>
      <c r="E54" s="269"/>
    </row>
    <row r="55" spans="1:5" s="1" customFormat="1" ht="12" customHeight="1">
      <c r="A55" s="14" t="s">
        <v>299</v>
      </c>
      <c r="B55" s="700" t="s">
        <v>297</v>
      </c>
      <c r="C55" s="396">
        <v>10000</v>
      </c>
      <c r="D55" s="396"/>
      <c r="E55" s="269"/>
    </row>
    <row r="56" spans="1:5" s="1" customFormat="1" ht="12" customHeight="1" thickBot="1">
      <c r="A56" s="16" t="s">
        <v>300</v>
      </c>
      <c r="B56" s="702" t="s">
        <v>298</v>
      </c>
      <c r="C56" s="398"/>
      <c r="D56" s="398"/>
      <c r="E56" s="271"/>
    </row>
    <row r="57" spans="1:5" s="1" customFormat="1" ht="12" customHeight="1" thickBot="1">
      <c r="A57" s="20" t="s">
        <v>25</v>
      </c>
      <c r="B57" s="703" t="s">
        <v>301</v>
      </c>
      <c r="C57" s="395">
        <f>SUM(C58:C60)</f>
        <v>0</v>
      </c>
      <c r="D57" s="395">
        <f>SUM(D58:D60)</f>
        <v>0</v>
      </c>
      <c r="E57" s="268">
        <f>SUM(E58:E60)</f>
        <v>0</v>
      </c>
    </row>
    <row r="58" spans="1:5" s="1" customFormat="1" ht="12" customHeight="1">
      <c r="A58" s="15" t="s">
        <v>174</v>
      </c>
      <c r="B58" s="699" t="s">
        <v>303</v>
      </c>
      <c r="C58" s="705"/>
      <c r="D58" s="705"/>
      <c r="E58" s="272"/>
    </row>
    <row r="59" spans="1:5" s="1" customFormat="1" ht="12" customHeight="1">
      <c r="A59" s="14" t="s">
        <v>175</v>
      </c>
      <c r="B59" s="700" t="s">
        <v>431</v>
      </c>
      <c r="C59" s="705"/>
      <c r="D59" s="705"/>
      <c r="E59" s="272"/>
    </row>
    <row r="60" spans="1:5" s="1" customFormat="1" ht="12" customHeight="1">
      <c r="A60" s="14" t="s">
        <v>227</v>
      </c>
      <c r="B60" s="700" t="s">
        <v>304</v>
      </c>
      <c r="C60" s="705"/>
      <c r="D60" s="705"/>
      <c r="E60" s="272"/>
    </row>
    <row r="61" spans="1:5" s="1" customFormat="1" ht="12" customHeight="1" thickBot="1">
      <c r="A61" s="16" t="s">
        <v>302</v>
      </c>
      <c r="B61" s="702" t="s">
        <v>305</v>
      </c>
      <c r="C61" s="705"/>
      <c r="D61" s="705"/>
      <c r="E61" s="272"/>
    </row>
    <row r="62" spans="1:5" s="1" customFormat="1" ht="12" customHeight="1" thickBot="1">
      <c r="A62" s="483" t="s">
        <v>478</v>
      </c>
      <c r="B62" s="21" t="s">
        <v>306</v>
      </c>
      <c r="C62" s="400">
        <f>+C5+C12+C19+C26+C34+C46+C52+C57</f>
        <v>158064790</v>
      </c>
      <c r="D62" s="400">
        <f>+D5+D12+D19+D26+D34+D46+D52+D57</f>
        <v>290546664</v>
      </c>
      <c r="E62" s="444">
        <f>+E5+E12+E19+E26+E34+E46+E52+E57</f>
        <v>123198569</v>
      </c>
    </row>
    <row r="63" spans="1:5" s="1" customFormat="1" ht="12" customHeight="1" thickBot="1">
      <c r="A63" s="708" t="s">
        <v>307</v>
      </c>
      <c r="B63" s="703" t="s">
        <v>539</v>
      </c>
      <c r="C63" s="395">
        <f>SUM(C64:C66)</f>
        <v>0</v>
      </c>
      <c r="D63" s="395">
        <f>SUM(D64:D66)</f>
        <v>0</v>
      </c>
      <c r="E63" s="268">
        <f>SUM(E64:E66)</f>
        <v>0</v>
      </c>
    </row>
    <row r="64" spans="1:5" s="1" customFormat="1" ht="12" customHeight="1">
      <c r="A64" s="15" t="s">
        <v>339</v>
      </c>
      <c r="B64" s="699" t="s">
        <v>309</v>
      </c>
      <c r="C64" s="705"/>
      <c r="D64" s="705"/>
      <c r="E64" s="272"/>
    </row>
    <row r="65" spans="1:5" s="1" customFormat="1" ht="12" customHeight="1">
      <c r="A65" s="14" t="s">
        <v>348</v>
      </c>
      <c r="B65" s="700" t="s">
        <v>310</v>
      </c>
      <c r="C65" s="705"/>
      <c r="D65" s="705"/>
      <c r="E65" s="272"/>
    </row>
    <row r="66" spans="1:5" s="1" customFormat="1" ht="12" customHeight="1" thickBot="1">
      <c r="A66" s="16" t="s">
        <v>349</v>
      </c>
      <c r="B66" s="709" t="s">
        <v>463</v>
      </c>
      <c r="C66" s="705"/>
      <c r="D66" s="705"/>
      <c r="E66" s="272"/>
    </row>
    <row r="67" spans="1:5" s="1" customFormat="1" ht="12" customHeight="1" thickBot="1">
      <c r="A67" s="708" t="s">
        <v>312</v>
      </c>
      <c r="B67" s="703" t="s">
        <v>313</v>
      </c>
      <c r="C67" s="395">
        <f>SUM(C68:C71)</f>
        <v>0</v>
      </c>
      <c r="D67" s="395">
        <f>SUM(D68:D71)</f>
        <v>0</v>
      </c>
      <c r="E67" s="268">
        <f>SUM(E68:E71)</f>
        <v>0</v>
      </c>
    </row>
    <row r="68" spans="1:5" s="1" customFormat="1" ht="12" customHeight="1">
      <c r="A68" s="15" t="s">
        <v>144</v>
      </c>
      <c r="B68" s="699" t="s">
        <v>314</v>
      </c>
      <c r="C68" s="705"/>
      <c r="D68" s="705"/>
      <c r="E68" s="272"/>
    </row>
    <row r="69" spans="1:7" s="1" customFormat="1" ht="17.25" customHeight="1">
      <c r="A69" s="14" t="s">
        <v>145</v>
      </c>
      <c r="B69" s="700" t="s">
        <v>315</v>
      </c>
      <c r="C69" s="705"/>
      <c r="D69" s="705"/>
      <c r="E69" s="272"/>
      <c r="G69" s="42"/>
    </row>
    <row r="70" spans="1:5" s="1" customFormat="1" ht="12" customHeight="1">
      <c r="A70" s="14" t="s">
        <v>340</v>
      </c>
      <c r="B70" s="700" t="s">
        <v>316</v>
      </c>
      <c r="C70" s="705"/>
      <c r="D70" s="705"/>
      <c r="E70" s="272"/>
    </row>
    <row r="71" spans="1:5" s="1" customFormat="1" ht="12" customHeight="1" thickBot="1">
      <c r="A71" s="16" t="s">
        <v>341</v>
      </c>
      <c r="B71" s="702" t="s">
        <v>317</v>
      </c>
      <c r="C71" s="705"/>
      <c r="D71" s="705"/>
      <c r="E71" s="272"/>
    </row>
    <row r="72" spans="1:5" s="1" customFormat="1" ht="12" customHeight="1" thickBot="1">
      <c r="A72" s="708" t="s">
        <v>318</v>
      </c>
      <c r="B72" s="703" t="s">
        <v>319</v>
      </c>
      <c r="C72" s="395">
        <f>SUM(C73:C74)</f>
        <v>55321843</v>
      </c>
      <c r="D72" s="395">
        <f>SUM(D73:D74)</f>
        <v>30317496</v>
      </c>
      <c r="E72" s="268">
        <f>SUM(E73:E74)</f>
        <v>158000431</v>
      </c>
    </row>
    <row r="73" spans="1:5" s="1" customFormat="1" ht="12" customHeight="1">
      <c r="A73" s="15" t="s">
        <v>342</v>
      </c>
      <c r="B73" s="699" t="s">
        <v>320</v>
      </c>
      <c r="C73" s="705">
        <v>55321843</v>
      </c>
      <c r="D73" s="705">
        <v>30317496</v>
      </c>
      <c r="E73" s="272">
        <f>'önkorm összesen'!C71</f>
        <v>158000431</v>
      </c>
    </row>
    <row r="74" spans="1:5" s="1" customFormat="1" ht="12" customHeight="1" thickBot="1">
      <c r="A74" s="16" t="s">
        <v>343</v>
      </c>
      <c r="B74" s="702" t="s">
        <v>321</v>
      </c>
      <c r="C74" s="705"/>
      <c r="D74" s="705"/>
      <c r="E74" s="272"/>
    </row>
    <row r="75" spans="1:5" s="1" customFormat="1" ht="12" customHeight="1" thickBot="1">
      <c r="A75" s="708" t="s">
        <v>322</v>
      </c>
      <c r="B75" s="703" t="s">
        <v>323</v>
      </c>
      <c r="C75" s="395">
        <f>SUM(C76:C78)</f>
        <v>20241464</v>
      </c>
      <c r="D75" s="395">
        <f>SUM(D76:D78)</f>
        <v>2808453</v>
      </c>
      <c r="E75" s="268">
        <f>SUM(E76:E78)</f>
        <v>0</v>
      </c>
    </row>
    <row r="76" spans="1:5" s="1" customFormat="1" ht="12" customHeight="1">
      <c r="A76" s="15" t="s">
        <v>344</v>
      </c>
      <c r="B76" s="699" t="s">
        <v>324</v>
      </c>
      <c r="C76" s="705"/>
      <c r="D76" s="705">
        <v>2808453</v>
      </c>
      <c r="E76" s="272"/>
    </row>
    <row r="77" spans="1:5" s="1" customFormat="1" ht="12" customHeight="1">
      <c r="A77" s="14" t="s">
        <v>345</v>
      </c>
      <c r="B77" s="700" t="s">
        <v>325</v>
      </c>
      <c r="C77" s="705"/>
      <c r="D77" s="705"/>
      <c r="E77" s="272"/>
    </row>
    <row r="78" spans="1:5" s="1" customFormat="1" ht="12" customHeight="1" thickBot="1">
      <c r="A78" s="16" t="s">
        <v>346</v>
      </c>
      <c r="B78" s="702" t="s">
        <v>326</v>
      </c>
      <c r="C78" s="705">
        <v>20241464</v>
      </c>
      <c r="D78" s="705"/>
      <c r="E78" s="272"/>
    </row>
    <row r="79" spans="1:5" s="1" customFormat="1" ht="12" customHeight="1" thickBot="1">
      <c r="A79" s="708" t="s">
        <v>327</v>
      </c>
      <c r="B79" s="703" t="s">
        <v>347</v>
      </c>
      <c r="C79" s="395">
        <f>SUM(C80:C83)</f>
        <v>0</v>
      </c>
      <c r="D79" s="395">
        <f>SUM(D80:D83)</f>
        <v>0</v>
      </c>
      <c r="E79" s="268">
        <f>SUM(E80:E83)</f>
        <v>0</v>
      </c>
    </row>
    <row r="80" spans="1:5" s="1" customFormat="1" ht="12" customHeight="1">
      <c r="A80" s="710" t="s">
        <v>328</v>
      </c>
      <c r="B80" s="699" t="s">
        <v>329</v>
      </c>
      <c r="C80" s="705"/>
      <c r="D80" s="705"/>
      <c r="E80" s="272"/>
    </row>
    <row r="81" spans="1:5" s="1" customFormat="1" ht="12" customHeight="1">
      <c r="A81" s="711" t="s">
        <v>330</v>
      </c>
      <c r="B81" s="700" t="s">
        <v>331</v>
      </c>
      <c r="C81" s="705"/>
      <c r="D81" s="705"/>
      <c r="E81" s="272"/>
    </row>
    <row r="82" spans="1:5" s="1" customFormat="1" ht="12" customHeight="1">
      <c r="A82" s="711" t="s">
        <v>332</v>
      </c>
      <c r="B82" s="700" t="s">
        <v>333</v>
      </c>
      <c r="C82" s="705"/>
      <c r="D82" s="705"/>
      <c r="E82" s="272"/>
    </row>
    <row r="83" spans="1:5" s="1" customFormat="1" ht="12" customHeight="1" thickBot="1">
      <c r="A83" s="712" t="s">
        <v>334</v>
      </c>
      <c r="B83" s="702" t="s">
        <v>335</v>
      </c>
      <c r="C83" s="705"/>
      <c r="D83" s="705"/>
      <c r="E83" s="272"/>
    </row>
    <row r="84" spans="1:5" s="1" customFormat="1" ht="12" customHeight="1" thickBot="1">
      <c r="A84" s="708" t="s">
        <v>336</v>
      </c>
      <c r="B84" s="703" t="s">
        <v>477</v>
      </c>
      <c r="C84" s="462"/>
      <c r="D84" s="462"/>
      <c r="E84" s="463"/>
    </row>
    <row r="85" spans="1:5" s="1" customFormat="1" ht="12" customHeight="1" thickBot="1">
      <c r="A85" s="708" t="s">
        <v>338</v>
      </c>
      <c r="B85" s="703" t="s">
        <v>337</v>
      </c>
      <c r="C85" s="462"/>
      <c r="D85" s="462"/>
      <c r="E85" s="463"/>
    </row>
    <row r="86" spans="1:5" s="1" customFormat="1" ht="12" customHeight="1" thickBot="1">
      <c r="A86" s="708" t="s">
        <v>350</v>
      </c>
      <c r="B86" s="713" t="s">
        <v>480</v>
      </c>
      <c r="C86" s="400">
        <f>+C63+C67+C72+C75+C79+C85+C84</f>
        <v>75563307</v>
      </c>
      <c r="D86" s="400">
        <f>+D63+D67+D72+D75+D79+D85+D84</f>
        <v>33125949</v>
      </c>
      <c r="E86" s="444">
        <f>+E63+E67+E72+E75+E79+E85+E84</f>
        <v>158000431</v>
      </c>
    </row>
    <row r="87" spans="1:5" s="1" customFormat="1" ht="12" customHeight="1" thickBot="1">
      <c r="A87" s="714" t="s">
        <v>479</v>
      </c>
      <c r="B87" s="715" t="s">
        <v>481</v>
      </c>
      <c r="C87" s="400">
        <f>+C62+C86</f>
        <v>233628097</v>
      </c>
      <c r="D87" s="400">
        <f>+D62+D86</f>
        <v>323672613</v>
      </c>
      <c r="E87" s="444">
        <f>+E62+E86</f>
        <v>281199000</v>
      </c>
    </row>
    <row r="88" spans="1:5" s="1" customFormat="1" ht="12" customHeight="1">
      <c r="A88" s="365"/>
      <c r="B88" s="366"/>
      <c r="C88" s="367"/>
      <c r="D88" s="368"/>
      <c r="E88" s="369"/>
    </row>
    <row r="89" spans="1:5" s="1" customFormat="1" ht="12" customHeight="1">
      <c r="A89" s="728" t="s">
        <v>46</v>
      </c>
      <c r="B89" s="728"/>
      <c r="C89" s="728"/>
      <c r="D89" s="728"/>
      <c r="E89" s="728"/>
    </row>
    <row r="90" spans="1:5" s="1" customFormat="1" ht="12" customHeight="1" thickBot="1">
      <c r="A90" s="730" t="s">
        <v>147</v>
      </c>
      <c r="B90" s="730"/>
      <c r="C90" s="381"/>
      <c r="D90" s="131"/>
      <c r="E90" s="297" t="s">
        <v>614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2016. évi tény</v>
      </c>
      <c r="D91" s="24" t="str">
        <f>+D3</f>
        <v>2017. évi várható teljesítés</v>
      </c>
      <c r="E91" s="151" t="str">
        <f>+E3</f>
        <v>2018.évi előirányzat</v>
      </c>
      <c r="F91" s="137"/>
    </row>
    <row r="92" spans="1:6" s="1" customFormat="1" ht="12" customHeight="1" thickBot="1">
      <c r="A92" s="32" t="s">
        <v>489</v>
      </c>
      <c r="B92" s="33" t="s">
        <v>490</v>
      </c>
      <c r="C92" s="33" t="s">
        <v>491</v>
      </c>
      <c r="D92" s="33" t="s">
        <v>493</v>
      </c>
      <c r="E92" s="445" t="s">
        <v>492</v>
      </c>
      <c r="F92" s="137"/>
    </row>
    <row r="93" spans="1:6" s="1" customFormat="1" ht="15" customHeight="1" thickBot="1">
      <c r="A93" s="22" t="s">
        <v>18</v>
      </c>
      <c r="B93" s="27" t="s">
        <v>439</v>
      </c>
      <c r="C93" s="394">
        <f>C94+C95+C96+C97+C98+C111</f>
        <v>129440745</v>
      </c>
      <c r="D93" s="394">
        <f>D94+D95+D96+D97+D98+D111</f>
        <v>144073135</v>
      </c>
      <c r="E93" s="487">
        <f>E94+E95+E96+E97+E98+E111</f>
        <v>135429000</v>
      </c>
      <c r="F93" s="137"/>
    </row>
    <row r="94" spans="1:5" s="1" customFormat="1" ht="12.75" customHeight="1">
      <c r="A94" s="17" t="s">
        <v>98</v>
      </c>
      <c r="B94" s="10" t="s">
        <v>48</v>
      </c>
      <c r="C94" s="489">
        <v>67464933</v>
      </c>
      <c r="D94" s="489">
        <v>72722039</v>
      </c>
      <c r="E94" s="288">
        <f>'önkorm összesen'!C91</f>
        <v>66771000</v>
      </c>
    </row>
    <row r="95" spans="1:5" ht="16.5" customHeight="1">
      <c r="A95" s="14" t="s">
        <v>99</v>
      </c>
      <c r="B95" s="8" t="s">
        <v>176</v>
      </c>
      <c r="C95" s="396">
        <v>16806988</v>
      </c>
      <c r="D95" s="396">
        <v>15974564</v>
      </c>
      <c r="E95" s="289">
        <f>'önkorm összesen'!C92</f>
        <v>13952000</v>
      </c>
    </row>
    <row r="96" spans="1:5" ht="15">
      <c r="A96" s="14" t="s">
        <v>100</v>
      </c>
      <c r="B96" s="8" t="s">
        <v>135</v>
      </c>
      <c r="C96" s="396">
        <v>38231959</v>
      </c>
      <c r="D96" s="396">
        <v>45685037</v>
      </c>
      <c r="E96" s="289">
        <f>'önkorm összesen'!C93</f>
        <v>47736000</v>
      </c>
    </row>
    <row r="97" spans="1:5" s="41" customFormat="1" ht="12" customHeight="1">
      <c r="A97" s="14" t="s">
        <v>101</v>
      </c>
      <c r="B97" s="8" t="s">
        <v>177</v>
      </c>
      <c r="C97" s="396">
        <v>5166365</v>
      </c>
      <c r="D97" s="396">
        <v>6909940</v>
      </c>
      <c r="E97" s="289">
        <f>'önkorm összesen'!C94</f>
        <v>6000000</v>
      </c>
    </row>
    <row r="98" spans="1:5" ht="12" customHeight="1">
      <c r="A98" s="14" t="s">
        <v>112</v>
      </c>
      <c r="B98" s="8" t="s">
        <v>178</v>
      </c>
      <c r="C98" s="396">
        <f>SUM(C99:C110)</f>
        <v>1770500</v>
      </c>
      <c r="D98" s="396">
        <f>SUM(D99:D110)</f>
        <v>2781555</v>
      </c>
      <c r="E98" s="289">
        <f>SUM(E99:E110)</f>
        <v>970000</v>
      </c>
    </row>
    <row r="99" spans="1:5" ht="12" customHeight="1">
      <c r="A99" s="14" t="s">
        <v>102</v>
      </c>
      <c r="B99" s="8" t="s">
        <v>444</v>
      </c>
      <c r="C99" s="396"/>
      <c r="D99" s="396"/>
      <c r="E99" s="289"/>
    </row>
    <row r="100" spans="1:5" ht="12" customHeight="1">
      <c r="A100" s="14" t="s">
        <v>103</v>
      </c>
      <c r="B100" s="134" t="s">
        <v>443</v>
      </c>
      <c r="C100" s="396"/>
      <c r="D100" s="396"/>
      <c r="E100" s="289"/>
    </row>
    <row r="101" spans="1:5" ht="12" customHeight="1">
      <c r="A101" s="14" t="s">
        <v>113</v>
      </c>
      <c r="B101" s="134" t="s">
        <v>442</v>
      </c>
      <c r="C101" s="396"/>
      <c r="D101" s="396"/>
      <c r="E101" s="289"/>
    </row>
    <row r="102" spans="1:5" ht="12" customHeight="1">
      <c r="A102" s="14" t="s">
        <v>114</v>
      </c>
      <c r="B102" s="133" t="s">
        <v>353</v>
      </c>
      <c r="C102" s="396"/>
      <c r="D102" s="396"/>
      <c r="E102" s="289"/>
    </row>
    <row r="103" spans="1:5" ht="12" customHeight="1">
      <c r="A103" s="14" t="s">
        <v>115</v>
      </c>
      <c r="B103" s="134" t="s">
        <v>354</v>
      </c>
      <c r="C103" s="396"/>
      <c r="D103" s="396"/>
      <c r="E103" s="289"/>
    </row>
    <row r="104" spans="1:5" ht="12" customHeight="1">
      <c r="A104" s="14" t="s">
        <v>116</v>
      </c>
      <c r="B104" s="134" t="s">
        <v>355</v>
      </c>
      <c r="C104" s="396"/>
      <c r="D104" s="396"/>
      <c r="E104" s="289"/>
    </row>
    <row r="105" spans="1:5" ht="12" customHeight="1">
      <c r="A105" s="14" t="s">
        <v>118</v>
      </c>
      <c r="B105" s="133" t="s">
        <v>356</v>
      </c>
      <c r="C105" s="396">
        <v>1470500</v>
      </c>
      <c r="D105" s="396"/>
      <c r="E105" s="289"/>
    </row>
    <row r="106" spans="1:5" ht="12" customHeight="1">
      <c r="A106" s="14" t="s">
        <v>179</v>
      </c>
      <c r="B106" s="133" t="s">
        <v>357</v>
      </c>
      <c r="C106" s="396"/>
      <c r="D106" s="396"/>
      <c r="E106" s="289"/>
    </row>
    <row r="107" spans="1:5" ht="12" customHeight="1">
      <c r="A107" s="14" t="s">
        <v>351</v>
      </c>
      <c r="B107" s="134" t="s">
        <v>358</v>
      </c>
      <c r="C107" s="396"/>
      <c r="D107" s="396"/>
      <c r="E107" s="289"/>
    </row>
    <row r="108" spans="1:5" ht="12" customHeight="1">
      <c r="A108" s="14" t="s">
        <v>352</v>
      </c>
      <c r="B108" s="134" t="s">
        <v>359</v>
      </c>
      <c r="C108" s="396"/>
      <c r="D108" s="396"/>
      <c r="E108" s="289"/>
    </row>
    <row r="109" spans="1:5" ht="12" customHeight="1">
      <c r="A109" s="14" t="s">
        <v>440</v>
      </c>
      <c r="B109" s="134" t="s">
        <v>360</v>
      </c>
      <c r="C109" s="396"/>
      <c r="D109" s="396"/>
      <c r="E109" s="289"/>
    </row>
    <row r="110" spans="1:5" ht="12" customHeight="1">
      <c r="A110" s="14" t="s">
        <v>441</v>
      </c>
      <c r="B110" s="134" t="s">
        <v>361</v>
      </c>
      <c r="C110" s="396">
        <v>300000</v>
      </c>
      <c r="D110" s="396">
        <v>2781555</v>
      </c>
      <c r="E110" s="289">
        <v>970000</v>
      </c>
    </row>
    <row r="111" spans="1:5" ht="12" customHeight="1">
      <c r="A111" s="14" t="s">
        <v>445</v>
      </c>
      <c r="B111" s="8" t="s">
        <v>49</v>
      </c>
      <c r="C111" s="396"/>
      <c r="D111" s="396"/>
      <c r="E111" s="289"/>
    </row>
    <row r="112" spans="1:5" ht="12" customHeight="1">
      <c r="A112" s="14" t="s">
        <v>446</v>
      </c>
      <c r="B112" s="8" t="s">
        <v>448</v>
      </c>
      <c r="C112" s="396"/>
      <c r="D112" s="396"/>
      <c r="E112" s="289"/>
    </row>
    <row r="113" spans="1:5" ht="12" customHeight="1">
      <c r="A113" s="14" t="s">
        <v>447</v>
      </c>
      <c r="B113" s="638" t="s">
        <v>449</v>
      </c>
      <c r="C113" s="396"/>
      <c r="D113" s="396"/>
      <c r="E113" s="289"/>
    </row>
    <row r="114" spans="1:5" ht="12" customHeight="1">
      <c r="A114" s="640" t="s">
        <v>19</v>
      </c>
      <c r="B114" s="639" t="s">
        <v>362</v>
      </c>
      <c r="C114" s="716">
        <f>+C115+C117+C119</f>
        <v>63742551</v>
      </c>
      <c r="D114" s="716">
        <f>+D115+D117+D119</f>
        <v>2717220</v>
      </c>
      <c r="E114" s="616">
        <f>+E115+E117+E119</f>
        <v>145770000</v>
      </c>
    </row>
    <row r="115" spans="1:5" ht="12" customHeight="1">
      <c r="A115" s="14" t="s">
        <v>104</v>
      </c>
      <c r="B115" s="8" t="s">
        <v>225</v>
      </c>
      <c r="C115" s="396">
        <v>9640594</v>
      </c>
      <c r="D115" s="396">
        <v>423604</v>
      </c>
      <c r="E115" s="289">
        <f>'önkorm összesen'!D107</f>
        <v>144770000</v>
      </c>
    </row>
    <row r="116" spans="1:5" ht="15">
      <c r="A116" s="14" t="s">
        <v>105</v>
      </c>
      <c r="B116" s="8" t="s">
        <v>366</v>
      </c>
      <c r="C116" s="396"/>
      <c r="D116" s="396"/>
      <c r="E116" s="289">
        <f>'önkorm összesen'!D108</f>
        <v>130800000</v>
      </c>
    </row>
    <row r="117" spans="1:5" ht="12" customHeight="1">
      <c r="A117" s="14" t="s">
        <v>106</v>
      </c>
      <c r="B117" s="8" t="s">
        <v>180</v>
      </c>
      <c r="C117" s="396">
        <v>52782227</v>
      </c>
      <c r="D117" s="396">
        <v>2293616</v>
      </c>
      <c r="E117" s="289">
        <f>'önkorm összesen'!D109</f>
        <v>1000000</v>
      </c>
    </row>
    <row r="118" spans="1:5" ht="12" customHeight="1">
      <c r="A118" s="14" t="s">
        <v>107</v>
      </c>
      <c r="B118" s="8" t="s">
        <v>367</v>
      </c>
      <c r="C118" s="396"/>
      <c r="D118" s="396"/>
      <c r="E118" s="289"/>
    </row>
    <row r="119" spans="1:5" ht="12" customHeight="1">
      <c r="A119" s="14" t="s">
        <v>108</v>
      </c>
      <c r="B119" s="701" t="s">
        <v>228</v>
      </c>
      <c r="C119" s="396">
        <v>1319730</v>
      </c>
      <c r="D119" s="396"/>
      <c r="E119" s="289"/>
    </row>
    <row r="120" spans="1:5" ht="12" customHeight="1">
      <c r="A120" s="14" t="s">
        <v>117</v>
      </c>
      <c r="B120" s="701" t="s">
        <v>432</v>
      </c>
      <c r="C120" s="396"/>
      <c r="D120" s="396"/>
      <c r="E120" s="289"/>
    </row>
    <row r="121" spans="1:5" ht="12" customHeight="1">
      <c r="A121" s="14" t="s">
        <v>119</v>
      </c>
      <c r="B121" s="134" t="s">
        <v>372</v>
      </c>
      <c r="C121" s="396"/>
      <c r="D121" s="396"/>
      <c r="E121" s="289"/>
    </row>
    <row r="122" spans="1:5" ht="12" customHeight="1">
      <c r="A122" s="14" t="s">
        <v>181</v>
      </c>
      <c r="B122" s="134" t="s">
        <v>355</v>
      </c>
      <c r="C122" s="396"/>
      <c r="D122" s="396"/>
      <c r="E122" s="289"/>
    </row>
    <row r="123" spans="1:5" ht="12" customHeight="1">
      <c r="A123" s="14" t="s">
        <v>182</v>
      </c>
      <c r="B123" s="134" t="s">
        <v>371</v>
      </c>
      <c r="C123" s="396">
        <v>1319730</v>
      </c>
      <c r="D123" s="396"/>
      <c r="E123" s="289"/>
    </row>
    <row r="124" spans="1:5" ht="12" customHeight="1">
      <c r="A124" s="14" t="s">
        <v>183</v>
      </c>
      <c r="B124" s="134" t="s">
        <v>370</v>
      </c>
      <c r="C124" s="396"/>
      <c r="D124" s="396"/>
      <c r="E124" s="289"/>
    </row>
    <row r="125" spans="1:5" ht="12" customHeight="1">
      <c r="A125" s="14" t="s">
        <v>363</v>
      </c>
      <c r="B125" s="134" t="s">
        <v>358</v>
      </c>
      <c r="C125" s="396"/>
      <c r="D125" s="396"/>
      <c r="E125" s="289"/>
    </row>
    <row r="126" spans="1:5" ht="12" customHeight="1">
      <c r="A126" s="14" t="s">
        <v>364</v>
      </c>
      <c r="B126" s="134" t="s">
        <v>369</v>
      </c>
      <c r="C126" s="396"/>
      <c r="D126" s="396"/>
      <c r="E126" s="289"/>
    </row>
    <row r="127" spans="1:5" ht="12" customHeight="1" thickBot="1">
      <c r="A127" s="18" t="s">
        <v>365</v>
      </c>
      <c r="B127" s="136" t="s">
        <v>368</v>
      </c>
      <c r="C127" s="490"/>
      <c r="D127" s="490"/>
      <c r="E127" s="295"/>
    </row>
    <row r="128" spans="1:5" ht="12" customHeight="1" thickBot="1">
      <c r="A128" s="478" t="s">
        <v>20</v>
      </c>
      <c r="B128" s="609" t="s">
        <v>450</v>
      </c>
      <c r="C128" s="717">
        <f>+C93+C114</f>
        <v>193183296</v>
      </c>
      <c r="D128" s="717">
        <f>+D93+D114</f>
        <v>146790355</v>
      </c>
      <c r="E128" s="488">
        <f>+E93+E114</f>
        <v>281199000</v>
      </c>
    </row>
    <row r="129" spans="1:5" ht="12" customHeight="1" thickBot="1">
      <c r="A129" s="20" t="s">
        <v>21</v>
      </c>
      <c r="B129" s="122" t="s">
        <v>451</v>
      </c>
      <c r="C129" s="395">
        <f>+C130+C131+C132</f>
        <v>0</v>
      </c>
      <c r="D129" s="395">
        <f>+D130+D131+D132</f>
        <v>0</v>
      </c>
      <c r="E129" s="268">
        <f>+E130+E131+E132</f>
        <v>0</v>
      </c>
    </row>
    <row r="130" spans="1:5" ht="12" customHeight="1">
      <c r="A130" s="15" t="s">
        <v>267</v>
      </c>
      <c r="B130" s="12" t="s">
        <v>458</v>
      </c>
      <c r="C130" s="396"/>
      <c r="D130" s="396"/>
      <c r="E130" s="269"/>
    </row>
    <row r="131" spans="1:5" ht="12" customHeight="1">
      <c r="A131" s="15" t="s">
        <v>268</v>
      </c>
      <c r="B131" s="12" t="s">
        <v>459</v>
      </c>
      <c r="C131" s="396"/>
      <c r="D131" s="396"/>
      <c r="E131" s="269"/>
    </row>
    <row r="132" spans="1:5" ht="12" customHeight="1" thickBot="1">
      <c r="A132" s="13" t="s">
        <v>269</v>
      </c>
      <c r="B132" s="12" t="s">
        <v>460</v>
      </c>
      <c r="C132" s="396"/>
      <c r="D132" s="396"/>
      <c r="E132" s="269"/>
    </row>
    <row r="133" spans="1:5" ht="12" customHeight="1" thickBot="1">
      <c r="A133" s="20" t="s">
        <v>22</v>
      </c>
      <c r="B133" s="122" t="s">
        <v>452</v>
      </c>
      <c r="C133" s="395">
        <f>SUM(C134:C139)</f>
        <v>0</v>
      </c>
      <c r="D133" s="395">
        <f>SUM(D134:D139)</f>
        <v>0</v>
      </c>
      <c r="E133" s="268">
        <f>SUM(E134:E139)</f>
        <v>0</v>
      </c>
    </row>
    <row r="134" spans="1:5" ht="12" customHeight="1">
      <c r="A134" s="15" t="s">
        <v>91</v>
      </c>
      <c r="B134" s="9" t="s">
        <v>461</v>
      </c>
      <c r="C134" s="396"/>
      <c r="D134" s="396"/>
      <c r="E134" s="269"/>
    </row>
    <row r="135" spans="1:5" ht="12" customHeight="1">
      <c r="A135" s="15" t="s">
        <v>92</v>
      </c>
      <c r="B135" s="9" t="s">
        <v>453</v>
      </c>
      <c r="C135" s="396"/>
      <c r="D135" s="396"/>
      <c r="E135" s="269"/>
    </row>
    <row r="136" spans="1:5" ht="12" customHeight="1">
      <c r="A136" s="15" t="s">
        <v>93</v>
      </c>
      <c r="B136" s="9" t="s">
        <v>454</v>
      </c>
      <c r="C136" s="396"/>
      <c r="D136" s="396"/>
      <c r="E136" s="269"/>
    </row>
    <row r="137" spans="1:5" ht="12" customHeight="1">
      <c r="A137" s="15" t="s">
        <v>168</v>
      </c>
      <c r="B137" s="9" t="s">
        <v>455</v>
      </c>
      <c r="C137" s="396"/>
      <c r="D137" s="396"/>
      <c r="E137" s="269"/>
    </row>
    <row r="138" spans="1:5" ht="12" customHeight="1">
      <c r="A138" s="15" t="s">
        <v>169</v>
      </c>
      <c r="B138" s="9" t="s">
        <v>456</v>
      </c>
      <c r="C138" s="396"/>
      <c r="D138" s="396"/>
      <c r="E138" s="269"/>
    </row>
    <row r="139" spans="1:5" ht="12" customHeight="1" thickBot="1">
      <c r="A139" s="13" t="s">
        <v>170</v>
      </c>
      <c r="B139" s="9" t="s">
        <v>457</v>
      </c>
      <c r="C139" s="396"/>
      <c r="D139" s="396"/>
      <c r="E139" s="269"/>
    </row>
    <row r="140" spans="1:5" ht="12" customHeight="1" thickBot="1">
      <c r="A140" s="20" t="s">
        <v>23</v>
      </c>
      <c r="B140" s="122" t="s">
        <v>465</v>
      </c>
      <c r="C140" s="400">
        <f>+C141+C142+C143+C144</f>
        <v>3109525</v>
      </c>
      <c r="D140" s="400">
        <f>+D141+D142+D143+D144</f>
        <v>2932581</v>
      </c>
      <c r="E140" s="444">
        <f>+E141+E142+E143+E144</f>
        <v>0</v>
      </c>
    </row>
    <row r="141" spans="1:5" ht="12" customHeight="1">
      <c r="A141" s="15" t="s">
        <v>94</v>
      </c>
      <c r="B141" s="9" t="s">
        <v>373</v>
      </c>
      <c r="C141" s="396"/>
      <c r="D141" s="396"/>
      <c r="E141" s="269"/>
    </row>
    <row r="142" spans="1:5" ht="12" customHeight="1">
      <c r="A142" s="15" t="s">
        <v>95</v>
      </c>
      <c r="B142" s="9" t="s">
        <v>374</v>
      </c>
      <c r="C142" s="396">
        <v>3109525</v>
      </c>
      <c r="D142" s="396">
        <v>2932581</v>
      </c>
      <c r="E142" s="269"/>
    </row>
    <row r="143" spans="1:5" ht="12" customHeight="1">
      <c r="A143" s="15" t="s">
        <v>287</v>
      </c>
      <c r="B143" s="9" t="s">
        <v>466</v>
      </c>
      <c r="C143" s="396"/>
      <c r="D143" s="396"/>
      <c r="E143" s="269"/>
    </row>
    <row r="144" spans="1:5" ht="12" customHeight="1" thickBot="1">
      <c r="A144" s="13" t="s">
        <v>288</v>
      </c>
      <c r="B144" s="7" t="s">
        <v>393</v>
      </c>
      <c r="C144" s="396"/>
      <c r="D144" s="396"/>
      <c r="E144" s="269"/>
    </row>
    <row r="145" spans="1:5" ht="12" customHeight="1" thickBot="1">
      <c r="A145" s="20" t="s">
        <v>24</v>
      </c>
      <c r="B145" s="122" t="s">
        <v>467</v>
      </c>
      <c r="C145" s="718">
        <f>SUM(C146:C150)</f>
        <v>0</v>
      </c>
      <c r="D145" s="718">
        <f>SUM(D146:D150)</f>
        <v>0</v>
      </c>
      <c r="E145" s="719">
        <f>SUM(E146:E150)</f>
        <v>0</v>
      </c>
    </row>
    <row r="146" spans="1:5" ht="12" customHeight="1">
      <c r="A146" s="15" t="s">
        <v>96</v>
      </c>
      <c r="B146" s="9" t="s">
        <v>462</v>
      </c>
      <c r="C146" s="396"/>
      <c r="D146" s="396"/>
      <c r="E146" s="269"/>
    </row>
    <row r="147" spans="1:5" ht="12" customHeight="1">
      <c r="A147" s="15" t="s">
        <v>97</v>
      </c>
      <c r="B147" s="9" t="s">
        <v>469</v>
      </c>
      <c r="C147" s="396"/>
      <c r="D147" s="396"/>
      <c r="E147" s="269"/>
    </row>
    <row r="148" spans="1:5" ht="12" customHeight="1">
      <c r="A148" s="15" t="s">
        <v>299</v>
      </c>
      <c r="B148" s="9" t="s">
        <v>464</v>
      </c>
      <c r="C148" s="396"/>
      <c r="D148" s="396"/>
      <c r="E148" s="269"/>
    </row>
    <row r="149" spans="1:5" ht="12" customHeight="1">
      <c r="A149" s="15" t="s">
        <v>300</v>
      </c>
      <c r="B149" s="9" t="s">
        <v>470</v>
      </c>
      <c r="C149" s="396"/>
      <c r="D149" s="396"/>
      <c r="E149" s="269"/>
    </row>
    <row r="150" spans="1:5" ht="12" customHeight="1" thickBot="1">
      <c r="A150" s="15" t="s">
        <v>468</v>
      </c>
      <c r="B150" s="9" t="s">
        <v>471</v>
      </c>
      <c r="C150" s="396"/>
      <c r="D150" s="396"/>
      <c r="E150" s="269"/>
    </row>
    <row r="151" spans="1:5" ht="12" customHeight="1" thickBot="1">
      <c r="A151" s="20" t="s">
        <v>25</v>
      </c>
      <c r="B151" s="122" t="s">
        <v>472</v>
      </c>
      <c r="C151" s="720"/>
      <c r="D151" s="720"/>
      <c r="E151" s="721"/>
    </row>
    <row r="152" spans="1:5" ht="12" customHeight="1" thickBot="1">
      <c r="A152" s="20" t="s">
        <v>26</v>
      </c>
      <c r="B152" s="122" t="s">
        <v>473</v>
      </c>
      <c r="C152" s="720"/>
      <c r="D152" s="720"/>
      <c r="E152" s="721"/>
    </row>
    <row r="153" spans="1:6" ht="15" customHeight="1" thickBot="1">
      <c r="A153" s="20" t="s">
        <v>27</v>
      </c>
      <c r="B153" s="122" t="s">
        <v>475</v>
      </c>
      <c r="C153" s="722">
        <f>+C129+C133+C140+C145+C151+C152</f>
        <v>3109525</v>
      </c>
      <c r="D153" s="722">
        <f>+D129+D133+D140+D145+D151+D152</f>
        <v>2932581</v>
      </c>
      <c r="E153" s="723">
        <f>+E129+E133+E140+E145+E151+E152</f>
        <v>0</v>
      </c>
      <c r="F153" s="123"/>
    </row>
    <row r="154" spans="1:5" s="1" customFormat="1" ht="12.75" customHeight="1" thickBot="1">
      <c r="A154" s="724" t="s">
        <v>28</v>
      </c>
      <c r="B154" s="725" t="s">
        <v>474</v>
      </c>
      <c r="C154" s="722">
        <f>+C128+C153</f>
        <v>196292821</v>
      </c>
      <c r="D154" s="722">
        <f>+D128+D153</f>
        <v>149722936</v>
      </c>
      <c r="E154" s="723">
        <f>+E128+E153</f>
        <v>281199000</v>
      </c>
    </row>
    <row r="155" ht="15">
      <c r="C155" s="380"/>
    </row>
    <row r="156" ht="15">
      <c r="C156" s="380"/>
    </row>
    <row r="157" ht="15">
      <c r="C157" s="380"/>
    </row>
    <row r="158" ht="16.5" customHeight="1">
      <c r="C158" s="380"/>
    </row>
    <row r="159" ht="15">
      <c r="C159" s="380"/>
    </row>
    <row r="160" ht="15">
      <c r="C160" s="380"/>
    </row>
    <row r="161" ht="15">
      <c r="C161" s="380"/>
    </row>
    <row r="162" ht="15">
      <c r="C162" s="380"/>
    </row>
    <row r="163" ht="15">
      <c r="C163" s="380"/>
    </row>
    <row r="164" ht="15">
      <c r="C164" s="380"/>
    </row>
    <row r="165" ht="15">
      <c r="C165" s="380"/>
    </row>
    <row r="166" ht="15">
      <c r="C166" s="380"/>
    </row>
    <row r="167" ht="15">
      <c r="C167" s="38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Pusztamonostor Községi Önkormányzat
2016-2017-2018.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workbookViewId="0" topLeftCell="A1">
      <selection activeCell="I10" sqref="I10"/>
    </sheetView>
  </sheetViews>
  <sheetFormatPr defaultColWidth="9.375" defaultRowHeight="12.75"/>
  <cols>
    <col min="1" max="1" width="6.75390625" style="185" customWidth="1"/>
    <col min="2" max="2" width="41.00390625" style="57" customWidth="1"/>
    <col min="3" max="8" width="12.7539062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791" t="s">
        <v>4</v>
      </c>
      <c r="B1" s="791"/>
      <c r="C1" s="791"/>
      <c r="D1" s="791"/>
      <c r="E1" s="791"/>
      <c r="F1" s="791"/>
      <c r="G1" s="791"/>
      <c r="H1" s="791"/>
      <c r="I1" s="791"/>
    </row>
    <row r="2" spans="2:9" ht="20.25" customHeight="1" thickBot="1">
      <c r="B2" s="641"/>
      <c r="I2" s="642" t="s">
        <v>614</v>
      </c>
    </row>
    <row r="3" spans="1:9" s="472" customFormat="1" ht="26.25" customHeight="1">
      <c r="A3" s="799" t="s">
        <v>69</v>
      </c>
      <c r="B3" s="794" t="s">
        <v>85</v>
      </c>
      <c r="C3" s="799" t="s">
        <v>86</v>
      </c>
      <c r="D3" s="799" t="s">
        <v>603</v>
      </c>
      <c r="E3" s="796" t="s">
        <v>68</v>
      </c>
      <c r="F3" s="797"/>
      <c r="G3" s="797"/>
      <c r="H3" s="798"/>
      <c r="I3" s="794" t="s">
        <v>50</v>
      </c>
    </row>
    <row r="4" spans="1:9" s="473" customFormat="1" ht="32.25" customHeight="1" thickBot="1">
      <c r="A4" s="800"/>
      <c r="B4" s="795"/>
      <c r="C4" s="795"/>
      <c r="D4" s="800"/>
      <c r="E4" s="643">
        <v>2018</v>
      </c>
      <c r="F4" s="643">
        <v>2019</v>
      </c>
      <c r="G4" s="643">
        <v>2020</v>
      </c>
      <c r="H4" s="644">
        <v>2021</v>
      </c>
      <c r="I4" s="795"/>
    </row>
    <row r="5" spans="1:9" s="474" customFormat="1" ht="12.75" customHeight="1" thickBot="1">
      <c r="A5" s="645" t="s">
        <v>489</v>
      </c>
      <c r="B5" s="646" t="s">
        <v>490</v>
      </c>
      <c r="C5" s="647" t="s">
        <v>491</v>
      </c>
      <c r="D5" s="646" t="s">
        <v>493</v>
      </c>
      <c r="E5" s="645" t="s">
        <v>492</v>
      </c>
      <c r="F5" s="647" t="s">
        <v>494</v>
      </c>
      <c r="G5" s="647" t="s">
        <v>495</v>
      </c>
      <c r="H5" s="648" t="s">
        <v>496</v>
      </c>
      <c r="I5" s="649" t="s">
        <v>497</v>
      </c>
    </row>
    <row r="6" spans="1:9" ht="24.75" customHeight="1" thickBot="1">
      <c r="A6" s="650" t="s">
        <v>18</v>
      </c>
      <c r="B6" s="651" t="s">
        <v>5</v>
      </c>
      <c r="C6" s="652"/>
      <c r="D6" s="653">
        <f>+D7+D8</f>
        <v>0</v>
      </c>
      <c r="E6" s="654">
        <f>+E7+E8</f>
        <v>0</v>
      </c>
      <c r="F6" s="655">
        <f>+F7+F8</f>
        <v>0</v>
      </c>
      <c r="G6" s="655">
        <f>+G7+G8</f>
        <v>0</v>
      </c>
      <c r="H6" s="656">
        <f>+H7+H8</f>
        <v>0</v>
      </c>
      <c r="I6" s="653">
        <f aca="true" t="shared" si="0" ref="I6:I18">SUM(D6:H6)</f>
        <v>0</v>
      </c>
    </row>
    <row r="7" spans="1:10" ht="19.5" customHeight="1">
      <c r="A7" s="657" t="s">
        <v>19</v>
      </c>
      <c r="B7" s="658" t="s">
        <v>70</v>
      </c>
      <c r="C7" s="659"/>
      <c r="D7" s="660"/>
      <c r="E7" s="661"/>
      <c r="F7" s="25"/>
      <c r="G7" s="25"/>
      <c r="H7" s="662"/>
      <c r="I7" s="663">
        <f t="shared" si="0"/>
        <v>0</v>
      </c>
      <c r="J7" s="790"/>
    </row>
    <row r="8" spans="1:10" ht="19.5" customHeight="1" thickBot="1">
      <c r="A8" s="657" t="s">
        <v>20</v>
      </c>
      <c r="B8" s="658" t="s">
        <v>70</v>
      </c>
      <c r="C8" s="659"/>
      <c r="D8" s="660"/>
      <c r="E8" s="661"/>
      <c r="F8" s="25"/>
      <c r="G8" s="25"/>
      <c r="H8" s="662"/>
      <c r="I8" s="663">
        <f t="shared" si="0"/>
        <v>0</v>
      </c>
      <c r="J8" s="790"/>
    </row>
    <row r="9" spans="1:10" ht="25.5" customHeight="1" thickBot="1">
      <c r="A9" s="650" t="s">
        <v>21</v>
      </c>
      <c r="B9" s="651" t="s">
        <v>6</v>
      </c>
      <c r="C9" s="664"/>
      <c r="D9" s="653">
        <f>+D10+D11</f>
        <v>0</v>
      </c>
      <c r="E9" s="654">
        <f>+E10+E11</f>
        <v>0</v>
      </c>
      <c r="F9" s="655">
        <f>+F10+F11</f>
        <v>0</v>
      </c>
      <c r="G9" s="655">
        <f>+G10+G11</f>
        <v>0</v>
      </c>
      <c r="H9" s="656">
        <f>+H10+H11</f>
        <v>0</v>
      </c>
      <c r="I9" s="653">
        <f t="shared" si="0"/>
        <v>0</v>
      </c>
      <c r="J9" s="790"/>
    </row>
    <row r="10" spans="1:10" ht="19.5" customHeight="1">
      <c r="A10" s="657" t="s">
        <v>22</v>
      </c>
      <c r="B10" s="658" t="s">
        <v>70</v>
      </c>
      <c r="C10" s="659"/>
      <c r="D10" s="660"/>
      <c r="E10" s="661"/>
      <c r="F10" s="25"/>
      <c r="G10" s="25"/>
      <c r="H10" s="662"/>
      <c r="I10" s="663">
        <f t="shared" si="0"/>
        <v>0</v>
      </c>
      <c r="J10" s="790"/>
    </row>
    <row r="11" spans="1:10" ht="19.5" customHeight="1" thickBot="1">
      <c r="A11" s="657" t="s">
        <v>23</v>
      </c>
      <c r="B11" s="658" t="s">
        <v>70</v>
      </c>
      <c r="C11" s="659"/>
      <c r="D11" s="660"/>
      <c r="E11" s="661"/>
      <c r="F11" s="25"/>
      <c r="G11" s="25"/>
      <c r="H11" s="662"/>
      <c r="I11" s="663">
        <f t="shared" si="0"/>
        <v>0</v>
      </c>
      <c r="J11" s="790"/>
    </row>
    <row r="12" spans="1:10" ht="19.5" customHeight="1" thickBot="1">
      <c r="A12" s="650" t="s">
        <v>24</v>
      </c>
      <c r="B12" s="651" t="s">
        <v>200</v>
      </c>
      <c r="C12" s="664"/>
      <c r="D12" s="653">
        <f>+D14</f>
        <v>2000000</v>
      </c>
      <c r="E12" s="654">
        <f>+E14</f>
        <v>78000000</v>
      </c>
      <c r="F12" s="655">
        <f>+F14</f>
        <v>0</v>
      </c>
      <c r="G12" s="655">
        <f>+G14</f>
        <v>0</v>
      </c>
      <c r="H12" s="656">
        <f>+H14</f>
        <v>0</v>
      </c>
      <c r="I12" s="653">
        <f t="shared" si="0"/>
        <v>80000000</v>
      </c>
      <c r="J12" s="790"/>
    </row>
    <row r="13" spans="1:10" ht="19.5" customHeight="1" thickBot="1">
      <c r="A13" s="650" t="s">
        <v>25</v>
      </c>
      <c r="B13" s="469" t="s">
        <v>597</v>
      </c>
      <c r="C13" s="665" t="s">
        <v>674</v>
      </c>
      <c r="D13" s="666">
        <v>1500000</v>
      </c>
      <c r="E13" s="667">
        <v>58500000</v>
      </c>
      <c r="F13" s="668"/>
      <c r="G13" s="668"/>
      <c r="H13" s="669"/>
      <c r="I13" s="666"/>
      <c r="J13" s="790"/>
    </row>
    <row r="14" spans="1:10" ht="19.5" customHeight="1" thickBot="1">
      <c r="A14" s="650" t="s">
        <v>26</v>
      </c>
      <c r="B14" s="469" t="s">
        <v>596</v>
      </c>
      <c r="C14" s="659" t="s">
        <v>674</v>
      </c>
      <c r="D14" s="660">
        <v>2000000</v>
      </c>
      <c r="E14" s="661">
        <v>78000000</v>
      </c>
      <c r="F14" s="25"/>
      <c r="G14" s="25"/>
      <c r="H14" s="662"/>
      <c r="I14" s="663">
        <f t="shared" si="0"/>
        <v>80000000</v>
      </c>
      <c r="J14" s="790"/>
    </row>
    <row r="15" spans="1:10" ht="19.5" customHeight="1" thickBot="1">
      <c r="A15" s="650" t="s">
        <v>27</v>
      </c>
      <c r="B15" s="651" t="s">
        <v>201</v>
      </c>
      <c r="C15" s="664"/>
      <c r="D15" s="653">
        <f>+D16</f>
        <v>0</v>
      </c>
      <c r="E15" s="654">
        <f>+E16</f>
        <v>0</v>
      </c>
      <c r="F15" s="655">
        <f>+F16</f>
        <v>0</v>
      </c>
      <c r="G15" s="655">
        <f>+G16</f>
        <v>0</v>
      </c>
      <c r="H15" s="656">
        <f>+H16</f>
        <v>0</v>
      </c>
      <c r="I15" s="653">
        <f t="shared" si="0"/>
        <v>0</v>
      </c>
      <c r="J15" s="790"/>
    </row>
    <row r="16" spans="1:10" ht="19.5" customHeight="1" thickBot="1">
      <c r="A16" s="650" t="s">
        <v>28</v>
      </c>
      <c r="B16" s="670" t="s">
        <v>70</v>
      </c>
      <c r="C16" s="671"/>
      <c r="D16" s="672"/>
      <c r="E16" s="673"/>
      <c r="F16" s="674"/>
      <c r="G16" s="674"/>
      <c r="H16" s="675"/>
      <c r="I16" s="676">
        <f t="shared" si="0"/>
        <v>0</v>
      </c>
      <c r="J16" s="790"/>
    </row>
    <row r="17" spans="1:10" ht="19.5" customHeight="1" thickBot="1">
      <c r="A17" s="650" t="s">
        <v>29</v>
      </c>
      <c r="B17" s="677" t="s">
        <v>202</v>
      </c>
      <c r="C17" s="664"/>
      <c r="D17" s="653">
        <f>+D18</f>
        <v>0</v>
      </c>
      <c r="E17" s="654">
        <f>+E18</f>
        <v>0</v>
      </c>
      <c r="F17" s="655">
        <f>+F18</f>
        <v>0</v>
      </c>
      <c r="G17" s="655">
        <f>+G18</f>
        <v>0</v>
      </c>
      <c r="H17" s="656">
        <f>+H18</f>
        <v>0</v>
      </c>
      <c r="I17" s="653">
        <f t="shared" si="0"/>
        <v>0</v>
      </c>
      <c r="J17" s="790"/>
    </row>
    <row r="18" spans="1:10" ht="19.5" customHeight="1" thickBot="1">
      <c r="A18" s="650" t="s">
        <v>30</v>
      </c>
      <c r="B18" s="678" t="s">
        <v>70</v>
      </c>
      <c r="C18" s="679"/>
      <c r="D18" s="680"/>
      <c r="E18" s="681"/>
      <c r="F18" s="682"/>
      <c r="G18" s="682"/>
      <c r="H18" s="683"/>
      <c r="I18" s="666">
        <f t="shared" si="0"/>
        <v>0</v>
      </c>
      <c r="J18" s="790"/>
    </row>
    <row r="19" spans="1:10" ht="19.5" customHeight="1" thickBot="1">
      <c r="A19" s="792" t="s">
        <v>141</v>
      </c>
      <c r="B19" s="793"/>
      <c r="C19" s="684"/>
      <c r="D19" s="653">
        <f aca="true" t="shared" si="1" ref="D19:I19">+D6+D9+D12+D15+D17</f>
        <v>2000000</v>
      </c>
      <c r="E19" s="654">
        <f t="shared" si="1"/>
        <v>78000000</v>
      </c>
      <c r="F19" s="655">
        <f t="shared" si="1"/>
        <v>0</v>
      </c>
      <c r="G19" s="655">
        <f t="shared" si="1"/>
        <v>0</v>
      </c>
      <c r="H19" s="656">
        <f t="shared" si="1"/>
        <v>0</v>
      </c>
      <c r="I19" s="653">
        <f t="shared" si="1"/>
        <v>80000000</v>
      </c>
      <c r="J19" s="790"/>
    </row>
  </sheetData>
  <sheetProtection/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workbookViewId="0" topLeftCell="A13">
      <selection activeCell="C17" sqref="C17"/>
    </sheetView>
  </sheetViews>
  <sheetFormatPr defaultColWidth="9.375" defaultRowHeight="12.75"/>
  <cols>
    <col min="1" max="1" width="5.75390625" style="79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802" t="s">
        <v>7</v>
      </c>
      <c r="C1" s="802"/>
      <c r="D1" s="802"/>
    </row>
    <row r="2" spans="1:4" s="67" customFormat="1" ht="15.75" thickBot="1">
      <c r="A2" s="66"/>
      <c r="B2" s="370"/>
      <c r="D2" s="45" t="s">
        <v>614</v>
      </c>
    </row>
    <row r="3" spans="1:4" s="69" customFormat="1" ht="48" customHeight="1" thickBot="1">
      <c r="A3" s="68" t="s">
        <v>16</v>
      </c>
      <c r="B3" s="191" t="s">
        <v>17</v>
      </c>
      <c r="C3" s="191" t="s">
        <v>71</v>
      </c>
      <c r="D3" s="192" t="s">
        <v>72</v>
      </c>
    </row>
    <row r="4" spans="1:4" s="69" customFormat="1" ht="13.5" customHeight="1" thickBot="1">
      <c r="A4" s="36" t="s">
        <v>489</v>
      </c>
      <c r="B4" s="194" t="s">
        <v>490</v>
      </c>
      <c r="C4" s="194" t="s">
        <v>491</v>
      </c>
      <c r="D4" s="195" t="s">
        <v>493</v>
      </c>
    </row>
    <row r="5" spans="1:4" ht="18" customHeight="1">
      <c r="A5" s="128" t="s">
        <v>18</v>
      </c>
      <c r="B5" s="196" t="s">
        <v>160</v>
      </c>
      <c r="C5" s="126"/>
      <c r="D5" s="70"/>
    </row>
    <row r="6" spans="1:4" ht="18" customHeight="1">
      <c r="A6" s="71" t="s">
        <v>19</v>
      </c>
      <c r="B6" s="197" t="s">
        <v>161</v>
      </c>
      <c r="C6" s="127"/>
      <c r="D6" s="73"/>
    </row>
    <row r="7" spans="1:4" ht="18" customHeight="1">
      <c r="A7" s="71" t="s">
        <v>20</v>
      </c>
      <c r="B7" s="197" t="s">
        <v>120</v>
      </c>
      <c r="C7" s="127"/>
      <c r="D7" s="73"/>
    </row>
    <row r="8" spans="1:4" ht="18" customHeight="1">
      <c r="A8" s="71" t="s">
        <v>21</v>
      </c>
      <c r="B8" s="197" t="s">
        <v>121</v>
      </c>
      <c r="C8" s="127"/>
      <c r="D8" s="73"/>
    </row>
    <row r="9" spans="1:4" ht="18" customHeight="1">
      <c r="A9" s="71" t="s">
        <v>22</v>
      </c>
      <c r="B9" s="197" t="s">
        <v>153</v>
      </c>
      <c r="C9" s="127">
        <v>17600000</v>
      </c>
      <c r="D9" s="73">
        <v>66000</v>
      </c>
    </row>
    <row r="10" spans="1:4" ht="18" customHeight="1">
      <c r="A10" s="71" t="s">
        <v>23</v>
      </c>
      <c r="B10" s="197" t="s">
        <v>154</v>
      </c>
      <c r="C10" s="127"/>
      <c r="D10" s="73"/>
    </row>
    <row r="11" spans="1:4" ht="18" customHeight="1">
      <c r="A11" s="71" t="s">
        <v>24</v>
      </c>
      <c r="B11" s="198" t="s">
        <v>155</v>
      </c>
      <c r="C11" s="127"/>
      <c r="D11" s="73"/>
    </row>
    <row r="12" spans="1:4" ht="18" customHeight="1">
      <c r="A12" s="71" t="s">
        <v>26</v>
      </c>
      <c r="B12" s="198" t="s">
        <v>156</v>
      </c>
      <c r="C12" s="127">
        <v>1600000</v>
      </c>
      <c r="D12" s="73">
        <v>177000</v>
      </c>
    </row>
    <row r="13" spans="1:4" ht="18" customHeight="1">
      <c r="A13" s="71" t="s">
        <v>27</v>
      </c>
      <c r="B13" s="198" t="s">
        <v>157</v>
      </c>
      <c r="C13" s="127"/>
      <c r="D13" s="73"/>
    </row>
    <row r="14" spans="1:4" ht="18" customHeight="1">
      <c r="A14" s="71" t="s">
        <v>28</v>
      </c>
      <c r="B14" s="198" t="s">
        <v>158</v>
      </c>
      <c r="C14" s="127"/>
      <c r="D14" s="73"/>
    </row>
    <row r="15" spans="1:4" ht="22.5" customHeight="1">
      <c r="A15" s="71" t="s">
        <v>29</v>
      </c>
      <c r="B15" s="198" t="s">
        <v>159</v>
      </c>
      <c r="C15" s="127">
        <v>16000000</v>
      </c>
      <c r="D15" s="73"/>
    </row>
    <row r="16" spans="1:4" ht="18" customHeight="1">
      <c r="A16" s="71" t="s">
        <v>30</v>
      </c>
      <c r="B16" s="197" t="s">
        <v>122</v>
      </c>
      <c r="C16" s="127">
        <v>2574000</v>
      </c>
      <c r="D16" s="73">
        <v>390566</v>
      </c>
    </row>
    <row r="17" spans="1:4" ht="18" customHeight="1">
      <c r="A17" s="71" t="s">
        <v>31</v>
      </c>
      <c r="B17" s="197" t="s">
        <v>9</v>
      </c>
      <c r="C17" s="127"/>
      <c r="D17" s="73"/>
    </row>
    <row r="18" spans="1:4" ht="18" customHeight="1">
      <c r="A18" s="71" t="s">
        <v>32</v>
      </c>
      <c r="B18" s="197" t="s">
        <v>8</v>
      </c>
      <c r="C18" s="127"/>
      <c r="D18" s="73"/>
    </row>
    <row r="19" spans="1:4" ht="18" customHeight="1">
      <c r="A19" s="71" t="s">
        <v>33</v>
      </c>
      <c r="B19" s="197" t="s">
        <v>123</v>
      </c>
      <c r="C19" s="127"/>
      <c r="D19" s="73"/>
    </row>
    <row r="20" spans="1:4" ht="18" customHeight="1">
      <c r="A20" s="71" t="s">
        <v>34</v>
      </c>
      <c r="B20" s="197" t="s">
        <v>124</v>
      </c>
      <c r="C20" s="127"/>
      <c r="D20" s="73"/>
    </row>
    <row r="21" spans="1:4" ht="18" customHeight="1">
      <c r="A21" s="71" t="s">
        <v>35</v>
      </c>
      <c r="B21" s="121"/>
      <c r="C21" s="72"/>
      <c r="D21" s="73"/>
    </row>
    <row r="22" spans="1:4" ht="18" customHeight="1">
      <c r="A22" s="71" t="s">
        <v>36</v>
      </c>
      <c r="B22" s="74"/>
      <c r="C22" s="72"/>
      <c r="D22" s="73"/>
    </row>
    <row r="23" spans="1:4" ht="18" customHeight="1">
      <c r="A23" s="71" t="s">
        <v>37</v>
      </c>
      <c r="B23" s="74"/>
      <c r="C23" s="72"/>
      <c r="D23" s="73"/>
    </row>
    <row r="24" spans="1:4" ht="18" customHeight="1">
      <c r="A24" s="71" t="s">
        <v>38</v>
      </c>
      <c r="B24" s="74"/>
      <c r="C24" s="72"/>
      <c r="D24" s="73"/>
    </row>
    <row r="25" spans="1:4" ht="18" customHeight="1">
      <c r="A25" s="71" t="s">
        <v>39</v>
      </c>
      <c r="B25" s="74"/>
      <c r="C25" s="72"/>
      <c r="D25" s="73"/>
    </row>
    <row r="26" spans="1:4" ht="18" customHeight="1">
      <c r="A26" s="71" t="s">
        <v>40</v>
      </c>
      <c r="B26" s="74"/>
      <c r="C26" s="72"/>
      <c r="D26" s="73"/>
    </row>
    <row r="27" spans="1:4" ht="18" customHeight="1">
      <c r="A27" s="71" t="s">
        <v>41</v>
      </c>
      <c r="B27" s="74"/>
      <c r="C27" s="72"/>
      <c r="D27" s="73"/>
    </row>
    <row r="28" spans="1:4" ht="18" customHeight="1">
      <c r="A28" s="71" t="s">
        <v>42</v>
      </c>
      <c r="B28" s="74"/>
      <c r="C28" s="72"/>
      <c r="D28" s="73"/>
    </row>
    <row r="29" spans="1:4" ht="18" customHeight="1" thickBot="1">
      <c r="A29" s="129" t="s">
        <v>43</v>
      </c>
      <c r="B29" s="75"/>
      <c r="C29" s="76"/>
      <c r="D29" s="77"/>
    </row>
    <row r="30" spans="1:4" ht="18" customHeight="1" thickBot="1">
      <c r="A30" s="37" t="s">
        <v>44</v>
      </c>
      <c r="B30" s="202" t="s">
        <v>52</v>
      </c>
      <c r="C30" s="203">
        <f>+C5+C6+C7+C8+C9+C16+C17+C18+C19+C20+C21+C22+C23+C24+C25+C26+C27+C28+C29</f>
        <v>20174000</v>
      </c>
      <c r="D30" s="204">
        <f>+D5+D6+D7+D8+D9+D16+D17+D18+D19+D20+D21+D22+D23+D24+D25+D26+D27+D28+D29</f>
        <v>456566</v>
      </c>
    </row>
    <row r="31" spans="1:4" ht="8.25" customHeight="1">
      <c r="A31" s="78"/>
      <c r="B31" s="801"/>
      <c r="C31" s="801"/>
      <c r="D31" s="801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P81"/>
  <sheetViews>
    <sheetView workbookViewId="0" topLeftCell="A1">
      <selection activeCell="O18" sqref="N18:O21"/>
    </sheetView>
  </sheetViews>
  <sheetFormatPr defaultColWidth="9.375" defaultRowHeight="12.75"/>
  <cols>
    <col min="1" max="1" width="4.75390625" style="94" customWidth="1"/>
    <col min="2" max="2" width="31.125" style="112" customWidth="1"/>
    <col min="3" max="3" width="11.00390625" style="112" customWidth="1"/>
    <col min="4" max="13" width="10.125" style="112" bestFit="1" customWidth="1"/>
    <col min="14" max="14" width="10.625" style="112" bestFit="1" customWidth="1"/>
    <col min="15" max="15" width="12.625" style="94" customWidth="1"/>
    <col min="16" max="16" width="9.875" style="112" customWidth="1"/>
    <col min="17" max="17" width="12.125" style="112" customWidth="1"/>
    <col min="18" max="18" width="11.00390625" style="112" bestFit="1" customWidth="1"/>
    <col min="19" max="16384" width="9.375" style="112" customWidth="1"/>
  </cols>
  <sheetData>
    <row r="1" spans="1:15" ht="43.5" customHeight="1">
      <c r="A1" s="806" t="s">
        <v>604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</row>
    <row r="2" ht="15.75" thickBot="1">
      <c r="O2" s="4" t="s">
        <v>614</v>
      </c>
    </row>
    <row r="3" spans="1:15" s="94" customFormat="1" ht="25.5" customHeight="1" thickBot="1">
      <c r="A3" s="91" t="s">
        <v>16</v>
      </c>
      <c r="B3" s="92" t="s">
        <v>61</v>
      </c>
      <c r="C3" s="92" t="s">
        <v>73</v>
      </c>
      <c r="D3" s="92" t="s">
        <v>74</v>
      </c>
      <c r="E3" s="92" t="s">
        <v>75</v>
      </c>
      <c r="F3" s="92" t="s">
        <v>76</v>
      </c>
      <c r="G3" s="92" t="s">
        <v>77</v>
      </c>
      <c r="H3" s="92" t="s">
        <v>78</v>
      </c>
      <c r="I3" s="92" t="s">
        <v>79</v>
      </c>
      <c r="J3" s="92" t="s">
        <v>80</v>
      </c>
      <c r="K3" s="92" t="s">
        <v>81</v>
      </c>
      <c r="L3" s="92" t="s">
        <v>82</v>
      </c>
      <c r="M3" s="92" t="s">
        <v>83</v>
      </c>
      <c r="N3" s="92" t="s">
        <v>84</v>
      </c>
      <c r="O3" s="93" t="s">
        <v>52</v>
      </c>
    </row>
    <row r="4" spans="1:15" s="96" customFormat="1" ht="15" customHeight="1" thickBot="1">
      <c r="A4" s="95" t="s">
        <v>18</v>
      </c>
      <c r="B4" s="803" t="s">
        <v>56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5"/>
    </row>
    <row r="5" spans="1:15" s="96" customFormat="1" ht="15">
      <c r="A5" s="97" t="s">
        <v>19</v>
      </c>
      <c r="B5" s="475" t="s">
        <v>376</v>
      </c>
      <c r="C5" s="98">
        <v>6949381</v>
      </c>
      <c r="D5" s="98">
        <v>6949381</v>
      </c>
      <c r="E5" s="98">
        <v>6949381</v>
      </c>
      <c r="F5" s="98">
        <v>6949381</v>
      </c>
      <c r="G5" s="98">
        <v>6949381</v>
      </c>
      <c r="H5" s="98">
        <v>6949381</v>
      </c>
      <c r="I5" s="98">
        <v>6949381</v>
      </c>
      <c r="J5" s="98">
        <v>6949378</v>
      </c>
      <c r="K5" s="98">
        <v>6949381</v>
      </c>
      <c r="L5" s="98">
        <v>6949381</v>
      </c>
      <c r="M5" s="98">
        <v>6949381</v>
      </c>
      <c r="N5" s="98">
        <v>6949381</v>
      </c>
      <c r="O5" s="99">
        <f aca="true" t="shared" si="0" ref="O5:O25">SUM(C5:N5)</f>
        <v>83392569</v>
      </c>
    </row>
    <row r="6" spans="1:16" s="103" customFormat="1" ht="15">
      <c r="A6" s="100" t="s">
        <v>20</v>
      </c>
      <c r="B6" s="277" t="s">
        <v>423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>
        <f t="shared" si="0"/>
        <v>0</v>
      </c>
      <c r="P6" s="96"/>
    </row>
    <row r="7" spans="1:16" s="103" customFormat="1" ht="15">
      <c r="A7" s="100" t="s">
        <v>21</v>
      </c>
      <c r="B7" s="276" t="s">
        <v>424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>
        <f t="shared" si="0"/>
        <v>0</v>
      </c>
      <c r="P7" s="96"/>
    </row>
    <row r="8" spans="1:16" s="103" customFormat="1" ht="13.5" customHeight="1">
      <c r="A8" s="100" t="s">
        <v>22</v>
      </c>
      <c r="B8" s="275" t="s">
        <v>167</v>
      </c>
      <c r="C8" s="101"/>
      <c r="D8" s="101"/>
      <c r="E8" s="101">
        <v>10087000</v>
      </c>
      <c r="F8" s="101"/>
      <c r="G8" s="101"/>
      <c r="H8" s="101"/>
      <c r="I8" s="101"/>
      <c r="J8" s="101"/>
      <c r="K8" s="101">
        <v>10087000</v>
      </c>
      <c r="L8" s="101"/>
      <c r="M8" s="101"/>
      <c r="N8" s="101"/>
      <c r="O8" s="102">
        <f t="shared" si="0"/>
        <v>20174000</v>
      </c>
      <c r="P8" s="96"/>
    </row>
    <row r="9" spans="1:16" s="103" customFormat="1" ht="13.5" customHeight="1">
      <c r="A9" s="100" t="s">
        <v>23</v>
      </c>
      <c r="B9" s="275" t="s">
        <v>425</v>
      </c>
      <c r="C9" s="101">
        <v>1329000</v>
      </c>
      <c r="D9" s="101">
        <v>1329000</v>
      </c>
      <c r="E9" s="101">
        <v>1329000</v>
      </c>
      <c r="F9" s="101">
        <v>1329000</v>
      </c>
      <c r="G9" s="101">
        <v>1329000</v>
      </c>
      <c r="H9" s="101">
        <v>1329000</v>
      </c>
      <c r="I9" s="101">
        <v>1329000</v>
      </c>
      <c r="J9" s="101">
        <v>1329000</v>
      </c>
      <c r="K9" s="101">
        <v>1329000</v>
      </c>
      <c r="L9" s="101">
        <v>1329000</v>
      </c>
      <c r="M9" s="101">
        <v>1329000</v>
      </c>
      <c r="N9" s="101">
        <v>1329000</v>
      </c>
      <c r="O9" s="102">
        <f t="shared" si="0"/>
        <v>15948000</v>
      </c>
      <c r="P9" s="96"/>
    </row>
    <row r="10" spans="1:16" s="103" customFormat="1" ht="13.5" customHeight="1">
      <c r="A10" s="100" t="s">
        <v>24</v>
      </c>
      <c r="B10" s="275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>
        <f t="shared" si="0"/>
        <v>0</v>
      </c>
      <c r="P10" s="96"/>
    </row>
    <row r="11" spans="1:16" s="103" customFormat="1" ht="13.5" customHeight="1">
      <c r="A11" s="100" t="s">
        <v>25</v>
      </c>
      <c r="B11" s="275" t="s">
        <v>378</v>
      </c>
      <c r="C11" s="101">
        <v>307000</v>
      </c>
      <c r="D11" s="101">
        <v>307000</v>
      </c>
      <c r="E11" s="101">
        <v>307000</v>
      </c>
      <c r="F11" s="101">
        <v>307000</v>
      </c>
      <c r="G11" s="101">
        <v>307000</v>
      </c>
      <c r="H11" s="101">
        <v>307000</v>
      </c>
      <c r="I11" s="101">
        <v>307000</v>
      </c>
      <c r="J11" s="101">
        <v>307000</v>
      </c>
      <c r="K11" s="101">
        <v>307000</v>
      </c>
      <c r="L11" s="101">
        <v>307000</v>
      </c>
      <c r="M11" s="101">
        <v>307000</v>
      </c>
      <c r="N11" s="101">
        <v>307000</v>
      </c>
      <c r="O11" s="102">
        <f t="shared" si="0"/>
        <v>3684000</v>
      </c>
      <c r="P11" s="96"/>
    </row>
    <row r="12" spans="1:16" s="103" customFormat="1" ht="15">
      <c r="A12" s="100" t="s">
        <v>26</v>
      </c>
      <c r="B12" s="277" t="s">
        <v>411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>
        <f t="shared" si="0"/>
        <v>0</v>
      </c>
      <c r="P12" s="96"/>
    </row>
    <row r="13" spans="1:16" s="103" customFormat="1" ht="13.5" customHeight="1" thickBot="1">
      <c r="A13" s="100" t="s">
        <v>27</v>
      </c>
      <c r="B13" s="275" t="s">
        <v>11</v>
      </c>
      <c r="C13" s="101">
        <v>3097536</v>
      </c>
      <c r="D13" s="101">
        <v>3097536</v>
      </c>
      <c r="E13" s="101">
        <v>9097536</v>
      </c>
      <c r="F13" s="101">
        <v>19097536</v>
      </c>
      <c r="G13" s="101">
        <v>19097536</v>
      </c>
      <c r="H13" s="101">
        <v>20097536</v>
      </c>
      <c r="I13" s="101">
        <v>20097536</v>
      </c>
      <c r="J13" s="101">
        <v>19097536</v>
      </c>
      <c r="K13" s="101">
        <v>9097536</v>
      </c>
      <c r="L13" s="101">
        <v>19097536</v>
      </c>
      <c r="M13" s="101">
        <v>19097536</v>
      </c>
      <c r="N13" s="101">
        <v>-2072465</v>
      </c>
      <c r="O13" s="102">
        <f t="shared" si="0"/>
        <v>158000431</v>
      </c>
      <c r="P13" s="96"/>
    </row>
    <row r="14" spans="1:15" s="96" customFormat="1" ht="15.75" customHeight="1" thickBot="1">
      <c r="A14" s="95" t="s">
        <v>28</v>
      </c>
      <c r="B14" s="38" t="s">
        <v>109</v>
      </c>
      <c r="C14" s="106">
        <f aca="true" t="shared" si="1" ref="C14:N14">SUM(C5:C13)</f>
        <v>11682917</v>
      </c>
      <c r="D14" s="106">
        <f t="shared" si="1"/>
        <v>11682917</v>
      </c>
      <c r="E14" s="106">
        <f t="shared" si="1"/>
        <v>27769917</v>
      </c>
      <c r="F14" s="106">
        <f t="shared" si="1"/>
        <v>27682917</v>
      </c>
      <c r="G14" s="106">
        <f t="shared" si="1"/>
        <v>27682917</v>
      </c>
      <c r="H14" s="106">
        <f t="shared" si="1"/>
        <v>28682917</v>
      </c>
      <c r="I14" s="106">
        <f t="shared" si="1"/>
        <v>28682917</v>
      </c>
      <c r="J14" s="106">
        <f t="shared" si="1"/>
        <v>27682914</v>
      </c>
      <c r="K14" s="106">
        <f t="shared" si="1"/>
        <v>27769917</v>
      </c>
      <c r="L14" s="106">
        <f t="shared" si="1"/>
        <v>27682917</v>
      </c>
      <c r="M14" s="106">
        <f t="shared" si="1"/>
        <v>27682917</v>
      </c>
      <c r="N14" s="106">
        <f t="shared" si="1"/>
        <v>6512916</v>
      </c>
      <c r="O14" s="107">
        <f>SUM(C14:N14)</f>
        <v>281199000</v>
      </c>
    </row>
    <row r="15" spans="1:15" s="96" customFormat="1" ht="15" customHeight="1" thickBot="1">
      <c r="A15" s="95" t="s">
        <v>29</v>
      </c>
      <c r="B15" s="803" t="s">
        <v>57</v>
      </c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5"/>
    </row>
    <row r="16" spans="1:16" s="103" customFormat="1" ht="13.5" customHeight="1">
      <c r="A16" s="108" t="s">
        <v>30</v>
      </c>
      <c r="B16" s="278" t="s">
        <v>62</v>
      </c>
      <c r="C16" s="104">
        <v>5564250</v>
      </c>
      <c r="D16" s="104">
        <v>5564250</v>
      </c>
      <c r="E16" s="104">
        <v>5564250</v>
      </c>
      <c r="F16" s="104">
        <v>5564250</v>
      </c>
      <c r="G16" s="104">
        <v>5564250</v>
      </c>
      <c r="H16" s="104">
        <v>5564250</v>
      </c>
      <c r="I16" s="104">
        <v>5564250</v>
      </c>
      <c r="J16" s="104">
        <v>5564250</v>
      </c>
      <c r="K16" s="104">
        <v>5564250</v>
      </c>
      <c r="L16" s="104">
        <v>5564250</v>
      </c>
      <c r="M16" s="104">
        <v>5564250</v>
      </c>
      <c r="N16" s="104">
        <v>5564250</v>
      </c>
      <c r="O16" s="105">
        <f t="shared" si="0"/>
        <v>66771000</v>
      </c>
      <c r="P16" s="96"/>
    </row>
    <row r="17" spans="1:16" s="103" customFormat="1" ht="27" customHeight="1">
      <c r="A17" s="100" t="s">
        <v>31</v>
      </c>
      <c r="B17" s="277" t="s">
        <v>176</v>
      </c>
      <c r="C17" s="101">
        <v>1162667</v>
      </c>
      <c r="D17" s="101">
        <v>1162667</v>
      </c>
      <c r="E17" s="101">
        <v>1162667</v>
      </c>
      <c r="F17" s="101">
        <v>1162667</v>
      </c>
      <c r="G17" s="101">
        <v>1162667</v>
      </c>
      <c r="H17" s="101">
        <v>1162667</v>
      </c>
      <c r="I17" s="101">
        <v>1162667</v>
      </c>
      <c r="J17" s="101">
        <v>1162667</v>
      </c>
      <c r="K17" s="101">
        <v>1162667</v>
      </c>
      <c r="L17" s="101">
        <v>1162663</v>
      </c>
      <c r="M17" s="101">
        <v>1162667</v>
      </c>
      <c r="N17" s="101">
        <v>1162667</v>
      </c>
      <c r="O17" s="102">
        <f t="shared" si="0"/>
        <v>13952000</v>
      </c>
      <c r="P17" s="96"/>
    </row>
    <row r="18" spans="1:16" s="103" customFormat="1" ht="13.5" customHeight="1">
      <c r="A18" s="100" t="s">
        <v>32</v>
      </c>
      <c r="B18" s="275" t="s">
        <v>135</v>
      </c>
      <c r="C18" s="101">
        <v>3978000</v>
      </c>
      <c r="D18" s="101">
        <v>3978000</v>
      </c>
      <c r="E18" s="101">
        <v>3978000</v>
      </c>
      <c r="F18" s="101">
        <v>3978000</v>
      </c>
      <c r="G18" s="101">
        <v>3978000</v>
      </c>
      <c r="H18" s="101">
        <v>3978000</v>
      </c>
      <c r="I18" s="101">
        <v>3978000</v>
      </c>
      <c r="J18" s="101">
        <v>3978000</v>
      </c>
      <c r="K18" s="101">
        <v>3978000</v>
      </c>
      <c r="L18" s="101">
        <v>3978000</v>
      </c>
      <c r="M18" s="101">
        <v>3978000</v>
      </c>
      <c r="N18" s="101">
        <v>3978000</v>
      </c>
      <c r="O18" s="102">
        <f t="shared" si="0"/>
        <v>47736000</v>
      </c>
      <c r="P18" s="96"/>
    </row>
    <row r="19" spans="1:16" s="103" customFormat="1" ht="13.5" customHeight="1">
      <c r="A19" s="100" t="s">
        <v>33</v>
      </c>
      <c r="B19" s="275" t="s">
        <v>177</v>
      </c>
      <c r="C19" s="101">
        <v>500000</v>
      </c>
      <c r="D19" s="101">
        <v>500000</v>
      </c>
      <c r="E19" s="101">
        <v>500000</v>
      </c>
      <c r="F19" s="101">
        <v>500000</v>
      </c>
      <c r="G19" s="101">
        <v>500000</v>
      </c>
      <c r="H19" s="101">
        <v>500000</v>
      </c>
      <c r="I19" s="101">
        <v>500000</v>
      </c>
      <c r="J19" s="101">
        <v>500000</v>
      </c>
      <c r="K19" s="101">
        <v>500000</v>
      </c>
      <c r="L19" s="101">
        <v>500000</v>
      </c>
      <c r="M19" s="101">
        <v>500000</v>
      </c>
      <c r="N19" s="101">
        <v>500000</v>
      </c>
      <c r="O19" s="102">
        <f t="shared" si="0"/>
        <v>6000000</v>
      </c>
      <c r="P19" s="96"/>
    </row>
    <row r="20" spans="1:16" s="103" customFormat="1" ht="13.5" customHeight="1">
      <c r="A20" s="100" t="s">
        <v>34</v>
      </c>
      <c r="B20" s="275" t="s">
        <v>12</v>
      </c>
      <c r="C20" s="101">
        <v>97000</v>
      </c>
      <c r="D20" s="101">
        <v>97000</v>
      </c>
      <c r="E20" s="101">
        <v>97000</v>
      </c>
      <c r="F20" s="101">
        <v>97000</v>
      </c>
      <c r="G20" s="101">
        <v>97000</v>
      </c>
      <c r="H20" s="101">
        <v>97000</v>
      </c>
      <c r="I20" s="101"/>
      <c r="J20" s="101"/>
      <c r="K20" s="101">
        <v>97000</v>
      </c>
      <c r="L20" s="101">
        <v>97000</v>
      </c>
      <c r="M20" s="101">
        <v>97000</v>
      </c>
      <c r="N20" s="101">
        <v>97000</v>
      </c>
      <c r="O20" s="102">
        <f t="shared" si="0"/>
        <v>970000</v>
      </c>
      <c r="P20" s="96"/>
    </row>
    <row r="21" spans="1:16" s="103" customFormat="1" ht="13.5" customHeight="1">
      <c r="A21" s="100" t="s">
        <v>35</v>
      </c>
      <c r="B21" s="275" t="s">
        <v>225</v>
      </c>
      <c r="C21" s="101"/>
      <c r="D21" s="101"/>
      <c r="E21" s="101">
        <v>16085556</v>
      </c>
      <c r="F21" s="101">
        <v>16085556</v>
      </c>
      <c r="G21" s="101">
        <v>16085556</v>
      </c>
      <c r="H21" s="101">
        <v>16085556</v>
      </c>
      <c r="I21" s="101">
        <v>16085556</v>
      </c>
      <c r="J21" s="101">
        <v>16085556</v>
      </c>
      <c r="K21" s="101">
        <v>16085556</v>
      </c>
      <c r="L21" s="101">
        <v>16085556</v>
      </c>
      <c r="M21" s="101">
        <v>16085552</v>
      </c>
      <c r="N21" s="101"/>
      <c r="O21" s="102">
        <f t="shared" si="0"/>
        <v>144770000</v>
      </c>
      <c r="P21" s="96"/>
    </row>
    <row r="22" spans="1:16" s="103" customFormat="1" ht="15">
      <c r="A22" s="100" t="s">
        <v>36</v>
      </c>
      <c r="B22" s="277" t="s">
        <v>180</v>
      </c>
      <c r="C22" s="101"/>
      <c r="D22" s="101"/>
      <c r="E22" s="101"/>
      <c r="F22" s="101"/>
      <c r="G22" s="101"/>
      <c r="H22" s="101">
        <v>500000</v>
      </c>
      <c r="I22" s="101">
        <v>500000</v>
      </c>
      <c r="J22" s="101"/>
      <c r="K22" s="101"/>
      <c r="L22" s="101"/>
      <c r="M22" s="101"/>
      <c r="N22" s="101"/>
      <c r="O22" s="102">
        <f t="shared" si="0"/>
        <v>1000000</v>
      </c>
      <c r="P22" s="96"/>
    </row>
    <row r="23" spans="1:15" s="103" customFormat="1" ht="13.5" customHeight="1">
      <c r="A23" s="100" t="s">
        <v>37</v>
      </c>
      <c r="B23" s="275" t="s">
        <v>228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>
        <f t="shared" si="0"/>
        <v>0</v>
      </c>
    </row>
    <row r="24" spans="1:15" s="103" customFormat="1" ht="13.5" customHeight="1" thickBot="1">
      <c r="A24" s="100" t="s">
        <v>38</v>
      </c>
      <c r="B24" s="275" t="s">
        <v>13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>
        <f t="shared" si="0"/>
        <v>0</v>
      </c>
    </row>
    <row r="25" spans="1:15" s="96" customFormat="1" ht="15.75" customHeight="1" thickBot="1">
      <c r="A25" s="109" t="s">
        <v>39</v>
      </c>
      <c r="B25" s="38" t="s">
        <v>110</v>
      </c>
      <c r="C25" s="106">
        <f aca="true" t="shared" si="2" ref="C25:N25">SUM(C16:C24)</f>
        <v>11301917</v>
      </c>
      <c r="D25" s="106">
        <f t="shared" si="2"/>
        <v>11301917</v>
      </c>
      <c r="E25" s="106">
        <f t="shared" si="2"/>
        <v>27387473</v>
      </c>
      <c r="F25" s="106">
        <f t="shared" si="2"/>
        <v>27387473</v>
      </c>
      <c r="G25" s="106">
        <f t="shared" si="2"/>
        <v>27387473</v>
      </c>
      <c r="H25" s="106">
        <f t="shared" si="2"/>
        <v>27887473</v>
      </c>
      <c r="I25" s="106">
        <f t="shared" si="2"/>
        <v>27790473</v>
      </c>
      <c r="J25" s="106">
        <f t="shared" si="2"/>
        <v>27290473</v>
      </c>
      <c r="K25" s="106">
        <f t="shared" si="2"/>
        <v>27387473</v>
      </c>
      <c r="L25" s="106">
        <f t="shared" si="2"/>
        <v>27387469</v>
      </c>
      <c r="M25" s="106">
        <f t="shared" si="2"/>
        <v>27387469</v>
      </c>
      <c r="N25" s="106">
        <f t="shared" si="2"/>
        <v>11301917</v>
      </c>
      <c r="O25" s="107">
        <f t="shared" si="0"/>
        <v>281199000</v>
      </c>
    </row>
    <row r="26" spans="1:15" ht="15.75" thickBot="1">
      <c r="A26" s="109" t="s">
        <v>40</v>
      </c>
      <c r="B26" s="279" t="s">
        <v>111</v>
      </c>
      <c r="C26" s="110">
        <f aca="true" t="shared" si="3" ref="C26:O26">C14-C25</f>
        <v>381000</v>
      </c>
      <c r="D26" s="110">
        <f t="shared" si="3"/>
        <v>381000</v>
      </c>
      <c r="E26" s="110">
        <f t="shared" si="3"/>
        <v>382444</v>
      </c>
      <c r="F26" s="110">
        <f t="shared" si="3"/>
        <v>295444</v>
      </c>
      <c r="G26" s="110">
        <f t="shared" si="3"/>
        <v>295444</v>
      </c>
      <c r="H26" s="110">
        <f t="shared" si="3"/>
        <v>795444</v>
      </c>
      <c r="I26" s="110">
        <f t="shared" si="3"/>
        <v>892444</v>
      </c>
      <c r="J26" s="110">
        <f t="shared" si="3"/>
        <v>392441</v>
      </c>
      <c r="K26" s="110">
        <f t="shared" si="3"/>
        <v>382444</v>
      </c>
      <c r="L26" s="110">
        <f t="shared" si="3"/>
        <v>295448</v>
      </c>
      <c r="M26" s="110">
        <f t="shared" si="3"/>
        <v>295448</v>
      </c>
      <c r="N26" s="110">
        <f t="shared" si="3"/>
        <v>-4789001</v>
      </c>
      <c r="O26" s="111">
        <f t="shared" si="3"/>
        <v>0</v>
      </c>
    </row>
    <row r="27" ht="15">
      <c r="A27" s="113"/>
    </row>
    <row r="28" spans="2:15" ht="15">
      <c r="B28" s="114"/>
      <c r="C28" s="115"/>
      <c r="D28" s="115"/>
      <c r="O28" s="112"/>
    </row>
    <row r="29" ht="15">
      <c r="O29" s="112"/>
    </row>
    <row r="30" ht="15">
      <c r="O30" s="685"/>
    </row>
    <row r="31" spans="14:15" ht="15">
      <c r="N31" s="685"/>
      <c r="O31" s="112"/>
    </row>
    <row r="32" ht="15">
      <c r="O32" s="112"/>
    </row>
    <row r="33" ht="15">
      <c r="O33" s="112"/>
    </row>
    <row r="34" ht="15">
      <c r="O34" s="112"/>
    </row>
    <row r="35" ht="15">
      <c r="O35" s="112"/>
    </row>
    <row r="36" ht="15">
      <c r="O36" s="112"/>
    </row>
    <row r="37" ht="15">
      <c r="O37" s="112"/>
    </row>
    <row r="38" ht="15">
      <c r="O38" s="112"/>
    </row>
    <row r="39" ht="15">
      <c r="O39" s="112"/>
    </row>
    <row r="40" ht="15">
      <c r="O40" s="112"/>
    </row>
    <row r="41" ht="15">
      <c r="O41" s="112"/>
    </row>
    <row r="42" ht="15">
      <c r="O42" s="112"/>
    </row>
    <row r="43" ht="15">
      <c r="O43" s="112"/>
    </row>
    <row r="44" ht="15">
      <c r="O44" s="112"/>
    </row>
    <row r="45" ht="15">
      <c r="O45" s="112"/>
    </row>
    <row r="46" ht="15">
      <c r="O46" s="112"/>
    </row>
    <row r="47" ht="15">
      <c r="O47" s="112"/>
    </row>
    <row r="48" ht="15">
      <c r="O48" s="112"/>
    </row>
    <row r="49" ht="15">
      <c r="O49" s="112"/>
    </row>
    <row r="50" ht="15">
      <c r="O50" s="112"/>
    </row>
    <row r="51" ht="15">
      <c r="O51" s="112"/>
    </row>
    <row r="52" ht="15">
      <c r="O52" s="112"/>
    </row>
    <row r="53" ht="15">
      <c r="O53" s="112"/>
    </row>
    <row r="54" ht="15">
      <c r="O54" s="112"/>
    </row>
    <row r="55" ht="15">
      <c r="O55" s="112"/>
    </row>
    <row r="56" ht="15">
      <c r="O56" s="112"/>
    </row>
    <row r="57" ht="15">
      <c r="O57" s="112"/>
    </row>
    <row r="58" ht="15">
      <c r="O58" s="112"/>
    </row>
    <row r="59" ht="15">
      <c r="O59" s="112"/>
    </row>
    <row r="60" ht="15">
      <c r="O60" s="112"/>
    </row>
    <row r="61" ht="15">
      <c r="O61" s="112"/>
    </row>
    <row r="62" ht="15">
      <c r="O62" s="112"/>
    </row>
    <row r="63" ht="15">
      <c r="O63" s="112"/>
    </row>
    <row r="64" ht="15">
      <c r="O64" s="112"/>
    </row>
    <row r="65" ht="15">
      <c r="O65" s="112"/>
    </row>
    <row r="66" ht="15">
      <c r="O66" s="112"/>
    </row>
    <row r="67" ht="15">
      <c r="O67" s="112"/>
    </row>
    <row r="68" ht="15">
      <c r="O68" s="112"/>
    </row>
    <row r="69" ht="15">
      <c r="O69" s="112"/>
    </row>
    <row r="70" ht="15">
      <c r="O70" s="112"/>
    </row>
    <row r="71" ht="15">
      <c r="O71" s="112"/>
    </row>
    <row r="72" ht="15">
      <c r="O72" s="112"/>
    </row>
    <row r="73" ht="15">
      <c r="O73" s="112"/>
    </row>
    <row r="74" ht="15">
      <c r="O74" s="112"/>
    </row>
    <row r="75" ht="15">
      <c r="O75" s="112"/>
    </row>
    <row r="76" ht="15">
      <c r="O76" s="112"/>
    </row>
    <row r="77" ht="15">
      <c r="O77" s="112"/>
    </row>
    <row r="78" ht="15">
      <c r="O78" s="112"/>
    </row>
    <row r="79" ht="15">
      <c r="O79" s="112"/>
    </row>
    <row r="80" ht="15">
      <c r="O80" s="112"/>
    </row>
    <row r="81" ht="15">
      <c r="O81" s="11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33"/>
  <sheetViews>
    <sheetView view="pageBreakPreview" zoomScaleSheetLayoutView="100" workbookViewId="0" topLeftCell="A11">
      <selection activeCell="H26" sqref="H26:J29"/>
    </sheetView>
  </sheetViews>
  <sheetFormatPr defaultColWidth="9.375" defaultRowHeight="12.75"/>
  <cols>
    <col min="1" max="1" width="53.25390625" style="48" customWidth="1"/>
    <col min="2" max="2" width="19.00390625" style="48" customWidth="1"/>
    <col min="3" max="3" width="3.50390625" style="48" customWidth="1"/>
    <col min="4" max="16384" width="9.375" style="48" customWidth="1"/>
  </cols>
  <sheetData>
    <row r="1" spans="1:2" ht="36" customHeight="1">
      <c r="A1" s="808" t="s">
        <v>606</v>
      </c>
      <c r="B1" s="808"/>
    </row>
    <row r="2" spans="1:2" ht="22.5" customHeight="1" thickBot="1">
      <c r="A2" s="372"/>
      <c r="B2" s="373" t="s">
        <v>614</v>
      </c>
    </row>
    <row r="3" spans="1:2" s="49" customFormat="1" ht="24" customHeight="1" thickBot="1">
      <c r="A3" s="281" t="s">
        <v>51</v>
      </c>
      <c r="B3" s="527" t="s">
        <v>605</v>
      </c>
    </row>
    <row r="4" spans="1:2" s="50" customFormat="1" ht="13.5" thickBot="1">
      <c r="A4" s="183" t="s">
        <v>489</v>
      </c>
      <c r="B4" s="184" t="s">
        <v>490</v>
      </c>
    </row>
    <row r="5" spans="1:2" ht="24" customHeight="1">
      <c r="A5" s="508" t="s">
        <v>559</v>
      </c>
      <c r="B5" s="509">
        <f>SUM(B6+B7+B12+B13+B14+B15)</f>
        <v>22488896</v>
      </c>
    </row>
    <row r="6" spans="1:2" ht="12.75" customHeight="1">
      <c r="A6" s="116" t="s">
        <v>560</v>
      </c>
      <c r="B6" s="402">
        <v>0</v>
      </c>
    </row>
    <row r="7" spans="1:2" ht="12.75">
      <c r="A7" s="116" t="s">
        <v>561</v>
      </c>
      <c r="B7" s="402">
        <f>SUM(B8:B11)</f>
        <v>12358380</v>
      </c>
    </row>
    <row r="8" spans="1:2" ht="12.75">
      <c r="A8" s="116" t="s">
        <v>562</v>
      </c>
      <c r="B8" s="402">
        <v>3541240</v>
      </c>
    </row>
    <row r="9" spans="1:2" ht="12.75">
      <c r="A9" s="116" t="s">
        <v>563</v>
      </c>
      <c r="B9" s="402">
        <v>4672000</v>
      </c>
    </row>
    <row r="10" spans="1:2" ht="12.75">
      <c r="A10" s="116" t="s">
        <v>564</v>
      </c>
      <c r="B10" s="402">
        <v>100000</v>
      </c>
    </row>
    <row r="11" spans="1:2" ht="12.75">
      <c r="A11" s="116" t="s">
        <v>565</v>
      </c>
      <c r="B11" s="402">
        <v>4045140</v>
      </c>
    </row>
    <row r="12" spans="1:2" ht="12.75">
      <c r="A12" s="116" t="s">
        <v>566</v>
      </c>
      <c r="B12" s="402">
        <v>6000000</v>
      </c>
    </row>
    <row r="13" spans="1:3" ht="12.75">
      <c r="A13" s="116" t="s">
        <v>567</v>
      </c>
      <c r="B13" s="402">
        <v>112200</v>
      </c>
      <c r="C13" s="809"/>
    </row>
    <row r="14" spans="1:3" ht="12.75">
      <c r="A14" s="116" t="s">
        <v>568</v>
      </c>
      <c r="B14" s="402">
        <v>3694116</v>
      </c>
      <c r="C14" s="809"/>
    </row>
    <row r="15" spans="1:3" ht="12.75">
      <c r="A15" s="116" t="s">
        <v>675</v>
      </c>
      <c r="B15" s="402">
        <v>324200</v>
      </c>
      <c r="C15" s="809"/>
    </row>
    <row r="16" spans="1:3" ht="27" customHeight="1">
      <c r="A16" s="510" t="s">
        <v>569</v>
      </c>
      <c r="B16" s="509">
        <f>SUM(B17:B19)</f>
        <v>35656051</v>
      </c>
      <c r="C16" s="809"/>
    </row>
    <row r="17" spans="1:3" ht="12.75">
      <c r="A17" s="116" t="s">
        <v>570</v>
      </c>
      <c r="B17" s="402">
        <v>30183000</v>
      </c>
      <c r="C17" s="809"/>
    </row>
    <row r="18" spans="1:3" ht="12.75">
      <c r="A18" s="116" t="s">
        <v>571</v>
      </c>
      <c r="B18" s="402">
        <v>3730967</v>
      </c>
      <c r="C18" s="809"/>
    </row>
    <row r="19" spans="1:3" ht="12.75">
      <c r="A19" s="116" t="s">
        <v>572</v>
      </c>
      <c r="B19" s="402">
        <v>1742084</v>
      </c>
      <c r="C19" s="809"/>
    </row>
    <row r="20" spans="1:3" ht="27" customHeight="1">
      <c r="A20" s="510" t="s">
        <v>573</v>
      </c>
      <c r="B20" s="509">
        <f>SUM(B21+B22+B25)</f>
        <v>23318882</v>
      </c>
      <c r="C20" s="809"/>
    </row>
    <row r="21" spans="1:3" ht="12.75">
      <c r="A21" s="116" t="s">
        <v>574</v>
      </c>
      <c r="B21" s="402">
        <v>10220000</v>
      </c>
      <c r="C21" s="809"/>
    </row>
    <row r="22" spans="1:3" ht="12.75">
      <c r="A22" s="116" t="s">
        <v>575</v>
      </c>
      <c r="B22" s="402">
        <f>SUM(B23:B24)</f>
        <v>3727640</v>
      </c>
      <c r="C22" s="809"/>
    </row>
    <row r="23" spans="1:3" ht="12.75">
      <c r="A23" s="116" t="s">
        <v>577</v>
      </c>
      <c r="B23" s="402">
        <v>2712640</v>
      </c>
      <c r="C23" s="809"/>
    </row>
    <row r="24" spans="1:3" ht="12.75">
      <c r="A24" s="116" t="s">
        <v>578</v>
      </c>
      <c r="B24" s="402">
        <v>1015000</v>
      </c>
      <c r="C24" s="809"/>
    </row>
    <row r="25" spans="1:3" ht="12.75">
      <c r="A25" s="116" t="s">
        <v>576</v>
      </c>
      <c r="B25" s="402">
        <f>SUM(B26:B28)</f>
        <v>9371242</v>
      </c>
      <c r="C25" s="809"/>
    </row>
    <row r="26" spans="1:3" ht="12.75">
      <c r="A26" s="116" t="s">
        <v>579</v>
      </c>
      <c r="B26" s="402">
        <v>8113000</v>
      </c>
      <c r="C26" s="809"/>
    </row>
    <row r="27" spans="1:3" ht="12.75">
      <c r="A27" s="116" t="s">
        <v>580</v>
      </c>
      <c r="B27" s="402">
        <v>945312</v>
      </c>
      <c r="C27" s="809"/>
    </row>
    <row r="28" spans="1:3" ht="20.25">
      <c r="A28" s="116" t="s">
        <v>581</v>
      </c>
      <c r="B28" s="402">
        <v>312930</v>
      </c>
      <c r="C28" s="809"/>
    </row>
    <row r="29" spans="1:3" ht="12.75">
      <c r="A29" s="510" t="s">
        <v>582</v>
      </c>
      <c r="B29" s="509">
        <f>SUM(B30)</f>
        <v>1928740</v>
      </c>
      <c r="C29" s="809"/>
    </row>
    <row r="30" spans="1:3" ht="12.75">
      <c r="A30" s="116" t="s">
        <v>583</v>
      </c>
      <c r="B30" s="402">
        <v>1928740</v>
      </c>
      <c r="C30" s="809"/>
    </row>
    <row r="31" spans="1:3" ht="12.75">
      <c r="A31" s="116"/>
      <c r="B31" s="402"/>
      <c r="C31" s="809"/>
    </row>
    <row r="32" spans="1:3" ht="13.5" thickBot="1">
      <c r="A32" s="117"/>
      <c r="B32" s="402"/>
      <c r="C32" s="809"/>
    </row>
    <row r="33" spans="1:3" s="52" customFormat="1" ht="19.5" customHeight="1" thickBot="1">
      <c r="A33" s="35" t="s">
        <v>52</v>
      </c>
      <c r="B33" s="51">
        <f>SUM(B5+B16+B20+B29)</f>
        <v>83392569</v>
      </c>
      <c r="C33" s="809"/>
    </row>
  </sheetData>
  <sheetProtection/>
  <mergeCells count="2">
    <mergeCell ref="A1:B1"/>
    <mergeCell ref="C13:C3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>&amp;R&amp;"Times New Roman CE,Félkövér dőlt"5. sz.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31" sqref="E31"/>
    </sheetView>
  </sheetViews>
  <sheetFormatPr defaultColWidth="9.37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10" customWidth="1"/>
    <col min="5" max="16384" width="9.375" style="410" customWidth="1"/>
  </cols>
  <sheetData>
    <row r="1" spans="1:3" ht="15.75" customHeight="1">
      <c r="A1" s="728" t="s">
        <v>15</v>
      </c>
      <c r="B1" s="728"/>
      <c r="C1" s="728"/>
    </row>
    <row r="2" spans="1:3" ht="15.75" customHeight="1" thickBot="1">
      <c r="A2" s="729" t="s">
        <v>146</v>
      </c>
      <c r="B2" s="729"/>
      <c r="C2" s="297" t="s">
        <v>226</v>
      </c>
    </row>
    <row r="3" spans="1:3" ht="37.5" customHeight="1" thickBot="1">
      <c r="A3" s="23" t="s">
        <v>69</v>
      </c>
      <c r="B3" s="24" t="s">
        <v>17</v>
      </c>
      <c r="C3" s="40" t="e">
        <f>+CONCATENATE(LEFT(#REF!,4),". évi előirányzat")</f>
        <v>#REF!</v>
      </c>
    </row>
    <row r="4" spans="1:3" s="411" customFormat="1" ht="12" customHeight="1" thickBot="1">
      <c r="A4" s="405"/>
      <c r="B4" s="406" t="s">
        <v>489</v>
      </c>
      <c r="C4" s="407" t="s">
        <v>490</v>
      </c>
    </row>
    <row r="5" spans="1:3" s="412" customFormat="1" ht="12" customHeight="1" thickBot="1">
      <c r="A5" s="20" t="s">
        <v>18</v>
      </c>
      <c r="B5" s="21" t="s">
        <v>251</v>
      </c>
      <c r="C5" s="287">
        <f>+C6+C7+C8+C9+C10+C11</f>
        <v>0</v>
      </c>
    </row>
    <row r="6" spans="1:3" s="412" customFormat="1" ht="12" customHeight="1">
      <c r="A6" s="15" t="s">
        <v>98</v>
      </c>
      <c r="B6" s="413" t="s">
        <v>252</v>
      </c>
      <c r="C6" s="290"/>
    </row>
    <row r="7" spans="1:3" s="412" customFormat="1" ht="12" customHeight="1">
      <c r="A7" s="14" t="s">
        <v>99</v>
      </c>
      <c r="B7" s="414" t="s">
        <v>253</v>
      </c>
      <c r="C7" s="289"/>
    </row>
    <row r="8" spans="1:3" s="412" customFormat="1" ht="12" customHeight="1">
      <c r="A8" s="14" t="s">
        <v>100</v>
      </c>
      <c r="B8" s="414" t="s">
        <v>540</v>
      </c>
      <c r="C8" s="289"/>
    </row>
    <row r="9" spans="1:3" s="412" customFormat="1" ht="12" customHeight="1">
      <c r="A9" s="14" t="s">
        <v>101</v>
      </c>
      <c r="B9" s="414" t="s">
        <v>255</v>
      </c>
      <c r="C9" s="289"/>
    </row>
    <row r="10" spans="1:3" s="412" customFormat="1" ht="12" customHeight="1">
      <c r="A10" s="14" t="s">
        <v>143</v>
      </c>
      <c r="B10" s="283" t="s">
        <v>434</v>
      </c>
      <c r="C10" s="289"/>
    </row>
    <row r="11" spans="1:3" s="412" customFormat="1" ht="12" customHeight="1" thickBot="1">
      <c r="A11" s="16" t="s">
        <v>102</v>
      </c>
      <c r="B11" s="284" t="s">
        <v>435</v>
      </c>
      <c r="C11" s="289"/>
    </row>
    <row r="12" spans="1:3" s="412" customFormat="1" ht="12" customHeight="1" thickBot="1">
      <c r="A12" s="20" t="s">
        <v>19</v>
      </c>
      <c r="B12" s="282" t="s">
        <v>256</v>
      </c>
      <c r="C12" s="287">
        <f>+C13+C14+C15+C16+C17</f>
        <v>0</v>
      </c>
    </row>
    <row r="13" spans="1:3" s="412" customFormat="1" ht="12" customHeight="1">
      <c r="A13" s="15" t="s">
        <v>104</v>
      </c>
      <c r="B13" s="413" t="s">
        <v>257</v>
      </c>
      <c r="C13" s="290"/>
    </row>
    <row r="14" spans="1:3" s="412" customFormat="1" ht="12" customHeight="1">
      <c r="A14" s="14" t="s">
        <v>105</v>
      </c>
      <c r="B14" s="414" t="s">
        <v>258</v>
      </c>
      <c r="C14" s="289"/>
    </row>
    <row r="15" spans="1:3" s="412" customFormat="1" ht="12" customHeight="1">
      <c r="A15" s="14" t="s">
        <v>106</v>
      </c>
      <c r="B15" s="414" t="s">
        <v>426</v>
      </c>
      <c r="C15" s="289"/>
    </row>
    <row r="16" spans="1:3" s="412" customFormat="1" ht="12" customHeight="1">
      <c r="A16" s="14" t="s">
        <v>107</v>
      </c>
      <c r="B16" s="414" t="s">
        <v>427</v>
      </c>
      <c r="C16" s="289"/>
    </row>
    <row r="17" spans="1:3" s="412" customFormat="1" ht="12" customHeight="1">
      <c r="A17" s="14" t="s">
        <v>108</v>
      </c>
      <c r="B17" s="414" t="s">
        <v>259</v>
      </c>
      <c r="C17" s="289"/>
    </row>
    <row r="18" spans="1:3" s="412" customFormat="1" ht="12" customHeight="1" thickBot="1">
      <c r="A18" s="16" t="s">
        <v>117</v>
      </c>
      <c r="B18" s="284" t="s">
        <v>260</v>
      </c>
      <c r="C18" s="291"/>
    </row>
    <row r="19" spans="1:3" s="412" customFormat="1" ht="12" customHeight="1" thickBot="1">
      <c r="A19" s="20" t="s">
        <v>20</v>
      </c>
      <c r="B19" s="21" t="s">
        <v>261</v>
      </c>
      <c r="C19" s="287">
        <f>+C20+C21+C22+C23+C24</f>
        <v>0</v>
      </c>
    </row>
    <row r="20" spans="1:3" s="412" customFormat="1" ht="12" customHeight="1">
      <c r="A20" s="15" t="s">
        <v>87</v>
      </c>
      <c r="B20" s="413" t="s">
        <v>262</v>
      </c>
      <c r="C20" s="290"/>
    </row>
    <row r="21" spans="1:3" s="412" customFormat="1" ht="12" customHeight="1">
      <c r="A21" s="14" t="s">
        <v>88</v>
      </c>
      <c r="B21" s="414" t="s">
        <v>263</v>
      </c>
      <c r="C21" s="289"/>
    </row>
    <row r="22" spans="1:3" s="412" customFormat="1" ht="12" customHeight="1">
      <c r="A22" s="14" t="s">
        <v>89</v>
      </c>
      <c r="B22" s="414" t="s">
        <v>428</v>
      </c>
      <c r="C22" s="289"/>
    </row>
    <row r="23" spans="1:3" s="412" customFormat="1" ht="12" customHeight="1">
      <c r="A23" s="14" t="s">
        <v>90</v>
      </c>
      <c r="B23" s="414" t="s">
        <v>429</v>
      </c>
      <c r="C23" s="289"/>
    </row>
    <row r="24" spans="1:3" s="412" customFormat="1" ht="12" customHeight="1">
      <c r="A24" s="14" t="s">
        <v>164</v>
      </c>
      <c r="B24" s="414" t="s">
        <v>264</v>
      </c>
      <c r="C24" s="289"/>
    </row>
    <row r="25" spans="1:3" s="412" customFormat="1" ht="12" customHeight="1" thickBot="1">
      <c r="A25" s="16" t="s">
        <v>165</v>
      </c>
      <c r="B25" s="415" t="s">
        <v>265</v>
      </c>
      <c r="C25" s="291"/>
    </row>
    <row r="26" spans="1:3" s="412" customFormat="1" ht="12" customHeight="1" thickBot="1">
      <c r="A26" s="20" t="s">
        <v>166</v>
      </c>
      <c r="B26" s="21" t="s">
        <v>541</v>
      </c>
      <c r="C26" s="293">
        <f>SUM(C27:C33)</f>
        <v>0</v>
      </c>
    </row>
    <row r="27" spans="1:3" s="412" customFormat="1" ht="12" customHeight="1">
      <c r="A27" s="15" t="s">
        <v>267</v>
      </c>
      <c r="B27" s="413" t="s">
        <v>545</v>
      </c>
      <c r="C27" s="290"/>
    </row>
    <row r="28" spans="1:3" s="412" customFormat="1" ht="12" customHeight="1">
      <c r="A28" s="14" t="s">
        <v>268</v>
      </c>
      <c r="B28" s="414" t="s">
        <v>546</v>
      </c>
      <c r="C28" s="289"/>
    </row>
    <row r="29" spans="1:3" s="412" customFormat="1" ht="12" customHeight="1">
      <c r="A29" s="14" t="s">
        <v>269</v>
      </c>
      <c r="B29" s="414" t="s">
        <v>547</v>
      </c>
      <c r="C29" s="289"/>
    </row>
    <row r="30" spans="1:3" s="412" customFormat="1" ht="12" customHeight="1">
      <c r="A30" s="14" t="s">
        <v>270</v>
      </c>
      <c r="B30" s="414" t="s">
        <v>548</v>
      </c>
      <c r="C30" s="289"/>
    </row>
    <row r="31" spans="1:3" s="412" customFormat="1" ht="12" customHeight="1">
      <c r="A31" s="14" t="s">
        <v>542</v>
      </c>
      <c r="B31" s="414" t="s">
        <v>271</v>
      </c>
      <c r="C31" s="289"/>
    </row>
    <row r="32" spans="1:3" s="412" customFormat="1" ht="12" customHeight="1">
      <c r="A32" s="14" t="s">
        <v>543</v>
      </c>
      <c r="B32" s="414" t="s">
        <v>272</v>
      </c>
      <c r="C32" s="289"/>
    </row>
    <row r="33" spans="1:3" s="412" customFormat="1" ht="12" customHeight="1" thickBot="1">
      <c r="A33" s="16" t="s">
        <v>544</v>
      </c>
      <c r="B33" s="502" t="s">
        <v>273</v>
      </c>
      <c r="C33" s="291"/>
    </row>
    <row r="34" spans="1:3" s="412" customFormat="1" ht="12" customHeight="1" thickBot="1">
      <c r="A34" s="20" t="s">
        <v>22</v>
      </c>
      <c r="B34" s="21" t="s">
        <v>436</v>
      </c>
      <c r="C34" s="287">
        <f>SUM(C35:C45)</f>
        <v>0</v>
      </c>
    </row>
    <row r="35" spans="1:3" s="412" customFormat="1" ht="12" customHeight="1">
      <c r="A35" s="15" t="s">
        <v>91</v>
      </c>
      <c r="B35" s="413" t="s">
        <v>276</v>
      </c>
      <c r="C35" s="290"/>
    </row>
    <row r="36" spans="1:3" s="412" customFormat="1" ht="12" customHeight="1">
      <c r="A36" s="14" t="s">
        <v>92</v>
      </c>
      <c r="B36" s="414" t="s">
        <v>277</v>
      </c>
      <c r="C36" s="289"/>
    </row>
    <row r="37" spans="1:3" s="412" customFormat="1" ht="12" customHeight="1">
      <c r="A37" s="14" t="s">
        <v>93</v>
      </c>
      <c r="B37" s="414" t="s">
        <v>278</v>
      </c>
      <c r="C37" s="289"/>
    </row>
    <row r="38" spans="1:3" s="412" customFormat="1" ht="12" customHeight="1">
      <c r="A38" s="14" t="s">
        <v>168</v>
      </c>
      <c r="B38" s="414" t="s">
        <v>279</v>
      </c>
      <c r="C38" s="289"/>
    </row>
    <row r="39" spans="1:3" s="412" customFormat="1" ht="12" customHeight="1">
      <c r="A39" s="14" t="s">
        <v>169</v>
      </c>
      <c r="B39" s="414" t="s">
        <v>280</v>
      </c>
      <c r="C39" s="289"/>
    </row>
    <row r="40" spans="1:3" s="412" customFormat="1" ht="12" customHeight="1">
      <c r="A40" s="14" t="s">
        <v>170</v>
      </c>
      <c r="B40" s="414" t="s">
        <v>281</v>
      </c>
      <c r="C40" s="289"/>
    </row>
    <row r="41" spans="1:3" s="412" customFormat="1" ht="12" customHeight="1">
      <c r="A41" s="14" t="s">
        <v>171</v>
      </c>
      <c r="B41" s="414" t="s">
        <v>282</v>
      </c>
      <c r="C41" s="289"/>
    </row>
    <row r="42" spans="1:3" s="412" customFormat="1" ht="12" customHeight="1">
      <c r="A42" s="14" t="s">
        <v>172</v>
      </c>
      <c r="B42" s="414" t="s">
        <v>549</v>
      </c>
      <c r="C42" s="289"/>
    </row>
    <row r="43" spans="1:3" s="412" customFormat="1" ht="12" customHeight="1">
      <c r="A43" s="14" t="s">
        <v>274</v>
      </c>
      <c r="B43" s="414" t="s">
        <v>284</v>
      </c>
      <c r="C43" s="292"/>
    </row>
    <row r="44" spans="1:3" s="412" customFormat="1" ht="12" customHeight="1">
      <c r="A44" s="16" t="s">
        <v>275</v>
      </c>
      <c r="B44" s="415" t="s">
        <v>438</v>
      </c>
      <c r="C44" s="399"/>
    </row>
    <row r="45" spans="1:3" s="412" customFormat="1" ht="12" customHeight="1" thickBot="1">
      <c r="A45" s="16" t="s">
        <v>437</v>
      </c>
      <c r="B45" s="284" t="s">
        <v>285</v>
      </c>
      <c r="C45" s="399"/>
    </row>
    <row r="46" spans="1:3" s="412" customFormat="1" ht="12" customHeight="1" thickBot="1">
      <c r="A46" s="20" t="s">
        <v>23</v>
      </c>
      <c r="B46" s="21" t="s">
        <v>286</v>
      </c>
      <c r="C46" s="287">
        <f>SUM(C47:C51)</f>
        <v>0</v>
      </c>
    </row>
    <row r="47" spans="1:3" s="412" customFormat="1" ht="12" customHeight="1">
      <c r="A47" s="15" t="s">
        <v>94</v>
      </c>
      <c r="B47" s="413" t="s">
        <v>290</v>
      </c>
      <c r="C47" s="458"/>
    </row>
    <row r="48" spans="1:3" s="412" customFormat="1" ht="12" customHeight="1">
      <c r="A48" s="14" t="s">
        <v>95</v>
      </c>
      <c r="B48" s="414" t="s">
        <v>291</v>
      </c>
      <c r="C48" s="292"/>
    </row>
    <row r="49" spans="1:3" s="412" customFormat="1" ht="12" customHeight="1">
      <c r="A49" s="14" t="s">
        <v>287</v>
      </c>
      <c r="B49" s="414" t="s">
        <v>292</v>
      </c>
      <c r="C49" s="292"/>
    </row>
    <row r="50" spans="1:3" s="412" customFormat="1" ht="12" customHeight="1">
      <c r="A50" s="14" t="s">
        <v>288</v>
      </c>
      <c r="B50" s="414" t="s">
        <v>293</v>
      </c>
      <c r="C50" s="292"/>
    </row>
    <row r="51" spans="1:3" s="412" customFormat="1" ht="12" customHeight="1" thickBot="1">
      <c r="A51" s="16" t="s">
        <v>289</v>
      </c>
      <c r="B51" s="284" t="s">
        <v>294</v>
      </c>
      <c r="C51" s="399"/>
    </row>
    <row r="52" spans="1:3" s="412" customFormat="1" ht="12" customHeight="1" thickBot="1">
      <c r="A52" s="20" t="s">
        <v>173</v>
      </c>
      <c r="B52" s="21" t="s">
        <v>295</v>
      </c>
      <c r="C52" s="287">
        <f>SUM(C53:C55)</f>
        <v>0</v>
      </c>
    </row>
    <row r="53" spans="1:3" s="412" customFormat="1" ht="12" customHeight="1">
      <c r="A53" s="15" t="s">
        <v>96</v>
      </c>
      <c r="B53" s="413" t="s">
        <v>296</v>
      </c>
      <c r="C53" s="290"/>
    </row>
    <row r="54" spans="1:3" s="412" customFormat="1" ht="12" customHeight="1">
      <c r="A54" s="14" t="s">
        <v>97</v>
      </c>
      <c r="B54" s="414" t="s">
        <v>430</v>
      </c>
      <c r="C54" s="289"/>
    </row>
    <row r="55" spans="1:3" s="412" customFormat="1" ht="12" customHeight="1">
      <c r="A55" s="14" t="s">
        <v>299</v>
      </c>
      <c r="B55" s="414" t="s">
        <v>297</v>
      </c>
      <c r="C55" s="289"/>
    </row>
    <row r="56" spans="1:3" s="412" customFormat="1" ht="12" customHeight="1" thickBot="1">
      <c r="A56" s="16" t="s">
        <v>300</v>
      </c>
      <c r="B56" s="284" t="s">
        <v>298</v>
      </c>
      <c r="C56" s="291"/>
    </row>
    <row r="57" spans="1:3" s="412" customFormat="1" ht="12" customHeight="1" thickBot="1">
      <c r="A57" s="20" t="s">
        <v>25</v>
      </c>
      <c r="B57" s="282" t="s">
        <v>301</v>
      </c>
      <c r="C57" s="287">
        <f>SUM(C58:C60)</f>
        <v>0</v>
      </c>
    </row>
    <row r="58" spans="1:3" s="412" customFormat="1" ht="12" customHeight="1">
      <c r="A58" s="15" t="s">
        <v>174</v>
      </c>
      <c r="B58" s="413" t="s">
        <v>303</v>
      </c>
      <c r="C58" s="292"/>
    </row>
    <row r="59" spans="1:3" s="412" customFormat="1" ht="12" customHeight="1">
      <c r="A59" s="14" t="s">
        <v>175</v>
      </c>
      <c r="B59" s="414" t="s">
        <v>431</v>
      </c>
      <c r="C59" s="292"/>
    </row>
    <row r="60" spans="1:3" s="412" customFormat="1" ht="12" customHeight="1">
      <c r="A60" s="14" t="s">
        <v>227</v>
      </c>
      <c r="B60" s="414" t="s">
        <v>304</v>
      </c>
      <c r="C60" s="292"/>
    </row>
    <row r="61" spans="1:3" s="412" customFormat="1" ht="12" customHeight="1" thickBot="1">
      <c r="A61" s="16" t="s">
        <v>302</v>
      </c>
      <c r="B61" s="284" t="s">
        <v>305</v>
      </c>
      <c r="C61" s="292"/>
    </row>
    <row r="62" spans="1:3" s="412" customFormat="1" ht="12" customHeight="1" thickBot="1">
      <c r="A62" s="483" t="s">
        <v>478</v>
      </c>
      <c r="B62" s="21" t="s">
        <v>306</v>
      </c>
      <c r="C62" s="293">
        <f>+C5+C12+C19+C26+C34+C46+C52+C57</f>
        <v>0</v>
      </c>
    </row>
    <row r="63" spans="1:3" s="412" customFormat="1" ht="12" customHeight="1" thickBot="1">
      <c r="A63" s="460" t="s">
        <v>307</v>
      </c>
      <c r="B63" s="282" t="s">
        <v>308</v>
      </c>
      <c r="C63" s="287">
        <f>SUM(C64:C66)</f>
        <v>0</v>
      </c>
    </row>
    <row r="64" spans="1:3" s="412" customFormat="1" ht="12" customHeight="1">
      <c r="A64" s="15" t="s">
        <v>339</v>
      </c>
      <c r="B64" s="413" t="s">
        <v>309</v>
      </c>
      <c r="C64" s="292"/>
    </row>
    <row r="65" spans="1:3" s="412" customFormat="1" ht="12" customHeight="1">
      <c r="A65" s="14" t="s">
        <v>348</v>
      </c>
      <c r="B65" s="414" t="s">
        <v>310</v>
      </c>
      <c r="C65" s="292"/>
    </row>
    <row r="66" spans="1:3" s="412" customFormat="1" ht="12" customHeight="1" thickBot="1">
      <c r="A66" s="16" t="s">
        <v>349</v>
      </c>
      <c r="B66" s="477" t="s">
        <v>463</v>
      </c>
      <c r="C66" s="292"/>
    </row>
    <row r="67" spans="1:3" s="412" customFormat="1" ht="12" customHeight="1" thickBot="1">
      <c r="A67" s="460" t="s">
        <v>312</v>
      </c>
      <c r="B67" s="282" t="s">
        <v>313</v>
      </c>
      <c r="C67" s="287">
        <f>SUM(C68:C71)</f>
        <v>0</v>
      </c>
    </row>
    <row r="68" spans="1:3" s="412" customFormat="1" ht="12" customHeight="1">
      <c r="A68" s="15" t="s">
        <v>144</v>
      </c>
      <c r="B68" s="413" t="s">
        <v>314</v>
      </c>
      <c r="C68" s="292"/>
    </row>
    <row r="69" spans="1:3" s="412" customFormat="1" ht="12" customHeight="1">
      <c r="A69" s="14" t="s">
        <v>145</v>
      </c>
      <c r="B69" s="414" t="s">
        <v>315</v>
      </c>
      <c r="C69" s="292"/>
    </row>
    <row r="70" spans="1:3" s="412" customFormat="1" ht="12" customHeight="1">
      <c r="A70" s="14" t="s">
        <v>340</v>
      </c>
      <c r="B70" s="414" t="s">
        <v>316</v>
      </c>
      <c r="C70" s="292"/>
    </row>
    <row r="71" spans="1:3" s="412" customFormat="1" ht="12" customHeight="1" thickBot="1">
      <c r="A71" s="16" t="s">
        <v>341</v>
      </c>
      <c r="B71" s="284" t="s">
        <v>317</v>
      </c>
      <c r="C71" s="292"/>
    </row>
    <row r="72" spans="1:3" s="412" customFormat="1" ht="12" customHeight="1" thickBot="1">
      <c r="A72" s="460" t="s">
        <v>318</v>
      </c>
      <c r="B72" s="282" t="s">
        <v>319</v>
      </c>
      <c r="C72" s="287">
        <f>SUM(C73:C74)</f>
        <v>0</v>
      </c>
    </row>
    <row r="73" spans="1:3" s="412" customFormat="1" ht="12" customHeight="1">
      <c r="A73" s="15" t="s">
        <v>342</v>
      </c>
      <c r="B73" s="413" t="s">
        <v>320</v>
      </c>
      <c r="C73" s="292"/>
    </row>
    <row r="74" spans="1:3" s="412" customFormat="1" ht="12" customHeight="1" thickBot="1">
      <c r="A74" s="16" t="s">
        <v>343</v>
      </c>
      <c r="B74" s="284" t="s">
        <v>321</v>
      </c>
      <c r="C74" s="292"/>
    </row>
    <row r="75" spans="1:3" s="412" customFormat="1" ht="12" customHeight="1" thickBot="1">
      <c r="A75" s="460" t="s">
        <v>322</v>
      </c>
      <c r="B75" s="282" t="s">
        <v>323</v>
      </c>
      <c r="C75" s="287">
        <f>SUM(C76:C78)</f>
        <v>0</v>
      </c>
    </row>
    <row r="76" spans="1:3" s="412" customFormat="1" ht="12" customHeight="1">
      <c r="A76" s="15" t="s">
        <v>344</v>
      </c>
      <c r="B76" s="413" t="s">
        <v>324</v>
      </c>
      <c r="C76" s="292"/>
    </row>
    <row r="77" spans="1:3" s="412" customFormat="1" ht="12" customHeight="1">
      <c r="A77" s="14" t="s">
        <v>345</v>
      </c>
      <c r="B77" s="414" t="s">
        <v>325</v>
      </c>
      <c r="C77" s="292"/>
    </row>
    <row r="78" spans="1:3" s="412" customFormat="1" ht="12" customHeight="1" thickBot="1">
      <c r="A78" s="16" t="s">
        <v>346</v>
      </c>
      <c r="B78" s="284" t="s">
        <v>326</v>
      </c>
      <c r="C78" s="292"/>
    </row>
    <row r="79" spans="1:3" s="412" customFormat="1" ht="12" customHeight="1" thickBot="1">
      <c r="A79" s="460" t="s">
        <v>327</v>
      </c>
      <c r="B79" s="282" t="s">
        <v>347</v>
      </c>
      <c r="C79" s="287">
        <f>SUM(C80:C83)</f>
        <v>0</v>
      </c>
    </row>
    <row r="80" spans="1:3" s="412" customFormat="1" ht="12" customHeight="1">
      <c r="A80" s="417" t="s">
        <v>328</v>
      </c>
      <c r="B80" s="413" t="s">
        <v>329</v>
      </c>
      <c r="C80" s="292"/>
    </row>
    <row r="81" spans="1:3" s="412" customFormat="1" ht="12" customHeight="1">
      <c r="A81" s="418" t="s">
        <v>330</v>
      </c>
      <c r="B81" s="414" t="s">
        <v>331</v>
      </c>
      <c r="C81" s="292"/>
    </row>
    <row r="82" spans="1:3" s="412" customFormat="1" ht="12" customHeight="1">
      <c r="A82" s="418" t="s">
        <v>332</v>
      </c>
      <c r="B82" s="414" t="s">
        <v>333</v>
      </c>
      <c r="C82" s="292"/>
    </row>
    <row r="83" spans="1:3" s="412" customFormat="1" ht="12" customHeight="1" thickBot="1">
      <c r="A83" s="419" t="s">
        <v>334</v>
      </c>
      <c r="B83" s="284" t="s">
        <v>335</v>
      </c>
      <c r="C83" s="292"/>
    </row>
    <row r="84" spans="1:3" s="412" customFormat="1" ht="12" customHeight="1" thickBot="1">
      <c r="A84" s="460" t="s">
        <v>336</v>
      </c>
      <c r="B84" s="282" t="s">
        <v>477</v>
      </c>
      <c r="C84" s="459"/>
    </row>
    <row r="85" spans="1:3" s="412" customFormat="1" ht="13.5" customHeight="1" thickBot="1">
      <c r="A85" s="460" t="s">
        <v>338</v>
      </c>
      <c r="B85" s="282" t="s">
        <v>337</v>
      </c>
      <c r="C85" s="459"/>
    </row>
    <row r="86" spans="1:3" s="412" customFormat="1" ht="15.75" customHeight="1" thickBot="1">
      <c r="A86" s="460" t="s">
        <v>350</v>
      </c>
      <c r="B86" s="420" t="s">
        <v>480</v>
      </c>
      <c r="C86" s="293">
        <f>+C63+C67+C72+C75+C79+C85+C84</f>
        <v>0</v>
      </c>
    </row>
    <row r="87" spans="1:3" s="412" customFormat="1" ht="16.5" customHeight="1" thickBot="1">
      <c r="A87" s="461" t="s">
        <v>479</v>
      </c>
      <c r="B87" s="421" t="s">
        <v>481</v>
      </c>
      <c r="C87" s="293">
        <f>+C62+C86</f>
        <v>0</v>
      </c>
    </row>
    <row r="88" spans="1:3" s="412" customFormat="1" ht="83.25" customHeight="1">
      <c r="A88" s="5"/>
      <c r="B88" s="6"/>
      <c r="C88" s="294"/>
    </row>
    <row r="89" spans="1:3" ht="16.5" customHeight="1">
      <c r="A89" s="728" t="s">
        <v>46</v>
      </c>
      <c r="B89" s="728"/>
      <c r="C89" s="728"/>
    </row>
    <row r="90" spans="1:3" s="422" customFormat="1" ht="16.5" customHeight="1" thickBot="1">
      <c r="A90" s="730" t="s">
        <v>147</v>
      </c>
      <c r="B90" s="730"/>
      <c r="C90" s="130" t="s">
        <v>226</v>
      </c>
    </row>
    <row r="91" spans="1:3" ht="37.5" customHeight="1" thickBot="1">
      <c r="A91" s="23" t="s">
        <v>69</v>
      </c>
      <c r="B91" s="24" t="s">
        <v>47</v>
      </c>
      <c r="C91" s="40" t="e">
        <f>+C3</f>
        <v>#REF!</v>
      </c>
    </row>
    <row r="92" spans="1:3" s="411" customFormat="1" ht="12" customHeight="1" thickBot="1">
      <c r="A92" s="32"/>
      <c r="B92" s="33" t="s">
        <v>489</v>
      </c>
      <c r="C92" s="34" t="s">
        <v>490</v>
      </c>
    </row>
    <row r="93" spans="1:3" ht="12" customHeight="1" thickBot="1">
      <c r="A93" s="22" t="s">
        <v>18</v>
      </c>
      <c r="B93" s="27" t="s">
        <v>439</v>
      </c>
      <c r="C93" s="286">
        <f>C94+C95+C96+C97+C98+C111</f>
        <v>0</v>
      </c>
    </row>
    <row r="94" spans="1:3" ht="12" customHeight="1">
      <c r="A94" s="17" t="s">
        <v>98</v>
      </c>
      <c r="B94" s="10" t="s">
        <v>48</v>
      </c>
      <c r="C94" s="288"/>
    </row>
    <row r="95" spans="1:3" ht="12" customHeight="1">
      <c r="A95" s="14" t="s">
        <v>99</v>
      </c>
      <c r="B95" s="8" t="s">
        <v>176</v>
      </c>
      <c r="C95" s="289"/>
    </row>
    <row r="96" spans="1:3" ht="12" customHeight="1">
      <c r="A96" s="14" t="s">
        <v>100</v>
      </c>
      <c r="B96" s="8" t="s">
        <v>135</v>
      </c>
      <c r="C96" s="291"/>
    </row>
    <row r="97" spans="1:3" ht="12" customHeight="1">
      <c r="A97" s="14" t="s">
        <v>101</v>
      </c>
      <c r="B97" s="11" t="s">
        <v>177</v>
      </c>
      <c r="C97" s="291"/>
    </row>
    <row r="98" spans="1:3" ht="12" customHeight="1">
      <c r="A98" s="14" t="s">
        <v>112</v>
      </c>
      <c r="B98" s="19" t="s">
        <v>178</v>
      </c>
      <c r="C98" s="291"/>
    </row>
    <row r="99" spans="1:3" ht="12" customHeight="1">
      <c r="A99" s="14" t="s">
        <v>102</v>
      </c>
      <c r="B99" s="8" t="s">
        <v>444</v>
      </c>
      <c r="C99" s="291"/>
    </row>
    <row r="100" spans="1:3" ht="12" customHeight="1">
      <c r="A100" s="14" t="s">
        <v>103</v>
      </c>
      <c r="B100" s="135" t="s">
        <v>443</v>
      </c>
      <c r="C100" s="291"/>
    </row>
    <row r="101" spans="1:3" ht="12" customHeight="1">
      <c r="A101" s="14" t="s">
        <v>113</v>
      </c>
      <c r="B101" s="135" t="s">
        <v>442</v>
      </c>
      <c r="C101" s="291"/>
    </row>
    <row r="102" spans="1:3" ht="12" customHeight="1">
      <c r="A102" s="14" t="s">
        <v>114</v>
      </c>
      <c r="B102" s="133" t="s">
        <v>353</v>
      </c>
      <c r="C102" s="291"/>
    </row>
    <row r="103" spans="1:3" ht="12" customHeight="1">
      <c r="A103" s="14" t="s">
        <v>115</v>
      </c>
      <c r="B103" s="134" t="s">
        <v>354</v>
      </c>
      <c r="C103" s="291"/>
    </row>
    <row r="104" spans="1:3" ht="12" customHeight="1">
      <c r="A104" s="14" t="s">
        <v>116</v>
      </c>
      <c r="B104" s="134" t="s">
        <v>355</v>
      </c>
      <c r="C104" s="291"/>
    </row>
    <row r="105" spans="1:3" ht="12" customHeight="1">
      <c r="A105" s="14" t="s">
        <v>118</v>
      </c>
      <c r="B105" s="133" t="s">
        <v>356</v>
      </c>
      <c r="C105" s="291"/>
    </row>
    <row r="106" spans="1:3" ht="12" customHeight="1">
      <c r="A106" s="14" t="s">
        <v>179</v>
      </c>
      <c r="B106" s="133" t="s">
        <v>357</v>
      </c>
      <c r="C106" s="291"/>
    </row>
    <row r="107" spans="1:3" ht="12" customHeight="1">
      <c r="A107" s="14" t="s">
        <v>351</v>
      </c>
      <c r="B107" s="134" t="s">
        <v>358</v>
      </c>
      <c r="C107" s="291"/>
    </row>
    <row r="108" spans="1:3" ht="12" customHeight="1">
      <c r="A108" s="13" t="s">
        <v>352</v>
      </c>
      <c r="B108" s="135" t="s">
        <v>359</v>
      </c>
      <c r="C108" s="291"/>
    </row>
    <row r="109" spans="1:3" ht="12" customHeight="1">
      <c r="A109" s="14" t="s">
        <v>440</v>
      </c>
      <c r="B109" s="135" t="s">
        <v>360</v>
      </c>
      <c r="C109" s="291"/>
    </row>
    <row r="110" spans="1:3" ht="12" customHeight="1">
      <c r="A110" s="16" t="s">
        <v>441</v>
      </c>
      <c r="B110" s="135" t="s">
        <v>361</v>
      </c>
      <c r="C110" s="291"/>
    </row>
    <row r="111" spans="1:3" ht="12" customHeight="1">
      <c r="A111" s="14" t="s">
        <v>445</v>
      </c>
      <c r="B111" s="11" t="s">
        <v>49</v>
      </c>
      <c r="C111" s="289"/>
    </row>
    <row r="112" spans="1:3" ht="12" customHeight="1">
      <c r="A112" s="14" t="s">
        <v>446</v>
      </c>
      <c r="B112" s="8" t="s">
        <v>448</v>
      </c>
      <c r="C112" s="289"/>
    </row>
    <row r="113" spans="1:3" ht="12" customHeight="1" thickBot="1">
      <c r="A113" s="18" t="s">
        <v>447</v>
      </c>
      <c r="B113" s="481" t="s">
        <v>449</v>
      </c>
      <c r="C113" s="295"/>
    </row>
    <row r="114" spans="1:3" ht="12" customHeight="1" thickBot="1">
      <c r="A114" s="478" t="s">
        <v>19</v>
      </c>
      <c r="B114" s="479" t="s">
        <v>362</v>
      </c>
      <c r="C114" s="480">
        <f>+C115+C117+C119</f>
        <v>0</v>
      </c>
    </row>
    <row r="115" spans="1:3" ht="12" customHeight="1">
      <c r="A115" s="15" t="s">
        <v>104</v>
      </c>
      <c r="B115" s="8" t="s">
        <v>225</v>
      </c>
      <c r="C115" s="290"/>
    </row>
    <row r="116" spans="1:3" ht="12" customHeight="1">
      <c r="A116" s="15" t="s">
        <v>105</v>
      </c>
      <c r="B116" s="12" t="s">
        <v>366</v>
      </c>
      <c r="C116" s="290"/>
    </row>
    <row r="117" spans="1:3" ht="12" customHeight="1">
      <c r="A117" s="15" t="s">
        <v>106</v>
      </c>
      <c r="B117" s="12" t="s">
        <v>180</v>
      </c>
      <c r="C117" s="289"/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84" t="s">
        <v>228</v>
      </c>
      <c r="C119" s="269"/>
    </row>
    <row r="120" spans="1:3" ht="12" customHeight="1">
      <c r="A120" s="15" t="s">
        <v>117</v>
      </c>
      <c r="B120" s="283" t="s">
        <v>432</v>
      </c>
      <c r="C120" s="269"/>
    </row>
    <row r="121" spans="1:3" ht="12" customHeight="1">
      <c r="A121" s="15" t="s">
        <v>119</v>
      </c>
      <c r="B121" s="409" t="s">
        <v>372</v>
      </c>
      <c r="C121" s="269"/>
    </row>
    <row r="122" spans="1:3" ht="15">
      <c r="A122" s="15" t="s">
        <v>181</v>
      </c>
      <c r="B122" s="134" t="s">
        <v>355</v>
      </c>
      <c r="C122" s="269"/>
    </row>
    <row r="123" spans="1:3" ht="12" customHeight="1">
      <c r="A123" s="15" t="s">
        <v>182</v>
      </c>
      <c r="B123" s="134" t="s">
        <v>371</v>
      </c>
      <c r="C123" s="269"/>
    </row>
    <row r="124" spans="1:3" ht="12" customHeight="1">
      <c r="A124" s="15" t="s">
        <v>183</v>
      </c>
      <c r="B124" s="134" t="s">
        <v>370</v>
      </c>
      <c r="C124" s="269"/>
    </row>
    <row r="125" spans="1:3" ht="12" customHeight="1">
      <c r="A125" s="15" t="s">
        <v>363</v>
      </c>
      <c r="B125" s="134" t="s">
        <v>358</v>
      </c>
      <c r="C125" s="269"/>
    </row>
    <row r="126" spans="1:3" ht="12" customHeight="1">
      <c r="A126" s="15" t="s">
        <v>364</v>
      </c>
      <c r="B126" s="134" t="s">
        <v>369</v>
      </c>
      <c r="C126" s="269"/>
    </row>
    <row r="127" spans="1:3" ht="15.75" thickBot="1">
      <c r="A127" s="13" t="s">
        <v>365</v>
      </c>
      <c r="B127" s="134" t="s">
        <v>368</v>
      </c>
      <c r="C127" s="271"/>
    </row>
    <row r="128" spans="1:3" ht="12" customHeight="1" thickBot="1">
      <c r="A128" s="20" t="s">
        <v>20</v>
      </c>
      <c r="B128" s="122" t="s">
        <v>450</v>
      </c>
      <c r="C128" s="287">
        <f>+C93+C114</f>
        <v>0</v>
      </c>
    </row>
    <row r="129" spans="1:3" ht="12" customHeight="1" thickBot="1">
      <c r="A129" s="20" t="s">
        <v>21</v>
      </c>
      <c r="B129" s="122" t="s">
        <v>451</v>
      </c>
      <c r="C129" s="287">
        <f>+C130+C131+C132</f>
        <v>0</v>
      </c>
    </row>
    <row r="130" spans="1:3" ht="12" customHeight="1">
      <c r="A130" s="15" t="s">
        <v>267</v>
      </c>
      <c r="B130" s="12" t="s">
        <v>458</v>
      </c>
      <c r="C130" s="269"/>
    </row>
    <row r="131" spans="1:3" ht="12" customHeight="1">
      <c r="A131" s="15" t="s">
        <v>268</v>
      </c>
      <c r="B131" s="12" t="s">
        <v>459</v>
      </c>
      <c r="C131" s="269"/>
    </row>
    <row r="132" spans="1:3" ht="12" customHeight="1" thickBot="1">
      <c r="A132" s="13" t="s">
        <v>269</v>
      </c>
      <c r="B132" s="12" t="s">
        <v>460</v>
      </c>
      <c r="C132" s="269"/>
    </row>
    <row r="133" spans="1:3" ht="12" customHeight="1" thickBot="1">
      <c r="A133" s="20" t="s">
        <v>22</v>
      </c>
      <c r="B133" s="122" t="s">
        <v>452</v>
      </c>
      <c r="C133" s="287">
        <f>SUM(C134:C139)</f>
        <v>0</v>
      </c>
    </row>
    <row r="134" spans="1:3" ht="12" customHeight="1">
      <c r="A134" s="15" t="s">
        <v>91</v>
      </c>
      <c r="B134" s="9" t="s">
        <v>461</v>
      </c>
      <c r="C134" s="269"/>
    </row>
    <row r="135" spans="1:3" ht="12" customHeight="1">
      <c r="A135" s="15" t="s">
        <v>92</v>
      </c>
      <c r="B135" s="9" t="s">
        <v>453</v>
      </c>
      <c r="C135" s="269"/>
    </row>
    <row r="136" spans="1:3" ht="12" customHeight="1">
      <c r="A136" s="15" t="s">
        <v>93</v>
      </c>
      <c r="B136" s="9" t="s">
        <v>454</v>
      </c>
      <c r="C136" s="269"/>
    </row>
    <row r="137" spans="1:3" ht="12" customHeight="1">
      <c r="A137" s="15" t="s">
        <v>168</v>
      </c>
      <c r="B137" s="9" t="s">
        <v>455</v>
      </c>
      <c r="C137" s="269"/>
    </row>
    <row r="138" spans="1:3" ht="12" customHeight="1">
      <c r="A138" s="15" t="s">
        <v>169</v>
      </c>
      <c r="B138" s="9" t="s">
        <v>456</v>
      </c>
      <c r="C138" s="269"/>
    </row>
    <row r="139" spans="1:3" ht="12" customHeight="1" thickBot="1">
      <c r="A139" s="13" t="s">
        <v>170</v>
      </c>
      <c r="B139" s="9" t="s">
        <v>457</v>
      </c>
      <c r="C139" s="269"/>
    </row>
    <row r="140" spans="1:3" ht="12" customHeight="1" thickBot="1">
      <c r="A140" s="20" t="s">
        <v>23</v>
      </c>
      <c r="B140" s="122" t="s">
        <v>465</v>
      </c>
      <c r="C140" s="293">
        <f>+C141+C142+C143+C144</f>
        <v>0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/>
    </row>
    <row r="143" spans="1:3" ht="12" customHeight="1">
      <c r="A143" s="15" t="s">
        <v>287</v>
      </c>
      <c r="B143" s="9" t="s">
        <v>466</v>
      </c>
      <c r="C143" s="269"/>
    </row>
    <row r="144" spans="1:3" ht="12" customHeight="1" thickBot="1">
      <c r="A144" s="13" t="s">
        <v>288</v>
      </c>
      <c r="B144" s="7" t="s">
        <v>393</v>
      </c>
      <c r="C144" s="269"/>
    </row>
    <row r="145" spans="1:3" ht="12" customHeight="1" thickBot="1">
      <c r="A145" s="20" t="s">
        <v>24</v>
      </c>
      <c r="B145" s="122" t="s">
        <v>467</v>
      </c>
      <c r="C145" s="296">
        <f>SUM(C146:C150)</f>
        <v>0</v>
      </c>
    </row>
    <row r="146" spans="1:3" ht="12" customHeight="1">
      <c r="A146" s="15" t="s">
        <v>96</v>
      </c>
      <c r="B146" s="9" t="s">
        <v>462</v>
      </c>
      <c r="C146" s="269"/>
    </row>
    <row r="147" spans="1:3" ht="12" customHeight="1">
      <c r="A147" s="15" t="s">
        <v>97</v>
      </c>
      <c r="B147" s="9" t="s">
        <v>469</v>
      </c>
      <c r="C147" s="269"/>
    </row>
    <row r="148" spans="1:3" ht="12" customHeight="1">
      <c r="A148" s="15" t="s">
        <v>299</v>
      </c>
      <c r="B148" s="9" t="s">
        <v>464</v>
      </c>
      <c r="C148" s="269"/>
    </row>
    <row r="149" spans="1:3" ht="12" customHeight="1">
      <c r="A149" s="15" t="s">
        <v>300</v>
      </c>
      <c r="B149" s="9" t="s">
        <v>470</v>
      </c>
      <c r="C149" s="269"/>
    </row>
    <row r="150" spans="1:3" ht="12" customHeight="1" thickBot="1">
      <c r="A150" s="15" t="s">
        <v>468</v>
      </c>
      <c r="B150" s="9" t="s">
        <v>471</v>
      </c>
      <c r="C150" s="269"/>
    </row>
    <row r="151" spans="1:3" ht="12" customHeight="1" thickBot="1">
      <c r="A151" s="20" t="s">
        <v>25</v>
      </c>
      <c r="B151" s="122" t="s">
        <v>472</v>
      </c>
      <c r="C151" s="482"/>
    </row>
    <row r="152" spans="1:3" ht="12" customHeight="1" thickBot="1">
      <c r="A152" s="20" t="s">
        <v>26</v>
      </c>
      <c r="B152" s="122" t="s">
        <v>473</v>
      </c>
      <c r="C152" s="482"/>
    </row>
    <row r="153" spans="1:9" ht="15" customHeight="1" thickBot="1">
      <c r="A153" s="20" t="s">
        <v>27</v>
      </c>
      <c r="B153" s="122" t="s">
        <v>475</v>
      </c>
      <c r="C153" s="423">
        <f>+C129+C133+C140+C145+C151+C152</f>
        <v>0</v>
      </c>
      <c r="F153" s="424"/>
      <c r="G153" s="425"/>
      <c r="H153" s="425"/>
      <c r="I153" s="425"/>
    </row>
    <row r="154" spans="1:3" s="412" customFormat="1" ht="12.75" customHeight="1" thickBot="1">
      <c r="A154" s="285" t="s">
        <v>28</v>
      </c>
      <c r="B154" s="377" t="s">
        <v>474</v>
      </c>
      <c r="C154" s="423">
        <f>+C128+C153</f>
        <v>0</v>
      </c>
    </row>
    <row r="155" ht="7.5" customHeight="1"/>
    <row r="156" spans="1:3" ht="15">
      <c r="A156" s="731" t="s">
        <v>375</v>
      </c>
      <c r="B156" s="731"/>
      <c r="C156" s="731"/>
    </row>
    <row r="157" spans="1:3" ht="15" customHeight="1" thickBot="1">
      <c r="A157" s="729" t="s">
        <v>148</v>
      </c>
      <c r="B157" s="729"/>
      <c r="C157" s="297" t="s">
        <v>226</v>
      </c>
    </row>
    <row r="158" spans="1:4" ht="13.5" customHeight="1" thickBot="1">
      <c r="A158" s="20">
        <v>1</v>
      </c>
      <c r="B158" s="26" t="s">
        <v>476</v>
      </c>
      <c r="C158" s="287">
        <f>+C62-C128</f>
        <v>0</v>
      </c>
      <c r="D158" s="426"/>
    </row>
    <row r="159" spans="1:3" ht="27.75" customHeight="1" thickBot="1">
      <c r="A159" s="20" t="s">
        <v>19</v>
      </c>
      <c r="B159" s="26" t="s">
        <v>482</v>
      </c>
      <c r="C159" s="287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zoomScale="110" zoomScaleNormal="110" workbookViewId="0" topLeftCell="A1">
      <selection activeCell="D16" sqref="D16"/>
    </sheetView>
  </sheetViews>
  <sheetFormatPr defaultColWidth="9.00390625" defaultRowHeight="12.75"/>
  <cols>
    <col min="1" max="1" width="6.625" style="0" customWidth="1"/>
    <col min="2" max="2" width="22.125" style="0" customWidth="1"/>
    <col min="3" max="3" width="21.125" style="0" customWidth="1"/>
    <col min="4" max="4" width="13.375" style="0" customWidth="1"/>
  </cols>
  <sheetData>
    <row r="1" spans="1:4" ht="23.25" customHeight="1">
      <c r="A1" s="814" t="s">
        <v>607</v>
      </c>
      <c r="B1" s="814"/>
      <c r="C1" s="814"/>
      <c r="D1" s="814"/>
    </row>
    <row r="2" spans="1:4" ht="17.25" customHeight="1">
      <c r="A2" s="371"/>
      <c r="B2" s="371"/>
      <c r="C2" s="371"/>
      <c r="D2" s="371"/>
    </row>
    <row r="3" spans="1:4" ht="13.5" thickBot="1">
      <c r="A3" s="205"/>
      <c r="B3" s="205"/>
      <c r="C3" s="810" t="s">
        <v>614</v>
      </c>
      <c r="D3" s="810"/>
    </row>
    <row r="4" spans="1:4" ht="42.75" customHeight="1" thickBot="1">
      <c r="A4" s="374" t="s">
        <v>69</v>
      </c>
      <c r="B4" s="375" t="s">
        <v>125</v>
      </c>
      <c r="C4" s="375" t="s">
        <v>126</v>
      </c>
      <c r="D4" s="376" t="s">
        <v>14</v>
      </c>
    </row>
    <row r="5" spans="1:4" ht="15.75" customHeight="1">
      <c r="A5" s="206" t="s">
        <v>18</v>
      </c>
      <c r="B5" s="28" t="s">
        <v>672</v>
      </c>
      <c r="C5" s="28" t="s">
        <v>673</v>
      </c>
      <c r="D5" s="29">
        <v>140000</v>
      </c>
    </row>
    <row r="6" spans="1:4" ht="15.75" customHeight="1">
      <c r="A6" s="207" t="s">
        <v>19</v>
      </c>
      <c r="B6" s="30" t="s">
        <v>676</v>
      </c>
      <c r="C6" s="30" t="s">
        <v>677</v>
      </c>
      <c r="D6" s="31">
        <v>330000</v>
      </c>
    </row>
    <row r="7" spans="1:4" ht="15.75" customHeight="1">
      <c r="A7" s="207" t="s">
        <v>20</v>
      </c>
      <c r="B7" s="30" t="s">
        <v>678</v>
      </c>
      <c r="C7" s="30"/>
      <c r="D7" s="31">
        <v>500000</v>
      </c>
    </row>
    <row r="8" spans="1:4" ht="15.75" customHeight="1">
      <c r="A8" s="207" t="s">
        <v>21</v>
      </c>
      <c r="B8" s="30"/>
      <c r="C8" s="30"/>
      <c r="D8" s="31"/>
    </row>
    <row r="9" spans="1:4" ht="15.75" customHeight="1" thickBot="1">
      <c r="A9" s="207" t="s">
        <v>22</v>
      </c>
      <c r="B9" s="30"/>
      <c r="C9" s="30"/>
      <c r="D9" s="31"/>
    </row>
    <row r="10" spans="1:4" ht="15.75" customHeight="1" thickBot="1">
      <c r="A10" s="811" t="s">
        <v>52</v>
      </c>
      <c r="B10" s="812"/>
      <c r="C10" s="208"/>
      <c r="D10" s="209">
        <f>SUM(D5:D9)</f>
        <v>970000</v>
      </c>
    </row>
  </sheetData>
  <sheetProtection/>
  <mergeCells count="3">
    <mergeCell ref="C3:D3"/>
    <mergeCell ref="A10:B10"/>
    <mergeCell ref="A1:D1"/>
  </mergeCells>
  <conditionalFormatting sqref="D10">
    <cfRule type="cellIs" priority="1" dxfId="2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="120" zoomScaleNormal="120" zoomScaleSheetLayoutView="100" workbookViewId="0" topLeftCell="A16">
      <selection activeCell="A27" sqref="A27"/>
    </sheetView>
  </sheetViews>
  <sheetFormatPr defaultColWidth="9.375" defaultRowHeight="12.75"/>
  <cols>
    <col min="1" max="1" width="8.00390625" style="378" customWidth="1"/>
    <col min="2" max="2" width="44.50390625" style="378" customWidth="1"/>
    <col min="3" max="3" width="11.125" style="378" customWidth="1"/>
    <col min="4" max="4" width="11.625" style="378" customWidth="1"/>
    <col min="5" max="5" width="11.50390625" style="378" customWidth="1"/>
    <col min="6" max="6" width="9.00390625" style="410" customWidth="1"/>
    <col min="7" max="16384" width="9.375" style="410" customWidth="1"/>
  </cols>
  <sheetData>
    <row r="1" spans="1:5" ht="15.75" customHeight="1">
      <c r="A1" s="728" t="s">
        <v>15</v>
      </c>
      <c r="B1" s="728"/>
      <c r="C1" s="728"/>
      <c r="D1" s="728"/>
      <c r="E1" s="728"/>
    </row>
    <row r="2" spans="1:5" ht="15.75" customHeight="1" thickBot="1">
      <c r="A2" s="729" t="s">
        <v>146</v>
      </c>
      <c r="B2" s="729"/>
      <c r="C2" s="131"/>
      <c r="D2" s="131"/>
      <c r="E2" s="297" t="s">
        <v>585</v>
      </c>
    </row>
    <row r="3" spans="1:5" ht="37.5" customHeight="1" thickBot="1">
      <c r="A3" s="23" t="s">
        <v>69</v>
      </c>
      <c r="B3" s="24" t="s">
        <v>17</v>
      </c>
      <c r="C3" s="401">
        <v>2019</v>
      </c>
      <c r="D3" s="635">
        <v>2020</v>
      </c>
      <c r="E3" s="696">
        <v>2021</v>
      </c>
    </row>
    <row r="4" spans="1:5" s="411" customFormat="1" ht="12" customHeight="1" thickBot="1">
      <c r="A4" s="32" t="s">
        <v>489</v>
      </c>
      <c r="B4" s="33" t="s">
        <v>490</v>
      </c>
      <c r="C4" s="33" t="s">
        <v>493</v>
      </c>
      <c r="D4" s="688"/>
      <c r="E4" s="445" t="s">
        <v>492</v>
      </c>
    </row>
    <row r="5" spans="1:5" s="412" customFormat="1" ht="12" customHeight="1" thickBot="1">
      <c r="A5" s="20" t="s">
        <v>18</v>
      </c>
      <c r="B5" s="21" t="s">
        <v>527</v>
      </c>
      <c r="C5" s="462">
        <v>82400000</v>
      </c>
      <c r="D5" s="462">
        <v>87000000</v>
      </c>
      <c r="E5" s="463">
        <v>87000000</v>
      </c>
    </row>
    <row r="6" spans="1:5" s="412" customFormat="1" ht="12" customHeight="1" thickBot="1">
      <c r="A6" s="20" t="s">
        <v>19</v>
      </c>
      <c r="B6" s="282" t="s">
        <v>377</v>
      </c>
      <c r="C6" s="462">
        <v>3800000</v>
      </c>
      <c r="D6" s="462"/>
      <c r="E6" s="463"/>
    </row>
    <row r="7" spans="1:5" s="412" customFormat="1" ht="12" customHeight="1" thickBot="1">
      <c r="A7" s="20" t="s">
        <v>20</v>
      </c>
      <c r="B7" s="21" t="s">
        <v>385</v>
      </c>
      <c r="C7" s="462"/>
      <c r="D7" s="689"/>
      <c r="E7" s="463"/>
    </row>
    <row r="8" spans="1:5" s="412" customFormat="1" ht="12" customHeight="1" thickBot="1">
      <c r="A8" s="20" t="s">
        <v>166</v>
      </c>
      <c r="B8" s="21" t="s">
        <v>266</v>
      </c>
      <c r="C8" s="400">
        <f>SUM(C9:C15)</f>
        <v>19400000</v>
      </c>
      <c r="D8" s="444">
        <f>SUM(D9:D15)</f>
        <v>19750000</v>
      </c>
      <c r="E8" s="444">
        <f>SUM(E9:E15)</f>
        <v>19750000</v>
      </c>
    </row>
    <row r="9" spans="1:5" s="412" customFormat="1" ht="12" customHeight="1">
      <c r="A9" s="15" t="s">
        <v>267</v>
      </c>
      <c r="B9" s="413" t="s">
        <v>554</v>
      </c>
      <c r="C9" s="397">
        <v>1300000</v>
      </c>
      <c r="D9" s="396">
        <v>1250000</v>
      </c>
      <c r="E9" s="270">
        <v>1250000</v>
      </c>
    </row>
    <row r="10" spans="1:5" s="412" customFormat="1" ht="12" customHeight="1">
      <c r="A10" s="14" t="s">
        <v>268</v>
      </c>
      <c r="B10" s="414" t="s">
        <v>546</v>
      </c>
      <c r="C10" s="396"/>
      <c r="D10" s="396"/>
      <c r="E10" s="269"/>
    </row>
    <row r="11" spans="1:5" s="412" customFormat="1" ht="12" customHeight="1">
      <c r="A11" s="14" t="s">
        <v>269</v>
      </c>
      <c r="B11" s="414" t="s">
        <v>547</v>
      </c>
      <c r="C11" s="396">
        <v>15500000</v>
      </c>
      <c r="D11" s="396">
        <v>16000000</v>
      </c>
      <c r="E11" s="269">
        <v>16000000</v>
      </c>
    </row>
    <row r="12" spans="1:5" s="412" customFormat="1" ht="12" customHeight="1">
      <c r="A12" s="14" t="s">
        <v>270</v>
      </c>
      <c r="B12" s="414" t="s">
        <v>548</v>
      </c>
      <c r="C12" s="396"/>
      <c r="D12" s="396"/>
      <c r="E12" s="269"/>
    </row>
    <row r="13" spans="1:5" s="412" customFormat="1" ht="12" customHeight="1">
      <c r="A13" s="14" t="s">
        <v>542</v>
      </c>
      <c r="B13" s="414" t="s">
        <v>271</v>
      </c>
      <c r="C13" s="396">
        <v>2600000</v>
      </c>
      <c r="D13" s="396">
        <v>2500000</v>
      </c>
      <c r="E13" s="269">
        <v>2500000</v>
      </c>
    </row>
    <row r="14" spans="1:5" s="412" customFormat="1" ht="12" customHeight="1">
      <c r="A14" s="14" t="s">
        <v>543</v>
      </c>
      <c r="B14" s="414" t="s">
        <v>272</v>
      </c>
      <c r="C14" s="396"/>
      <c r="D14" s="396"/>
      <c r="E14" s="269"/>
    </row>
    <row r="15" spans="1:5" s="412" customFormat="1" ht="12" customHeight="1" thickBot="1">
      <c r="A15" s="16" t="s">
        <v>544</v>
      </c>
      <c r="B15" s="415" t="s">
        <v>273</v>
      </c>
      <c r="C15" s="398"/>
      <c r="D15" s="396"/>
      <c r="E15" s="271"/>
    </row>
    <row r="16" spans="1:5" s="412" customFormat="1" ht="12" customHeight="1" thickBot="1">
      <c r="A16" s="20" t="s">
        <v>22</v>
      </c>
      <c r="B16" s="21" t="s">
        <v>530</v>
      </c>
      <c r="C16" s="462">
        <v>19600000</v>
      </c>
      <c r="D16" s="462">
        <v>19600000</v>
      </c>
      <c r="E16" s="463">
        <v>19600000</v>
      </c>
    </row>
    <row r="17" spans="1:5" s="412" customFormat="1" ht="12" customHeight="1" thickBot="1">
      <c r="A17" s="20" t="s">
        <v>23</v>
      </c>
      <c r="B17" s="21" t="s">
        <v>10</v>
      </c>
      <c r="C17" s="462"/>
      <c r="D17" s="689"/>
      <c r="E17" s="463"/>
    </row>
    <row r="18" spans="1:5" s="412" customFormat="1" ht="12" customHeight="1" thickBot="1">
      <c r="A18" s="20" t="s">
        <v>173</v>
      </c>
      <c r="B18" s="21" t="s">
        <v>529</v>
      </c>
      <c r="C18" s="462"/>
      <c r="D18" s="689"/>
      <c r="E18" s="463"/>
    </row>
    <row r="19" spans="1:5" s="412" customFormat="1" ht="12" customHeight="1" thickBot="1">
      <c r="A19" s="20" t="s">
        <v>25</v>
      </c>
      <c r="B19" s="282" t="s">
        <v>528</v>
      </c>
      <c r="C19" s="462"/>
      <c r="D19" s="689"/>
      <c r="E19" s="463"/>
    </row>
    <row r="20" spans="1:5" s="412" customFormat="1" ht="12" customHeight="1" thickBot="1">
      <c r="A20" s="20" t="s">
        <v>26</v>
      </c>
      <c r="B20" s="21" t="s">
        <v>306</v>
      </c>
      <c r="C20" s="400">
        <f>+C5+C6+C7+C8+C16+C17+C18+C19</f>
        <v>125200000</v>
      </c>
      <c r="D20" s="400">
        <f>+D5+D6+D7+D8+D16+D17+D18+D19</f>
        <v>126350000</v>
      </c>
      <c r="E20" s="293">
        <f>+E5+E6+E7+E8+E16+E17+E18+E19</f>
        <v>126350000</v>
      </c>
    </row>
    <row r="21" spans="1:5" s="412" customFormat="1" ht="12" customHeight="1" thickBot="1">
      <c r="A21" s="20" t="s">
        <v>27</v>
      </c>
      <c r="B21" s="21" t="s">
        <v>531</v>
      </c>
      <c r="C21" s="498"/>
      <c r="D21" s="692"/>
      <c r="E21" s="499"/>
    </row>
    <row r="22" spans="1:5" s="412" customFormat="1" ht="23.25" customHeight="1" thickBot="1">
      <c r="A22" s="20" t="s">
        <v>28</v>
      </c>
      <c r="B22" s="21" t="s">
        <v>532</v>
      </c>
      <c r="C22" s="400">
        <f>+C20+C21</f>
        <v>125200000</v>
      </c>
      <c r="D22" s="400">
        <f>+D20+D21</f>
        <v>126350000</v>
      </c>
      <c r="E22" s="444">
        <f>+E20+E21</f>
        <v>126350000</v>
      </c>
    </row>
    <row r="23" spans="1:5" s="412" customFormat="1" ht="12" customHeight="1">
      <c r="A23" s="365"/>
      <c r="B23" s="366"/>
      <c r="C23" s="495"/>
      <c r="D23" s="495"/>
      <c r="E23" s="496"/>
    </row>
    <row r="24" spans="1:5" s="412" customFormat="1" ht="12" customHeight="1">
      <c r="A24" s="728" t="s">
        <v>46</v>
      </c>
      <c r="B24" s="728"/>
      <c r="C24" s="728"/>
      <c r="D24" s="728"/>
      <c r="E24" s="728"/>
    </row>
    <row r="25" spans="1:5" s="412" customFormat="1" ht="12" customHeight="1" thickBot="1">
      <c r="A25" s="730" t="s">
        <v>147</v>
      </c>
      <c r="B25" s="730"/>
      <c r="C25" s="131"/>
      <c r="D25" s="131"/>
      <c r="E25" s="297" t="s">
        <v>553</v>
      </c>
    </row>
    <row r="26" spans="1:6" s="412" customFormat="1" ht="24" customHeight="1" thickBot="1">
      <c r="A26" s="23" t="s">
        <v>871</v>
      </c>
      <c r="B26" s="24" t="s">
        <v>47</v>
      </c>
      <c r="C26" s="24">
        <f>+C3</f>
        <v>2019</v>
      </c>
      <c r="D26" s="635">
        <v>2020</v>
      </c>
      <c r="E26" s="151">
        <f>+E3</f>
        <v>2021</v>
      </c>
      <c r="F26" s="497"/>
    </row>
    <row r="27" spans="1:6" s="412" customFormat="1" ht="12" customHeight="1" thickBot="1">
      <c r="A27" s="405" t="s">
        <v>489</v>
      </c>
      <c r="B27" s="406" t="s">
        <v>490</v>
      </c>
      <c r="C27" s="406" t="s">
        <v>493</v>
      </c>
      <c r="D27" s="693"/>
      <c r="E27" s="491" t="s">
        <v>492</v>
      </c>
      <c r="F27" s="497"/>
    </row>
    <row r="28" spans="1:6" s="412" customFormat="1" ht="15" customHeight="1" thickBot="1">
      <c r="A28" s="20" t="s">
        <v>18</v>
      </c>
      <c r="B28" s="26" t="s">
        <v>533</v>
      </c>
      <c r="C28" s="462">
        <v>121900000</v>
      </c>
      <c r="D28" s="694">
        <v>123100000</v>
      </c>
      <c r="E28" s="459">
        <v>123100000</v>
      </c>
      <c r="F28" s="497"/>
    </row>
    <row r="29" spans="1:5" ht="12" customHeight="1" thickBot="1">
      <c r="A29" s="478" t="s">
        <v>19</v>
      </c>
      <c r="B29" s="492" t="s">
        <v>538</v>
      </c>
      <c r="C29" s="493">
        <f>+C30+C31+C32</f>
        <v>3300000</v>
      </c>
      <c r="D29" s="493">
        <f>+D30+D31+D32</f>
        <v>3250000</v>
      </c>
      <c r="E29" s="494">
        <f>+E30+E31+E32</f>
        <v>3250000</v>
      </c>
    </row>
    <row r="30" spans="1:5" ht="12" customHeight="1">
      <c r="A30" s="15" t="s">
        <v>104</v>
      </c>
      <c r="B30" s="8" t="s">
        <v>225</v>
      </c>
      <c r="C30" s="397">
        <v>1300000</v>
      </c>
      <c r="D30" s="690">
        <v>1250000</v>
      </c>
      <c r="E30" s="270">
        <v>1250000</v>
      </c>
    </row>
    <row r="31" spans="1:5" ht="12" customHeight="1">
      <c r="A31" s="15" t="s">
        <v>105</v>
      </c>
      <c r="B31" s="12" t="s">
        <v>180</v>
      </c>
      <c r="C31" s="396">
        <v>2000000</v>
      </c>
      <c r="D31" s="691">
        <v>2000000</v>
      </c>
      <c r="E31" s="269">
        <v>2000000</v>
      </c>
    </row>
    <row r="32" spans="1:5" ht="12" customHeight="1" thickBot="1">
      <c r="A32" s="15" t="s">
        <v>106</v>
      </c>
      <c r="B32" s="284" t="s">
        <v>228</v>
      </c>
      <c r="C32" s="396"/>
      <c r="D32" s="691"/>
      <c r="E32" s="269"/>
    </row>
    <row r="33" spans="1:5" ht="12" customHeight="1" thickBot="1">
      <c r="A33" s="20" t="s">
        <v>20</v>
      </c>
      <c r="B33" s="122" t="s">
        <v>450</v>
      </c>
      <c r="C33" s="395">
        <f>+C28+C29</f>
        <v>125200000</v>
      </c>
      <c r="D33" s="395">
        <f>+D28+D29</f>
        <v>126350000</v>
      </c>
      <c r="E33" s="268">
        <f>+E28+E29</f>
        <v>126350000</v>
      </c>
    </row>
    <row r="34" spans="1:6" ht="15" customHeight="1" thickBot="1">
      <c r="A34" s="20" t="s">
        <v>21</v>
      </c>
      <c r="B34" s="122" t="s">
        <v>534</v>
      </c>
      <c r="C34" s="500"/>
      <c r="D34" s="695"/>
      <c r="E34" s="501"/>
      <c r="F34" s="425"/>
    </row>
    <row r="35" spans="1:5" s="412" customFormat="1" ht="12.75" customHeight="1" thickBot="1">
      <c r="A35" s="285" t="s">
        <v>22</v>
      </c>
      <c r="B35" s="377" t="s">
        <v>535</v>
      </c>
      <c r="C35" s="697">
        <f>+C33+C34</f>
        <v>125200000</v>
      </c>
      <c r="D35" s="697">
        <f>+D33+D34</f>
        <v>126350000</v>
      </c>
      <c r="E35" s="698">
        <f>+E33+E34</f>
        <v>126350000</v>
      </c>
    </row>
    <row r="39" ht="16.5" customHeight="1"/>
    <row r="42" spans="6:7" s="378" customFormat="1" ht="15">
      <c r="F42" s="410"/>
      <c r="G42" s="410"/>
    </row>
    <row r="43" spans="6:7" s="378" customFormat="1" ht="15">
      <c r="F43" s="410"/>
      <c r="G43" s="410"/>
    </row>
    <row r="44" spans="6:7" s="378" customFormat="1" ht="15">
      <c r="F44" s="410"/>
      <c r="G44" s="410"/>
    </row>
    <row r="45" spans="6:7" s="378" customFormat="1" ht="15">
      <c r="F45" s="410"/>
      <c r="G45" s="410"/>
    </row>
    <row r="46" spans="6:7" s="378" customFormat="1" ht="15">
      <c r="F46" s="410"/>
      <c r="G46" s="410"/>
    </row>
    <row r="47" spans="6:7" s="378" customFormat="1" ht="15">
      <c r="F47" s="410"/>
      <c r="G47" s="410"/>
    </row>
    <row r="48" spans="6:7" s="378" customFormat="1" ht="15">
      <c r="F48" s="410"/>
      <c r="G48" s="41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CE,Félkövér"&amp;12Pusztamonostor Községi Önkormányzat
2018. ÉVI KÖLTSÉGVETÉSI ÉVET KÖVETŐ 3 ÉV TERVEZETT BEVÉTELEI, KIADÁSAI&amp;R&amp;"Times New Roman CE,Félkövér dőlt"&amp;11 7. sz.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P193"/>
  <sheetViews>
    <sheetView tabSelected="1" view="pageBreakPreview" zoomScale="90" zoomScaleSheetLayoutView="90" zoomScalePageLayoutView="0" workbookViewId="0" topLeftCell="A82">
      <selection activeCell="C48" sqref="C48"/>
    </sheetView>
  </sheetViews>
  <sheetFormatPr defaultColWidth="9.125" defaultRowHeight="12.75"/>
  <cols>
    <col min="1" max="1" width="11.625" style="816" bestFit="1" customWidth="1"/>
    <col min="2" max="2" width="54.50390625" style="817" customWidth="1"/>
    <col min="3" max="3" width="15.00390625" style="817" customWidth="1"/>
    <col min="4" max="4" width="17.75390625" style="817" customWidth="1"/>
    <col min="5" max="5" width="13.125" style="817" customWidth="1"/>
    <col min="6" max="42" width="9.125" style="817" customWidth="1"/>
    <col min="43" max="16384" width="9.125" style="818" customWidth="1"/>
  </cols>
  <sheetData>
    <row r="1" spans="4:5" ht="13.5">
      <c r="D1" s="813" t="s">
        <v>864</v>
      </c>
      <c r="E1" s="813"/>
    </row>
    <row r="2" spans="2:4" ht="13.5">
      <c r="B2" s="813" t="s">
        <v>867</v>
      </c>
      <c r="C2" s="813"/>
      <c r="D2" s="813"/>
    </row>
    <row r="3" spans="2:4" ht="13.5">
      <c r="B3" s="726"/>
      <c r="C3" s="726"/>
      <c r="D3" s="726"/>
    </row>
    <row r="4" ht="13.5">
      <c r="E4" s="819" t="s">
        <v>614</v>
      </c>
    </row>
    <row r="5" spans="1:42" s="823" customFormat="1" ht="19.5" customHeight="1">
      <c r="A5" s="820" t="s">
        <v>55</v>
      </c>
      <c r="B5" s="821" t="s">
        <v>61</v>
      </c>
      <c r="C5" s="815" t="s">
        <v>853</v>
      </c>
      <c r="D5" s="815" t="s">
        <v>221</v>
      </c>
      <c r="E5" s="815" t="s">
        <v>50</v>
      </c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</row>
    <row r="6" spans="1:5" ht="13.5">
      <c r="A6" s="824" t="s">
        <v>679</v>
      </c>
      <c r="B6" s="825" t="s">
        <v>680</v>
      </c>
      <c r="C6" s="826">
        <v>37857000</v>
      </c>
      <c r="D6" s="826">
        <v>14833000</v>
      </c>
      <c r="E6" s="826">
        <f>SUM(C6:D6)</f>
        <v>52690000</v>
      </c>
    </row>
    <row r="7" spans="1:5" ht="13.5">
      <c r="A7" s="827" t="s">
        <v>681</v>
      </c>
      <c r="B7" s="825" t="s">
        <v>682</v>
      </c>
      <c r="C7" s="826">
        <v>1316000</v>
      </c>
      <c r="D7" s="826">
        <v>411000</v>
      </c>
      <c r="E7" s="826">
        <f aca="true" t="shared" si="0" ref="E7:E75">SUM(C7:D7)</f>
        <v>1727000</v>
      </c>
    </row>
    <row r="8" spans="1:5" ht="13.5">
      <c r="A8" s="827" t="s">
        <v>683</v>
      </c>
      <c r="B8" s="825" t="s">
        <v>684</v>
      </c>
      <c r="C8" s="826">
        <v>0</v>
      </c>
      <c r="D8" s="826"/>
      <c r="E8" s="826">
        <f t="shared" si="0"/>
        <v>0</v>
      </c>
    </row>
    <row r="9" spans="1:5" ht="13.5">
      <c r="A9" s="828" t="s">
        <v>685</v>
      </c>
      <c r="B9" s="829" t="s">
        <v>686</v>
      </c>
      <c r="C9" s="830">
        <f>SUM(C6:C8)</f>
        <v>39173000</v>
      </c>
      <c r="D9" s="830">
        <f>SUM(D6:D8)</f>
        <v>15244000</v>
      </c>
      <c r="E9" s="830">
        <f t="shared" si="0"/>
        <v>54417000</v>
      </c>
    </row>
    <row r="10" spans="1:5" ht="13.5">
      <c r="A10" s="831" t="s">
        <v>687</v>
      </c>
      <c r="B10" s="832" t="s">
        <v>688</v>
      </c>
      <c r="C10" s="826"/>
      <c r="D10" s="826"/>
      <c r="E10" s="826"/>
    </row>
    <row r="11" spans="1:5" ht="13.5">
      <c r="A11" s="828" t="s">
        <v>689</v>
      </c>
      <c r="B11" s="829" t="s">
        <v>690</v>
      </c>
      <c r="C11" s="826"/>
      <c r="D11" s="826"/>
      <c r="E11" s="826"/>
    </row>
    <row r="12" spans="1:42" s="823" customFormat="1" ht="13.5">
      <c r="A12" s="827" t="s">
        <v>691</v>
      </c>
      <c r="B12" s="825" t="s">
        <v>692</v>
      </c>
      <c r="C12" s="830"/>
      <c r="D12" s="830"/>
      <c r="E12" s="826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2"/>
      <c r="AJ12" s="822"/>
      <c r="AK12" s="822"/>
      <c r="AL12" s="822"/>
      <c r="AM12" s="822"/>
      <c r="AN12" s="822"/>
      <c r="AO12" s="822"/>
      <c r="AP12" s="822"/>
    </row>
    <row r="13" spans="1:42" s="823" customFormat="1" ht="13.5">
      <c r="A13" s="827" t="s">
        <v>693</v>
      </c>
      <c r="B13" s="825" t="s">
        <v>694</v>
      </c>
      <c r="C13" s="830"/>
      <c r="D13" s="830"/>
      <c r="E13" s="826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  <c r="AI13" s="822"/>
      <c r="AJ13" s="822"/>
      <c r="AK13" s="822"/>
      <c r="AL13" s="822"/>
      <c r="AM13" s="822"/>
      <c r="AN13" s="822"/>
      <c r="AO13" s="822"/>
      <c r="AP13" s="822"/>
    </row>
    <row r="14" spans="1:42" s="823" customFormat="1" ht="13.5">
      <c r="A14" s="833" t="s">
        <v>695</v>
      </c>
      <c r="B14" s="834" t="s">
        <v>696</v>
      </c>
      <c r="C14" s="830"/>
      <c r="D14" s="830"/>
      <c r="E14" s="826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</row>
    <row r="15" spans="1:5" ht="13.5">
      <c r="A15" s="827" t="s">
        <v>697</v>
      </c>
      <c r="B15" s="825" t="s">
        <v>698</v>
      </c>
      <c r="C15" s="826">
        <v>1560000</v>
      </c>
      <c r="D15" s="826">
        <v>720000</v>
      </c>
      <c r="E15" s="826">
        <f t="shared" si="0"/>
        <v>2280000</v>
      </c>
    </row>
    <row r="16" spans="1:5" ht="13.5">
      <c r="A16" s="827" t="s">
        <v>699</v>
      </c>
      <c r="B16" s="825" t="s">
        <v>700</v>
      </c>
      <c r="C16" s="826">
        <v>0</v>
      </c>
      <c r="D16" s="826"/>
      <c r="E16" s="826">
        <f t="shared" si="0"/>
        <v>0</v>
      </c>
    </row>
    <row r="17" spans="1:5" ht="13.5">
      <c r="A17" s="827" t="s">
        <v>701</v>
      </c>
      <c r="B17" s="825" t="s">
        <v>702</v>
      </c>
      <c r="C17" s="826">
        <v>0</v>
      </c>
      <c r="D17" s="826"/>
      <c r="E17" s="826">
        <f t="shared" si="0"/>
        <v>0</v>
      </c>
    </row>
    <row r="18" spans="1:5" ht="13.5">
      <c r="A18" s="828" t="s">
        <v>703</v>
      </c>
      <c r="B18" s="829" t="s">
        <v>704</v>
      </c>
      <c r="C18" s="830">
        <f>SUM(C15:C17)</f>
        <v>1560000</v>
      </c>
      <c r="D18" s="830">
        <f>SUM(D15:D17)</f>
        <v>720000</v>
      </c>
      <c r="E18" s="830">
        <f t="shared" si="0"/>
        <v>2280000</v>
      </c>
    </row>
    <row r="19" spans="1:42" s="837" customFormat="1" ht="13.5">
      <c r="A19" s="827" t="s">
        <v>705</v>
      </c>
      <c r="B19" s="825" t="s">
        <v>706</v>
      </c>
      <c r="C19" s="835">
        <v>360000</v>
      </c>
      <c r="D19" s="835"/>
      <c r="E19" s="826">
        <f t="shared" si="0"/>
        <v>360000</v>
      </c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</row>
    <row r="20" spans="1:5" ht="13.5">
      <c r="A20" s="828" t="s">
        <v>707</v>
      </c>
      <c r="B20" s="829" t="s">
        <v>708</v>
      </c>
      <c r="C20" s="826">
        <f>SUM(C19)</f>
        <v>360000</v>
      </c>
      <c r="D20" s="826">
        <f>SUM(D19)</f>
        <v>0</v>
      </c>
      <c r="E20" s="826">
        <f t="shared" si="0"/>
        <v>360000</v>
      </c>
    </row>
    <row r="21" spans="1:42" s="841" customFormat="1" ht="13.5">
      <c r="A21" s="831" t="s">
        <v>709</v>
      </c>
      <c r="B21" s="838" t="s">
        <v>710</v>
      </c>
      <c r="C21" s="839"/>
      <c r="D21" s="839"/>
      <c r="E21" s="826">
        <f t="shared" si="0"/>
        <v>0</v>
      </c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0"/>
      <c r="AG21" s="840"/>
      <c r="AH21" s="840"/>
      <c r="AI21" s="840"/>
      <c r="AJ21" s="840"/>
      <c r="AK21" s="840"/>
      <c r="AL21" s="840"/>
      <c r="AM21" s="840"/>
      <c r="AN21" s="840"/>
      <c r="AO21" s="840"/>
      <c r="AP21" s="840"/>
    </row>
    <row r="22" spans="1:42" s="844" customFormat="1" ht="13.5">
      <c r="A22" s="831" t="s">
        <v>711</v>
      </c>
      <c r="B22" s="842" t="s">
        <v>712</v>
      </c>
      <c r="C22" s="835">
        <v>0</v>
      </c>
      <c r="D22" s="835">
        <v>80000</v>
      </c>
      <c r="E22" s="826">
        <f t="shared" si="0"/>
        <v>80000</v>
      </c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43"/>
      <c r="AE22" s="843"/>
      <c r="AF22" s="843"/>
      <c r="AG22" s="843"/>
      <c r="AH22" s="843"/>
      <c r="AI22" s="843"/>
      <c r="AJ22" s="843"/>
      <c r="AK22" s="843"/>
      <c r="AL22" s="843"/>
      <c r="AM22" s="843"/>
      <c r="AN22" s="843"/>
      <c r="AO22" s="843"/>
      <c r="AP22" s="843"/>
    </row>
    <row r="23" spans="1:5" ht="13.5">
      <c r="A23" s="828" t="s">
        <v>713</v>
      </c>
      <c r="B23" s="829" t="s">
        <v>714</v>
      </c>
      <c r="C23" s="830">
        <f>SUM(C21:C22)</f>
        <v>0</v>
      </c>
      <c r="D23" s="830">
        <f>SUM(D21:D22)</f>
        <v>80000</v>
      </c>
      <c r="E23" s="830">
        <f t="shared" si="0"/>
        <v>80000</v>
      </c>
    </row>
    <row r="24" spans="1:5" ht="13.5">
      <c r="A24" s="828" t="s">
        <v>715</v>
      </c>
      <c r="B24" s="834" t="s">
        <v>716</v>
      </c>
      <c r="C24" s="830">
        <f>SUM(C9+C14+C18+C20+C23)</f>
        <v>41093000</v>
      </c>
      <c r="D24" s="830">
        <f>SUM(D9+D14+D18+D20+D23)</f>
        <v>16044000</v>
      </c>
      <c r="E24" s="830">
        <f t="shared" si="0"/>
        <v>57137000</v>
      </c>
    </row>
    <row r="25" spans="1:5" ht="13.5">
      <c r="A25" s="831" t="s">
        <v>854</v>
      </c>
      <c r="B25" s="845" t="s">
        <v>865</v>
      </c>
      <c r="C25" s="826"/>
      <c r="D25" s="826">
        <v>7030000</v>
      </c>
      <c r="E25" s="826">
        <f t="shared" si="0"/>
        <v>7030000</v>
      </c>
    </row>
    <row r="26" spans="1:5" ht="13.5">
      <c r="A26" s="831" t="s">
        <v>717</v>
      </c>
      <c r="B26" s="842" t="s">
        <v>718</v>
      </c>
      <c r="C26" s="826">
        <v>0</v>
      </c>
      <c r="D26" s="826">
        <v>2104000</v>
      </c>
      <c r="E26" s="826">
        <f t="shared" si="0"/>
        <v>2104000</v>
      </c>
    </row>
    <row r="27" spans="1:5" ht="13.5">
      <c r="A27" s="831" t="s">
        <v>719</v>
      </c>
      <c r="B27" s="842" t="s">
        <v>720</v>
      </c>
      <c r="C27" s="826">
        <v>0</v>
      </c>
      <c r="D27" s="826"/>
      <c r="E27" s="826">
        <f t="shared" si="0"/>
        <v>0</v>
      </c>
    </row>
    <row r="28" spans="1:5" ht="27">
      <c r="A28" s="828" t="s">
        <v>721</v>
      </c>
      <c r="B28" s="829" t="s">
        <v>722</v>
      </c>
      <c r="C28" s="826">
        <f>SUM(C25:C27)</f>
        <v>0</v>
      </c>
      <c r="D28" s="826">
        <f>SUM(D25:D27)</f>
        <v>9134000</v>
      </c>
      <c r="E28" s="826">
        <f t="shared" si="0"/>
        <v>9134000</v>
      </c>
    </row>
    <row r="29" spans="1:5" ht="13.5">
      <c r="A29" s="831" t="s">
        <v>723</v>
      </c>
      <c r="B29" s="842" t="s">
        <v>724</v>
      </c>
      <c r="C29" s="826">
        <v>0</v>
      </c>
      <c r="D29" s="826"/>
      <c r="E29" s="826">
        <f t="shared" si="0"/>
        <v>0</v>
      </c>
    </row>
    <row r="30" spans="1:5" ht="13.5">
      <c r="A30" s="831" t="s">
        <v>725</v>
      </c>
      <c r="B30" s="842" t="s">
        <v>726</v>
      </c>
      <c r="C30" s="826">
        <v>0</v>
      </c>
      <c r="D30" s="826">
        <v>500000</v>
      </c>
      <c r="E30" s="826">
        <f t="shared" si="0"/>
        <v>500000</v>
      </c>
    </row>
    <row r="31" spans="1:5" ht="13.5">
      <c r="A31" s="828" t="s">
        <v>727</v>
      </c>
      <c r="B31" s="829" t="s">
        <v>728</v>
      </c>
      <c r="C31" s="830">
        <f>SUM(C29:C30)</f>
        <v>0</v>
      </c>
      <c r="D31" s="830">
        <f>SUM(D29:D30)</f>
        <v>500000</v>
      </c>
      <c r="E31" s="830">
        <f t="shared" si="0"/>
        <v>500000</v>
      </c>
    </row>
    <row r="32" spans="1:5" ht="13.5">
      <c r="A32" s="828" t="s">
        <v>729</v>
      </c>
      <c r="B32" s="829" t="s">
        <v>730</v>
      </c>
      <c r="C32" s="830">
        <f>C28+C31</f>
        <v>0</v>
      </c>
      <c r="D32" s="830">
        <f>D28+D31</f>
        <v>9634000</v>
      </c>
      <c r="E32" s="830">
        <f t="shared" si="0"/>
        <v>9634000</v>
      </c>
    </row>
    <row r="33" spans="1:5" ht="13.5">
      <c r="A33" s="828" t="s">
        <v>731</v>
      </c>
      <c r="B33" s="829" t="s">
        <v>732</v>
      </c>
      <c r="C33" s="830">
        <f>C24+C32</f>
        <v>41093000</v>
      </c>
      <c r="D33" s="830">
        <f>D24+D32</f>
        <v>25678000</v>
      </c>
      <c r="E33" s="830">
        <f t="shared" si="0"/>
        <v>66771000</v>
      </c>
    </row>
    <row r="34" spans="1:5" ht="13.5">
      <c r="A34" s="831" t="s">
        <v>733</v>
      </c>
      <c r="B34" s="842" t="s">
        <v>734</v>
      </c>
      <c r="C34" s="826">
        <v>7717000</v>
      </c>
      <c r="D34" s="826">
        <v>4599000</v>
      </c>
      <c r="E34" s="826">
        <f t="shared" si="0"/>
        <v>12316000</v>
      </c>
    </row>
    <row r="35" spans="1:5" ht="13.5">
      <c r="A35" s="831" t="s">
        <v>735</v>
      </c>
      <c r="B35" s="842" t="s">
        <v>736</v>
      </c>
      <c r="C35" s="826">
        <v>668000</v>
      </c>
      <c r="D35" s="826">
        <v>145000</v>
      </c>
      <c r="E35" s="826">
        <f t="shared" si="0"/>
        <v>813000</v>
      </c>
    </row>
    <row r="36" spans="1:5" ht="13.5">
      <c r="A36" s="831" t="s">
        <v>737</v>
      </c>
      <c r="B36" s="842" t="s">
        <v>738</v>
      </c>
      <c r="C36" s="826">
        <v>0</v>
      </c>
      <c r="D36" s="826"/>
      <c r="E36" s="826">
        <f t="shared" si="0"/>
        <v>0</v>
      </c>
    </row>
    <row r="37" spans="1:5" ht="13.5">
      <c r="A37" s="831" t="s">
        <v>739</v>
      </c>
      <c r="B37" s="842" t="s">
        <v>740</v>
      </c>
      <c r="C37" s="826">
        <v>668000</v>
      </c>
      <c r="D37" s="826">
        <v>155000</v>
      </c>
      <c r="E37" s="826">
        <f t="shared" si="0"/>
        <v>823000</v>
      </c>
    </row>
    <row r="38" spans="1:5" ht="13.5">
      <c r="A38" s="828" t="s">
        <v>741</v>
      </c>
      <c r="B38" s="829" t="s">
        <v>742</v>
      </c>
      <c r="C38" s="830">
        <f>SUM(C34:C37)</f>
        <v>9053000</v>
      </c>
      <c r="D38" s="830">
        <f>SUM(D34:D37)</f>
        <v>4899000</v>
      </c>
      <c r="E38" s="830">
        <f t="shared" si="0"/>
        <v>13952000</v>
      </c>
    </row>
    <row r="39" spans="1:5" ht="13.5">
      <c r="A39" s="846" t="s">
        <v>743</v>
      </c>
      <c r="B39" s="847" t="s">
        <v>744</v>
      </c>
      <c r="C39" s="826">
        <v>6500</v>
      </c>
      <c r="D39" s="826">
        <v>15000</v>
      </c>
      <c r="E39" s="826">
        <f t="shared" si="0"/>
        <v>21500</v>
      </c>
    </row>
    <row r="40" spans="1:5" ht="13.5">
      <c r="A40" s="846" t="s">
        <v>745</v>
      </c>
      <c r="B40" s="847" t="s">
        <v>746</v>
      </c>
      <c r="C40" s="826">
        <v>0</v>
      </c>
      <c r="D40" s="826"/>
      <c r="E40" s="826">
        <f t="shared" si="0"/>
        <v>0</v>
      </c>
    </row>
    <row r="41" spans="1:5" ht="13.5">
      <c r="A41" s="846" t="s">
        <v>747</v>
      </c>
      <c r="B41" s="847" t="s">
        <v>748</v>
      </c>
      <c r="C41" s="826">
        <v>45000</v>
      </c>
      <c r="D41" s="826">
        <v>70000</v>
      </c>
      <c r="E41" s="826">
        <f t="shared" si="0"/>
        <v>115000</v>
      </c>
    </row>
    <row r="42" spans="1:5" ht="13.5">
      <c r="A42" s="846" t="s">
        <v>749</v>
      </c>
      <c r="B42" s="847" t="s">
        <v>750</v>
      </c>
      <c r="C42" s="826">
        <v>5000</v>
      </c>
      <c r="D42" s="826"/>
      <c r="E42" s="826">
        <f t="shared" si="0"/>
        <v>5000</v>
      </c>
    </row>
    <row r="43" spans="1:5" ht="13.5">
      <c r="A43" s="846" t="s">
        <v>751</v>
      </c>
      <c r="B43" s="847" t="s">
        <v>752</v>
      </c>
      <c r="C43" s="826">
        <v>0</v>
      </c>
      <c r="D43" s="826"/>
      <c r="E43" s="826">
        <f t="shared" si="0"/>
        <v>0</v>
      </c>
    </row>
    <row r="44" spans="1:5" ht="13.5">
      <c r="A44" s="846" t="s">
        <v>753</v>
      </c>
      <c r="B44" s="847" t="s">
        <v>754</v>
      </c>
      <c r="C44" s="826">
        <v>60000</v>
      </c>
      <c r="D44" s="826">
        <v>66000</v>
      </c>
      <c r="E44" s="826">
        <f t="shared" si="0"/>
        <v>126000</v>
      </c>
    </row>
    <row r="45" spans="1:5" ht="13.5">
      <c r="A45" s="848" t="s">
        <v>755</v>
      </c>
      <c r="B45" s="849" t="s">
        <v>756</v>
      </c>
      <c r="C45" s="830">
        <f>SUM(C39:C44)</f>
        <v>116500</v>
      </c>
      <c r="D45" s="830">
        <f>SUM(D39:D44)</f>
        <v>151000</v>
      </c>
      <c r="E45" s="830">
        <f t="shared" si="0"/>
        <v>267500</v>
      </c>
    </row>
    <row r="46" spans="1:5" ht="13.5">
      <c r="A46" s="846" t="s">
        <v>757</v>
      </c>
      <c r="B46" s="847" t="s">
        <v>758</v>
      </c>
      <c r="C46" s="826">
        <v>12300000</v>
      </c>
      <c r="D46" s="826">
        <v>305000</v>
      </c>
      <c r="E46" s="826">
        <f t="shared" si="0"/>
        <v>12605000</v>
      </c>
    </row>
    <row r="47" spans="1:5" ht="13.5">
      <c r="A47" s="846" t="s">
        <v>759</v>
      </c>
      <c r="B47" s="847" t="s">
        <v>760</v>
      </c>
      <c r="C47" s="826">
        <v>110000</v>
      </c>
      <c r="D47" s="826">
        <v>195000</v>
      </c>
      <c r="E47" s="826">
        <f t="shared" si="0"/>
        <v>305000</v>
      </c>
    </row>
    <row r="48" spans="1:5" ht="13.5">
      <c r="A48" s="846" t="s">
        <v>761</v>
      </c>
      <c r="B48" s="847" t="s">
        <v>762</v>
      </c>
      <c r="C48" s="826">
        <v>0</v>
      </c>
      <c r="D48" s="826">
        <v>450000</v>
      </c>
      <c r="E48" s="826">
        <f t="shared" si="0"/>
        <v>450000</v>
      </c>
    </row>
    <row r="49" spans="1:5" ht="13.5">
      <c r="A49" s="846" t="s">
        <v>763</v>
      </c>
      <c r="B49" s="847" t="s">
        <v>764</v>
      </c>
      <c r="C49" s="826">
        <v>40000</v>
      </c>
      <c r="D49" s="826">
        <v>15000</v>
      </c>
      <c r="E49" s="826">
        <f t="shared" si="0"/>
        <v>55000</v>
      </c>
    </row>
    <row r="50" spans="1:5" ht="13.5">
      <c r="A50" s="846" t="s">
        <v>765</v>
      </c>
      <c r="B50" s="847" t="s">
        <v>766</v>
      </c>
      <c r="C50" s="826">
        <v>340000</v>
      </c>
      <c r="D50" s="826">
        <v>515000</v>
      </c>
      <c r="E50" s="826">
        <f t="shared" si="0"/>
        <v>855000</v>
      </c>
    </row>
    <row r="51" spans="1:5" ht="13.5">
      <c r="A51" s="848" t="s">
        <v>767</v>
      </c>
      <c r="B51" s="849" t="s">
        <v>768</v>
      </c>
      <c r="C51" s="830">
        <f>SUM(C46:C50)</f>
        <v>12790000</v>
      </c>
      <c r="D51" s="830">
        <f>SUM(D46:D50)</f>
        <v>1480000</v>
      </c>
      <c r="E51" s="830">
        <f t="shared" si="0"/>
        <v>14270000</v>
      </c>
    </row>
    <row r="52" spans="1:5" ht="13.5">
      <c r="A52" s="848" t="s">
        <v>769</v>
      </c>
      <c r="B52" s="849" t="s">
        <v>770</v>
      </c>
      <c r="C52" s="830">
        <f>SUM(C45+C51)</f>
        <v>12906500</v>
      </c>
      <c r="D52" s="830">
        <f>SUM(D45+D51)</f>
        <v>1631000</v>
      </c>
      <c r="E52" s="830">
        <f t="shared" si="0"/>
        <v>14537500</v>
      </c>
    </row>
    <row r="53" spans="4:5" ht="13.5">
      <c r="D53" s="813" t="s">
        <v>868</v>
      </c>
      <c r="E53" s="813"/>
    </row>
    <row r="54" spans="2:4" ht="13.5">
      <c r="B54" s="813" t="s">
        <v>867</v>
      </c>
      <c r="C54" s="813"/>
      <c r="D54" s="813"/>
    </row>
    <row r="55" ht="13.5">
      <c r="E55" s="819" t="s">
        <v>614</v>
      </c>
    </row>
    <row r="56" ht="13.5">
      <c r="E56" s="819"/>
    </row>
    <row r="57" spans="1:42" s="823" customFormat="1" ht="15" customHeight="1">
      <c r="A57" s="820" t="s">
        <v>55</v>
      </c>
      <c r="B57" s="821" t="s">
        <v>61</v>
      </c>
      <c r="C57" s="815" t="s">
        <v>853</v>
      </c>
      <c r="D57" s="815" t="s">
        <v>221</v>
      </c>
      <c r="E57" s="815" t="s">
        <v>50</v>
      </c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  <c r="AK57" s="822"/>
      <c r="AL57" s="822"/>
      <c r="AM57" s="822"/>
      <c r="AN57" s="822"/>
      <c r="AO57" s="822"/>
      <c r="AP57" s="822"/>
    </row>
    <row r="58" spans="1:5" ht="13.5">
      <c r="A58" s="846">
        <v>532112</v>
      </c>
      <c r="B58" s="847" t="s">
        <v>771</v>
      </c>
      <c r="C58" s="826">
        <v>200000</v>
      </c>
      <c r="D58" s="826"/>
      <c r="E58" s="826">
        <f t="shared" si="0"/>
        <v>200000</v>
      </c>
    </row>
    <row r="59" spans="1:5" ht="13.5">
      <c r="A59" s="846">
        <v>532113</v>
      </c>
      <c r="B59" s="847" t="s">
        <v>772</v>
      </c>
      <c r="C59" s="826">
        <v>0</v>
      </c>
      <c r="D59" s="826">
        <v>352000</v>
      </c>
      <c r="E59" s="826">
        <f t="shared" si="0"/>
        <v>352000</v>
      </c>
    </row>
    <row r="60" spans="1:5" ht="13.5">
      <c r="A60" s="831" t="s">
        <v>773</v>
      </c>
      <c r="B60" s="842" t="s">
        <v>774</v>
      </c>
      <c r="C60" s="826">
        <v>85000</v>
      </c>
      <c r="D60" s="826">
        <v>150000</v>
      </c>
      <c r="E60" s="826">
        <f t="shared" si="0"/>
        <v>235000</v>
      </c>
    </row>
    <row r="61" spans="1:5" ht="13.5">
      <c r="A61" s="831" t="s">
        <v>855</v>
      </c>
      <c r="B61" s="842" t="s">
        <v>856</v>
      </c>
      <c r="C61" s="826"/>
      <c r="D61" s="826">
        <v>190000</v>
      </c>
      <c r="E61" s="826"/>
    </row>
    <row r="62" spans="1:5" ht="13.5">
      <c r="A62" s="848" t="s">
        <v>775</v>
      </c>
      <c r="B62" s="849" t="s">
        <v>776</v>
      </c>
      <c r="C62" s="830">
        <f>SUM(C58:C61)</f>
        <v>285000</v>
      </c>
      <c r="D62" s="830">
        <f>SUM(D58:D61)</f>
        <v>692000</v>
      </c>
      <c r="E62" s="830">
        <f t="shared" si="0"/>
        <v>977000</v>
      </c>
    </row>
    <row r="63" spans="1:5" ht="13.5">
      <c r="A63" s="831" t="s">
        <v>777</v>
      </c>
      <c r="B63" s="842" t="s">
        <v>778</v>
      </c>
      <c r="C63" s="826">
        <v>150000</v>
      </c>
      <c r="D63" s="826">
        <v>323000</v>
      </c>
      <c r="E63" s="826">
        <f t="shared" si="0"/>
        <v>473000</v>
      </c>
    </row>
    <row r="64" spans="1:5" ht="13.5">
      <c r="A64" s="831" t="s">
        <v>779</v>
      </c>
      <c r="B64" s="842" t="s">
        <v>780</v>
      </c>
      <c r="C64" s="826">
        <v>0</v>
      </c>
      <c r="D64" s="826"/>
      <c r="E64" s="826">
        <f t="shared" si="0"/>
        <v>0</v>
      </c>
    </row>
    <row r="65" spans="1:5" ht="16.5" customHeight="1">
      <c r="A65" s="848" t="s">
        <v>781</v>
      </c>
      <c r="B65" s="849" t="s">
        <v>782</v>
      </c>
      <c r="C65" s="830">
        <f>SUM(C63:C64)</f>
        <v>150000</v>
      </c>
      <c r="D65" s="830">
        <f>SUM(D63:D64)</f>
        <v>323000</v>
      </c>
      <c r="E65" s="830">
        <f t="shared" si="0"/>
        <v>473000</v>
      </c>
    </row>
    <row r="66" spans="1:5" ht="13.5">
      <c r="A66" s="848" t="s">
        <v>783</v>
      </c>
      <c r="B66" s="849" t="s">
        <v>784</v>
      </c>
      <c r="C66" s="830">
        <f>SUM(C62+C65)</f>
        <v>435000</v>
      </c>
      <c r="D66" s="830">
        <f>SUM(D62+D65)</f>
        <v>1015000</v>
      </c>
      <c r="E66" s="830">
        <f t="shared" si="0"/>
        <v>1450000</v>
      </c>
    </row>
    <row r="67" spans="1:5" ht="13.5">
      <c r="A67" s="831" t="s">
        <v>785</v>
      </c>
      <c r="B67" s="842" t="s">
        <v>786</v>
      </c>
      <c r="C67" s="826">
        <v>730000</v>
      </c>
      <c r="D67" s="826">
        <v>4200000</v>
      </c>
      <c r="E67" s="826">
        <f t="shared" si="0"/>
        <v>4930000</v>
      </c>
    </row>
    <row r="68" spans="1:5" ht="13.5">
      <c r="A68" s="831" t="s">
        <v>787</v>
      </c>
      <c r="B68" s="842" t="s">
        <v>788</v>
      </c>
      <c r="C68" s="826">
        <v>930000</v>
      </c>
      <c r="D68" s="826">
        <v>1950000</v>
      </c>
      <c r="E68" s="826">
        <f t="shared" si="0"/>
        <v>2880000</v>
      </c>
    </row>
    <row r="69" spans="1:5" ht="13.5">
      <c r="A69" s="831" t="s">
        <v>789</v>
      </c>
      <c r="B69" s="842" t="s">
        <v>790</v>
      </c>
      <c r="C69" s="826">
        <v>283400</v>
      </c>
      <c r="D69" s="826">
        <v>185000</v>
      </c>
      <c r="E69" s="826">
        <f t="shared" si="0"/>
        <v>468400</v>
      </c>
    </row>
    <row r="70" spans="1:5" ht="13.5">
      <c r="A70" s="848" t="s">
        <v>791</v>
      </c>
      <c r="B70" s="849" t="s">
        <v>792</v>
      </c>
      <c r="C70" s="830">
        <f>SUM(C67:C69)</f>
        <v>1943400</v>
      </c>
      <c r="D70" s="830">
        <f>SUM(D67:D69)</f>
        <v>6335000</v>
      </c>
      <c r="E70" s="830">
        <f t="shared" si="0"/>
        <v>8278400</v>
      </c>
    </row>
    <row r="71" spans="1:5" ht="13.5">
      <c r="A71" s="831" t="s">
        <v>793</v>
      </c>
      <c r="B71" s="842" t="s">
        <v>794</v>
      </c>
      <c r="C71" s="826">
        <v>0</v>
      </c>
      <c r="D71" s="826">
        <v>245000</v>
      </c>
      <c r="E71" s="826">
        <f t="shared" si="0"/>
        <v>245000</v>
      </c>
    </row>
    <row r="72" spans="1:42" s="823" customFormat="1" ht="13.5">
      <c r="A72" s="848" t="s">
        <v>795</v>
      </c>
      <c r="B72" s="849" t="s">
        <v>796</v>
      </c>
      <c r="C72" s="830">
        <f>SUM(C71)</f>
        <v>0</v>
      </c>
      <c r="D72" s="830">
        <f>SUM(D71)</f>
        <v>245000</v>
      </c>
      <c r="E72" s="826">
        <f t="shared" si="0"/>
        <v>245000</v>
      </c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  <c r="Q72" s="822"/>
      <c r="R72" s="822"/>
      <c r="S72" s="822"/>
      <c r="T72" s="822"/>
      <c r="U72" s="822"/>
      <c r="V72" s="822"/>
      <c r="W72" s="822"/>
      <c r="X72" s="822"/>
      <c r="Y72" s="822"/>
      <c r="Z72" s="822"/>
      <c r="AA72" s="822"/>
      <c r="AB72" s="822"/>
      <c r="AC72" s="822"/>
      <c r="AD72" s="822"/>
      <c r="AE72" s="822"/>
      <c r="AF72" s="822"/>
      <c r="AG72" s="822"/>
      <c r="AH72" s="822"/>
      <c r="AI72" s="822"/>
      <c r="AJ72" s="822"/>
      <c r="AK72" s="822"/>
      <c r="AL72" s="822"/>
      <c r="AM72" s="822"/>
      <c r="AN72" s="822"/>
      <c r="AO72" s="822"/>
      <c r="AP72" s="822"/>
    </row>
    <row r="73" spans="1:5" ht="13.5">
      <c r="A73" s="831" t="s">
        <v>797</v>
      </c>
      <c r="B73" s="842" t="s">
        <v>798</v>
      </c>
      <c r="C73" s="826">
        <v>0</v>
      </c>
      <c r="D73" s="826"/>
      <c r="E73" s="826">
        <f t="shared" si="0"/>
        <v>0</v>
      </c>
    </row>
    <row r="74" spans="1:42" s="823" customFormat="1" ht="13.5">
      <c r="A74" s="848" t="s">
        <v>799</v>
      </c>
      <c r="B74" s="849" t="s">
        <v>800</v>
      </c>
      <c r="C74" s="830">
        <f>SUM(C73)</f>
        <v>0</v>
      </c>
      <c r="D74" s="830">
        <f>SUM(D73)</f>
        <v>0</v>
      </c>
      <c r="E74" s="826">
        <f t="shared" si="0"/>
        <v>0</v>
      </c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  <c r="AA74" s="822"/>
      <c r="AB74" s="822"/>
      <c r="AC74" s="822"/>
      <c r="AD74" s="822"/>
      <c r="AE74" s="822"/>
      <c r="AF74" s="822"/>
      <c r="AG74" s="822"/>
      <c r="AH74" s="822"/>
      <c r="AI74" s="822"/>
      <c r="AJ74" s="822"/>
      <c r="AK74" s="822"/>
      <c r="AL74" s="822"/>
      <c r="AM74" s="822"/>
      <c r="AN74" s="822"/>
      <c r="AO74" s="822"/>
      <c r="AP74" s="822"/>
    </row>
    <row r="75" spans="1:5" ht="13.5">
      <c r="A75" s="831" t="s">
        <v>801</v>
      </c>
      <c r="B75" s="842" t="s">
        <v>802</v>
      </c>
      <c r="C75" s="826">
        <v>10000</v>
      </c>
      <c r="D75" s="826">
        <v>350000</v>
      </c>
      <c r="E75" s="826">
        <f t="shared" si="0"/>
        <v>360000</v>
      </c>
    </row>
    <row r="76" spans="1:42" s="823" customFormat="1" ht="13.5">
      <c r="A76" s="848" t="s">
        <v>803</v>
      </c>
      <c r="B76" s="849" t="s">
        <v>804</v>
      </c>
      <c r="C76" s="830">
        <f>SUM(C75)</f>
        <v>10000</v>
      </c>
      <c r="D76" s="830">
        <f>SUM(D75)</f>
        <v>350000</v>
      </c>
      <c r="E76" s="830">
        <f aca="true" t="shared" si="1" ref="E76:E104">SUM(C76:D76)</f>
        <v>360000</v>
      </c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  <c r="AA76" s="822"/>
      <c r="AB76" s="822"/>
      <c r="AC76" s="822"/>
      <c r="AD76" s="822"/>
      <c r="AE76" s="822"/>
      <c r="AF76" s="822"/>
      <c r="AG76" s="822"/>
      <c r="AH76" s="822"/>
      <c r="AI76" s="822"/>
      <c r="AJ76" s="822"/>
      <c r="AK76" s="822"/>
      <c r="AL76" s="822"/>
      <c r="AM76" s="822"/>
      <c r="AN76" s="822"/>
      <c r="AO76" s="822"/>
      <c r="AP76" s="822"/>
    </row>
    <row r="77" spans="1:42" s="823" customFormat="1" ht="13.5">
      <c r="A77" s="846" t="s">
        <v>866</v>
      </c>
      <c r="B77" s="849" t="s">
        <v>857</v>
      </c>
      <c r="C77" s="830"/>
      <c r="D77" s="830">
        <v>1000000</v>
      </c>
      <c r="E77" s="826">
        <f t="shared" si="1"/>
        <v>1000000</v>
      </c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  <c r="AA77" s="822"/>
      <c r="AB77" s="822"/>
      <c r="AC77" s="822"/>
      <c r="AD77" s="822"/>
      <c r="AE77" s="822"/>
      <c r="AF77" s="822"/>
      <c r="AG77" s="822"/>
      <c r="AH77" s="822"/>
      <c r="AI77" s="822"/>
      <c r="AJ77" s="822"/>
      <c r="AK77" s="822"/>
      <c r="AL77" s="822"/>
      <c r="AM77" s="822"/>
      <c r="AN77" s="822"/>
      <c r="AO77" s="822"/>
      <c r="AP77" s="822"/>
    </row>
    <row r="78" spans="1:42" s="823" customFormat="1" ht="13.5">
      <c r="A78" s="848" t="s">
        <v>858</v>
      </c>
      <c r="B78" s="849" t="s">
        <v>852</v>
      </c>
      <c r="C78" s="830">
        <f>SUM(C77)</f>
        <v>0</v>
      </c>
      <c r="D78" s="830">
        <f>SUM(D77)</f>
        <v>1000000</v>
      </c>
      <c r="E78" s="826">
        <f t="shared" si="1"/>
        <v>1000000</v>
      </c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  <c r="AA78" s="822"/>
      <c r="AB78" s="822"/>
      <c r="AC78" s="822"/>
      <c r="AD78" s="822"/>
      <c r="AE78" s="822"/>
      <c r="AF78" s="822"/>
      <c r="AG78" s="822"/>
      <c r="AH78" s="822"/>
      <c r="AI78" s="822"/>
      <c r="AJ78" s="822"/>
      <c r="AK78" s="822"/>
      <c r="AL78" s="822"/>
      <c r="AM78" s="822"/>
      <c r="AN78" s="822"/>
      <c r="AO78" s="822"/>
      <c r="AP78" s="822"/>
    </row>
    <row r="79" spans="1:5" ht="13.5">
      <c r="A79" s="831" t="s">
        <v>805</v>
      </c>
      <c r="B79" s="842" t="s">
        <v>806</v>
      </c>
      <c r="C79" s="826">
        <v>0</v>
      </c>
      <c r="D79" s="826">
        <v>100000</v>
      </c>
      <c r="E79" s="826">
        <f t="shared" si="1"/>
        <v>100000</v>
      </c>
    </row>
    <row r="80" spans="1:5" ht="13.5">
      <c r="A80" s="831" t="s">
        <v>859</v>
      </c>
      <c r="B80" s="842" t="s">
        <v>860</v>
      </c>
      <c r="C80" s="826"/>
      <c r="D80" s="826">
        <v>7138190</v>
      </c>
      <c r="E80" s="826">
        <f t="shared" si="1"/>
        <v>7138190</v>
      </c>
    </row>
    <row r="81" spans="1:42" s="823" customFormat="1" ht="13.5">
      <c r="A81" s="848" t="s">
        <v>807</v>
      </c>
      <c r="B81" s="849" t="s">
        <v>808</v>
      </c>
      <c r="C81" s="830">
        <f>SUM(C79:C80)</f>
        <v>0</v>
      </c>
      <c r="D81" s="830">
        <f>SUM(D79:D80)</f>
        <v>7238190</v>
      </c>
      <c r="E81" s="830">
        <f t="shared" si="1"/>
        <v>7238190</v>
      </c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  <c r="AA81" s="822"/>
      <c r="AB81" s="822"/>
      <c r="AC81" s="822"/>
      <c r="AD81" s="822"/>
      <c r="AE81" s="822"/>
      <c r="AF81" s="822"/>
      <c r="AG81" s="822"/>
      <c r="AH81" s="822"/>
      <c r="AI81" s="822"/>
      <c r="AJ81" s="822"/>
      <c r="AK81" s="822"/>
      <c r="AL81" s="822"/>
      <c r="AM81" s="822"/>
      <c r="AN81" s="822"/>
      <c r="AO81" s="822"/>
      <c r="AP81" s="822"/>
    </row>
    <row r="82" spans="1:42" s="823" customFormat="1" ht="13.5">
      <c r="A82" s="846" t="s">
        <v>861</v>
      </c>
      <c r="B82" s="849" t="s">
        <v>862</v>
      </c>
      <c r="C82" s="830"/>
      <c r="D82" s="826">
        <v>440000</v>
      </c>
      <c r="E82" s="826">
        <f t="shared" si="1"/>
        <v>440000</v>
      </c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  <c r="AA82" s="822"/>
      <c r="AB82" s="822"/>
      <c r="AC82" s="822"/>
      <c r="AD82" s="822"/>
      <c r="AE82" s="822"/>
      <c r="AF82" s="822"/>
      <c r="AG82" s="822"/>
      <c r="AH82" s="822"/>
      <c r="AI82" s="822"/>
      <c r="AJ82" s="822"/>
      <c r="AK82" s="822"/>
      <c r="AL82" s="822"/>
      <c r="AM82" s="822"/>
      <c r="AN82" s="822"/>
      <c r="AO82" s="822"/>
      <c r="AP82" s="822"/>
    </row>
    <row r="83" spans="1:5" ht="13.5">
      <c r="A83" s="846" t="s">
        <v>809</v>
      </c>
      <c r="B83" s="847" t="s">
        <v>810</v>
      </c>
      <c r="C83" s="826">
        <v>180000</v>
      </c>
      <c r="D83" s="826">
        <v>700000</v>
      </c>
      <c r="E83" s="826">
        <f t="shared" si="1"/>
        <v>880000</v>
      </c>
    </row>
    <row r="84" spans="1:5" ht="13.5">
      <c r="A84" s="831" t="s">
        <v>813</v>
      </c>
      <c r="B84" s="842" t="s">
        <v>814</v>
      </c>
      <c r="C84" s="826">
        <v>15000</v>
      </c>
      <c r="D84" s="826">
        <v>165000</v>
      </c>
      <c r="E84" s="826">
        <f t="shared" si="1"/>
        <v>180000</v>
      </c>
    </row>
    <row r="85" spans="1:5" ht="13.5">
      <c r="A85" s="831" t="s">
        <v>815</v>
      </c>
      <c r="B85" s="842" t="s">
        <v>816</v>
      </c>
      <c r="C85" s="826">
        <v>18000</v>
      </c>
      <c r="D85" s="826">
        <v>160000</v>
      </c>
      <c r="E85" s="826">
        <f t="shared" si="1"/>
        <v>178000</v>
      </c>
    </row>
    <row r="86" spans="1:5" ht="13.5">
      <c r="A86" s="831" t="s">
        <v>811</v>
      </c>
      <c r="B86" s="842" t="s">
        <v>812</v>
      </c>
      <c r="C86" s="826">
        <v>385000</v>
      </c>
      <c r="D86" s="826">
        <v>430000</v>
      </c>
      <c r="E86" s="826">
        <f>SUM(C86:D86)</f>
        <v>815000</v>
      </c>
    </row>
    <row r="87" spans="1:42" s="823" customFormat="1" ht="13.5">
      <c r="A87" s="828" t="s">
        <v>817</v>
      </c>
      <c r="B87" s="850" t="s">
        <v>818</v>
      </c>
      <c r="C87" s="830">
        <f>SUM(C82:C86)</f>
        <v>598000</v>
      </c>
      <c r="D87" s="830">
        <f>SUM(D82:D86)</f>
        <v>1895000</v>
      </c>
      <c r="E87" s="826">
        <f t="shared" si="1"/>
        <v>2493000</v>
      </c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  <c r="AA87" s="822"/>
      <c r="AB87" s="822"/>
      <c r="AC87" s="822"/>
      <c r="AD87" s="822"/>
      <c r="AE87" s="822"/>
      <c r="AF87" s="822"/>
      <c r="AG87" s="822"/>
      <c r="AH87" s="822"/>
      <c r="AI87" s="822"/>
      <c r="AJ87" s="822"/>
      <c r="AK87" s="822"/>
      <c r="AL87" s="822"/>
      <c r="AM87" s="822"/>
      <c r="AN87" s="822"/>
      <c r="AO87" s="822"/>
      <c r="AP87" s="822"/>
    </row>
    <row r="88" spans="1:42" s="823" customFormat="1" ht="13.5">
      <c r="A88" s="828" t="s">
        <v>819</v>
      </c>
      <c r="B88" s="850" t="s">
        <v>820</v>
      </c>
      <c r="C88" s="830">
        <f>SUM(C70++C72+C74+C76+C78+C81+C87)</f>
        <v>2551400</v>
      </c>
      <c r="D88" s="830">
        <f>SUM(D70++D72+D74+D76+D78+D81+D87)</f>
        <v>17063190</v>
      </c>
      <c r="E88" s="826">
        <f t="shared" si="1"/>
        <v>19614590</v>
      </c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822"/>
      <c r="AB88" s="822"/>
      <c r="AC88" s="822"/>
      <c r="AD88" s="822"/>
      <c r="AE88" s="822"/>
      <c r="AF88" s="822"/>
      <c r="AG88" s="822"/>
      <c r="AH88" s="822"/>
      <c r="AI88" s="822"/>
      <c r="AJ88" s="822"/>
      <c r="AK88" s="822"/>
      <c r="AL88" s="822"/>
      <c r="AM88" s="822"/>
      <c r="AN88" s="822"/>
      <c r="AO88" s="822"/>
      <c r="AP88" s="822"/>
    </row>
    <row r="89" spans="1:5" ht="13.5">
      <c r="A89" s="831" t="s">
        <v>821</v>
      </c>
      <c r="B89" s="842" t="s">
        <v>822</v>
      </c>
      <c r="C89" s="826">
        <v>25000</v>
      </c>
      <c r="D89" s="826">
        <v>230000</v>
      </c>
      <c r="E89" s="826">
        <f t="shared" si="1"/>
        <v>255000</v>
      </c>
    </row>
    <row r="90" spans="1:42" s="823" customFormat="1" ht="13.5">
      <c r="A90" s="828" t="s">
        <v>823</v>
      </c>
      <c r="B90" s="850" t="s">
        <v>824</v>
      </c>
      <c r="C90" s="830">
        <f>SUM(C89)</f>
        <v>25000</v>
      </c>
      <c r="D90" s="830">
        <f>SUM(D89)</f>
        <v>230000</v>
      </c>
      <c r="E90" s="830">
        <f t="shared" si="1"/>
        <v>255000</v>
      </c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2"/>
      <c r="AC90" s="822"/>
      <c r="AD90" s="822"/>
      <c r="AE90" s="822"/>
      <c r="AF90" s="822"/>
      <c r="AG90" s="822"/>
      <c r="AH90" s="822"/>
      <c r="AI90" s="822"/>
      <c r="AJ90" s="822"/>
      <c r="AK90" s="822"/>
      <c r="AL90" s="822"/>
      <c r="AM90" s="822"/>
      <c r="AN90" s="822"/>
      <c r="AO90" s="822"/>
      <c r="AP90" s="822"/>
    </row>
    <row r="91" spans="1:5" ht="13.5">
      <c r="A91" s="831" t="s">
        <v>825</v>
      </c>
      <c r="B91" s="842" t="s">
        <v>826</v>
      </c>
      <c r="C91" s="826">
        <v>30000</v>
      </c>
      <c r="D91" s="826">
        <v>130000</v>
      </c>
      <c r="E91" s="826">
        <f t="shared" si="1"/>
        <v>160000</v>
      </c>
    </row>
    <row r="92" spans="1:5" ht="13.5">
      <c r="A92" s="828" t="s">
        <v>827</v>
      </c>
      <c r="B92" s="850" t="s">
        <v>869</v>
      </c>
      <c r="C92" s="830">
        <f>SUM(C91)</f>
        <v>30000</v>
      </c>
      <c r="D92" s="830">
        <f>SUM(D91)</f>
        <v>130000</v>
      </c>
      <c r="E92" s="830">
        <f t="shared" si="1"/>
        <v>160000</v>
      </c>
    </row>
    <row r="93" spans="1:42" s="823" customFormat="1" ht="17.25" customHeight="1">
      <c r="A93" s="828" t="s">
        <v>828</v>
      </c>
      <c r="B93" s="850" t="s">
        <v>829</v>
      </c>
      <c r="C93" s="830">
        <f>C90+C92</f>
        <v>55000</v>
      </c>
      <c r="D93" s="830">
        <f>D90+D92</f>
        <v>360000</v>
      </c>
      <c r="E93" s="830">
        <f t="shared" si="1"/>
        <v>415000</v>
      </c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  <c r="AA93" s="822"/>
      <c r="AB93" s="822"/>
      <c r="AC93" s="822"/>
      <c r="AD93" s="822"/>
      <c r="AE93" s="822"/>
      <c r="AF93" s="822"/>
      <c r="AG93" s="822"/>
      <c r="AH93" s="822"/>
      <c r="AI93" s="822"/>
      <c r="AJ93" s="822"/>
      <c r="AK93" s="822"/>
      <c r="AL93" s="822"/>
      <c r="AM93" s="822"/>
      <c r="AN93" s="822"/>
      <c r="AO93" s="822"/>
      <c r="AP93" s="822"/>
    </row>
    <row r="94" spans="1:5" ht="13.5">
      <c r="A94" s="831" t="s">
        <v>830</v>
      </c>
      <c r="B94" s="842" t="s">
        <v>831</v>
      </c>
      <c r="C94" s="826">
        <v>0</v>
      </c>
      <c r="D94" s="826">
        <v>4834810</v>
      </c>
      <c r="E94" s="826">
        <f t="shared" si="1"/>
        <v>4834810</v>
      </c>
    </row>
    <row r="95" spans="1:5" ht="13.5">
      <c r="A95" s="831" t="s">
        <v>832</v>
      </c>
      <c r="B95" s="842" t="s">
        <v>833</v>
      </c>
      <c r="C95" s="826">
        <v>3906000</v>
      </c>
      <c r="D95" s="826">
        <v>68000</v>
      </c>
      <c r="E95" s="826">
        <f t="shared" si="1"/>
        <v>3974000</v>
      </c>
    </row>
    <row r="96" spans="1:42" s="823" customFormat="1" ht="13.5">
      <c r="A96" s="828" t="s">
        <v>834</v>
      </c>
      <c r="B96" s="850" t="s">
        <v>835</v>
      </c>
      <c r="C96" s="830">
        <f>SUM(C94:C95)</f>
        <v>3906000</v>
      </c>
      <c r="D96" s="830">
        <f>SUM(D94:D95)</f>
        <v>4902810</v>
      </c>
      <c r="E96" s="830">
        <f t="shared" si="1"/>
        <v>8808810</v>
      </c>
      <c r="F96" s="822"/>
      <c r="G96" s="822"/>
      <c r="H96" s="822"/>
      <c r="I96" s="822"/>
      <c r="J96" s="822"/>
      <c r="K96" s="822"/>
      <c r="L96" s="822"/>
      <c r="M96" s="822"/>
      <c r="N96" s="822"/>
      <c r="O96" s="822"/>
      <c r="P96" s="822"/>
      <c r="Q96" s="822"/>
      <c r="R96" s="822"/>
      <c r="S96" s="822"/>
      <c r="T96" s="822"/>
      <c r="U96" s="822"/>
      <c r="V96" s="822"/>
      <c r="W96" s="822"/>
      <c r="X96" s="822"/>
      <c r="Y96" s="822"/>
      <c r="Z96" s="822"/>
      <c r="AA96" s="822"/>
      <c r="AB96" s="822"/>
      <c r="AC96" s="822"/>
      <c r="AD96" s="822"/>
      <c r="AE96" s="822"/>
      <c r="AF96" s="822"/>
      <c r="AG96" s="822"/>
      <c r="AH96" s="822"/>
      <c r="AI96" s="822"/>
      <c r="AJ96" s="822"/>
      <c r="AK96" s="822"/>
      <c r="AL96" s="822"/>
      <c r="AM96" s="822"/>
      <c r="AN96" s="822"/>
      <c r="AO96" s="822"/>
      <c r="AP96" s="822"/>
    </row>
    <row r="97" spans="1:5" ht="13.5">
      <c r="A97" s="831" t="s">
        <v>836</v>
      </c>
      <c r="B97" s="842" t="s">
        <v>837</v>
      </c>
      <c r="C97" s="826">
        <v>0</v>
      </c>
      <c r="D97" s="826">
        <v>1000000</v>
      </c>
      <c r="E97" s="826">
        <f t="shared" si="1"/>
        <v>1000000</v>
      </c>
    </row>
    <row r="98" spans="1:42" s="823" customFormat="1" ht="13.5">
      <c r="A98" s="828" t="s">
        <v>838</v>
      </c>
      <c r="B98" s="850" t="s">
        <v>839</v>
      </c>
      <c r="C98" s="830">
        <f>SUM(C97)</f>
        <v>0</v>
      </c>
      <c r="D98" s="830">
        <f>SUM(D97)</f>
        <v>1000000</v>
      </c>
      <c r="E98" s="830">
        <f t="shared" si="1"/>
        <v>1000000</v>
      </c>
      <c r="F98" s="822"/>
      <c r="G98" s="822"/>
      <c r="H98" s="822"/>
      <c r="I98" s="822"/>
      <c r="J98" s="822"/>
      <c r="K98" s="822"/>
      <c r="L98" s="822"/>
      <c r="M98" s="822"/>
      <c r="N98" s="822"/>
      <c r="O98" s="822"/>
      <c r="P98" s="822"/>
      <c r="Q98" s="822"/>
      <c r="R98" s="822"/>
      <c r="S98" s="822"/>
      <c r="T98" s="822"/>
      <c r="U98" s="822"/>
      <c r="V98" s="822"/>
      <c r="W98" s="822"/>
      <c r="X98" s="822"/>
      <c r="Y98" s="822"/>
      <c r="Z98" s="822"/>
      <c r="AA98" s="822"/>
      <c r="AB98" s="822"/>
      <c r="AC98" s="822"/>
      <c r="AD98" s="822"/>
      <c r="AE98" s="822"/>
      <c r="AF98" s="822"/>
      <c r="AG98" s="822"/>
      <c r="AH98" s="822"/>
      <c r="AI98" s="822"/>
      <c r="AJ98" s="822"/>
      <c r="AK98" s="822"/>
      <c r="AL98" s="822"/>
      <c r="AM98" s="822"/>
      <c r="AN98" s="822"/>
      <c r="AO98" s="822"/>
      <c r="AP98" s="822"/>
    </row>
    <row r="99" spans="1:5" ht="13.5">
      <c r="A99" s="831" t="s">
        <v>840</v>
      </c>
      <c r="B99" s="842" t="s">
        <v>841</v>
      </c>
      <c r="C99" s="826">
        <v>0</v>
      </c>
      <c r="D99" s="826">
        <v>510000</v>
      </c>
      <c r="E99" s="826">
        <f t="shared" si="1"/>
        <v>510000</v>
      </c>
    </row>
    <row r="100" spans="1:5" ht="13.5">
      <c r="A100" s="831" t="s">
        <v>842</v>
      </c>
      <c r="B100" s="851" t="s">
        <v>843</v>
      </c>
      <c r="C100" s="826">
        <v>100</v>
      </c>
      <c r="D100" s="826">
        <v>1400000</v>
      </c>
      <c r="E100" s="826">
        <f t="shared" si="1"/>
        <v>1400100</v>
      </c>
    </row>
    <row r="101" spans="1:5" ht="13.5">
      <c r="A101" s="831" t="s">
        <v>844</v>
      </c>
      <c r="B101" s="851" t="s">
        <v>845</v>
      </c>
      <c r="C101" s="826"/>
      <c r="D101" s="826"/>
      <c r="E101" s="826">
        <f t="shared" si="1"/>
        <v>0</v>
      </c>
    </row>
    <row r="102" spans="1:42" s="823" customFormat="1" ht="13.5">
      <c r="A102" s="828" t="s">
        <v>846</v>
      </c>
      <c r="B102" s="850" t="s">
        <v>847</v>
      </c>
      <c r="C102" s="830">
        <f>SUM(C99:C101)</f>
        <v>100</v>
      </c>
      <c r="D102" s="830">
        <f>SUM(D99:D101)</f>
        <v>1910000</v>
      </c>
      <c r="E102" s="830">
        <f t="shared" si="1"/>
        <v>1910100</v>
      </c>
      <c r="F102" s="822"/>
      <c r="G102" s="822"/>
      <c r="H102" s="822"/>
      <c r="I102" s="822"/>
      <c r="J102" s="822"/>
      <c r="K102" s="822"/>
      <c r="L102" s="822"/>
      <c r="M102" s="822"/>
      <c r="N102" s="822"/>
      <c r="O102" s="822"/>
      <c r="P102" s="822"/>
      <c r="Q102" s="822"/>
      <c r="R102" s="822"/>
      <c r="S102" s="822"/>
      <c r="T102" s="822"/>
      <c r="U102" s="822"/>
      <c r="V102" s="822"/>
      <c r="W102" s="822"/>
      <c r="X102" s="822"/>
      <c r="Y102" s="822"/>
      <c r="Z102" s="822"/>
      <c r="AA102" s="822"/>
      <c r="AB102" s="822"/>
      <c r="AC102" s="822"/>
      <c r="AD102" s="822"/>
      <c r="AE102" s="822"/>
      <c r="AF102" s="822"/>
      <c r="AG102" s="822"/>
      <c r="AH102" s="822"/>
      <c r="AI102" s="822"/>
      <c r="AJ102" s="822"/>
      <c r="AK102" s="822"/>
      <c r="AL102" s="822"/>
      <c r="AM102" s="822"/>
      <c r="AN102" s="822"/>
      <c r="AO102" s="822"/>
      <c r="AP102" s="822"/>
    </row>
    <row r="103" spans="1:42" s="823" customFormat="1" ht="27">
      <c r="A103" s="828" t="s">
        <v>848</v>
      </c>
      <c r="B103" s="850" t="s">
        <v>849</v>
      </c>
      <c r="C103" s="830">
        <f>SUM(C102,C98,C96)</f>
        <v>3906100</v>
      </c>
      <c r="D103" s="830">
        <f>SUM(D102,D98,D96)</f>
        <v>7812810</v>
      </c>
      <c r="E103" s="826">
        <f t="shared" si="1"/>
        <v>11718910</v>
      </c>
      <c r="F103" s="822"/>
      <c r="G103" s="822"/>
      <c r="H103" s="822"/>
      <c r="I103" s="822"/>
      <c r="J103" s="822"/>
      <c r="K103" s="822"/>
      <c r="L103" s="822"/>
      <c r="M103" s="822"/>
      <c r="N103" s="822"/>
      <c r="O103" s="822"/>
      <c r="P103" s="822"/>
      <c r="Q103" s="822"/>
      <c r="R103" s="822"/>
      <c r="S103" s="822"/>
      <c r="T103" s="822"/>
      <c r="U103" s="822"/>
      <c r="V103" s="822"/>
      <c r="W103" s="822"/>
      <c r="X103" s="822"/>
      <c r="Y103" s="822"/>
      <c r="Z103" s="822"/>
      <c r="AA103" s="822"/>
      <c r="AB103" s="822"/>
      <c r="AC103" s="822"/>
      <c r="AD103" s="822"/>
      <c r="AE103" s="822"/>
      <c r="AF103" s="822"/>
      <c r="AG103" s="822"/>
      <c r="AH103" s="822"/>
      <c r="AI103" s="822"/>
      <c r="AJ103" s="822"/>
      <c r="AK103" s="822"/>
      <c r="AL103" s="822"/>
      <c r="AM103" s="822"/>
      <c r="AN103" s="822"/>
      <c r="AO103" s="822"/>
      <c r="AP103" s="822"/>
    </row>
    <row r="104" spans="1:42" s="823" customFormat="1" ht="13.5">
      <c r="A104" s="828" t="s">
        <v>850</v>
      </c>
      <c r="B104" s="850" t="s">
        <v>851</v>
      </c>
      <c r="C104" s="830">
        <f>SUM(C52+C66+C88+C93+C103)</f>
        <v>19854000</v>
      </c>
      <c r="D104" s="830">
        <f>SUM(D52+D66+D88+D93+D103)</f>
        <v>27882000</v>
      </c>
      <c r="E104" s="830">
        <f t="shared" si="1"/>
        <v>47736000</v>
      </c>
      <c r="F104" s="822"/>
      <c r="G104" s="822"/>
      <c r="H104" s="822"/>
      <c r="I104" s="822"/>
      <c r="J104" s="822"/>
      <c r="K104" s="822"/>
      <c r="L104" s="822"/>
      <c r="M104" s="822"/>
      <c r="N104" s="822"/>
      <c r="O104" s="822"/>
      <c r="P104" s="822"/>
      <c r="Q104" s="822"/>
      <c r="R104" s="822"/>
      <c r="S104" s="822"/>
      <c r="T104" s="822"/>
      <c r="U104" s="822"/>
      <c r="V104" s="822"/>
      <c r="W104" s="822"/>
      <c r="X104" s="822"/>
      <c r="Y104" s="822"/>
      <c r="Z104" s="822"/>
      <c r="AA104" s="822"/>
      <c r="AB104" s="822"/>
      <c r="AC104" s="822"/>
      <c r="AD104" s="822"/>
      <c r="AE104" s="822"/>
      <c r="AF104" s="822"/>
      <c r="AG104" s="822"/>
      <c r="AH104" s="822"/>
      <c r="AI104" s="822"/>
      <c r="AJ104" s="822"/>
      <c r="AK104" s="822"/>
      <c r="AL104" s="822"/>
      <c r="AM104" s="822"/>
      <c r="AN104" s="822"/>
      <c r="AO104" s="822"/>
      <c r="AP104" s="822"/>
    </row>
    <row r="105" spans="1:42" s="852" customFormat="1" ht="13.5">
      <c r="A105" s="816"/>
      <c r="B105" s="817"/>
      <c r="C105" s="817"/>
      <c r="D105" s="817"/>
      <c r="E105" s="817"/>
      <c r="F105" s="817"/>
      <c r="G105" s="817"/>
      <c r="H105" s="817"/>
      <c r="I105" s="817"/>
      <c r="J105" s="817"/>
      <c r="K105" s="817"/>
      <c r="L105" s="817"/>
      <c r="M105" s="817"/>
      <c r="N105" s="817"/>
      <c r="O105" s="817"/>
      <c r="P105" s="817"/>
      <c r="Q105" s="817"/>
      <c r="R105" s="817"/>
      <c r="S105" s="817"/>
      <c r="T105" s="817"/>
      <c r="U105" s="817"/>
      <c r="V105" s="817"/>
      <c r="W105" s="817"/>
      <c r="X105" s="817"/>
      <c r="Y105" s="817"/>
      <c r="Z105" s="817"/>
      <c r="AA105" s="817"/>
      <c r="AB105" s="817"/>
      <c r="AC105" s="817"/>
      <c r="AD105" s="817"/>
      <c r="AE105" s="817"/>
      <c r="AF105" s="817"/>
      <c r="AG105" s="817"/>
      <c r="AH105" s="817"/>
      <c r="AI105" s="817"/>
      <c r="AJ105" s="817"/>
      <c r="AK105" s="817"/>
      <c r="AL105" s="817"/>
      <c r="AM105" s="817"/>
      <c r="AN105" s="817"/>
      <c r="AO105" s="817"/>
      <c r="AP105" s="817"/>
    </row>
    <row r="106" s="817" customFormat="1" ht="13.5">
      <c r="A106" s="816"/>
    </row>
    <row r="107" s="817" customFormat="1" ht="13.5">
      <c r="A107" s="816"/>
    </row>
    <row r="108" s="817" customFormat="1" ht="13.5">
      <c r="A108" s="816"/>
    </row>
    <row r="109" s="817" customFormat="1" ht="13.5">
      <c r="A109" s="816"/>
    </row>
    <row r="110" s="817" customFormat="1" ht="13.5">
      <c r="A110" s="816"/>
    </row>
    <row r="111" s="817" customFormat="1" ht="13.5">
      <c r="A111" s="816"/>
    </row>
    <row r="112" s="817" customFormat="1" ht="13.5">
      <c r="A112" s="816"/>
    </row>
    <row r="113" s="817" customFormat="1" ht="13.5">
      <c r="A113" s="816"/>
    </row>
    <row r="114" s="817" customFormat="1" ht="13.5">
      <c r="A114" s="816"/>
    </row>
    <row r="115" s="817" customFormat="1" ht="13.5">
      <c r="A115" s="816"/>
    </row>
    <row r="116" s="817" customFormat="1" ht="13.5">
      <c r="A116" s="816"/>
    </row>
    <row r="117" s="817" customFormat="1" ht="13.5">
      <c r="A117" s="816"/>
    </row>
    <row r="118" s="817" customFormat="1" ht="13.5">
      <c r="A118" s="816"/>
    </row>
    <row r="119" s="817" customFormat="1" ht="13.5">
      <c r="A119" s="816"/>
    </row>
    <row r="120" s="817" customFormat="1" ht="13.5">
      <c r="A120" s="816"/>
    </row>
    <row r="121" s="817" customFormat="1" ht="13.5">
      <c r="A121" s="816"/>
    </row>
    <row r="122" s="817" customFormat="1" ht="13.5">
      <c r="A122" s="816"/>
    </row>
    <row r="123" s="817" customFormat="1" ht="13.5">
      <c r="A123" s="816"/>
    </row>
    <row r="124" s="817" customFormat="1" ht="13.5">
      <c r="A124" s="816"/>
    </row>
    <row r="125" s="817" customFormat="1" ht="13.5">
      <c r="A125" s="816"/>
    </row>
    <row r="126" s="817" customFormat="1" ht="13.5">
      <c r="A126" s="816"/>
    </row>
    <row r="127" s="817" customFormat="1" ht="13.5">
      <c r="A127" s="816"/>
    </row>
    <row r="128" s="817" customFormat="1" ht="13.5">
      <c r="A128" s="816"/>
    </row>
    <row r="129" s="817" customFormat="1" ht="13.5">
      <c r="A129" s="816"/>
    </row>
    <row r="130" s="817" customFormat="1" ht="13.5">
      <c r="A130" s="816"/>
    </row>
    <row r="131" s="817" customFormat="1" ht="13.5">
      <c r="A131" s="816"/>
    </row>
    <row r="132" s="817" customFormat="1" ht="13.5">
      <c r="A132" s="816"/>
    </row>
    <row r="133" s="817" customFormat="1" ht="13.5">
      <c r="A133" s="816"/>
    </row>
    <row r="134" s="817" customFormat="1" ht="13.5">
      <c r="A134" s="816"/>
    </row>
    <row r="135" s="817" customFormat="1" ht="13.5">
      <c r="A135" s="816"/>
    </row>
    <row r="136" s="817" customFormat="1" ht="13.5">
      <c r="A136" s="816"/>
    </row>
    <row r="137" s="817" customFormat="1" ht="13.5">
      <c r="A137" s="816"/>
    </row>
    <row r="138" s="817" customFormat="1" ht="13.5">
      <c r="A138" s="816"/>
    </row>
    <row r="139" s="817" customFormat="1" ht="13.5">
      <c r="A139" s="816"/>
    </row>
    <row r="140" s="817" customFormat="1" ht="13.5">
      <c r="A140" s="816"/>
    </row>
    <row r="141" s="817" customFormat="1" ht="13.5">
      <c r="A141" s="816"/>
    </row>
    <row r="142" s="817" customFormat="1" ht="13.5">
      <c r="A142" s="816"/>
    </row>
    <row r="143" s="817" customFormat="1" ht="13.5">
      <c r="A143" s="816"/>
    </row>
    <row r="144" s="817" customFormat="1" ht="13.5">
      <c r="A144" s="816"/>
    </row>
    <row r="145" s="817" customFormat="1" ht="13.5">
      <c r="A145" s="816"/>
    </row>
    <row r="146" s="817" customFormat="1" ht="13.5">
      <c r="A146" s="816"/>
    </row>
    <row r="147" s="817" customFormat="1" ht="13.5">
      <c r="A147" s="816"/>
    </row>
    <row r="148" s="817" customFormat="1" ht="13.5">
      <c r="A148" s="816"/>
    </row>
    <row r="149" s="817" customFormat="1" ht="13.5">
      <c r="A149" s="816"/>
    </row>
    <row r="150" s="817" customFormat="1" ht="13.5">
      <c r="A150" s="816"/>
    </row>
    <row r="151" s="817" customFormat="1" ht="13.5">
      <c r="A151" s="816"/>
    </row>
    <row r="152" s="817" customFormat="1" ht="13.5">
      <c r="A152" s="816"/>
    </row>
    <row r="153" s="817" customFormat="1" ht="13.5">
      <c r="A153" s="816"/>
    </row>
    <row r="154" s="817" customFormat="1" ht="13.5">
      <c r="A154" s="816"/>
    </row>
    <row r="155" s="817" customFormat="1" ht="13.5">
      <c r="A155" s="816"/>
    </row>
    <row r="156" s="817" customFormat="1" ht="13.5">
      <c r="A156" s="816"/>
    </row>
    <row r="157" s="817" customFormat="1" ht="13.5">
      <c r="A157" s="816"/>
    </row>
    <row r="158" s="817" customFormat="1" ht="13.5">
      <c r="A158" s="816"/>
    </row>
    <row r="159" s="817" customFormat="1" ht="13.5">
      <c r="A159" s="816"/>
    </row>
    <row r="160" s="817" customFormat="1" ht="13.5">
      <c r="A160" s="816"/>
    </row>
    <row r="161" s="817" customFormat="1" ht="13.5">
      <c r="A161" s="816"/>
    </row>
    <row r="162" s="817" customFormat="1" ht="13.5">
      <c r="A162" s="816"/>
    </row>
    <row r="163" s="817" customFormat="1" ht="13.5">
      <c r="A163" s="816"/>
    </row>
    <row r="164" s="817" customFormat="1" ht="13.5">
      <c r="A164" s="816"/>
    </row>
    <row r="165" s="817" customFormat="1" ht="13.5">
      <c r="A165" s="816"/>
    </row>
    <row r="166" s="817" customFormat="1" ht="13.5">
      <c r="A166" s="816"/>
    </row>
    <row r="167" s="817" customFormat="1" ht="13.5">
      <c r="A167" s="816"/>
    </row>
    <row r="168" s="817" customFormat="1" ht="13.5">
      <c r="A168" s="816"/>
    </row>
    <row r="169" s="817" customFormat="1" ht="13.5">
      <c r="A169" s="816"/>
    </row>
    <row r="170" s="817" customFormat="1" ht="13.5">
      <c r="A170" s="816"/>
    </row>
    <row r="171" s="817" customFormat="1" ht="13.5">
      <c r="A171" s="816"/>
    </row>
    <row r="172" s="817" customFormat="1" ht="13.5">
      <c r="A172" s="816"/>
    </row>
    <row r="173" s="817" customFormat="1" ht="13.5">
      <c r="A173" s="816"/>
    </row>
    <row r="174" s="817" customFormat="1" ht="13.5">
      <c r="A174" s="816"/>
    </row>
    <row r="175" s="817" customFormat="1" ht="13.5">
      <c r="A175" s="816"/>
    </row>
    <row r="176" s="817" customFormat="1" ht="13.5">
      <c r="A176" s="816"/>
    </row>
    <row r="177" s="817" customFormat="1" ht="13.5">
      <c r="A177" s="816"/>
    </row>
    <row r="178" s="817" customFormat="1" ht="13.5">
      <c r="A178" s="816"/>
    </row>
    <row r="179" s="817" customFormat="1" ht="13.5">
      <c r="A179" s="816"/>
    </row>
    <row r="180" s="817" customFormat="1" ht="13.5">
      <c r="A180" s="816"/>
    </row>
    <row r="181" s="817" customFormat="1" ht="13.5">
      <c r="A181" s="816"/>
    </row>
    <row r="182" s="817" customFormat="1" ht="13.5">
      <c r="A182" s="816"/>
    </row>
    <row r="183" s="817" customFormat="1" ht="13.5">
      <c r="A183" s="816"/>
    </row>
    <row r="184" s="817" customFormat="1" ht="13.5">
      <c r="A184" s="816"/>
    </row>
    <row r="185" s="817" customFormat="1" ht="13.5">
      <c r="A185" s="816"/>
    </row>
    <row r="186" s="817" customFormat="1" ht="13.5">
      <c r="A186" s="816"/>
    </row>
    <row r="187" s="817" customFormat="1" ht="13.5">
      <c r="A187" s="816"/>
    </row>
    <row r="188" s="817" customFormat="1" ht="13.5">
      <c r="A188" s="816"/>
    </row>
    <row r="189" s="817" customFormat="1" ht="13.5">
      <c r="A189" s="816"/>
    </row>
    <row r="190" s="817" customFormat="1" ht="13.5">
      <c r="A190" s="816"/>
    </row>
    <row r="191" s="817" customFormat="1" ht="13.5">
      <c r="A191" s="816"/>
    </row>
    <row r="192" s="817" customFormat="1" ht="13.5">
      <c r="A192" s="816"/>
    </row>
    <row r="193" s="817" customFormat="1" ht="13.5">
      <c r="A193" s="816"/>
    </row>
  </sheetData>
  <sheetProtection/>
  <mergeCells count="4">
    <mergeCell ref="D1:E1"/>
    <mergeCell ref="D53:E53"/>
    <mergeCell ref="B2:D2"/>
    <mergeCell ref="B54:D54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20" sqref="G20"/>
    </sheetView>
  </sheetViews>
  <sheetFormatPr defaultColWidth="9.37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10" customWidth="1"/>
    <col min="5" max="16384" width="9.375" style="410" customWidth="1"/>
  </cols>
  <sheetData>
    <row r="1" spans="1:3" ht="15.75" customHeight="1">
      <c r="A1" s="728" t="s">
        <v>15</v>
      </c>
      <c r="B1" s="728"/>
      <c r="C1" s="728"/>
    </row>
    <row r="2" spans="1:3" ht="15.75" customHeight="1" thickBot="1">
      <c r="A2" s="729" t="s">
        <v>146</v>
      </c>
      <c r="B2" s="729"/>
      <c r="C2" s="297" t="s">
        <v>226</v>
      </c>
    </row>
    <row r="3" spans="1:3" ht="37.5" customHeight="1" thickBot="1">
      <c r="A3" s="23" t="s">
        <v>69</v>
      </c>
      <c r="B3" s="24" t="s">
        <v>17</v>
      </c>
      <c r="C3" s="40" t="e">
        <f>+CONCATENATE(LEFT(#REF!,4),". évi előirányzat")</f>
        <v>#REF!</v>
      </c>
    </row>
    <row r="4" spans="1:3" s="411" customFormat="1" ht="12" customHeight="1" thickBot="1">
      <c r="A4" s="405"/>
      <c r="B4" s="406" t="s">
        <v>489</v>
      </c>
      <c r="C4" s="407" t="s">
        <v>490</v>
      </c>
    </row>
    <row r="5" spans="1:3" s="412" customFormat="1" ht="12" customHeight="1" thickBot="1">
      <c r="A5" s="20" t="s">
        <v>18</v>
      </c>
      <c r="B5" s="21" t="s">
        <v>251</v>
      </c>
      <c r="C5" s="287">
        <f>+C6+C7+C8+C9+C10+C11</f>
        <v>0</v>
      </c>
    </row>
    <row r="6" spans="1:3" s="412" customFormat="1" ht="12" customHeight="1">
      <c r="A6" s="15" t="s">
        <v>98</v>
      </c>
      <c r="B6" s="413" t="s">
        <v>252</v>
      </c>
      <c r="C6" s="290"/>
    </row>
    <row r="7" spans="1:3" s="412" customFormat="1" ht="12" customHeight="1">
      <c r="A7" s="14" t="s">
        <v>99</v>
      </c>
      <c r="B7" s="414" t="s">
        <v>253</v>
      </c>
      <c r="C7" s="289"/>
    </row>
    <row r="8" spans="1:3" s="412" customFormat="1" ht="12" customHeight="1">
      <c r="A8" s="14" t="s">
        <v>100</v>
      </c>
      <c r="B8" s="414" t="s">
        <v>540</v>
      </c>
      <c r="C8" s="289"/>
    </row>
    <row r="9" spans="1:3" s="412" customFormat="1" ht="12" customHeight="1">
      <c r="A9" s="14" t="s">
        <v>101</v>
      </c>
      <c r="B9" s="414" t="s">
        <v>255</v>
      </c>
      <c r="C9" s="289"/>
    </row>
    <row r="10" spans="1:3" s="412" customFormat="1" ht="12" customHeight="1">
      <c r="A10" s="14" t="s">
        <v>143</v>
      </c>
      <c r="B10" s="283" t="s">
        <v>434</v>
      </c>
      <c r="C10" s="289"/>
    </row>
    <row r="11" spans="1:3" s="412" customFormat="1" ht="12" customHeight="1" thickBot="1">
      <c r="A11" s="16" t="s">
        <v>102</v>
      </c>
      <c r="B11" s="284" t="s">
        <v>435</v>
      </c>
      <c r="C11" s="289"/>
    </row>
    <row r="12" spans="1:3" s="412" customFormat="1" ht="12" customHeight="1" thickBot="1">
      <c r="A12" s="20" t="s">
        <v>19</v>
      </c>
      <c r="B12" s="282" t="s">
        <v>256</v>
      </c>
      <c r="C12" s="287">
        <f>+C13+C14+C15+C16+C17</f>
        <v>0</v>
      </c>
    </row>
    <row r="13" spans="1:3" s="412" customFormat="1" ht="12" customHeight="1">
      <c r="A13" s="15" t="s">
        <v>104</v>
      </c>
      <c r="B13" s="413" t="s">
        <v>257</v>
      </c>
      <c r="C13" s="290"/>
    </row>
    <row r="14" spans="1:3" s="412" customFormat="1" ht="12" customHeight="1">
      <c r="A14" s="14" t="s">
        <v>105</v>
      </c>
      <c r="B14" s="414" t="s">
        <v>258</v>
      </c>
      <c r="C14" s="289"/>
    </row>
    <row r="15" spans="1:3" s="412" customFormat="1" ht="12" customHeight="1">
      <c r="A15" s="14" t="s">
        <v>106</v>
      </c>
      <c r="B15" s="414" t="s">
        <v>426</v>
      </c>
      <c r="C15" s="289"/>
    </row>
    <row r="16" spans="1:3" s="412" customFormat="1" ht="12" customHeight="1">
      <c r="A16" s="14" t="s">
        <v>107</v>
      </c>
      <c r="B16" s="414" t="s">
        <v>427</v>
      </c>
      <c r="C16" s="289"/>
    </row>
    <row r="17" spans="1:3" s="412" customFormat="1" ht="12" customHeight="1">
      <c r="A17" s="14" t="s">
        <v>108</v>
      </c>
      <c r="B17" s="414" t="s">
        <v>259</v>
      </c>
      <c r="C17" s="289"/>
    </row>
    <row r="18" spans="1:3" s="412" customFormat="1" ht="12" customHeight="1" thickBot="1">
      <c r="A18" s="16" t="s">
        <v>117</v>
      </c>
      <c r="B18" s="284" t="s">
        <v>260</v>
      </c>
      <c r="C18" s="291"/>
    </row>
    <row r="19" spans="1:3" s="412" customFormat="1" ht="12" customHeight="1" thickBot="1">
      <c r="A19" s="20" t="s">
        <v>20</v>
      </c>
      <c r="B19" s="21" t="s">
        <v>261</v>
      </c>
      <c r="C19" s="287">
        <f>+C20+C21+C22+C23+C24</f>
        <v>0</v>
      </c>
    </row>
    <row r="20" spans="1:3" s="412" customFormat="1" ht="12" customHeight="1">
      <c r="A20" s="15" t="s">
        <v>87</v>
      </c>
      <c r="B20" s="413" t="s">
        <v>262</v>
      </c>
      <c r="C20" s="290"/>
    </row>
    <row r="21" spans="1:3" s="412" customFormat="1" ht="12" customHeight="1">
      <c r="A21" s="14" t="s">
        <v>88</v>
      </c>
      <c r="B21" s="414" t="s">
        <v>263</v>
      </c>
      <c r="C21" s="289"/>
    </row>
    <row r="22" spans="1:3" s="412" customFormat="1" ht="12" customHeight="1">
      <c r="A22" s="14" t="s">
        <v>89</v>
      </c>
      <c r="B22" s="414" t="s">
        <v>428</v>
      </c>
      <c r="C22" s="289"/>
    </row>
    <row r="23" spans="1:3" s="412" customFormat="1" ht="12" customHeight="1">
      <c r="A23" s="14" t="s">
        <v>90</v>
      </c>
      <c r="B23" s="414" t="s">
        <v>429</v>
      </c>
      <c r="C23" s="289"/>
    </row>
    <row r="24" spans="1:3" s="412" customFormat="1" ht="12" customHeight="1">
      <c r="A24" s="14" t="s">
        <v>164</v>
      </c>
      <c r="B24" s="414" t="s">
        <v>264</v>
      </c>
      <c r="C24" s="289"/>
    </row>
    <row r="25" spans="1:3" s="412" customFormat="1" ht="12" customHeight="1" thickBot="1">
      <c r="A25" s="16" t="s">
        <v>165</v>
      </c>
      <c r="B25" s="415" t="s">
        <v>265</v>
      </c>
      <c r="C25" s="291"/>
    </row>
    <row r="26" spans="1:3" s="412" customFormat="1" ht="12" customHeight="1" thickBot="1">
      <c r="A26" s="20" t="s">
        <v>166</v>
      </c>
      <c r="B26" s="21" t="s">
        <v>550</v>
      </c>
      <c r="C26" s="293">
        <f>SUM(C27:C33)</f>
        <v>0</v>
      </c>
    </row>
    <row r="27" spans="1:3" s="412" customFormat="1" ht="12" customHeight="1">
      <c r="A27" s="15" t="s">
        <v>267</v>
      </c>
      <c r="B27" s="413" t="s">
        <v>545</v>
      </c>
      <c r="C27" s="290"/>
    </row>
    <row r="28" spans="1:3" s="412" customFormat="1" ht="12" customHeight="1">
      <c r="A28" s="14" t="s">
        <v>268</v>
      </c>
      <c r="B28" s="414" t="s">
        <v>546</v>
      </c>
      <c r="C28" s="289"/>
    </row>
    <row r="29" spans="1:3" s="412" customFormat="1" ht="12" customHeight="1">
      <c r="A29" s="14" t="s">
        <v>269</v>
      </c>
      <c r="B29" s="414" t="s">
        <v>547</v>
      </c>
      <c r="C29" s="289"/>
    </row>
    <row r="30" spans="1:3" s="412" customFormat="1" ht="12" customHeight="1">
      <c r="A30" s="14" t="s">
        <v>270</v>
      </c>
      <c r="B30" s="414" t="s">
        <v>548</v>
      </c>
      <c r="C30" s="289"/>
    </row>
    <row r="31" spans="1:3" s="412" customFormat="1" ht="12" customHeight="1">
      <c r="A31" s="14" t="s">
        <v>542</v>
      </c>
      <c r="B31" s="414" t="s">
        <v>271</v>
      </c>
      <c r="C31" s="289"/>
    </row>
    <row r="32" spans="1:3" s="412" customFormat="1" ht="12" customHeight="1">
      <c r="A32" s="14" t="s">
        <v>543</v>
      </c>
      <c r="B32" s="414" t="s">
        <v>272</v>
      </c>
      <c r="C32" s="289"/>
    </row>
    <row r="33" spans="1:3" s="412" customFormat="1" ht="12" customHeight="1" thickBot="1">
      <c r="A33" s="16" t="s">
        <v>544</v>
      </c>
      <c r="B33" s="502" t="s">
        <v>273</v>
      </c>
      <c r="C33" s="291"/>
    </row>
    <row r="34" spans="1:3" s="412" customFormat="1" ht="12" customHeight="1" thickBot="1">
      <c r="A34" s="20" t="s">
        <v>22</v>
      </c>
      <c r="B34" s="21" t="s">
        <v>436</v>
      </c>
      <c r="C34" s="287">
        <f>SUM(C35:C45)</f>
        <v>0</v>
      </c>
    </row>
    <row r="35" spans="1:3" s="412" customFormat="1" ht="12" customHeight="1">
      <c r="A35" s="15" t="s">
        <v>91</v>
      </c>
      <c r="B35" s="413" t="s">
        <v>276</v>
      </c>
      <c r="C35" s="290"/>
    </row>
    <row r="36" spans="1:3" s="412" customFormat="1" ht="12" customHeight="1">
      <c r="A36" s="14" t="s">
        <v>92</v>
      </c>
      <c r="B36" s="414" t="s">
        <v>277</v>
      </c>
      <c r="C36" s="289"/>
    </row>
    <row r="37" spans="1:3" s="412" customFormat="1" ht="12" customHeight="1">
      <c r="A37" s="14" t="s">
        <v>93</v>
      </c>
      <c r="B37" s="414" t="s">
        <v>278</v>
      </c>
      <c r="C37" s="289"/>
    </row>
    <row r="38" spans="1:3" s="412" customFormat="1" ht="12" customHeight="1">
      <c r="A38" s="14" t="s">
        <v>168</v>
      </c>
      <c r="B38" s="414" t="s">
        <v>279</v>
      </c>
      <c r="C38" s="289"/>
    </row>
    <row r="39" spans="1:3" s="412" customFormat="1" ht="12" customHeight="1">
      <c r="A39" s="14" t="s">
        <v>169</v>
      </c>
      <c r="B39" s="414" t="s">
        <v>280</v>
      </c>
      <c r="C39" s="289"/>
    </row>
    <row r="40" spans="1:3" s="412" customFormat="1" ht="12" customHeight="1">
      <c r="A40" s="14" t="s">
        <v>170</v>
      </c>
      <c r="B40" s="414" t="s">
        <v>281</v>
      </c>
      <c r="C40" s="289"/>
    </row>
    <row r="41" spans="1:3" s="412" customFormat="1" ht="12" customHeight="1">
      <c r="A41" s="14" t="s">
        <v>171</v>
      </c>
      <c r="B41" s="414" t="s">
        <v>282</v>
      </c>
      <c r="C41" s="289"/>
    </row>
    <row r="42" spans="1:3" s="412" customFormat="1" ht="12" customHeight="1">
      <c r="A42" s="14" t="s">
        <v>172</v>
      </c>
      <c r="B42" s="414" t="s">
        <v>549</v>
      </c>
      <c r="C42" s="289"/>
    </row>
    <row r="43" spans="1:3" s="412" customFormat="1" ht="12" customHeight="1">
      <c r="A43" s="14" t="s">
        <v>274</v>
      </c>
      <c r="B43" s="414" t="s">
        <v>284</v>
      </c>
      <c r="C43" s="292"/>
    </row>
    <row r="44" spans="1:3" s="412" customFormat="1" ht="12" customHeight="1">
      <c r="A44" s="16" t="s">
        <v>275</v>
      </c>
      <c r="B44" s="415" t="s">
        <v>438</v>
      </c>
      <c r="C44" s="399"/>
    </row>
    <row r="45" spans="1:3" s="412" customFormat="1" ht="12" customHeight="1" thickBot="1">
      <c r="A45" s="16" t="s">
        <v>437</v>
      </c>
      <c r="B45" s="284" t="s">
        <v>285</v>
      </c>
      <c r="C45" s="399"/>
    </row>
    <row r="46" spans="1:3" s="412" customFormat="1" ht="12" customHeight="1" thickBot="1">
      <c r="A46" s="20" t="s">
        <v>23</v>
      </c>
      <c r="B46" s="21" t="s">
        <v>286</v>
      </c>
      <c r="C46" s="287">
        <f>SUM(C47:C51)</f>
        <v>0</v>
      </c>
    </row>
    <row r="47" spans="1:3" s="412" customFormat="1" ht="12" customHeight="1">
      <c r="A47" s="15" t="s">
        <v>94</v>
      </c>
      <c r="B47" s="413" t="s">
        <v>290</v>
      </c>
      <c r="C47" s="458"/>
    </row>
    <row r="48" spans="1:3" s="412" customFormat="1" ht="12" customHeight="1">
      <c r="A48" s="14" t="s">
        <v>95</v>
      </c>
      <c r="B48" s="414" t="s">
        <v>291</v>
      </c>
      <c r="C48" s="292"/>
    </row>
    <row r="49" spans="1:3" s="412" customFormat="1" ht="12" customHeight="1">
      <c r="A49" s="14" t="s">
        <v>287</v>
      </c>
      <c r="B49" s="414" t="s">
        <v>292</v>
      </c>
      <c r="C49" s="292"/>
    </row>
    <row r="50" spans="1:3" s="412" customFormat="1" ht="12" customHeight="1">
      <c r="A50" s="14" t="s">
        <v>288</v>
      </c>
      <c r="B50" s="414" t="s">
        <v>293</v>
      </c>
      <c r="C50" s="292"/>
    </row>
    <row r="51" spans="1:3" s="412" customFormat="1" ht="12" customHeight="1" thickBot="1">
      <c r="A51" s="16" t="s">
        <v>289</v>
      </c>
      <c r="B51" s="284" t="s">
        <v>294</v>
      </c>
      <c r="C51" s="399"/>
    </row>
    <row r="52" spans="1:3" s="412" customFormat="1" ht="12" customHeight="1" thickBot="1">
      <c r="A52" s="20" t="s">
        <v>173</v>
      </c>
      <c r="B52" s="21" t="s">
        <v>295</v>
      </c>
      <c r="C52" s="287">
        <f>SUM(C53:C55)</f>
        <v>0</v>
      </c>
    </row>
    <row r="53" spans="1:3" s="412" customFormat="1" ht="12" customHeight="1">
      <c r="A53" s="15" t="s">
        <v>96</v>
      </c>
      <c r="B53" s="413" t="s">
        <v>296</v>
      </c>
      <c r="C53" s="290"/>
    </row>
    <row r="54" spans="1:3" s="412" customFormat="1" ht="12" customHeight="1">
      <c r="A54" s="14" t="s">
        <v>97</v>
      </c>
      <c r="B54" s="414" t="s">
        <v>430</v>
      </c>
      <c r="C54" s="289"/>
    </row>
    <row r="55" spans="1:3" s="412" customFormat="1" ht="12" customHeight="1">
      <c r="A55" s="14" t="s">
        <v>299</v>
      </c>
      <c r="B55" s="414" t="s">
        <v>297</v>
      </c>
      <c r="C55" s="289"/>
    </row>
    <row r="56" spans="1:3" s="412" customFormat="1" ht="12" customHeight="1" thickBot="1">
      <c r="A56" s="16" t="s">
        <v>300</v>
      </c>
      <c r="B56" s="284" t="s">
        <v>298</v>
      </c>
      <c r="C56" s="291"/>
    </row>
    <row r="57" spans="1:3" s="412" customFormat="1" ht="12" customHeight="1" thickBot="1">
      <c r="A57" s="20" t="s">
        <v>25</v>
      </c>
      <c r="B57" s="282" t="s">
        <v>301</v>
      </c>
      <c r="C57" s="287">
        <f>SUM(C58:C60)</f>
        <v>0</v>
      </c>
    </row>
    <row r="58" spans="1:3" s="412" customFormat="1" ht="12" customHeight="1">
      <c r="A58" s="15" t="s">
        <v>174</v>
      </c>
      <c r="B58" s="413" t="s">
        <v>303</v>
      </c>
      <c r="C58" s="292"/>
    </row>
    <row r="59" spans="1:3" s="412" customFormat="1" ht="12" customHeight="1">
      <c r="A59" s="14" t="s">
        <v>175</v>
      </c>
      <c r="B59" s="414" t="s">
        <v>431</v>
      </c>
      <c r="C59" s="292"/>
    </row>
    <row r="60" spans="1:3" s="412" customFormat="1" ht="12" customHeight="1">
      <c r="A60" s="14" t="s">
        <v>227</v>
      </c>
      <c r="B60" s="414" t="s">
        <v>304</v>
      </c>
      <c r="C60" s="292"/>
    </row>
    <row r="61" spans="1:3" s="412" customFormat="1" ht="12" customHeight="1" thickBot="1">
      <c r="A61" s="16" t="s">
        <v>302</v>
      </c>
      <c r="B61" s="284" t="s">
        <v>305</v>
      </c>
      <c r="C61" s="292"/>
    </row>
    <row r="62" spans="1:3" s="412" customFormat="1" ht="12" customHeight="1" thickBot="1">
      <c r="A62" s="483" t="s">
        <v>478</v>
      </c>
      <c r="B62" s="21" t="s">
        <v>306</v>
      </c>
      <c r="C62" s="293">
        <f>+C5+C12+C19+C26+C34+C46+C52+C57</f>
        <v>0</v>
      </c>
    </row>
    <row r="63" spans="1:3" s="412" customFormat="1" ht="12" customHeight="1" thickBot="1">
      <c r="A63" s="460" t="s">
        <v>307</v>
      </c>
      <c r="B63" s="282" t="s">
        <v>308</v>
      </c>
      <c r="C63" s="287">
        <f>SUM(C64:C66)</f>
        <v>0</v>
      </c>
    </row>
    <row r="64" spans="1:3" s="412" customFormat="1" ht="12" customHeight="1">
      <c r="A64" s="15" t="s">
        <v>339</v>
      </c>
      <c r="B64" s="413" t="s">
        <v>309</v>
      </c>
      <c r="C64" s="292"/>
    </row>
    <row r="65" spans="1:3" s="412" customFormat="1" ht="12" customHeight="1">
      <c r="A65" s="14" t="s">
        <v>348</v>
      </c>
      <c r="B65" s="414" t="s">
        <v>310</v>
      </c>
      <c r="C65" s="292"/>
    </row>
    <row r="66" spans="1:3" s="412" customFormat="1" ht="12" customHeight="1" thickBot="1">
      <c r="A66" s="16" t="s">
        <v>349</v>
      </c>
      <c r="B66" s="477" t="s">
        <v>463</v>
      </c>
      <c r="C66" s="292"/>
    </row>
    <row r="67" spans="1:3" s="412" customFormat="1" ht="12" customHeight="1" thickBot="1">
      <c r="A67" s="460" t="s">
        <v>312</v>
      </c>
      <c r="B67" s="282" t="s">
        <v>313</v>
      </c>
      <c r="C67" s="287">
        <f>SUM(C68:C71)</f>
        <v>0</v>
      </c>
    </row>
    <row r="68" spans="1:3" s="412" customFormat="1" ht="12" customHeight="1">
      <c r="A68" s="15" t="s">
        <v>144</v>
      </c>
      <c r="B68" s="413" t="s">
        <v>314</v>
      </c>
      <c r="C68" s="292"/>
    </row>
    <row r="69" spans="1:3" s="412" customFormat="1" ht="12" customHeight="1">
      <c r="A69" s="14" t="s">
        <v>145</v>
      </c>
      <c r="B69" s="414" t="s">
        <v>315</v>
      </c>
      <c r="C69" s="292"/>
    </row>
    <row r="70" spans="1:3" s="412" customFormat="1" ht="12" customHeight="1">
      <c r="A70" s="14" t="s">
        <v>340</v>
      </c>
      <c r="B70" s="414" t="s">
        <v>316</v>
      </c>
      <c r="C70" s="292"/>
    </row>
    <row r="71" spans="1:3" s="412" customFormat="1" ht="12" customHeight="1" thickBot="1">
      <c r="A71" s="16" t="s">
        <v>341</v>
      </c>
      <c r="B71" s="284" t="s">
        <v>317</v>
      </c>
      <c r="C71" s="292"/>
    </row>
    <row r="72" spans="1:3" s="412" customFormat="1" ht="12" customHeight="1" thickBot="1">
      <c r="A72" s="460" t="s">
        <v>318</v>
      </c>
      <c r="B72" s="282" t="s">
        <v>319</v>
      </c>
      <c r="C72" s="287">
        <f>SUM(C73:C74)</f>
        <v>0</v>
      </c>
    </row>
    <row r="73" spans="1:3" s="412" customFormat="1" ht="12" customHeight="1">
      <c r="A73" s="15" t="s">
        <v>342</v>
      </c>
      <c r="B73" s="413" t="s">
        <v>320</v>
      </c>
      <c r="C73" s="292"/>
    </row>
    <row r="74" spans="1:3" s="412" customFormat="1" ht="12" customHeight="1" thickBot="1">
      <c r="A74" s="16" t="s">
        <v>343</v>
      </c>
      <c r="B74" s="284" t="s">
        <v>321</v>
      </c>
      <c r="C74" s="292"/>
    </row>
    <row r="75" spans="1:3" s="412" customFormat="1" ht="12" customHeight="1" thickBot="1">
      <c r="A75" s="460" t="s">
        <v>322</v>
      </c>
      <c r="B75" s="282" t="s">
        <v>323</v>
      </c>
      <c r="C75" s="287">
        <f>SUM(C76:C78)</f>
        <v>0</v>
      </c>
    </row>
    <row r="76" spans="1:3" s="412" customFormat="1" ht="12" customHeight="1">
      <c r="A76" s="15" t="s">
        <v>344</v>
      </c>
      <c r="B76" s="413" t="s">
        <v>324</v>
      </c>
      <c r="C76" s="292"/>
    </row>
    <row r="77" spans="1:3" s="412" customFormat="1" ht="12" customHeight="1">
      <c r="A77" s="14" t="s">
        <v>345</v>
      </c>
      <c r="B77" s="414" t="s">
        <v>325</v>
      </c>
      <c r="C77" s="292"/>
    </row>
    <row r="78" spans="1:3" s="412" customFormat="1" ht="12" customHeight="1" thickBot="1">
      <c r="A78" s="16" t="s">
        <v>346</v>
      </c>
      <c r="B78" s="284" t="s">
        <v>326</v>
      </c>
      <c r="C78" s="292"/>
    </row>
    <row r="79" spans="1:3" s="412" customFormat="1" ht="12" customHeight="1" thickBot="1">
      <c r="A79" s="460" t="s">
        <v>327</v>
      </c>
      <c r="B79" s="282" t="s">
        <v>347</v>
      </c>
      <c r="C79" s="287">
        <f>SUM(C80:C83)</f>
        <v>0</v>
      </c>
    </row>
    <row r="80" spans="1:3" s="412" customFormat="1" ht="12" customHeight="1">
      <c r="A80" s="417" t="s">
        <v>328</v>
      </c>
      <c r="B80" s="413" t="s">
        <v>329</v>
      </c>
      <c r="C80" s="292"/>
    </row>
    <row r="81" spans="1:3" s="412" customFormat="1" ht="12" customHeight="1">
      <c r="A81" s="418" t="s">
        <v>330</v>
      </c>
      <c r="B81" s="414" t="s">
        <v>331</v>
      </c>
      <c r="C81" s="292"/>
    </row>
    <row r="82" spans="1:3" s="412" customFormat="1" ht="12" customHeight="1">
      <c r="A82" s="418" t="s">
        <v>332</v>
      </c>
      <c r="B82" s="414" t="s">
        <v>333</v>
      </c>
      <c r="C82" s="292"/>
    </row>
    <row r="83" spans="1:3" s="412" customFormat="1" ht="12" customHeight="1" thickBot="1">
      <c r="A83" s="419" t="s">
        <v>334</v>
      </c>
      <c r="B83" s="284" t="s">
        <v>335</v>
      </c>
      <c r="C83" s="292"/>
    </row>
    <row r="84" spans="1:3" s="412" customFormat="1" ht="12" customHeight="1" thickBot="1">
      <c r="A84" s="460" t="s">
        <v>336</v>
      </c>
      <c r="B84" s="282" t="s">
        <v>477</v>
      </c>
      <c r="C84" s="459"/>
    </row>
    <row r="85" spans="1:3" s="412" customFormat="1" ht="13.5" customHeight="1" thickBot="1">
      <c r="A85" s="460" t="s">
        <v>338</v>
      </c>
      <c r="B85" s="282" t="s">
        <v>337</v>
      </c>
      <c r="C85" s="459"/>
    </row>
    <row r="86" spans="1:3" s="412" customFormat="1" ht="15.75" customHeight="1" thickBot="1">
      <c r="A86" s="460" t="s">
        <v>350</v>
      </c>
      <c r="B86" s="420" t="s">
        <v>480</v>
      </c>
      <c r="C86" s="293">
        <f>+C63+C67+C72+C75+C79+C85+C84</f>
        <v>0</v>
      </c>
    </row>
    <row r="87" spans="1:3" s="412" customFormat="1" ht="16.5" customHeight="1" thickBot="1">
      <c r="A87" s="461" t="s">
        <v>479</v>
      </c>
      <c r="B87" s="421" t="s">
        <v>481</v>
      </c>
      <c r="C87" s="293">
        <f>+C62+C86</f>
        <v>0</v>
      </c>
    </row>
    <row r="88" spans="1:3" s="412" customFormat="1" ht="83.25" customHeight="1">
      <c r="A88" s="5"/>
      <c r="B88" s="6"/>
      <c r="C88" s="294"/>
    </row>
    <row r="89" spans="1:3" ht="16.5" customHeight="1">
      <c r="A89" s="728" t="s">
        <v>46</v>
      </c>
      <c r="B89" s="728"/>
      <c r="C89" s="728"/>
    </row>
    <row r="90" spans="1:3" s="422" customFormat="1" ht="16.5" customHeight="1" thickBot="1">
      <c r="A90" s="730" t="s">
        <v>147</v>
      </c>
      <c r="B90" s="730"/>
      <c r="C90" s="130" t="s">
        <v>226</v>
      </c>
    </row>
    <row r="91" spans="1:3" ht="37.5" customHeight="1" thickBot="1">
      <c r="A91" s="23" t="s">
        <v>69</v>
      </c>
      <c r="B91" s="24" t="s">
        <v>47</v>
      </c>
      <c r="C91" s="40" t="e">
        <f>+C3</f>
        <v>#REF!</v>
      </c>
    </row>
    <row r="92" spans="1:3" s="411" customFormat="1" ht="12" customHeight="1" thickBot="1">
      <c r="A92" s="32"/>
      <c r="B92" s="33" t="s">
        <v>489</v>
      </c>
      <c r="C92" s="34" t="s">
        <v>490</v>
      </c>
    </row>
    <row r="93" spans="1:3" ht="12" customHeight="1" thickBot="1">
      <c r="A93" s="22" t="s">
        <v>18</v>
      </c>
      <c r="B93" s="27" t="s">
        <v>439</v>
      </c>
      <c r="C93" s="286">
        <f>C94+C95+C96+C97+C98+C111</f>
        <v>0</v>
      </c>
    </row>
    <row r="94" spans="1:3" ht="12" customHeight="1">
      <c r="A94" s="17" t="s">
        <v>98</v>
      </c>
      <c r="B94" s="10" t="s">
        <v>48</v>
      </c>
      <c r="C94" s="288"/>
    </row>
    <row r="95" spans="1:3" ht="12" customHeight="1">
      <c r="A95" s="14" t="s">
        <v>99</v>
      </c>
      <c r="B95" s="8" t="s">
        <v>176</v>
      </c>
      <c r="C95" s="289"/>
    </row>
    <row r="96" spans="1:3" ht="12" customHeight="1">
      <c r="A96" s="14" t="s">
        <v>100</v>
      </c>
      <c r="B96" s="8" t="s">
        <v>135</v>
      </c>
      <c r="C96" s="291"/>
    </row>
    <row r="97" spans="1:3" ht="12" customHeight="1">
      <c r="A97" s="14" t="s">
        <v>101</v>
      </c>
      <c r="B97" s="11" t="s">
        <v>177</v>
      </c>
      <c r="C97" s="291"/>
    </row>
    <row r="98" spans="1:3" ht="12" customHeight="1">
      <c r="A98" s="14" t="s">
        <v>112</v>
      </c>
      <c r="B98" s="19" t="s">
        <v>178</v>
      </c>
      <c r="C98" s="291"/>
    </row>
    <row r="99" spans="1:3" ht="12" customHeight="1">
      <c r="A99" s="14" t="s">
        <v>102</v>
      </c>
      <c r="B99" s="8" t="s">
        <v>444</v>
      </c>
      <c r="C99" s="291"/>
    </row>
    <row r="100" spans="1:3" ht="12" customHeight="1">
      <c r="A100" s="14" t="s">
        <v>103</v>
      </c>
      <c r="B100" s="135" t="s">
        <v>443</v>
      </c>
      <c r="C100" s="291"/>
    </row>
    <row r="101" spans="1:3" ht="12" customHeight="1">
      <c r="A101" s="14" t="s">
        <v>113</v>
      </c>
      <c r="B101" s="135" t="s">
        <v>442</v>
      </c>
      <c r="C101" s="291"/>
    </row>
    <row r="102" spans="1:3" ht="12" customHeight="1">
      <c r="A102" s="14" t="s">
        <v>114</v>
      </c>
      <c r="B102" s="133" t="s">
        <v>353</v>
      </c>
      <c r="C102" s="291"/>
    </row>
    <row r="103" spans="1:3" ht="12" customHeight="1">
      <c r="A103" s="14" t="s">
        <v>115</v>
      </c>
      <c r="B103" s="134" t="s">
        <v>354</v>
      </c>
      <c r="C103" s="291"/>
    </row>
    <row r="104" spans="1:3" ht="12" customHeight="1">
      <c r="A104" s="14" t="s">
        <v>116</v>
      </c>
      <c r="B104" s="134" t="s">
        <v>355</v>
      </c>
      <c r="C104" s="291"/>
    </row>
    <row r="105" spans="1:3" ht="12" customHeight="1">
      <c r="A105" s="14" t="s">
        <v>118</v>
      </c>
      <c r="B105" s="133" t="s">
        <v>356</v>
      </c>
      <c r="C105" s="291"/>
    </row>
    <row r="106" spans="1:3" ht="12" customHeight="1">
      <c r="A106" s="14" t="s">
        <v>179</v>
      </c>
      <c r="B106" s="133" t="s">
        <v>357</v>
      </c>
      <c r="C106" s="291"/>
    </row>
    <row r="107" spans="1:3" ht="12" customHeight="1">
      <c r="A107" s="14" t="s">
        <v>351</v>
      </c>
      <c r="B107" s="134" t="s">
        <v>358</v>
      </c>
      <c r="C107" s="291"/>
    </row>
    <row r="108" spans="1:3" ht="12" customHeight="1">
      <c r="A108" s="13" t="s">
        <v>352</v>
      </c>
      <c r="B108" s="135" t="s">
        <v>359</v>
      </c>
      <c r="C108" s="291"/>
    </row>
    <row r="109" spans="1:3" ht="12" customHeight="1">
      <c r="A109" s="14" t="s">
        <v>440</v>
      </c>
      <c r="B109" s="135" t="s">
        <v>360</v>
      </c>
      <c r="C109" s="291"/>
    </row>
    <row r="110" spans="1:3" ht="12" customHeight="1">
      <c r="A110" s="16" t="s">
        <v>441</v>
      </c>
      <c r="B110" s="135" t="s">
        <v>361</v>
      </c>
      <c r="C110" s="291"/>
    </row>
    <row r="111" spans="1:3" ht="12" customHeight="1">
      <c r="A111" s="14" t="s">
        <v>445</v>
      </c>
      <c r="B111" s="11" t="s">
        <v>49</v>
      </c>
      <c r="C111" s="289"/>
    </row>
    <row r="112" spans="1:3" ht="12" customHeight="1">
      <c r="A112" s="14" t="s">
        <v>446</v>
      </c>
      <c r="B112" s="8" t="s">
        <v>448</v>
      </c>
      <c r="C112" s="289"/>
    </row>
    <row r="113" spans="1:3" ht="12" customHeight="1" thickBot="1">
      <c r="A113" s="18" t="s">
        <v>447</v>
      </c>
      <c r="B113" s="481" t="s">
        <v>449</v>
      </c>
      <c r="C113" s="295"/>
    </row>
    <row r="114" spans="1:3" ht="12" customHeight="1" thickBot="1">
      <c r="A114" s="478" t="s">
        <v>19</v>
      </c>
      <c r="B114" s="479" t="s">
        <v>362</v>
      </c>
      <c r="C114" s="480">
        <f>+C115+C117+C119</f>
        <v>0</v>
      </c>
    </row>
    <row r="115" spans="1:3" ht="12" customHeight="1">
      <c r="A115" s="15" t="s">
        <v>104</v>
      </c>
      <c r="B115" s="8" t="s">
        <v>225</v>
      </c>
      <c r="C115" s="290"/>
    </row>
    <row r="116" spans="1:3" ht="12" customHeight="1">
      <c r="A116" s="15" t="s">
        <v>105</v>
      </c>
      <c r="B116" s="12" t="s">
        <v>366</v>
      </c>
      <c r="C116" s="290"/>
    </row>
    <row r="117" spans="1:3" ht="12" customHeight="1">
      <c r="A117" s="15" t="s">
        <v>106</v>
      </c>
      <c r="B117" s="12" t="s">
        <v>180</v>
      </c>
      <c r="C117" s="289"/>
    </row>
    <row r="118" spans="1:3" ht="12" customHeight="1">
      <c r="A118" s="15" t="s">
        <v>107</v>
      </c>
      <c r="B118" s="12" t="s">
        <v>367</v>
      </c>
      <c r="C118" s="269"/>
    </row>
    <row r="119" spans="1:3" ht="12" customHeight="1">
      <c r="A119" s="15" t="s">
        <v>108</v>
      </c>
      <c r="B119" s="284" t="s">
        <v>228</v>
      </c>
      <c r="C119" s="269"/>
    </row>
    <row r="120" spans="1:3" ht="12" customHeight="1">
      <c r="A120" s="15" t="s">
        <v>117</v>
      </c>
      <c r="B120" s="283" t="s">
        <v>432</v>
      </c>
      <c r="C120" s="269"/>
    </row>
    <row r="121" spans="1:3" ht="12" customHeight="1">
      <c r="A121" s="15" t="s">
        <v>119</v>
      </c>
      <c r="B121" s="409" t="s">
        <v>372</v>
      </c>
      <c r="C121" s="269"/>
    </row>
    <row r="122" spans="1:3" ht="15">
      <c r="A122" s="15" t="s">
        <v>181</v>
      </c>
      <c r="B122" s="134" t="s">
        <v>355</v>
      </c>
      <c r="C122" s="269"/>
    </row>
    <row r="123" spans="1:3" ht="12" customHeight="1">
      <c r="A123" s="15" t="s">
        <v>182</v>
      </c>
      <c r="B123" s="134" t="s">
        <v>371</v>
      </c>
      <c r="C123" s="269"/>
    </row>
    <row r="124" spans="1:3" ht="12" customHeight="1">
      <c r="A124" s="15" t="s">
        <v>183</v>
      </c>
      <c r="B124" s="134" t="s">
        <v>370</v>
      </c>
      <c r="C124" s="269"/>
    </row>
    <row r="125" spans="1:3" ht="12" customHeight="1">
      <c r="A125" s="15" t="s">
        <v>363</v>
      </c>
      <c r="B125" s="134" t="s">
        <v>358</v>
      </c>
      <c r="C125" s="269"/>
    </row>
    <row r="126" spans="1:3" ht="12" customHeight="1">
      <c r="A126" s="15" t="s">
        <v>364</v>
      </c>
      <c r="B126" s="134" t="s">
        <v>369</v>
      </c>
      <c r="C126" s="269"/>
    </row>
    <row r="127" spans="1:3" ht="15.75" thickBot="1">
      <c r="A127" s="13" t="s">
        <v>365</v>
      </c>
      <c r="B127" s="134" t="s">
        <v>368</v>
      </c>
      <c r="C127" s="271"/>
    </row>
    <row r="128" spans="1:3" ht="12" customHeight="1" thickBot="1">
      <c r="A128" s="20" t="s">
        <v>20</v>
      </c>
      <c r="B128" s="122" t="s">
        <v>450</v>
      </c>
      <c r="C128" s="287">
        <f>+C93+C114</f>
        <v>0</v>
      </c>
    </row>
    <row r="129" spans="1:3" ht="12" customHeight="1" thickBot="1">
      <c r="A129" s="20" t="s">
        <v>21</v>
      </c>
      <c r="B129" s="122" t="s">
        <v>451</v>
      </c>
      <c r="C129" s="287">
        <f>+C130+C131+C132</f>
        <v>0</v>
      </c>
    </row>
    <row r="130" spans="1:3" ht="12" customHeight="1">
      <c r="A130" s="15" t="s">
        <v>267</v>
      </c>
      <c r="B130" s="12" t="s">
        <v>458</v>
      </c>
      <c r="C130" s="269"/>
    </row>
    <row r="131" spans="1:3" ht="12" customHeight="1">
      <c r="A131" s="15" t="s">
        <v>268</v>
      </c>
      <c r="B131" s="12" t="s">
        <v>459</v>
      </c>
      <c r="C131" s="269"/>
    </row>
    <row r="132" spans="1:3" ht="12" customHeight="1" thickBot="1">
      <c r="A132" s="13" t="s">
        <v>269</v>
      </c>
      <c r="B132" s="12" t="s">
        <v>460</v>
      </c>
      <c r="C132" s="269"/>
    </row>
    <row r="133" spans="1:3" ht="12" customHeight="1" thickBot="1">
      <c r="A133" s="20" t="s">
        <v>22</v>
      </c>
      <c r="B133" s="122" t="s">
        <v>452</v>
      </c>
      <c r="C133" s="287">
        <f>SUM(C134:C139)</f>
        <v>0</v>
      </c>
    </row>
    <row r="134" spans="1:3" ht="12" customHeight="1">
      <c r="A134" s="15" t="s">
        <v>91</v>
      </c>
      <c r="B134" s="9" t="s">
        <v>461</v>
      </c>
      <c r="C134" s="269"/>
    </row>
    <row r="135" spans="1:3" ht="12" customHeight="1">
      <c r="A135" s="15" t="s">
        <v>92</v>
      </c>
      <c r="B135" s="9" t="s">
        <v>453</v>
      </c>
      <c r="C135" s="269"/>
    </row>
    <row r="136" spans="1:3" ht="12" customHeight="1">
      <c r="A136" s="15" t="s">
        <v>93</v>
      </c>
      <c r="B136" s="9" t="s">
        <v>454</v>
      </c>
      <c r="C136" s="269"/>
    </row>
    <row r="137" spans="1:3" ht="12" customHeight="1">
      <c r="A137" s="15" t="s">
        <v>168</v>
      </c>
      <c r="B137" s="9" t="s">
        <v>455</v>
      </c>
      <c r="C137" s="269"/>
    </row>
    <row r="138" spans="1:3" ht="12" customHeight="1">
      <c r="A138" s="15" t="s">
        <v>169</v>
      </c>
      <c r="B138" s="9" t="s">
        <v>456</v>
      </c>
      <c r="C138" s="269"/>
    </row>
    <row r="139" spans="1:3" ht="12" customHeight="1" thickBot="1">
      <c r="A139" s="13" t="s">
        <v>170</v>
      </c>
      <c r="B139" s="9" t="s">
        <v>457</v>
      </c>
      <c r="C139" s="269"/>
    </row>
    <row r="140" spans="1:3" ht="12" customHeight="1" thickBot="1">
      <c r="A140" s="20" t="s">
        <v>23</v>
      </c>
      <c r="B140" s="122" t="s">
        <v>465</v>
      </c>
      <c r="C140" s="293">
        <f>+C141+C142+C143+C144</f>
        <v>0</v>
      </c>
    </row>
    <row r="141" spans="1:3" ht="12" customHeight="1">
      <c r="A141" s="15" t="s">
        <v>94</v>
      </c>
      <c r="B141" s="9" t="s">
        <v>373</v>
      </c>
      <c r="C141" s="269"/>
    </row>
    <row r="142" spans="1:3" ht="12" customHeight="1">
      <c r="A142" s="15" t="s">
        <v>95</v>
      </c>
      <c r="B142" s="9" t="s">
        <v>374</v>
      </c>
      <c r="C142" s="269"/>
    </row>
    <row r="143" spans="1:3" ht="12" customHeight="1">
      <c r="A143" s="15" t="s">
        <v>287</v>
      </c>
      <c r="B143" s="9" t="s">
        <v>466</v>
      </c>
      <c r="C143" s="269"/>
    </row>
    <row r="144" spans="1:3" ht="12" customHeight="1" thickBot="1">
      <c r="A144" s="13" t="s">
        <v>288</v>
      </c>
      <c r="B144" s="7" t="s">
        <v>393</v>
      </c>
      <c r="C144" s="269"/>
    </row>
    <row r="145" spans="1:3" ht="12" customHeight="1" thickBot="1">
      <c r="A145" s="20" t="s">
        <v>24</v>
      </c>
      <c r="B145" s="122" t="s">
        <v>467</v>
      </c>
      <c r="C145" s="296">
        <f>SUM(C146:C150)</f>
        <v>0</v>
      </c>
    </row>
    <row r="146" spans="1:3" ht="12" customHeight="1">
      <c r="A146" s="15" t="s">
        <v>96</v>
      </c>
      <c r="B146" s="9" t="s">
        <v>462</v>
      </c>
      <c r="C146" s="269"/>
    </row>
    <row r="147" spans="1:3" ht="12" customHeight="1">
      <c r="A147" s="15" t="s">
        <v>97</v>
      </c>
      <c r="B147" s="9" t="s">
        <v>469</v>
      </c>
      <c r="C147" s="269"/>
    </row>
    <row r="148" spans="1:3" ht="12" customHeight="1">
      <c r="A148" s="15" t="s">
        <v>299</v>
      </c>
      <c r="B148" s="9" t="s">
        <v>464</v>
      </c>
      <c r="C148" s="269"/>
    </row>
    <row r="149" spans="1:3" ht="12" customHeight="1">
      <c r="A149" s="15" t="s">
        <v>300</v>
      </c>
      <c r="B149" s="9" t="s">
        <v>470</v>
      </c>
      <c r="C149" s="269"/>
    </row>
    <row r="150" spans="1:3" ht="12" customHeight="1" thickBot="1">
      <c r="A150" s="15" t="s">
        <v>468</v>
      </c>
      <c r="B150" s="9" t="s">
        <v>471</v>
      </c>
      <c r="C150" s="269"/>
    </row>
    <row r="151" spans="1:3" ht="12" customHeight="1" thickBot="1">
      <c r="A151" s="20" t="s">
        <v>25</v>
      </c>
      <c r="B151" s="122" t="s">
        <v>472</v>
      </c>
      <c r="C151" s="482"/>
    </row>
    <row r="152" spans="1:3" ht="12" customHeight="1" thickBot="1">
      <c r="A152" s="20" t="s">
        <v>26</v>
      </c>
      <c r="B152" s="122" t="s">
        <v>473</v>
      </c>
      <c r="C152" s="482"/>
    </row>
    <row r="153" spans="1:9" ht="15" customHeight="1" thickBot="1">
      <c r="A153" s="20" t="s">
        <v>27</v>
      </c>
      <c r="B153" s="122" t="s">
        <v>475</v>
      </c>
      <c r="C153" s="423">
        <f>+C129+C133+C140+C145+C151+C152</f>
        <v>0</v>
      </c>
      <c r="F153" s="424"/>
      <c r="G153" s="425"/>
      <c r="H153" s="425"/>
      <c r="I153" s="425"/>
    </row>
    <row r="154" spans="1:3" s="412" customFormat="1" ht="12.75" customHeight="1" thickBot="1">
      <c r="A154" s="285" t="s">
        <v>28</v>
      </c>
      <c r="B154" s="377" t="s">
        <v>474</v>
      </c>
      <c r="C154" s="423">
        <f>+C128+C153</f>
        <v>0</v>
      </c>
    </row>
    <row r="155" ht="7.5" customHeight="1"/>
    <row r="156" spans="1:3" ht="15">
      <c r="A156" s="731" t="s">
        <v>375</v>
      </c>
      <c r="B156" s="731"/>
      <c r="C156" s="731"/>
    </row>
    <row r="157" spans="1:3" ht="15" customHeight="1" thickBot="1">
      <c r="A157" s="729" t="s">
        <v>148</v>
      </c>
      <c r="B157" s="729"/>
      <c r="C157" s="297" t="s">
        <v>226</v>
      </c>
    </row>
    <row r="158" spans="1:4" ht="13.5" customHeight="1" thickBot="1">
      <c r="A158" s="20">
        <v>1</v>
      </c>
      <c r="B158" s="26" t="s">
        <v>476</v>
      </c>
      <c r="C158" s="287">
        <f>+C62-C128</f>
        <v>0</v>
      </c>
      <c r="D158" s="426"/>
    </row>
    <row r="159" spans="1:3" ht="27.75" customHeight="1" thickBot="1">
      <c r="A159" s="20" t="s">
        <v>19</v>
      </c>
      <c r="B159" s="26" t="s">
        <v>482</v>
      </c>
      <c r="C159" s="287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BreakPreview" zoomScale="110" zoomScaleNormal="120" zoomScaleSheetLayoutView="110" workbookViewId="0" topLeftCell="A75">
      <selection activeCell="E72" sqref="E72"/>
    </sheetView>
  </sheetViews>
  <sheetFormatPr defaultColWidth="9.375" defaultRowHeight="12.75"/>
  <cols>
    <col min="1" max="1" width="9.50390625" style="378" customWidth="1"/>
    <col min="2" max="2" width="55.50390625" style="378" customWidth="1"/>
    <col min="3" max="3" width="13.875" style="379" customWidth="1"/>
    <col min="4" max="4" width="13.50390625" style="379" customWidth="1"/>
    <col min="5" max="5" width="12.00390625" style="379" customWidth="1"/>
    <col min="6" max="6" width="9.75390625" style="379" customWidth="1"/>
    <col min="7" max="7" width="11.00390625" style="410" bestFit="1" customWidth="1"/>
    <col min="8" max="16384" width="9.375" style="410" customWidth="1"/>
  </cols>
  <sheetData>
    <row r="1" spans="1:6" ht="15.75" customHeight="1">
      <c r="A1" s="728" t="s">
        <v>15</v>
      </c>
      <c r="B1" s="728"/>
      <c r="C1" s="728"/>
      <c r="D1" s="728"/>
      <c r="E1" s="728"/>
      <c r="F1" s="728"/>
    </row>
    <row r="2" spans="1:6" ht="15.75" customHeight="1" thickBot="1">
      <c r="A2" s="729" t="s">
        <v>146</v>
      </c>
      <c r="B2" s="729"/>
      <c r="C2" s="297"/>
      <c r="D2" s="297"/>
      <c r="E2" s="297"/>
      <c r="F2" s="297" t="s">
        <v>614</v>
      </c>
    </row>
    <row r="3" spans="1:6" ht="37.5" customHeight="1" thickBot="1">
      <c r="A3" s="741" t="s">
        <v>69</v>
      </c>
      <c r="B3" s="743" t="s">
        <v>17</v>
      </c>
      <c r="C3" s="737" t="s">
        <v>586</v>
      </c>
      <c r="D3" s="737"/>
      <c r="E3" s="737"/>
      <c r="F3" s="738"/>
    </row>
    <row r="4" spans="1:6" s="411" customFormat="1" ht="32.25" customHeight="1" thickBot="1">
      <c r="A4" s="742"/>
      <c r="B4" s="744"/>
      <c r="C4" s="491" t="s">
        <v>660</v>
      </c>
      <c r="D4" s="407" t="s">
        <v>661</v>
      </c>
      <c r="E4" s="407" t="s">
        <v>662</v>
      </c>
      <c r="F4" s="407" t="s">
        <v>663</v>
      </c>
    </row>
    <row r="5" spans="1:6" s="412" customFormat="1" ht="12" customHeight="1" thickBot="1">
      <c r="A5" s="20" t="s">
        <v>18</v>
      </c>
      <c r="B5" s="21" t="s">
        <v>251</v>
      </c>
      <c r="C5" s="287">
        <f>+C6+C7+C8+C9+C10+C11</f>
        <v>83392569</v>
      </c>
      <c r="D5" s="287">
        <f>+D6+D7+D8+D9+D10+D11</f>
        <v>83392569</v>
      </c>
      <c r="E5" s="287">
        <f>+E6+E7+E8+E9+E10+E11</f>
        <v>0</v>
      </c>
      <c r="F5" s="287">
        <f>+F6+F7+F8+F9+F10+F11</f>
        <v>0</v>
      </c>
    </row>
    <row r="6" spans="1:6" s="412" customFormat="1" ht="12" customHeight="1">
      <c r="A6" s="15" t="s">
        <v>98</v>
      </c>
      <c r="B6" s="413" t="s">
        <v>252</v>
      </c>
      <c r="C6" s="290">
        <f aca="true" t="shared" si="0" ref="C6:C11">D6+E6+F6</f>
        <v>22488896</v>
      </c>
      <c r="D6" s="290">
        <f>'9.1.önkorm ÖNMAGA'!D8</f>
        <v>22488896</v>
      </c>
      <c r="E6" s="290">
        <f>'[1]önkorm ÖNMAGA'!E8</f>
        <v>0</v>
      </c>
      <c r="F6" s="290"/>
    </row>
    <row r="7" spans="1:6" s="412" customFormat="1" ht="12" customHeight="1">
      <c r="A7" s="14" t="s">
        <v>99</v>
      </c>
      <c r="B7" s="414" t="s">
        <v>253</v>
      </c>
      <c r="C7" s="290">
        <f t="shared" si="0"/>
        <v>35656051</v>
      </c>
      <c r="D7" s="290">
        <f>'9.1.önkorm ÖNMAGA'!D9</f>
        <v>35656051</v>
      </c>
      <c r="E7" s="290">
        <f>'[1]önkorm ÖNMAGA'!E9</f>
        <v>0</v>
      </c>
      <c r="F7" s="289"/>
    </row>
    <row r="8" spans="1:6" s="412" customFormat="1" ht="12" customHeight="1">
      <c r="A8" s="14" t="s">
        <v>100</v>
      </c>
      <c r="B8" s="414" t="s">
        <v>254</v>
      </c>
      <c r="C8" s="290">
        <f t="shared" si="0"/>
        <v>23318882</v>
      </c>
      <c r="D8" s="290">
        <f>'9.1.önkorm ÖNMAGA'!D10</f>
        <v>23318882</v>
      </c>
      <c r="E8" s="290"/>
      <c r="F8" s="289"/>
    </row>
    <row r="9" spans="1:6" s="412" customFormat="1" ht="12" customHeight="1">
      <c r="A9" s="14" t="s">
        <v>101</v>
      </c>
      <c r="B9" s="414" t="s">
        <v>255</v>
      </c>
      <c r="C9" s="290">
        <f t="shared" si="0"/>
        <v>1928740</v>
      </c>
      <c r="D9" s="290">
        <f>'9.1.önkorm ÖNMAGA'!D11</f>
        <v>1928740</v>
      </c>
      <c r="E9" s="290">
        <f>'[1]önkorm ÖNMAGA'!E11</f>
        <v>0</v>
      </c>
      <c r="F9" s="289"/>
    </row>
    <row r="10" spans="1:6" s="412" customFormat="1" ht="12" customHeight="1">
      <c r="A10" s="14" t="s">
        <v>143</v>
      </c>
      <c r="B10" s="414" t="s">
        <v>617</v>
      </c>
      <c r="C10" s="290">
        <f t="shared" si="0"/>
        <v>0</v>
      </c>
      <c r="D10" s="290">
        <f>'[1]önkorm ÖNMAGA'!D12</f>
        <v>0</v>
      </c>
      <c r="E10" s="290">
        <f>'[1]önkorm ÖNMAGA'!E12</f>
        <v>0</v>
      </c>
      <c r="F10" s="289"/>
    </row>
    <row r="11" spans="1:6" s="412" customFormat="1" ht="12" customHeight="1" thickBot="1">
      <c r="A11" s="16" t="s">
        <v>102</v>
      </c>
      <c r="B11" s="283" t="s">
        <v>618</v>
      </c>
      <c r="C11" s="290">
        <f t="shared" si="0"/>
        <v>0</v>
      </c>
      <c r="D11" s="289"/>
      <c r="E11" s="289"/>
      <c r="F11" s="289"/>
    </row>
    <row r="12" spans="1:6" s="412" customFormat="1" ht="12" customHeight="1" thickBot="1">
      <c r="A12" s="20" t="s">
        <v>19</v>
      </c>
      <c r="B12" s="282" t="s">
        <v>256</v>
      </c>
      <c r="C12" s="287">
        <f>+C13+C14+C15+C16+C17</f>
        <v>3684000</v>
      </c>
      <c r="D12" s="287">
        <f>+D13+D14+D15+D16+D17</f>
        <v>3684000</v>
      </c>
      <c r="E12" s="287">
        <f>+E13+E14+E15+E16+E17</f>
        <v>0</v>
      </c>
      <c r="F12" s="287">
        <f>+F13+F14+F15+F16+F17</f>
        <v>0</v>
      </c>
    </row>
    <row r="13" spans="1:6" s="412" customFormat="1" ht="12" customHeight="1">
      <c r="A13" s="15" t="s">
        <v>104</v>
      </c>
      <c r="B13" s="413" t="s">
        <v>257</v>
      </c>
      <c r="C13" s="290">
        <f aca="true" t="shared" si="1" ref="C13:C18">D13+E13+F13</f>
        <v>0</v>
      </c>
      <c r="D13" s="290">
        <f>'[1]önkorm ÖNMAGA'!D15</f>
        <v>0</v>
      </c>
      <c r="E13" s="290">
        <f>'[1]önkorm ÖNMAGA'!E15</f>
        <v>0</v>
      </c>
      <c r="F13" s="290">
        <f>'[1]önkorm ÖNMAGA'!F15</f>
        <v>0</v>
      </c>
    </row>
    <row r="14" spans="1:6" s="412" customFormat="1" ht="12" customHeight="1">
      <c r="A14" s="14" t="s">
        <v>105</v>
      </c>
      <c r="B14" s="414" t="s">
        <v>258</v>
      </c>
      <c r="C14" s="290">
        <f t="shared" si="1"/>
        <v>0</v>
      </c>
      <c r="D14" s="290">
        <f>'[1]önkorm ÖNMAGA'!D16</f>
        <v>0</v>
      </c>
      <c r="E14" s="290">
        <f>'[1]önkorm ÖNMAGA'!E16</f>
        <v>0</v>
      </c>
      <c r="F14" s="289"/>
    </row>
    <row r="15" spans="1:6" s="412" customFormat="1" ht="12" customHeight="1">
      <c r="A15" s="14" t="s">
        <v>106</v>
      </c>
      <c r="B15" s="414" t="s">
        <v>426</v>
      </c>
      <c r="C15" s="290">
        <f t="shared" si="1"/>
        <v>0</v>
      </c>
      <c r="D15" s="290">
        <f>'[1]önkorm ÖNMAGA'!D17</f>
        <v>0</v>
      </c>
      <c r="E15" s="290">
        <f>'[1]önkorm ÖNMAGA'!E17</f>
        <v>0</v>
      </c>
      <c r="F15" s="289"/>
    </row>
    <row r="16" spans="1:6" s="412" customFormat="1" ht="12" customHeight="1">
      <c r="A16" s="14" t="s">
        <v>107</v>
      </c>
      <c r="B16" s="414" t="s">
        <v>427</v>
      </c>
      <c r="C16" s="290">
        <f t="shared" si="1"/>
        <v>0</v>
      </c>
      <c r="D16" s="290">
        <f>'[1]önkorm ÖNMAGA'!D18</f>
        <v>0</v>
      </c>
      <c r="E16" s="290">
        <f>'[1]önkorm ÖNMAGA'!E18</f>
        <v>0</v>
      </c>
      <c r="F16" s="289"/>
    </row>
    <row r="17" spans="1:6" s="412" customFormat="1" ht="12" customHeight="1">
      <c r="A17" s="14" t="s">
        <v>108</v>
      </c>
      <c r="B17" s="414" t="s">
        <v>259</v>
      </c>
      <c r="C17" s="290">
        <f t="shared" si="1"/>
        <v>3684000</v>
      </c>
      <c r="D17" s="290">
        <f>'9.1.önkorm ÖNMAGA'!D19</f>
        <v>3684000</v>
      </c>
      <c r="E17" s="290">
        <f>'[1]önkorm ÖNMAGA'!E19</f>
        <v>0</v>
      </c>
      <c r="F17" s="289"/>
    </row>
    <row r="18" spans="1:6" s="412" customFormat="1" ht="12" customHeight="1" thickBot="1">
      <c r="A18" s="16" t="s">
        <v>117</v>
      </c>
      <c r="B18" s="284" t="s">
        <v>260</v>
      </c>
      <c r="C18" s="290">
        <f t="shared" si="1"/>
        <v>0</v>
      </c>
      <c r="D18" s="290">
        <f>'[1]önkorm ÖNMAGA'!D20</f>
        <v>0</v>
      </c>
      <c r="E18" s="290">
        <f>'[1]önkorm ÖNMAGA'!E20</f>
        <v>0</v>
      </c>
      <c r="F18" s="291"/>
    </row>
    <row r="19" spans="1:6" s="412" customFormat="1" ht="12" customHeight="1" thickBot="1">
      <c r="A19" s="20" t="s">
        <v>20</v>
      </c>
      <c r="B19" s="21" t="s">
        <v>261</v>
      </c>
      <c r="C19" s="287">
        <f>+C20+C21+C22+C23+C24</f>
        <v>0</v>
      </c>
      <c r="D19" s="287">
        <f>+D20+D21+D22+D23+D24</f>
        <v>0</v>
      </c>
      <c r="E19" s="287">
        <f>+E20+E21+E22+E23+E24</f>
        <v>0</v>
      </c>
      <c r="F19" s="287">
        <f>+F20+F21+F22+F23+F24</f>
        <v>0</v>
      </c>
    </row>
    <row r="20" spans="1:6" s="412" customFormat="1" ht="12" customHeight="1">
      <c r="A20" s="15" t="s">
        <v>87</v>
      </c>
      <c r="B20" s="413" t="s">
        <v>262</v>
      </c>
      <c r="C20" s="290">
        <f aca="true" t="shared" si="2" ref="C20:C25">D20+E20+F20</f>
        <v>0</v>
      </c>
      <c r="D20" s="290">
        <f>'[1]önkorm ÖNMAGA'!D22</f>
        <v>0</v>
      </c>
      <c r="E20" s="290">
        <f>'[1]önkorm ÖNMAGA'!E22</f>
        <v>0</v>
      </c>
      <c r="F20" s="290">
        <f>'[1]önkorm ÖNMAGA'!F22</f>
        <v>0</v>
      </c>
    </row>
    <row r="21" spans="1:6" s="412" customFormat="1" ht="12" customHeight="1">
      <c r="A21" s="14" t="s">
        <v>88</v>
      </c>
      <c r="B21" s="414" t="s">
        <v>263</v>
      </c>
      <c r="C21" s="290">
        <f t="shared" si="2"/>
        <v>0</v>
      </c>
      <c r="D21" s="290">
        <f>'[1]önkorm ÖNMAGA'!D23</f>
        <v>0</v>
      </c>
      <c r="E21" s="290">
        <f>'[1]önkorm ÖNMAGA'!E23</f>
        <v>0</v>
      </c>
      <c r="F21" s="289"/>
    </row>
    <row r="22" spans="1:6" s="412" customFormat="1" ht="12" customHeight="1">
      <c r="A22" s="14" t="s">
        <v>89</v>
      </c>
      <c r="B22" s="414" t="s">
        <v>428</v>
      </c>
      <c r="C22" s="290">
        <f t="shared" si="2"/>
        <v>0</v>
      </c>
      <c r="D22" s="290">
        <f>'[1]önkorm ÖNMAGA'!D24</f>
        <v>0</v>
      </c>
      <c r="E22" s="290">
        <f>'[1]önkorm ÖNMAGA'!E24</f>
        <v>0</v>
      </c>
      <c r="F22" s="289"/>
    </row>
    <row r="23" spans="1:6" s="412" customFormat="1" ht="12" customHeight="1">
      <c r="A23" s="14" t="s">
        <v>90</v>
      </c>
      <c r="B23" s="414" t="s">
        <v>429</v>
      </c>
      <c r="C23" s="290">
        <f t="shared" si="2"/>
        <v>0</v>
      </c>
      <c r="D23" s="290">
        <f>'[1]önkorm ÖNMAGA'!D25</f>
        <v>0</v>
      </c>
      <c r="E23" s="290">
        <f>'[1]önkorm ÖNMAGA'!E25</f>
        <v>0</v>
      </c>
      <c r="F23" s="289"/>
    </row>
    <row r="24" spans="1:6" s="412" customFormat="1" ht="12" customHeight="1">
      <c r="A24" s="14" t="s">
        <v>164</v>
      </c>
      <c r="B24" s="414" t="s">
        <v>264</v>
      </c>
      <c r="C24" s="290">
        <f t="shared" si="2"/>
        <v>0</v>
      </c>
      <c r="D24" s="290">
        <f>'[1]önkorm ÖNMAGA'!D26</f>
        <v>0</v>
      </c>
      <c r="E24" s="290">
        <f>'[1]önkorm ÖNMAGA'!E26</f>
        <v>0</v>
      </c>
      <c r="F24" s="289"/>
    </row>
    <row r="25" spans="1:6" s="412" customFormat="1" ht="12" customHeight="1" thickBot="1">
      <c r="A25" s="16" t="s">
        <v>165</v>
      </c>
      <c r="B25" s="415" t="s">
        <v>265</v>
      </c>
      <c r="C25" s="290">
        <f t="shared" si="2"/>
        <v>0</v>
      </c>
      <c r="D25" s="290">
        <f>'[1]önkorm ÖNMAGA'!D27</f>
        <v>0</v>
      </c>
      <c r="E25" s="290">
        <f>'[1]önkorm ÖNMAGA'!E27</f>
        <v>0</v>
      </c>
      <c r="F25" s="291"/>
    </row>
    <row r="26" spans="1:6" s="412" customFormat="1" ht="12" customHeight="1" thickBot="1">
      <c r="A26" s="20" t="s">
        <v>166</v>
      </c>
      <c r="B26" s="21" t="s">
        <v>266</v>
      </c>
      <c r="C26" s="293">
        <f>+C27+C30+C31+C32</f>
        <v>20174000</v>
      </c>
      <c r="D26" s="293">
        <f>+D27+D30+D31+D32</f>
        <v>20174000</v>
      </c>
      <c r="E26" s="293">
        <f>+E27+E30+E31+E32</f>
        <v>0</v>
      </c>
      <c r="F26" s="293">
        <f>+F27+F30+F31+F32</f>
        <v>0</v>
      </c>
    </row>
    <row r="27" spans="1:6" s="412" customFormat="1" ht="12" customHeight="1">
      <c r="A27" s="15" t="s">
        <v>267</v>
      </c>
      <c r="B27" s="413" t="s">
        <v>619</v>
      </c>
      <c r="C27" s="408">
        <f aca="true" t="shared" si="3" ref="C27:C32">D27+E27+F27</f>
        <v>17600000</v>
      </c>
      <c r="D27" s="408">
        <f>'9.1.önkorm ÖNMAGA'!D29</f>
        <v>17600000</v>
      </c>
      <c r="E27" s="408">
        <f>'[1]önkorm ÖNMAGA'!E29</f>
        <v>0</v>
      </c>
      <c r="F27" s="408">
        <f>'[1]önkorm ÖNMAGA'!F29</f>
        <v>0</v>
      </c>
    </row>
    <row r="28" spans="1:6" s="412" customFormat="1" ht="12" customHeight="1">
      <c r="A28" s="14" t="s">
        <v>620</v>
      </c>
      <c r="B28" s="414" t="s">
        <v>621</v>
      </c>
      <c r="C28" s="408">
        <f t="shared" si="3"/>
        <v>1600000</v>
      </c>
      <c r="D28" s="408">
        <f>'9.1.önkorm ÖNMAGA'!D30</f>
        <v>1600000</v>
      </c>
      <c r="E28" s="408">
        <f>'[1]önkorm ÖNMAGA'!E30</f>
        <v>0</v>
      </c>
      <c r="F28" s="408">
        <f>'[1]önkorm ÖNMAGA'!F30</f>
        <v>0</v>
      </c>
    </row>
    <row r="29" spans="1:6" s="412" customFormat="1" ht="12" customHeight="1">
      <c r="A29" s="14" t="s">
        <v>622</v>
      </c>
      <c r="B29" s="414" t="s">
        <v>623</v>
      </c>
      <c r="C29" s="408">
        <f t="shared" si="3"/>
        <v>16000000</v>
      </c>
      <c r="D29" s="408">
        <f>'9.1.önkorm ÖNMAGA'!D31</f>
        <v>16000000</v>
      </c>
      <c r="E29" s="408">
        <f>'[1]önkorm ÖNMAGA'!E31</f>
        <v>0</v>
      </c>
      <c r="F29" s="408">
        <f>'[1]önkorm ÖNMAGA'!F31</f>
        <v>0</v>
      </c>
    </row>
    <row r="30" spans="1:6" s="412" customFormat="1" ht="12" customHeight="1">
      <c r="A30" s="14" t="s">
        <v>268</v>
      </c>
      <c r="B30" s="414" t="s">
        <v>271</v>
      </c>
      <c r="C30" s="408">
        <f t="shared" si="3"/>
        <v>2574000</v>
      </c>
      <c r="D30" s="408">
        <f>'9.1.önkorm ÖNMAGA'!D32</f>
        <v>2574000</v>
      </c>
      <c r="E30" s="408">
        <f>'[1]önkorm ÖNMAGA'!E32</f>
        <v>0</v>
      </c>
      <c r="F30" s="408">
        <f>'[1]önkorm ÖNMAGA'!F32</f>
        <v>0</v>
      </c>
    </row>
    <row r="31" spans="1:6" s="412" customFormat="1" ht="12" customHeight="1">
      <c r="A31" s="14" t="s">
        <v>269</v>
      </c>
      <c r="B31" s="414" t="s">
        <v>272</v>
      </c>
      <c r="C31" s="408">
        <f t="shared" si="3"/>
        <v>0</v>
      </c>
      <c r="D31" s="408"/>
      <c r="E31" s="408">
        <f>'[1]önkorm ÖNMAGA'!E33</f>
        <v>0</v>
      </c>
      <c r="F31" s="408">
        <f>'[1]önkorm ÖNMAGA'!F33</f>
        <v>0</v>
      </c>
    </row>
    <row r="32" spans="1:6" s="412" customFormat="1" ht="12" customHeight="1" thickBot="1">
      <c r="A32" s="16" t="s">
        <v>270</v>
      </c>
      <c r="B32" s="284" t="s">
        <v>273</v>
      </c>
      <c r="C32" s="408">
        <f t="shared" si="3"/>
        <v>0</v>
      </c>
      <c r="D32" s="408">
        <f>'[1]önkorm ÖNMAGA'!D34</f>
        <v>0</v>
      </c>
      <c r="E32" s="408">
        <f>'[1]önkorm ÖNMAGA'!E34</f>
        <v>0</v>
      </c>
      <c r="F32" s="408">
        <f>'[1]önkorm ÖNMAGA'!F34</f>
        <v>0</v>
      </c>
    </row>
    <row r="33" spans="1:6" s="412" customFormat="1" ht="12" customHeight="1" thickBot="1">
      <c r="A33" s="20" t="s">
        <v>22</v>
      </c>
      <c r="B33" s="21" t="s">
        <v>624</v>
      </c>
      <c r="C33" s="287">
        <f>SUM(C34:C43)</f>
        <v>15948000</v>
      </c>
      <c r="D33" s="287">
        <f>SUM(D34:D43)</f>
        <v>15948000</v>
      </c>
      <c r="E33" s="287">
        <f>SUM(E34:E43)</f>
        <v>0</v>
      </c>
      <c r="F33" s="287">
        <f>SUM(F34:F43)</f>
        <v>0</v>
      </c>
    </row>
    <row r="34" spans="1:6" s="412" customFormat="1" ht="12" customHeight="1">
      <c r="A34" s="15" t="s">
        <v>91</v>
      </c>
      <c r="B34" s="413" t="s">
        <v>276</v>
      </c>
      <c r="C34" s="290">
        <f>D34+E34+F34</f>
        <v>0</v>
      </c>
      <c r="D34" s="290">
        <f>'9.1.önkorm ÖNMAGA'!D36</f>
        <v>0</v>
      </c>
      <c r="E34" s="290">
        <f>'[1]önkorm ÖNMAGA'!E36+'[1]hivatal'!E8+'[1]Óvoda'!E8+'[1]Önó'!E8+'[1]Műv ház'!E8+'[1]GAMESZ'!E8</f>
        <v>0</v>
      </c>
      <c r="F34" s="290">
        <f>'[1]önkorm ÖNMAGA'!F36+'[1]hivatal'!F8+'[1]Óvoda'!F8+'[1]Önó'!F8+'[1]Műv ház'!F8+'[1]GAMESZ'!F8</f>
        <v>0</v>
      </c>
    </row>
    <row r="35" spans="1:6" s="412" customFormat="1" ht="12" customHeight="1">
      <c r="A35" s="14" t="s">
        <v>92</v>
      </c>
      <c r="B35" s="414" t="s">
        <v>277</v>
      </c>
      <c r="C35" s="290">
        <f aca="true" t="shared" si="4" ref="C35:C43">D35+E35+F35</f>
        <v>3180000</v>
      </c>
      <c r="D35" s="290">
        <f>'9.1.önkorm ÖNMAGA'!D37</f>
        <v>3180000</v>
      </c>
      <c r="E35" s="290"/>
      <c r="F35" s="290">
        <f>'[1]önkorm ÖNMAGA'!F37+'[1]hivatal'!F9+'[1]Óvoda'!F9+'[1]Önó'!F9+'[1]Műv ház'!F9+'[1]GAMESZ'!F9</f>
        <v>0</v>
      </c>
    </row>
    <row r="36" spans="1:6" s="412" customFormat="1" ht="12" customHeight="1">
      <c r="A36" s="14" t="s">
        <v>93</v>
      </c>
      <c r="B36" s="414" t="s">
        <v>278</v>
      </c>
      <c r="C36" s="290">
        <f t="shared" si="4"/>
        <v>1575000</v>
      </c>
      <c r="D36" s="290">
        <f>'9.1.önkorm ÖNMAGA'!D38</f>
        <v>1575000</v>
      </c>
      <c r="E36" s="290">
        <f>'[1]önkorm ÖNMAGA'!E38+'[1]hivatal'!E10+'[1]Óvoda'!E10+'[1]Önó'!E10+'[1]Műv ház'!E10+'[1]GAMESZ'!E10</f>
        <v>0</v>
      </c>
      <c r="F36" s="290">
        <f>'[1]önkorm ÖNMAGA'!F38+'[1]hivatal'!F10+'[1]Óvoda'!F10+'[1]Önó'!F10+'[1]Műv ház'!F10+'[1]GAMESZ'!F10</f>
        <v>0</v>
      </c>
    </row>
    <row r="37" spans="1:6" s="412" customFormat="1" ht="12" customHeight="1">
      <c r="A37" s="14" t="s">
        <v>168</v>
      </c>
      <c r="B37" s="414" t="s">
        <v>279</v>
      </c>
      <c r="C37" s="290">
        <f t="shared" si="4"/>
        <v>0</v>
      </c>
      <c r="D37" s="290">
        <f>'9.1.önkorm ÖNMAGA'!D39</f>
        <v>0</v>
      </c>
      <c r="E37" s="290"/>
      <c r="F37" s="290">
        <f>'[1]önkorm ÖNMAGA'!F39+'[1]hivatal'!F11+'[1]Óvoda'!F11+'[1]Önó'!F11+'[1]Műv ház'!F11+'[1]GAMESZ'!F11</f>
        <v>0</v>
      </c>
    </row>
    <row r="38" spans="1:6" s="412" customFormat="1" ht="12" customHeight="1">
      <c r="A38" s="14" t="s">
        <v>169</v>
      </c>
      <c r="B38" s="414" t="s">
        <v>280</v>
      </c>
      <c r="C38" s="290">
        <f t="shared" si="4"/>
        <v>10130000</v>
      </c>
      <c r="D38" s="290">
        <f>'9.1.önkorm ÖNMAGA'!D40+Óvoda!D12</f>
        <v>10130000</v>
      </c>
      <c r="E38" s="290"/>
      <c r="F38" s="290">
        <f>'[1]önkorm ÖNMAGA'!F40+'[1]hivatal'!F12+'[1]Óvoda'!F12+'[1]Önó'!F12+'[1]Műv ház'!F12+'[1]GAMESZ'!F12</f>
        <v>0</v>
      </c>
    </row>
    <row r="39" spans="1:6" s="412" customFormat="1" ht="12" customHeight="1">
      <c r="A39" s="14" t="s">
        <v>170</v>
      </c>
      <c r="B39" s="414" t="s">
        <v>281</v>
      </c>
      <c r="C39" s="290">
        <f t="shared" si="4"/>
        <v>1063000</v>
      </c>
      <c r="D39" s="290">
        <f>'9.1.önkorm ÖNMAGA'!D41</f>
        <v>1063000</v>
      </c>
      <c r="E39" s="290"/>
      <c r="F39" s="290">
        <f>'[1]önkorm ÖNMAGA'!F41+'[1]hivatal'!F13+'[1]Óvoda'!F13+'[1]Önó'!F13+'[1]Műv ház'!F13+'[1]GAMESZ'!F13</f>
        <v>0</v>
      </c>
    </row>
    <row r="40" spans="1:6" s="412" customFormat="1" ht="12" customHeight="1">
      <c r="A40" s="14" t="s">
        <v>171</v>
      </c>
      <c r="B40" s="414" t="s">
        <v>282</v>
      </c>
      <c r="C40" s="290">
        <f t="shared" si="4"/>
        <v>0</v>
      </c>
      <c r="D40" s="290">
        <f>'9.1.önkorm ÖNMAGA'!D42</f>
        <v>0</v>
      </c>
      <c r="E40" s="290">
        <f>'[1]önkorm ÖNMAGA'!E42+'[1]hivatal'!E14+'[1]Óvoda'!E14+'[1]Önó'!E14+'[1]Műv ház'!E14+'[1]GAMESZ'!E14</f>
        <v>0</v>
      </c>
      <c r="F40" s="290">
        <f>'[1]önkorm ÖNMAGA'!F42+'[1]hivatal'!F14+'[1]Óvoda'!F14+'[1]Önó'!F14+'[1]Műv ház'!F14+'[1]GAMESZ'!F14</f>
        <v>0</v>
      </c>
    </row>
    <row r="41" spans="1:6" s="412" customFormat="1" ht="12" customHeight="1">
      <c r="A41" s="14" t="s">
        <v>172</v>
      </c>
      <c r="B41" s="414" t="s">
        <v>283</v>
      </c>
      <c r="C41" s="290">
        <f t="shared" si="4"/>
        <v>0</v>
      </c>
      <c r="D41" s="290"/>
      <c r="E41" s="290">
        <f>'[1]önkorm ÖNMAGA'!E43+'[1]hivatal'!E15+'[1]Óvoda'!E15+'[1]Önó'!E15+'[1]Műv ház'!E15+'[1]GAMESZ'!E15</f>
        <v>0</v>
      </c>
      <c r="F41" s="290">
        <f>'[1]önkorm ÖNMAGA'!F43+'[1]hivatal'!F15+'[1]Óvoda'!F15+'[1]Önó'!F15+'[1]Műv ház'!F15+'[1]GAMESZ'!F15</f>
        <v>0</v>
      </c>
    </row>
    <row r="42" spans="1:6" s="412" customFormat="1" ht="12" customHeight="1">
      <c r="A42" s="14" t="s">
        <v>274</v>
      </c>
      <c r="B42" s="414" t="s">
        <v>284</v>
      </c>
      <c r="C42" s="290">
        <f t="shared" si="4"/>
        <v>0</v>
      </c>
      <c r="D42" s="290">
        <f>'[1]önkorm ÖNMAGA'!D44+'[1]hivatal'!D16+'[1]Óvoda'!D16+'[1]Önó'!D16+'[1]Műv ház'!D16+'[1]GAMESZ'!D16</f>
        <v>0</v>
      </c>
      <c r="E42" s="290">
        <f>'[1]önkorm ÖNMAGA'!E44+'[1]hivatal'!E16+'[1]Óvoda'!E16+'[1]Önó'!E16+'[1]Műv ház'!E16+'[1]GAMESZ'!E16</f>
        <v>0</v>
      </c>
      <c r="F42" s="290">
        <f>'[1]önkorm ÖNMAGA'!F44+'[1]hivatal'!F16+'[1]Óvoda'!F16+'[1]Önó'!F16+'[1]Műv ház'!F16+'[1]GAMESZ'!F16</f>
        <v>0</v>
      </c>
    </row>
    <row r="43" spans="1:6" s="412" customFormat="1" ht="12" customHeight="1" thickBot="1">
      <c r="A43" s="16" t="s">
        <v>275</v>
      </c>
      <c r="B43" s="283" t="s">
        <v>285</v>
      </c>
      <c r="C43" s="290">
        <f t="shared" si="4"/>
        <v>0</v>
      </c>
      <c r="D43" s="290">
        <f>'[1]önkorm ÖNMAGA'!D45+'[1]hivatal'!D17+'[1]Óvoda'!D17+'[1]Önó'!D17+'[1]Műv ház'!D17+'[1]GAMESZ'!D17</f>
        <v>0</v>
      </c>
      <c r="E43" s="290">
        <f>'[1]önkorm ÖNMAGA'!E45+'[1]hivatal'!E17+'[1]Óvoda'!E17+'[1]Önó'!E17+'[1]Műv ház'!E17+'[1]GAMESZ'!E17</f>
        <v>0</v>
      </c>
      <c r="F43" s="290">
        <f>'[1]önkorm ÖNMAGA'!F45+'[1]hivatal'!F17+'[1]Óvoda'!F17+'[1]Önó'!F17+'[1]Műv ház'!F17+'[1]GAMESZ'!F17</f>
        <v>0</v>
      </c>
    </row>
    <row r="44" spans="1:6" s="412" customFormat="1" ht="12" customHeight="1" thickBot="1">
      <c r="A44" s="20" t="s">
        <v>23</v>
      </c>
      <c r="B44" s="21" t="s">
        <v>286</v>
      </c>
      <c r="C44" s="287">
        <f>SUM(C45:C49)</f>
        <v>0</v>
      </c>
      <c r="D44" s="287">
        <f>SUM(D45:D49)</f>
        <v>0</v>
      </c>
      <c r="E44" s="287">
        <f>SUM(E45:E49)</f>
        <v>0</v>
      </c>
      <c r="F44" s="287">
        <f>SUM(F45:F49)</f>
        <v>0</v>
      </c>
    </row>
    <row r="45" spans="1:6" s="412" customFormat="1" ht="12" customHeight="1">
      <c r="A45" s="15" t="s">
        <v>94</v>
      </c>
      <c r="B45" s="413" t="s">
        <v>290</v>
      </c>
      <c r="C45" s="458"/>
      <c r="D45" s="458"/>
      <c r="E45" s="458"/>
      <c r="F45" s="458"/>
    </row>
    <row r="46" spans="1:6" s="412" customFormat="1" ht="12" customHeight="1">
      <c r="A46" s="14" t="s">
        <v>95</v>
      </c>
      <c r="B46" s="414" t="s">
        <v>291</v>
      </c>
      <c r="C46" s="458"/>
      <c r="D46" s="292"/>
      <c r="E46" s="292"/>
      <c r="F46" s="292"/>
    </row>
    <row r="47" spans="1:6" s="412" customFormat="1" ht="12" customHeight="1">
      <c r="A47" s="14" t="s">
        <v>287</v>
      </c>
      <c r="B47" s="414" t="s">
        <v>292</v>
      </c>
      <c r="C47" s="458"/>
      <c r="D47" s="292"/>
      <c r="E47" s="292"/>
      <c r="F47" s="292"/>
    </row>
    <row r="48" spans="1:6" s="412" customFormat="1" ht="12" customHeight="1">
      <c r="A48" s="14" t="s">
        <v>288</v>
      </c>
      <c r="B48" s="414" t="s">
        <v>293</v>
      </c>
      <c r="C48" s="458"/>
      <c r="D48" s="292"/>
      <c r="E48" s="292"/>
      <c r="F48" s="292"/>
    </row>
    <row r="49" spans="1:6" s="412" customFormat="1" ht="12" customHeight="1" thickBot="1">
      <c r="A49" s="16" t="s">
        <v>289</v>
      </c>
      <c r="B49" s="284" t="s">
        <v>294</v>
      </c>
      <c r="C49" s="458"/>
      <c r="D49" s="399"/>
      <c r="E49" s="399"/>
      <c r="F49" s="399"/>
    </row>
    <row r="50" spans="1:6" s="412" customFormat="1" ht="12" customHeight="1" thickBot="1">
      <c r="A50" s="20" t="s">
        <v>173</v>
      </c>
      <c r="B50" s="21" t="s">
        <v>295</v>
      </c>
      <c r="C50" s="287">
        <f>SUM(C51:C53)</f>
        <v>0</v>
      </c>
      <c r="D50" s="287">
        <f>SUM(D51:D53)</f>
        <v>0</v>
      </c>
      <c r="E50" s="287">
        <f>SUM(E51:E53)</f>
        <v>0</v>
      </c>
      <c r="F50" s="287">
        <f>SUM(F51:F53)</f>
        <v>0</v>
      </c>
    </row>
    <row r="51" spans="1:6" s="412" customFormat="1" ht="12" customHeight="1">
      <c r="A51" s="15" t="s">
        <v>96</v>
      </c>
      <c r="B51" s="413" t="s">
        <v>296</v>
      </c>
      <c r="C51" s="290"/>
      <c r="D51" s="290"/>
      <c r="E51" s="290"/>
      <c r="F51" s="290"/>
    </row>
    <row r="52" spans="1:6" s="412" customFormat="1" ht="12" customHeight="1">
      <c r="A52" s="14" t="s">
        <v>97</v>
      </c>
      <c r="B52" s="414" t="s">
        <v>430</v>
      </c>
      <c r="C52" s="289"/>
      <c r="D52" s="289"/>
      <c r="E52" s="289"/>
      <c r="F52" s="289"/>
    </row>
    <row r="53" spans="1:6" s="412" customFormat="1" ht="12" customHeight="1">
      <c r="A53" s="14" t="s">
        <v>299</v>
      </c>
      <c r="B53" s="414" t="s">
        <v>297</v>
      </c>
      <c r="C53" s="289">
        <f>D53+E53+F53</f>
        <v>0</v>
      </c>
      <c r="D53" s="289"/>
      <c r="E53" s="289"/>
      <c r="F53" s="289"/>
    </row>
    <row r="54" spans="1:6" s="412" customFormat="1" ht="12" customHeight="1" thickBot="1">
      <c r="A54" s="16" t="s">
        <v>300</v>
      </c>
      <c r="B54" s="284" t="s">
        <v>298</v>
      </c>
      <c r="C54" s="291"/>
      <c r="D54" s="291"/>
      <c r="E54" s="291"/>
      <c r="F54" s="291"/>
    </row>
    <row r="55" spans="1:6" s="412" customFormat="1" ht="12" customHeight="1" thickBot="1">
      <c r="A55" s="20" t="s">
        <v>25</v>
      </c>
      <c r="B55" s="282" t="s">
        <v>301</v>
      </c>
      <c r="C55" s="287">
        <f>SUM(C56:C58)</f>
        <v>0</v>
      </c>
      <c r="D55" s="287">
        <f>SUM(D56:D58)</f>
        <v>0</v>
      </c>
      <c r="E55" s="287">
        <f>SUM(E56:E58)</f>
        <v>0</v>
      </c>
      <c r="F55" s="287">
        <f>SUM(F56:F58)</f>
        <v>0</v>
      </c>
    </row>
    <row r="56" spans="1:6" s="412" customFormat="1" ht="12" customHeight="1">
      <c r="A56" s="15" t="s">
        <v>174</v>
      </c>
      <c r="B56" s="413" t="s">
        <v>303</v>
      </c>
      <c r="C56" s="292"/>
      <c r="D56" s="292"/>
      <c r="E56" s="292"/>
      <c r="F56" s="292"/>
    </row>
    <row r="57" spans="1:6" s="412" customFormat="1" ht="12" customHeight="1">
      <c r="A57" s="14" t="s">
        <v>175</v>
      </c>
      <c r="B57" s="414" t="s">
        <v>431</v>
      </c>
      <c r="C57" s="292"/>
      <c r="D57" s="292"/>
      <c r="E57" s="292"/>
      <c r="F57" s="292"/>
    </row>
    <row r="58" spans="1:6" s="412" customFormat="1" ht="12" customHeight="1">
      <c r="A58" s="14" t="s">
        <v>227</v>
      </c>
      <c r="B58" s="414" t="s">
        <v>304</v>
      </c>
      <c r="C58" s="292"/>
      <c r="D58" s="292"/>
      <c r="E58" s="292"/>
      <c r="F58" s="292"/>
    </row>
    <row r="59" spans="1:6" s="412" customFormat="1" ht="12" customHeight="1" thickBot="1">
      <c r="A59" s="16" t="s">
        <v>302</v>
      </c>
      <c r="B59" s="284" t="s">
        <v>305</v>
      </c>
      <c r="C59" s="292"/>
      <c r="D59" s="292"/>
      <c r="E59" s="292"/>
      <c r="F59" s="292"/>
    </row>
    <row r="60" spans="1:6" s="412" customFormat="1" ht="12" customHeight="1" thickBot="1">
      <c r="A60" s="20" t="s">
        <v>26</v>
      </c>
      <c r="B60" s="21" t="s">
        <v>306</v>
      </c>
      <c r="C60" s="293">
        <f>+C5+C12+C19+C26+C33+C44+C50+C55</f>
        <v>123198569</v>
      </c>
      <c r="D60" s="293">
        <f>+D5+D12+D19+D26+D33+D44+D50+D55</f>
        <v>123198569</v>
      </c>
      <c r="E60" s="293">
        <f>+E5+E12+E19+E26+E33+E44+E50+E55</f>
        <v>0</v>
      </c>
      <c r="F60" s="293">
        <f>+F5+F12+F19+F26+F33+F44+F50+F55</f>
        <v>0</v>
      </c>
    </row>
    <row r="61" spans="1:6" s="412" customFormat="1" ht="12" customHeight="1" thickBot="1">
      <c r="A61" s="613" t="s">
        <v>307</v>
      </c>
      <c r="B61" s="282" t="s">
        <v>308</v>
      </c>
      <c r="C61" s="287">
        <f>SUM(C62:C64)</f>
        <v>0</v>
      </c>
      <c r="D61" s="287">
        <f>SUM(D62:D64)</f>
        <v>0</v>
      </c>
      <c r="E61" s="287">
        <f>SUM(E62:E64)</f>
        <v>0</v>
      </c>
      <c r="F61" s="287">
        <f>SUM(F62:F64)</f>
        <v>0</v>
      </c>
    </row>
    <row r="62" spans="1:6" s="412" customFormat="1" ht="12" customHeight="1">
      <c r="A62" s="15" t="s">
        <v>339</v>
      </c>
      <c r="B62" s="413" t="s">
        <v>309</v>
      </c>
      <c r="C62" s="292"/>
      <c r="D62" s="292"/>
      <c r="E62" s="292"/>
      <c r="F62" s="292"/>
    </row>
    <row r="63" spans="1:6" s="412" customFormat="1" ht="12" customHeight="1">
      <c r="A63" s="14" t="s">
        <v>348</v>
      </c>
      <c r="B63" s="414" t="s">
        <v>310</v>
      </c>
      <c r="C63" s="292"/>
      <c r="D63" s="292"/>
      <c r="E63" s="292"/>
      <c r="F63" s="292"/>
    </row>
    <row r="64" spans="1:6" s="412" customFormat="1" ht="12" customHeight="1" thickBot="1">
      <c r="A64" s="16" t="s">
        <v>349</v>
      </c>
      <c r="B64" s="477" t="s">
        <v>311</v>
      </c>
      <c r="C64" s="292"/>
      <c r="D64" s="292"/>
      <c r="E64" s="292"/>
      <c r="F64" s="292"/>
    </row>
    <row r="65" spans="1:6" s="412" customFormat="1" ht="12" customHeight="1" thickBot="1">
      <c r="A65" s="613" t="s">
        <v>312</v>
      </c>
      <c r="B65" s="282" t="s">
        <v>313</v>
      </c>
      <c r="C65" s="287">
        <f>SUM(C66:C69)</f>
        <v>0</v>
      </c>
      <c r="D65" s="287">
        <f>SUM(D66:D69)</f>
        <v>0</v>
      </c>
      <c r="E65" s="287">
        <f>SUM(E66:E69)</f>
        <v>0</v>
      </c>
      <c r="F65" s="287">
        <f>SUM(F66:F69)</f>
        <v>0</v>
      </c>
    </row>
    <row r="66" spans="1:6" s="412" customFormat="1" ht="12" customHeight="1">
      <c r="A66" s="15" t="s">
        <v>144</v>
      </c>
      <c r="B66" s="413" t="s">
        <v>314</v>
      </c>
      <c r="C66" s="292"/>
      <c r="D66" s="292"/>
      <c r="E66" s="292"/>
      <c r="F66" s="292"/>
    </row>
    <row r="67" spans="1:6" s="412" customFormat="1" ht="12" customHeight="1">
      <c r="A67" s="14" t="s">
        <v>145</v>
      </c>
      <c r="B67" s="414" t="s">
        <v>315</v>
      </c>
      <c r="C67" s="292"/>
      <c r="D67" s="292"/>
      <c r="E67" s="292"/>
      <c r="F67" s="292"/>
    </row>
    <row r="68" spans="1:6" s="412" customFormat="1" ht="12" customHeight="1">
      <c r="A68" s="14" t="s">
        <v>340</v>
      </c>
      <c r="B68" s="414" t="s">
        <v>316</v>
      </c>
      <c r="C68" s="292"/>
      <c r="D68" s="292"/>
      <c r="E68" s="292"/>
      <c r="F68" s="292"/>
    </row>
    <row r="69" spans="1:6" s="412" customFormat="1" ht="12" customHeight="1" thickBot="1">
      <c r="A69" s="16" t="s">
        <v>341</v>
      </c>
      <c r="B69" s="415" t="s">
        <v>317</v>
      </c>
      <c r="C69" s="292"/>
      <c r="D69" s="292"/>
      <c r="E69" s="292"/>
      <c r="F69" s="292"/>
    </row>
    <row r="70" spans="1:6" s="412" customFormat="1" ht="12" customHeight="1" thickBot="1">
      <c r="A70" s="613" t="s">
        <v>318</v>
      </c>
      <c r="B70" s="282" t="s">
        <v>319</v>
      </c>
      <c r="C70" s="287">
        <f>SUM(C71:C72)</f>
        <v>158000431</v>
      </c>
      <c r="D70" s="287">
        <f>SUM(D71:D72)</f>
        <v>157030431</v>
      </c>
      <c r="E70" s="287">
        <f>SUM(E71:E72)</f>
        <v>970000</v>
      </c>
      <c r="F70" s="287">
        <f>SUM(F71:F72)</f>
        <v>0</v>
      </c>
    </row>
    <row r="71" spans="1:6" s="412" customFormat="1" ht="12" customHeight="1">
      <c r="A71" s="15" t="s">
        <v>342</v>
      </c>
      <c r="B71" s="413" t="s">
        <v>320</v>
      </c>
      <c r="C71" s="292">
        <f>D71+E71+F71</f>
        <v>158000431</v>
      </c>
      <c r="D71" s="292">
        <v>157030431</v>
      </c>
      <c r="E71" s="292">
        <v>970000</v>
      </c>
      <c r="F71" s="292"/>
    </row>
    <row r="72" spans="1:6" s="412" customFormat="1" ht="12" customHeight="1" thickBot="1">
      <c r="A72" s="16" t="s">
        <v>343</v>
      </c>
      <c r="B72" s="284" t="s">
        <v>321</v>
      </c>
      <c r="C72" s="292"/>
      <c r="D72" s="292"/>
      <c r="E72" s="292"/>
      <c r="F72" s="292"/>
    </row>
    <row r="73" spans="1:6" s="412" customFormat="1" ht="12" customHeight="1" thickBot="1">
      <c r="A73" s="613" t="s">
        <v>322</v>
      </c>
      <c r="B73" s="282" t="s">
        <v>323</v>
      </c>
      <c r="C73" s="287">
        <f>SUM(C74:C76)</f>
        <v>0</v>
      </c>
      <c r="D73" s="287">
        <f>SUM(D74:D76)</f>
        <v>0</v>
      </c>
      <c r="E73" s="287">
        <f>SUM(E74:E76)</f>
        <v>0</v>
      </c>
      <c r="F73" s="287">
        <f>SUM(F74:F76)</f>
        <v>0</v>
      </c>
    </row>
    <row r="74" spans="1:6" s="412" customFormat="1" ht="12" customHeight="1">
      <c r="A74" s="15" t="s">
        <v>344</v>
      </c>
      <c r="B74" s="413" t="s">
        <v>324</v>
      </c>
      <c r="C74" s="292"/>
      <c r="D74" s="292"/>
      <c r="E74" s="292"/>
      <c r="F74" s="292"/>
    </row>
    <row r="75" spans="1:6" s="412" customFormat="1" ht="12" customHeight="1">
      <c r="A75" s="14" t="s">
        <v>345</v>
      </c>
      <c r="B75" s="414" t="s">
        <v>325</v>
      </c>
      <c r="C75" s="292"/>
      <c r="D75" s="292"/>
      <c r="E75" s="292"/>
      <c r="F75" s="292"/>
    </row>
    <row r="76" spans="1:6" s="412" customFormat="1" ht="12" customHeight="1" thickBot="1">
      <c r="A76" s="16" t="s">
        <v>346</v>
      </c>
      <c r="B76" s="415" t="s">
        <v>326</v>
      </c>
      <c r="C76" s="292"/>
      <c r="D76" s="292"/>
      <c r="E76" s="292"/>
      <c r="F76" s="292"/>
    </row>
    <row r="77" spans="1:6" s="412" customFormat="1" ht="12" customHeight="1" thickBot="1">
      <c r="A77" s="613" t="s">
        <v>327</v>
      </c>
      <c r="B77" s="282" t="s">
        <v>347</v>
      </c>
      <c r="C77" s="287">
        <f>SUM(C78:C81)</f>
        <v>0</v>
      </c>
      <c r="D77" s="287">
        <f>SUM(D78:D81)</f>
        <v>0</v>
      </c>
      <c r="E77" s="287">
        <f>SUM(E78:E81)</f>
        <v>0</v>
      </c>
      <c r="F77" s="287">
        <f>SUM(F78:F81)</f>
        <v>0</v>
      </c>
    </row>
    <row r="78" spans="1:6" s="412" customFormat="1" ht="12" customHeight="1">
      <c r="A78" s="417" t="s">
        <v>328</v>
      </c>
      <c r="B78" s="413" t="s">
        <v>329</v>
      </c>
      <c r="C78" s="292"/>
      <c r="D78" s="292"/>
      <c r="E78" s="292"/>
      <c r="F78" s="292"/>
    </row>
    <row r="79" spans="1:6" s="412" customFormat="1" ht="12" customHeight="1">
      <c r="A79" s="418" t="s">
        <v>330</v>
      </c>
      <c r="B79" s="414" t="s">
        <v>331</v>
      </c>
      <c r="C79" s="292"/>
      <c r="D79" s="292"/>
      <c r="E79" s="292"/>
      <c r="F79" s="292"/>
    </row>
    <row r="80" spans="1:6" s="412" customFormat="1" ht="12" customHeight="1">
      <c r="A80" s="418" t="s">
        <v>332</v>
      </c>
      <c r="B80" s="414" t="s">
        <v>333</v>
      </c>
      <c r="C80" s="292"/>
      <c r="D80" s="292"/>
      <c r="E80" s="292"/>
      <c r="F80" s="292"/>
    </row>
    <row r="81" spans="1:6" s="412" customFormat="1" ht="12" customHeight="1" thickBot="1">
      <c r="A81" s="419" t="s">
        <v>334</v>
      </c>
      <c r="B81" s="415" t="s">
        <v>335</v>
      </c>
      <c r="C81" s="292"/>
      <c r="D81" s="292"/>
      <c r="E81" s="292"/>
      <c r="F81" s="292"/>
    </row>
    <row r="82" spans="1:6" s="412" customFormat="1" ht="13.5" customHeight="1" thickBot="1">
      <c r="A82" s="613" t="s">
        <v>336</v>
      </c>
      <c r="B82" s="282" t="s">
        <v>337</v>
      </c>
      <c r="C82" s="459"/>
      <c r="D82" s="459"/>
      <c r="E82" s="459"/>
      <c r="F82" s="459"/>
    </row>
    <row r="83" spans="1:6" s="412" customFormat="1" ht="15.75" customHeight="1" thickBot="1">
      <c r="A83" s="613" t="s">
        <v>338</v>
      </c>
      <c r="B83" s="420" t="s">
        <v>625</v>
      </c>
      <c r="C83" s="293">
        <f>SUM(C61+C65+C70+C73+C77+C82)</f>
        <v>158000431</v>
      </c>
      <c r="D83" s="293">
        <f>+D61+D65+D70+D73+D77+D82</f>
        <v>157030431</v>
      </c>
      <c r="E83" s="293">
        <f>+E61+E65+E70+E73+E77+E82</f>
        <v>970000</v>
      </c>
      <c r="F83" s="293">
        <f>+F61+F65+F70+F73+F77+F82</f>
        <v>0</v>
      </c>
    </row>
    <row r="84" spans="1:6" s="412" customFormat="1" ht="16.5" customHeight="1" thickBot="1">
      <c r="A84" s="614" t="s">
        <v>350</v>
      </c>
      <c r="B84" s="421" t="s">
        <v>664</v>
      </c>
      <c r="C84" s="293">
        <f>SUM(C60+C83)</f>
        <v>281199000</v>
      </c>
      <c r="D84" s="293">
        <f>+D60+D83</f>
        <v>280229000</v>
      </c>
      <c r="E84" s="293">
        <f>+E60+E83</f>
        <v>970000</v>
      </c>
      <c r="F84" s="293">
        <f>+F60+F83</f>
        <v>0</v>
      </c>
    </row>
    <row r="85" spans="1:6" s="412" customFormat="1" ht="46.5" customHeight="1">
      <c r="A85" s="5"/>
      <c r="B85" s="6"/>
      <c r="C85" s="294"/>
      <c r="D85" s="294"/>
      <c r="E85" s="294"/>
      <c r="F85" s="294"/>
    </row>
    <row r="86" spans="1:6" ht="16.5" customHeight="1">
      <c r="A86" s="728" t="s">
        <v>46</v>
      </c>
      <c r="B86" s="728"/>
      <c r="C86" s="728"/>
      <c r="D86" s="728"/>
      <c r="E86" s="728"/>
      <c r="F86" s="728"/>
    </row>
    <row r="87" spans="1:6" s="422" customFormat="1" ht="16.5" customHeight="1" thickBot="1">
      <c r="A87" s="730" t="s">
        <v>147</v>
      </c>
      <c r="B87" s="730"/>
      <c r="C87" s="130"/>
      <c r="D87" s="130"/>
      <c r="E87" s="130"/>
      <c r="F87" s="130" t="s">
        <v>614</v>
      </c>
    </row>
    <row r="88" spans="1:6" ht="15" customHeight="1" thickBot="1">
      <c r="A88" s="732" t="s">
        <v>69</v>
      </c>
      <c r="B88" s="734" t="s">
        <v>47</v>
      </c>
      <c r="C88" s="736" t="s">
        <v>586</v>
      </c>
      <c r="D88" s="737"/>
      <c r="E88" s="737"/>
      <c r="F88" s="738"/>
    </row>
    <row r="89" spans="1:6" s="411" customFormat="1" ht="33.75" customHeight="1" thickBot="1">
      <c r="A89" s="733"/>
      <c r="B89" s="735"/>
      <c r="C89" s="407" t="s">
        <v>660</v>
      </c>
      <c r="D89" s="407" t="s">
        <v>661</v>
      </c>
      <c r="E89" s="407" t="s">
        <v>662</v>
      </c>
      <c r="F89" s="407" t="s">
        <v>663</v>
      </c>
    </row>
    <row r="90" spans="1:6" ht="12" customHeight="1" thickBot="1">
      <c r="A90" s="22" t="s">
        <v>18</v>
      </c>
      <c r="B90" s="27" t="s">
        <v>627</v>
      </c>
      <c r="C90" s="286">
        <f>SUM(C91:C95)</f>
        <v>135429000</v>
      </c>
      <c r="D90" s="286">
        <f>SUM(D91:D95)</f>
        <v>134459000</v>
      </c>
      <c r="E90" s="286">
        <f>SUM(E91:E95)</f>
        <v>970000</v>
      </c>
      <c r="F90" s="286">
        <f>SUM(F91:F95)</f>
        <v>0</v>
      </c>
    </row>
    <row r="91" spans="1:6" ht="12" customHeight="1">
      <c r="A91" s="17" t="s">
        <v>98</v>
      </c>
      <c r="B91" s="10" t="s">
        <v>48</v>
      </c>
      <c r="C91" s="489">
        <f>D91+E91+F91</f>
        <v>66771000</v>
      </c>
      <c r="D91" s="489">
        <f>'9.1.önkorm ÖNMAGA'!D91+Óvoda!D44</f>
        <v>66771000</v>
      </c>
      <c r="E91" s="489"/>
      <c r="F91" s="615">
        <f aca="true" t="shared" si="5" ref="F91:F105">SUM(F92:F96)</f>
        <v>0</v>
      </c>
    </row>
    <row r="92" spans="1:7" ht="12" customHeight="1">
      <c r="A92" s="14" t="s">
        <v>99</v>
      </c>
      <c r="B92" s="8" t="s">
        <v>176</v>
      </c>
      <c r="C92" s="396">
        <f aca="true" t="shared" si="6" ref="C92:C111">D92+E92+F92</f>
        <v>13952000</v>
      </c>
      <c r="D92" s="396">
        <f>'9.1.önkorm ÖNMAGA'!D92+Óvoda!D45</f>
        <v>13952000</v>
      </c>
      <c r="E92" s="396"/>
      <c r="F92" s="616">
        <f t="shared" si="5"/>
        <v>0</v>
      </c>
      <c r="G92" s="687"/>
    </row>
    <row r="93" spans="1:6" ht="12" customHeight="1">
      <c r="A93" s="14" t="s">
        <v>100</v>
      </c>
      <c r="B93" s="8" t="s">
        <v>135</v>
      </c>
      <c r="C93" s="396">
        <f t="shared" si="6"/>
        <v>47736000</v>
      </c>
      <c r="D93" s="396">
        <f>'9.1.önkorm ÖNMAGA'!D93+Óvoda!D46</f>
        <v>47736000</v>
      </c>
      <c r="E93" s="396"/>
      <c r="F93" s="616">
        <f t="shared" si="5"/>
        <v>0</v>
      </c>
    </row>
    <row r="94" spans="1:6" ht="12" customHeight="1">
      <c r="A94" s="14" t="s">
        <v>101</v>
      </c>
      <c r="B94" s="8" t="s">
        <v>177</v>
      </c>
      <c r="C94" s="396">
        <f t="shared" si="6"/>
        <v>6000000</v>
      </c>
      <c r="D94" s="396">
        <f>'9.1.önkorm ÖNMAGA'!D94+Óvoda!D47</f>
        <v>6000000</v>
      </c>
      <c r="E94" s="396"/>
      <c r="F94" s="616">
        <f t="shared" si="5"/>
        <v>0</v>
      </c>
    </row>
    <row r="95" spans="1:6" ht="12" customHeight="1">
      <c r="A95" s="14" t="s">
        <v>112</v>
      </c>
      <c r="B95" s="8" t="s">
        <v>178</v>
      </c>
      <c r="C95" s="396">
        <f t="shared" si="6"/>
        <v>970000</v>
      </c>
      <c r="D95" s="396">
        <f>D96+D97+D98+D99+D100+D101+D102+D103+D104+D105</f>
        <v>0</v>
      </c>
      <c r="E95" s="396">
        <f>E96+E97+E98+E99+E100+E101+E102+E103+E104+E105</f>
        <v>970000</v>
      </c>
      <c r="F95" s="289">
        <f>F96+F97+F98+F99+F100+F101+F102+F103+F104+F105</f>
        <v>0</v>
      </c>
    </row>
    <row r="96" spans="1:6" ht="12" customHeight="1">
      <c r="A96" s="14" t="s">
        <v>102</v>
      </c>
      <c r="B96" s="8" t="s">
        <v>628</v>
      </c>
      <c r="C96" s="396">
        <f t="shared" si="6"/>
        <v>0</v>
      </c>
      <c r="D96" s="396"/>
      <c r="E96" s="396"/>
      <c r="F96" s="616">
        <f t="shared" si="5"/>
        <v>0</v>
      </c>
    </row>
    <row r="97" spans="1:6" ht="12" customHeight="1">
      <c r="A97" s="14" t="s">
        <v>103</v>
      </c>
      <c r="B97" s="133" t="s">
        <v>353</v>
      </c>
      <c r="C97" s="396">
        <f t="shared" si="6"/>
        <v>0</v>
      </c>
      <c r="D97" s="396"/>
      <c r="E97" s="396"/>
      <c r="F97" s="616">
        <f t="shared" si="5"/>
        <v>0</v>
      </c>
    </row>
    <row r="98" spans="1:6" ht="12" customHeight="1">
      <c r="A98" s="14" t="s">
        <v>113</v>
      </c>
      <c r="B98" s="134" t="s">
        <v>354</v>
      </c>
      <c r="C98" s="396">
        <f t="shared" si="6"/>
        <v>0</v>
      </c>
      <c r="D98" s="396">
        <f>'9.1.önkorm ÖNMAGA'!D98</f>
        <v>0</v>
      </c>
      <c r="E98" s="396"/>
      <c r="F98" s="616">
        <f t="shared" si="5"/>
        <v>0</v>
      </c>
    </row>
    <row r="99" spans="1:6" ht="12" customHeight="1">
      <c r="A99" s="14" t="s">
        <v>114</v>
      </c>
      <c r="B99" s="134" t="s">
        <v>355</v>
      </c>
      <c r="C99" s="396">
        <f t="shared" si="6"/>
        <v>0</v>
      </c>
      <c r="D99" s="396">
        <f>'9.1.önkorm ÖNMAGA'!D99</f>
        <v>0</v>
      </c>
      <c r="E99" s="396"/>
      <c r="F99" s="616">
        <f t="shared" si="5"/>
        <v>0</v>
      </c>
    </row>
    <row r="100" spans="1:6" ht="12" customHeight="1">
      <c r="A100" s="14" t="s">
        <v>115</v>
      </c>
      <c r="B100" s="133" t="s">
        <v>356</v>
      </c>
      <c r="C100" s="396">
        <f t="shared" si="6"/>
        <v>0</v>
      </c>
      <c r="D100" s="396">
        <f>'9.1.önkorm ÖNMAGA'!D100</f>
        <v>0</v>
      </c>
      <c r="E100" s="396"/>
      <c r="F100" s="616">
        <f t="shared" si="5"/>
        <v>0</v>
      </c>
    </row>
    <row r="101" spans="1:6" ht="12" customHeight="1">
      <c r="A101" s="14" t="s">
        <v>116</v>
      </c>
      <c r="B101" s="133" t="s">
        <v>357</v>
      </c>
      <c r="C101" s="396">
        <f t="shared" si="6"/>
        <v>0</v>
      </c>
      <c r="D101" s="396">
        <f>'9.1.önkorm ÖNMAGA'!D101</f>
        <v>0</v>
      </c>
      <c r="E101" s="396"/>
      <c r="F101" s="616">
        <f t="shared" si="5"/>
        <v>0</v>
      </c>
    </row>
    <row r="102" spans="1:6" ht="12" customHeight="1">
      <c r="A102" s="14" t="s">
        <v>118</v>
      </c>
      <c r="B102" s="134" t="s">
        <v>358</v>
      </c>
      <c r="C102" s="396">
        <f t="shared" si="6"/>
        <v>0</v>
      </c>
      <c r="D102" s="396">
        <f>'9.1.önkorm ÖNMAGA'!D102</f>
        <v>0</v>
      </c>
      <c r="E102" s="396"/>
      <c r="F102" s="616">
        <f t="shared" si="5"/>
        <v>0</v>
      </c>
    </row>
    <row r="103" spans="1:6" ht="12" customHeight="1">
      <c r="A103" s="14" t="s">
        <v>179</v>
      </c>
      <c r="B103" s="134" t="s">
        <v>359</v>
      </c>
      <c r="C103" s="396">
        <f t="shared" si="6"/>
        <v>0</v>
      </c>
      <c r="D103" s="396">
        <f>'9.1.önkorm ÖNMAGA'!D103</f>
        <v>0</v>
      </c>
      <c r="E103" s="396"/>
      <c r="F103" s="616">
        <f t="shared" si="5"/>
        <v>0</v>
      </c>
    </row>
    <row r="104" spans="1:6" ht="12" customHeight="1">
      <c r="A104" s="14" t="s">
        <v>351</v>
      </c>
      <c r="B104" s="134" t="s">
        <v>360</v>
      </c>
      <c r="C104" s="396">
        <f t="shared" si="6"/>
        <v>0</v>
      </c>
      <c r="D104" s="396">
        <f>'9.1.önkorm ÖNMAGA'!D104</f>
        <v>0</v>
      </c>
      <c r="E104" s="396">
        <f>'[1]önkorm ÖNMAGA'!E104+'[1]hivatal'!E57+'[1]Óvoda'!E57+'[1]Önó'!E57+'[1]Műv ház'!E57+'[1]GAMESZ'!E57</f>
        <v>0</v>
      </c>
      <c r="F104" s="616">
        <f t="shared" si="5"/>
        <v>0</v>
      </c>
    </row>
    <row r="105" spans="1:6" ht="12" customHeight="1" thickBot="1">
      <c r="A105" s="18" t="s">
        <v>352</v>
      </c>
      <c r="B105" s="136" t="s">
        <v>361</v>
      </c>
      <c r="C105" s="490">
        <f t="shared" si="6"/>
        <v>970000</v>
      </c>
      <c r="D105" s="490">
        <f>'9.1.önkorm ÖNMAGA'!D105</f>
        <v>0</v>
      </c>
      <c r="E105" s="490">
        <f>'9.1.önkorm ÖNMAGA'!E105</f>
        <v>970000</v>
      </c>
      <c r="F105" s="617">
        <f t="shared" si="5"/>
        <v>0</v>
      </c>
    </row>
    <row r="106" spans="1:6" ht="12" customHeight="1" thickBot="1">
      <c r="A106" s="478" t="s">
        <v>19</v>
      </c>
      <c r="B106" s="479" t="s">
        <v>362</v>
      </c>
      <c r="C106" s="480">
        <f t="shared" si="6"/>
        <v>145770000</v>
      </c>
      <c r="D106" s="480">
        <f>+D107+D109+D111</f>
        <v>145770000</v>
      </c>
      <c r="E106" s="480">
        <f>+E107+E109+E111</f>
        <v>0</v>
      </c>
      <c r="F106" s="480">
        <f>+F107+F109+F111</f>
        <v>0</v>
      </c>
    </row>
    <row r="107" spans="1:6" ht="12" customHeight="1">
      <c r="A107" s="15" t="s">
        <v>104</v>
      </c>
      <c r="B107" s="8" t="s">
        <v>225</v>
      </c>
      <c r="C107" s="290">
        <f t="shared" si="6"/>
        <v>144770000</v>
      </c>
      <c r="D107" s="290">
        <f>'9.1.önkorm ÖNMAGA'!D107+Óvoda!D50</f>
        <v>144770000</v>
      </c>
      <c r="E107" s="290"/>
      <c r="F107" s="290">
        <f>'[1]önkorm ÖNMAGA'!F107+'[1]hivatal'!F50+'[1]Óvoda'!F50+'[1]Önó'!F50+'[1]Műv ház'!F50+'[1]GAMESZ'!F50</f>
        <v>0</v>
      </c>
    </row>
    <row r="108" spans="1:6" ht="12" customHeight="1">
      <c r="A108" s="15" t="s">
        <v>105</v>
      </c>
      <c r="B108" s="12" t="s">
        <v>366</v>
      </c>
      <c r="C108" s="290">
        <f t="shared" si="6"/>
        <v>130800000</v>
      </c>
      <c r="D108" s="290">
        <f>'9.1.önkorm ÖNMAGA'!D108+Óvoda!D51</f>
        <v>130800000</v>
      </c>
      <c r="E108" s="290">
        <f>'[1]önkorm ÖNMAGA'!E108+'[1]hivatal'!E51+'[1]Óvoda'!E51+'[1]Önó'!E51+'[1]Műv ház'!E51+'[1]GAMESZ'!E51</f>
        <v>0</v>
      </c>
      <c r="F108" s="290">
        <f>'[1]önkorm ÖNMAGA'!F108+'[1]hivatal'!F51+'[1]Óvoda'!F51+'[1]Önó'!F51+'[1]Műv ház'!F51+'[1]GAMESZ'!F51</f>
        <v>0</v>
      </c>
    </row>
    <row r="109" spans="1:6" ht="12" customHeight="1">
      <c r="A109" s="15" t="s">
        <v>106</v>
      </c>
      <c r="B109" s="12" t="s">
        <v>180</v>
      </c>
      <c r="C109" s="290">
        <f t="shared" si="6"/>
        <v>1000000</v>
      </c>
      <c r="D109" s="290">
        <f>'9.1.önkorm ÖNMAGA'!D109+Óvoda!D52</f>
        <v>1000000</v>
      </c>
      <c r="E109" s="290">
        <f>'[1]önkorm ÖNMAGA'!E109+'[1]hivatal'!E51+'[1]Óvoda'!E51+'[1]Önó'!E51+'[1]Műv ház'!E51+'[1]GAMESZ'!E51</f>
        <v>0</v>
      </c>
      <c r="F109" s="290">
        <f>'[1]önkorm ÖNMAGA'!F109+'[1]hivatal'!F52+'[1]Óvoda'!F52+'[1]Önó'!F52+'[1]Műv ház'!F52+'[1]GAMESZ'!F52</f>
        <v>0</v>
      </c>
    </row>
    <row r="110" spans="1:6" ht="12" customHeight="1">
      <c r="A110" s="15" t="s">
        <v>107</v>
      </c>
      <c r="B110" s="12" t="s">
        <v>367</v>
      </c>
      <c r="C110" s="290">
        <f t="shared" si="6"/>
        <v>0</v>
      </c>
      <c r="D110" s="290">
        <f>'9.1.önkorm ÖNMAGA'!D110+Óvoda!D53</f>
        <v>0</v>
      </c>
      <c r="E110" s="290">
        <f>'[1]önkorm ÖNMAGA'!E110+'[1]hivatal'!E53+'[1]Óvoda'!E53+'[1]Önó'!E53+'[1]Műv ház'!E53+'[1]GAMESZ'!E53</f>
        <v>0</v>
      </c>
      <c r="F110" s="290">
        <f>'[1]önkorm ÖNMAGA'!F110+'[1]hivatal'!F53+'[1]Óvoda'!F53+'[1]Önó'!F53+'[1]Műv ház'!F53+'[1]GAMESZ'!F53</f>
        <v>0</v>
      </c>
    </row>
    <row r="111" spans="1:6" ht="12" customHeight="1">
      <c r="A111" s="15" t="s">
        <v>108</v>
      </c>
      <c r="B111" s="284" t="s">
        <v>228</v>
      </c>
      <c r="C111" s="290">
        <f t="shared" si="6"/>
        <v>0</v>
      </c>
      <c r="D111" s="290"/>
      <c r="E111" s="290">
        <f>SUM(E112:E119)</f>
        <v>0</v>
      </c>
      <c r="F111" s="290">
        <f>'[1]önkorm ÖNMAGA'!F111+'[1]hivatal'!F54+'[1]Óvoda'!F54+'[1]Önó'!F54+'[1]Műv ház'!F54+'[1]GAMESZ'!F54</f>
        <v>0</v>
      </c>
    </row>
    <row r="112" spans="1:6" ht="12" customHeight="1">
      <c r="A112" s="15" t="s">
        <v>117</v>
      </c>
      <c r="B112" s="283" t="s">
        <v>432</v>
      </c>
      <c r="C112" s="269"/>
      <c r="D112" s="269"/>
      <c r="E112" s="269"/>
      <c r="F112" s="269"/>
    </row>
    <row r="113" spans="1:6" ht="12" customHeight="1">
      <c r="A113" s="15" t="s">
        <v>119</v>
      </c>
      <c r="B113" s="409" t="s">
        <v>372</v>
      </c>
      <c r="C113" s="269"/>
      <c r="D113" s="269"/>
      <c r="E113" s="269"/>
      <c r="F113" s="269"/>
    </row>
    <row r="114" spans="1:6" ht="15">
      <c r="A114" s="15" t="s">
        <v>181</v>
      </c>
      <c r="B114" s="134" t="s">
        <v>355</v>
      </c>
      <c r="C114" s="269"/>
      <c r="D114" s="269"/>
      <c r="E114" s="269"/>
      <c r="F114" s="269"/>
    </row>
    <row r="115" spans="1:6" ht="12" customHeight="1">
      <c r="A115" s="15" t="s">
        <v>182</v>
      </c>
      <c r="B115" s="134" t="s">
        <v>371</v>
      </c>
      <c r="C115" s="269"/>
      <c r="D115" s="269"/>
      <c r="E115" s="269"/>
      <c r="F115" s="269"/>
    </row>
    <row r="116" spans="1:6" ht="12" customHeight="1">
      <c r="A116" s="15" t="s">
        <v>183</v>
      </c>
      <c r="B116" s="134" t="s">
        <v>370</v>
      </c>
      <c r="C116" s="269"/>
      <c r="D116" s="269"/>
      <c r="E116" s="269"/>
      <c r="F116" s="269"/>
    </row>
    <row r="117" spans="1:6" ht="12" customHeight="1">
      <c r="A117" s="15" t="s">
        <v>363</v>
      </c>
      <c r="B117" s="134" t="s">
        <v>358</v>
      </c>
      <c r="C117" s="269"/>
      <c r="D117" s="269"/>
      <c r="E117" s="269"/>
      <c r="F117" s="269"/>
    </row>
    <row r="118" spans="1:6" ht="12" customHeight="1">
      <c r="A118" s="15" t="s">
        <v>364</v>
      </c>
      <c r="B118" s="134" t="s">
        <v>369</v>
      </c>
      <c r="C118" s="269"/>
      <c r="D118" s="269"/>
      <c r="E118" s="269"/>
      <c r="F118" s="269"/>
    </row>
    <row r="119" spans="1:6" ht="15.75" thickBot="1">
      <c r="A119" s="13" t="s">
        <v>365</v>
      </c>
      <c r="B119" s="134" t="s">
        <v>368</v>
      </c>
      <c r="C119" s="271">
        <f>D119+E119+F119</f>
        <v>0</v>
      </c>
      <c r="D119" s="271"/>
      <c r="E119" s="271"/>
      <c r="F119" s="271"/>
    </row>
    <row r="120" spans="1:6" ht="12" customHeight="1" thickBot="1">
      <c r="A120" s="20" t="s">
        <v>20</v>
      </c>
      <c r="B120" s="122" t="s">
        <v>629</v>
      </c>
      <c r="C120" s="287">
        <f>D120+E120+F120</f>
        <v>0</v>
      </c>
      <c r="D120" s="287">
        <f>+D121+D122</f>
        <v>0</v>
      </c>
      <c r="E120" s="287">
        <f>+E121+E122</f>
        <v>0</v>
      </c>
      <c r="F120" s="287">
        <f>+F121+F122</f>
        <v>0</v>
      </c>
    </row>
    <row r="121" spans="1:6" ht="12" customHeight="1">
      <c r="A121" s="15" t="s">
        <v>87</v>
      </c>
      <c r="B121" s="9" t="s">
        <v>630</v>
      </c>
      <c r="C121" s="290">
        <f>D121+F121</f>
        <v>0</v>
      </c>
      <c r="D121" s="290"/>
      <c r="E121" s="290"/>
      <c r="F121" s="290"/>
    </row>
    <row r="122" spans="1:6" ht="12" customHeight="1" thickBot="1">
      <c r="A122" s="16" t="s">
        <v>88</v>
      </c>
      <c r="B122" s="12" t="s">
        <v>631</v>
      </c>
      <c r="C122" s="291">
        <f>D122+E122+F122</f>
        <v>0</v>
      </c>
      <c r="D122" s="291"/>
      <c r="E122" s="291"/>
      <c r="F122" s="291"/>
    </row>
    <row r="123" spans="1:6" ht="12" customHeight="1" thickBot="1">
      <c r="A123" s="20" t="s">
        <v>21</v>
      </c>
      <c r="B123" s="122" t="s">
        <v>632</v>
      </c>
      <c r="C123" s="287">
        <f>SUM(C90+C106+C120)</f>
        <v>281199000</v>
      </c>
      <c r="D123" s="287">
        <f>+D90+D106+D120</f>
        <v>280229000</v>
      </c>
      <c r="E123" s="287">
        <f>+E90+E106+E120</f>
        <v>970000</v>
      </c>
      <c r="F123" s="287">
        <f>+F90+F106+F120</f>
        <v>0</v>
      </c>
    </row>
    <row r="124" spans="1:6" ht="12" customHeight="1" thickBot="1">
      <c r="A124" s="20" t="s">
        <v>22</v>
      </c>
      <c r="B124" s="122" t="s">
        <v>633</v>
      </c>
      <c r="C124" s="287"/>
      <c r="D124" s="287">
        <f>+D125+D126+D127</f>
        <v>0</v>
      </c>
      <c r="E124" s="287">
        <f>+E125+E126+E127</f>
        <v>0</v>
      </c>
      <c r="F124" s="287">
        <f>+F125+F126+F127</f>
        <v>0</v>
      </c>
    </row>
    <row r="125" spans="1:6" ht="12" customHeight="1">
      <c r="A125" s="15" t="s">
        <v>91</v>
      </c>
      <c r="B125" s="9" t="s">
        <v>634</v>
      </c>
      <c r="C125" s="269"/>
      <c r="D125" s="269"/>
      <c r="E125" s="269"/>
      <c r="F125" s="269"/>
    </row>
    <row r="126" spans="1:6" ht="12" customHeight="1">
      <c r="A126" s="15" t="s">
        <v>92</v>
      </c>
      <c r="B126" s="9" t="s">
        <v>635</v>
      </c>
      <c r="C126" s="269"/>
      <c r="D126" s="269"/>
      <c r="E126" s="269"/>
      <c r="F126" s="269"/>
    </row>
    <row r="127" spans="1:6" ht="12" customHeight="1" thickBot="1">
      <c r="A127" s="13" t="s">
        <v>93</v>
      </c>
      <c r="B127" s="7" t="s">
        <v>636</v>
      </c>
      <c r="C127" s="269"/>
      <c r="D127" s="269"/>
      <c r="E127" s="269"/>
      <c r="F127" s="269"/>
    </row>
    <row r="128" spans="1:6" ht="12" customHeight="1" thickBot="1">
      <c r="A128" s="20" t="s">
        <v>23</v>
      </c>
      <c r="B128" s="122" t="s">
        <v>637</v>
      </c>
      <c r="C128" s="287"/>
      <c r="D128" s="287">
        <f>+D129+D130+D131+D132</f>
        <v>0</v>
      </c>
      <c r="E128" s="287">
        <f>+E129+E130+E131+E132</f>
        <v>0</v>
      </c>
      <c r="F128" s="287">
        <f>+F129+F130+F131+F132</f>
        <v>0</v>
      </c>
    </row>
    <row r="129" spans="1:6" ht="12" customHeight="1">
      <c r="A129" s="15" t="s">
        <v>94</v>
      </c>
      <c r="B129" s="9" t="s">
        <v>638</v>
      </c>
      <c r="C129" s="269"/>
      <c r="D129" s="269"/>
      <c r="E129" s="269"/>
      <c r="F129" s="269"/>
    </row>
    <row r="130" spans="1:6" ht="12" customHeight="1">
      <c r="A130" s="15" t="s">
        <v>95</v>
      </c>
      <c r="B130" s="9" t="s">
        <v>639</v>
      </c>
      <c r="C130" s="269"/>
      <c r="D130" s="269"/>
      <c r="E130" s="269"/>
      <c r="F130" s="269"/>
    </row>
    <row r="131" spans="1:6" ht="12" customHeight="1">
      <c r="A131" s="15" t="s">
        <v>287</v>
      </c>
      <c r="B131" s="9" t="s">
        <v>640</v>
      </c>
      <c r="C131" s="269"/>
      <c r="D131" s="269"/>
      <c r="E131" s="269"/>
      <c r="F131" s="269"/>
    </row>
    <row r="132" spans="1:6" ht="12" customHeight="1" thickBot="1">
      <c r="A132" s="13" t="s">
        <v>288</v>
      </c>
      <c r="B132" s="7" t="s">
        <v>641</v>
      </c>
      <c r="C132" s="269"/>
      <c r="D132" s="269"/>
      <c r="E132" s="269"/>
      <c r="F132" s="269"/>
    </row>
    <row r="133" spans="1:6" ht="12" customHeight="1" thickBot="1">
      <c r="A133" s="20" t="s">
        <v>24</v>
      </c>
      <c r="B133" s="122" t="s">
        <v>642</v>
      </c>
      <c r="C133" s="293"/>
      <c r="D133" s="293">
        <f>+D134+D135+D136+D137</f>
        <v>0</v>
      </c>
      <c r="E133" s="293">
        <f>+E134+E135+E136+E137</f>
        <v>0</v>
      </c>
      <c r="F133" s="293">
        <f>+F134+F135+F136+F137</f>
        <v>0</v>
      </c>
    </row>
    <row r="134" spans="1:6" ht="12" customHeight="1">
      <c r="A134" s="15" t="s">
        <v>96</v>
      </c>
      <c r="B134" s="9" t="s">
        <v>373</v>
      </c>
      <c r="C134" s="269"/>
      <c r="D134" s="269"/>
      <c r="E134" s="269"/>
      <c r="F134" s="269"/>
    </row>
    <row r="135" spans="1:6" ht="12" customHeight="1">
      <c r="A135" s="15" t="s">
        <v>97</v>
      </c>
      <c r="B135" s="9" t="s">
        <v>374</v>
      </c>
      <c r="C135" s="269"/>
      <c r="D135" s="269"/>
      <c r="E135" s="269"/>
      <c r="F135" s="269"/>
    </row>
    <row r="136" spans="1:6" ht="12" customHeight="1">
      <c r="A136" s="15" t="s">
        <v>299</v>
      </c>
      <c r="B136" s="9" t="s">
        <v>643</v>
      </c>
      <c r="C136" s="269"/>
      <c r="D136" s="269"/>
      <c r="E136" s="269"/>
      <c r="F136" s="269"/>
    </row>
    <row r="137" spans="1:6" ht="12" customHeight="1" thickBot="1">
      <c r="A137" s="13" t="s">
        <v>300</v>
      </c>
      <c r="B137" s="7" t="s">
        <v>644</v>
      </c>
      <c r="C137" s="269"/>
      <c r="D137" s="269"/>
      <c r="E137" s="269"/>
      <c r="F137" s="269"/>
    </row>
    <row r="138" spans="1:6" ht="12" customHeight="1" thickBot="1">
      <c r="A138" s="20" t="s">
        <v>25</v>
      </c>
      <c r="B138" s="122" t="s">
        <v>645</v>
      </c>
      <c r="C138" s="296"/>
      <c r="D138" s="296">
        <f>+D139+D140+D141+D142</f>
        <v>0</v>
      </c>
      <c r="E138" s="296">
        <f>+E139+E140+E141+E142</f>
        <v>0</v>
      </c>
      <c r="F138" s="296">
        <f>+F139+F140+F141+F142</f>
        <v>0</v>
      </c>
    </row>
    <row r="139" spans="1:6" ht="12" customHeight="1">
      <c r="A139" s="15" t="s">
        <v>174</v>
      </c>
      <c r="B139" s="9" t="s">
        <v>646</v>
      </c>
      <c r="C139" s="269"/>
      <c r="D139" s="269"/>
      <c r="E139" s="269"/>
      <c r="F139" s="269"/>
    </row>
    <row r="140" spans="1:6" ht="12" customHeight="1">
      <c r="A140" s="15" t="s">
        <v>175</v>
      </c>
      <c r="B140" s="9" t="s">
        <v>647</v>
      </c>
      <c r="C140" s="269"/>
      <c r="D140" s="269"/>
      <c r="E140" s="269"/>
      <c r="F140" s="269"/>
    </row>
    <row r="141" spans="1:6" ht="12" customHeight="1">
      <c r="A141" s="15" t="s">
        <v>227</v>
      </c>
      <c r="B141" s="9" t="s">
        <v>648</v>
      </c>
      <c r="C141" s="269"/>
      <c r="D141" s="269"/>
      <c r="E141" s="269"/>
      <c r="F141" s="269"/>
    </row>
    <row r="142" spans="1:6" ht="12" customHeight="1" thickBot="1">
      <c r="A142" s="15" t="s">
        <v>302</v>
      </c>
      <c r="B142" s="9" t="s">
        <v>649</v>
      </c>
      <c r="C142" s="269"/>
      <c r="D142" s="269"/>
      <c r="E142" s="269"/>
      <c r="F142" s="269"/>
    </row>
    <row r="143" spans="1:9" ht="15" customHeight="1" thickBot="1">
      <c r="A143" s="20" t="s">
        <v>26</v>
      </c>
      <c r="B143" s="122" t="s">
        <v>650</v>
      </c>
      <c r="C143" s="423"/>
      <c r="D143" s="423">
        <f>+D124+D128+D133+D138</f>
        <v>0</v>
      </c>
      <c r="E143" s="423">
        <f>+E124+E128+E133+E138</f>
        <v>0</v>
      </c>
      <c r="F143" s="423">
        <f>+F124+F128+F133+F138</f>
        <v>0</v>
      </c>
      <c r="G143" s="425"/>
      <c r="H143" s="425"/>
      <c r="I143" s="425"/>
    </row>
    <row r="144" spans="1:7" s="412" customFormat="1" ht="12.75" customHeight="1" thickBot="1">
      <c r="A144" s="285" t="s">
        <v>27</v>
      </c>
      <c r="B144" s="377" t="s">
        <v>651</v>
      </c>
      <c r="C144" s="423">
        <f>SUM(+C123)</f>
        <v>281199000</v>
      </c>
      <c r="D144" s="423">
        <f>+D123+D143</f>
        <v>280229000</v>
      </c>
      <c r="E144" s="423">
        <f>+E123+E143</f>
        <v>970000</v>
      </c>
      <c r="F144" s="423">
        <f>+F123+F143</f>
        <v>0</v>
      </c>
      <c r="G144" s="618"/>
    </row>
    <row r="145" ht="7.5" customHeight="1" thickBot="1"/>
    <row r="146" spans="1:6" ht="16.5" customHeight="1" thickBot="1">
      <c r="A146" s="739" t="s">
        <v>375</v>
      </c>
      <c r="B146" s="740"/>
      <c r="C146" s="26"/>
      <c r="D146" s="410"/>
      <c r="E146" s="410"/>
      <c r="F146" s="410"/>
    </row>
    <row r="147" spans="1:6" ht="15" customHeight="1" thickBot="1">
      <c r="A147" s="729" t="s">
        <v>148</v>
      </c>
      <c r="B147" s="729"/>
      <c r="C147" s="297"/>
      <c r="D147" s="297"/>
      <c r="E147" s="297"/>
      <c r="F147" s="297" t="s">
        <v>614</v>
      </c>
    </row>
    <row r="148" spans="1:6" ht="24.75" customHeight="1" thickBot="1">
      <c r="A148" s="20">
        <v>1</v>
      </c>
      <c r="B148" s="26" t="s">
        <v>665</v>
      </c>
      <c r="C148" s="287">
        <f>+C60-C123</f>
        <v>-158000431</v>
      </c>
      <c r="D148" s="287">
        <f>+D60-D123</f>
        <v>-157030431</v>
      </c>
      <c r="E148" s="287">
        <f>+E60-E123</f>
        <v>-970000</v>
      </c>
      <c r="F148" s="287">
        <f>+F60-F123</f>
        <v>0</v>
      </c>
    </row>
    <row r="149" spans="1:6" ht="27.75" customHeight="1" thickBot="1">
      <c r="A149" s="20" t="s">
        <v>19</v>
      </c>
      <c r="B149" s="26" t="s">
        <v>666</v>
      </c>
      <c r="C149" s="287">
        <f>+C83-C143</f>
        <v>158000431</v>
      </c>
      <c r="D149" s="287">
        <f>+D83-D143</f>
        <v>157030431</v>
      </c>
      <c r="E149" s="287">
        <f>+E83-E143</f>
        <v>970000</v>
      </c>
      <c r="F149" s="287">
        <f>+F83-F143</f>
        <v>0</v>
      </c>
    </row>
    <row r="150" spans="4:5" ht="15">
      <c r="D150" s="619">
        <f>SUM(D148:D149)</f>
        <v>0</v>
      </c>
      <c r="E150" s="619">
        <f>SUM(E148:E149)</f>
        <v>0</v>
      </c>
    </row>
  </sheetData>
  <sheetProtection/>
  <mergeCells count="12">
    <mergeCell ref="A1:F1"/>
    <mergeCell ref="A2:B2"/>
    <mergeCell ref="A3:A4"/>
    <mergeCell ref="B3:B4"/>
    <mergeCell ref="C3:F3"/>
    <mergeCell ref="A86:F86"/>
    <mergeCell ref="A87:B87"/>
    <mergeCell ref="A88:A89"/>
    <mergeCell ref="B88:B89"/>
    <mergeCell ref="C88:F88"/>
    <mergeCell ref="A146:B146"/>
    <mergeCell ref="A147:B147"/>
  </mergeCells>
  <printOptions horizontalCentered="1" verticalCentered="1"/>
  <pageMargins left="0.7874015748031497" right="0.7874015748031497" top="0.984251968503937" bottom="0.2755905511811024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Pusztamonostor Községi 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view="pageBreakPreview" zoomScaleNormal="115" zoomScaleSheetLayoutView="100" workbookViewId="0" topLeftCell="A4">
      <selection activeCell="C21" sqref="C21"/>
    </sheetView>
  </sheetViews>
  <sheetFormatPr defaultColWidth="9.375" defaultRowHeight="12.75"/>
  <cols>
    <col min="1" max="1" width="6.75390625" style="57" customWidth="1"/>
    <col min="2" max="2" width="45.25390625" style="185" customWidth="1"/>
    <col min="3" max="3" width="14.125" style="57" customWidth="1"/>
    <col min="4" max="4" width="42.625" style="57" customWidth="1"/>
    <col min="5" max="5" width="13.50390625" style="57" customWidth="1"/>
    <col min="6" max="6" width="4.75390625" style="57" customWidth="1"/>
    <col min="7" max="16384" width="9.375" style="57" customWidth="1"/>
  </cols>
  <sheetData>
    <row r="1" spans="2:6" ht="39.75" customHeight="1">
      <c r="B1" s="309" t="s">
        <v>151</v>
      </c>
      <c r="C1" s="310"/>
      <c r="D1" s="310"/>
      <c r="E1" s="310"/>
      <c r="F1" s="748" t="s">
        <v>587</v>
      </c>
    </row>
    <row r="2" spans="5:6" ht="14.25" thickBot="1">
      <c r="E2" s="311" t="s">
        <v>614</v>
      </c>
      <c r="F2" s="748"/>
    </row>
    <row r="3" spans="1:6" ht="18" customHeight="1" thickBot="1">
      <c r="A3" s="745" t="s">
        <v>69</v>
      </c>
      <c r="B3" s="312" t="s">
        <v>56</v>
      </c>
      <c r="C3" s="313"/>
      <c r="D3" s="312" t="s">
        <v>57</v>
      </c>
      <c r="E3" s="314"/>
      <c r="F3" s="748"/>
    </row>
    <row r="4" spans="1:6" s="315" customFormat="1" ht="35.25" customHeight="1" thickBot="1">
      <c r="A4" s="746"/>
      <c r="B4" s="186" t="s">
        <v>61</v>
      </c>
      <c r="C4" s="636">
        <v>2018</v>
      </c>
      <c r="D4" s="186" t="s">
        <v>61</v>
      </c>
      <c r="E4" s="636">
        <v>2018</v>
      </c>
      <c r="F4" s="748"/>
    </row>
    <row r="5" spans="1:6" s="320" customFormat="1" ht="12" customHeight="1" thickBot="1">
      <c r="A5" s="316"/>
      <c r="B5" s="317" t="s">
        <v>489</v>
      </c>
      <c r="C5" s="318" t="s">
        <v>490</v>
      </c>
      <c r="D5" s="317" t="s">
        <v>491</v>
      </c>
      <c r="E5" s="319" t="s">
        <v>493</v>
      </c>
      <c r="F5" s="748"/>
    </row>
    <row r="6" spans="1:6" ht="12.75" customHeight="1">
      <c r="A6" s="321" t="s">
        <v>18</v>
      </c>
      <c r="B6" s="322" t="s">
        <v>376</v>
      </c>
      <c r="C6" s="298">
        <f>'önkorm összesen'!C5</f>
        <v>83392569</v>
      </c>
      <c r="D6" s="322" t="s">
        <v>62</v>
      </c>
      <c r="E6" s="304">
        <f>'önkorm összesen'!C91</f>
        <v>66771000</v>
      </c>
      <c r="F6" s="748"/>
    </row>
    <row r="7" spans="1:6" ht="12.75" customHeight="1">
      <c r="A7" s="323" t="s">
        <v>19</v>
      </c>
      <c r="B7" s="324" t="s">
        <v>377</v>
      </c>
      <c r="C7" s="299">
        <v>3684000</v>
      </c>
      <c r="D7" s="324" t="s">
        <v>176</v>
      </c>
      <c r="E7" s="305">
        <f>'önkorm összesen'!C92</f>
        <v>13952000</v>
      </c>
      <c r="F7" s="748"/>
    </row>
    <row r="8" spans="1:6" ht="12.75" customHeight="1">
      <c r="A8" s="323" t="s">
        <v>20</v>
      </c>
      <c r="B8" s="324" t="s">
        <v>398</v>
      </c>
      <c r="C8" s="299"/>
      <c r="D8" s="324" t="s">
        <v>231</v>
      </c>
      <c r="E8" s="305">
        <f>'önkorm összesen'!C93</f>
        <v>47736000</v>
      </c>
      <c r="F8" s="748"/>
    </row>
    <row r="9" spans="1:6" ht="12.75" customHeight="1">
      <c r="A9" s="323" t="s">
        <v>21</v>
      </c>
      <c r="B9" s="324" t="s">
        <v>167</v>
      </c>
      <c r="C9" s="299">
        <f>'önkorm összesen'!C26</f>
        <v>20174000</v>
      </c>
      <c r="D9" s="324" t="s">
        <v>177</v>
      </c>
      <c r="E9" s="305">
        <f>'önkorm összesen'!C94</f>
        <v>6000000</v>
      </c>
      <c r="F9" s="748"/>
    </row>
    <row r="10" spans="1:6" ht="12.75" customHeight="1">
      <c r="A10" s="323" t="s">
        <v>22</v>
      </c>
      <c r="B10" s="325" t="s">
        <v>425</v>
      </c>
      <c r="C10" s="299">
        <f>'önkorm összesen'!C33</f>
        <v>15948000</v>
      </c>
      <c r="D10" s="324" t="s">
        <v>178</v>
      </c>
      <c r="E10" s="305">
        <f>'önkorm összesen'!C95</f>
        <v>970000</v>
      </c>
      <c r="F10" s="748"/>
    </row>
    <row r="11" spans="1:6" ht="12.75" customHeight="1">
      <c r="A11" s="323" t="s">
        <v>23</v>
      </c>
      <c r="B11" s="324" t="s">
        <v>378</v>
      </c>
      <c r="C11" s="300"/>
      <c r="D11" s="324" t="s">
        <v>49</v>
      </c>
      <c r="E11" s="305">
        <f>'önkorm összesen'!C96</f>
        <v>0</v>
      </c>
      <c r="F11" s="748"/>
    </row>
    <row r="12" spans="1:6" ht="12.75" customHeight="1">
      <c r="A12" s="323" t="s">
        <v>24</v>
      </c>
      <c r="B12" s="324" t="s">
        <v>483</v>
      </c>
      <c r="C12" s="299"/>
      <c r="D12" s="47"/>
      <c r="E12" s="305"/>
      <c r="F12" s="748"/>
    </row>
    <row r="13" spans="1:6" ht="12.75" customHeight="1">
      <c r="A13" s="323" t="s">
        <v>25</v>
      </c>
      <c r="B13" s="47"/>
      <c r="C13" s="299"/>
      <c r="D13" s="47"/>
      <c r="E13" s="305"/>
      <c r="F13" s="748"/>
    </row>
    <row r="14" spans="1:6" ht="12.75" customHeight="1">
      <c r="A14" s="323" t="s">
        <v>26</v>
      </c>
      <c r="B14" s="427"/>
      <c r="C14" s="300"/>
      <c r="D14" s="47"/>
      <c r="E14" s="305"/>
      <c r="F14" s="748"/>
    </row>
    <row r="15" spans="1:6" ht="12.75" customHeight="1">
      <c r="A15" s="323" t="s">
        <v>27</v>
      </c>
      <c r="B15" s="47"/>
      <c r="C15" s="299"/>
      <c r="D15" s="47"/>
      <c r="E15" s="305"/>
      <c r="F15" s="748"/>
    </row>
    <row r="16" spans="1:6" ht="12.75" customHeight="1">
      <c r="A16" s="323" t="s">
        <v>28</v>
      </c>
      <c r="B16" s="47"/>
      <c r="C16" s="299"/>
      <c r="D16" s="47"/>
      <c r="E16" s="305"/>
      <c r="F16" s="748"/>
    </row>
    <row r="17" spans="1:6" ht="12.75" customHeight="1" thickBot="1">
      <c r="A17" s="323" t="s">
        <v>29</v>
      </c>
      <c r="B17" s="59"/>
      <c r="C17" s="301"/>
      <c r="D17" s="47"/>
      <c r="E17" s="306"/>
      <c r="F17" s="748"/>
    </row>
    <row r="18" spans="1:6" ht="15.75" customHeight="1" thickBot="1">
      <c r="A18" s="326" t="s">
        <v>30</v>
      </c>
      <c r="B18" s="124" t="s">
        <v>484</v>
      </c>
      <c r="C18" s="302">
        <f>SUM(C6:C17)</f>
        <v>123198569</v>
      </c>
      <c r="D18" s="124" t="s">
        <v>384</v>
      </c>
      <c r="E18" s="307">
        <f>SUM(E6:E17)</f>
        <v>135429000</v>
      </c>
      <c r="F18" s="748"/>
    </row>
    <row r="19" spans="1:6" ht="12.75" customHeight="1">
      <c r="A19" s="327" t="s">
        <v>31</v>
      </c>
      <c r="B19" s="328" t="s">
        <v>381</v>
      </c>
      <c r="C19" s="484">
        <f>+C20+C21+C22+C23</f>
        <v>12230431</v>
      </c>
      <c r="D19" s="329" t="s">
        <v>184</v>
      </c>
      <c r="E19" s="308"/>
      <c r="F19" s="748"/>
    </row>
    <row r="20" spans="1:6" ht="12.75" customHeight="1">
      <c r="A20" s="330" t="s">
        <v>32</v>
      </c>
      <c r="B20" s="329" t="s">
        <v>223</v>
      </c>
      <c r="C20" s="72">
        <v>12230431</v>
      </c>
      <c r="D20" s="329" t="s">
        <v>383</v>
      </c>
      <c r="E20" s="73"/>
      <c r="F20" s="748"/>
    </row>
    <row r="21" spans="1:6" ht="12.75" customHeight="1">
      <c r="A21" s="330" t="s">
        <v>33</v>
      </c>
      <c r="B21" s="329" t="s">
        <v>224</v>
      </c>
      <c r="C21" s="72"/>
      <c r="D21" s="329" t="s">
        <v>149</v>
      </c>
      <c r="E21" s="73"/>
      <c r="F21" s="748"/>
    </row>
    <row r="22" spans="1:6" ht="12.75" customHeight="1">
      <c r="A22" s="330" t="s">
        <v>34</v>
      </c>
      <c r="B22" s="329" t="s">
        <v>229</v>
      </c>
      <c r="C22" s="72"/>
      <c r="D22" s="329" t="s">
        <v>150</v>
      </c>
      <c r="E22" s="73"/>
      <c r="F22" s="748"/>
    </row>
    <row r="23" spans="1:6" ht="12.75" customHeight="1">
      <c r="A23" s="330" t="s">
        <v>35</v>
      </c>
      <c r="B23" s="329" t="s">
        <v>230</v>
      </c>
      <c r="C23" s="72"/>
      <c r="D23" s="328" t="s">
        <v>232</v>
      </c>
      <c r="E23" s="73"/>
      <c r="F23" s="748"/>
    </row>
    <row r="24" spans="1:6" ht="12.75" customHeight="1">
      <c r="A24" s="330" t="s">
        <v>36</v>
      </c>
      <c r="B24" s="329" t="s">
        <v>382</v>
      </c>
      <c r="C24" s="331">
        <f>+C25+C26</f>
        <v>0</v>
      </c>
      <c r="D24" s="329" t="s">
        <v>185</v>
      </c>
      <c r="E24" s="73"/>
      <c r="F24" s="748"/>
    </row>
    <row r="25" spans="1:6" ht="12.75" customHeight="1">
      <c r="A25" s="327" t="s">
        <v>37</v>
      </c>
      <c r="B25" s="328" t="s">
        <v>379</v>
      </c>
      <c r="C25" s="303"/>
      <c r="D25" s="322" t="s">
        <v>466</v>
      </c>
      <c r="E25" s="308"/>
      <c r="F25" s="748"/>
    </row>
    <row r="26" spans="1:6" ht="12.75" customHeight="1">
      <c r="A26" s="330" t="s">
        <v>38</v>
      </c>
      <c r="B26" s="329" t="s">
        <v>380</v>
      </c>
      <c r="C26" s="72"/>
      <c r="D26" s="324" t="s">
        <v>472</v>
      </c>
      <c r="E26" s="73"/>
      <c r="F26" s="748"/>
    </row>
    <row r="27" spans="1:6" ht="12.75" customHeight="1">
      <c r="A27" s="323" t="s">
        <v>39</v>
      </c>
      <c r="B27" s="329" t="s">
        <v>477</v>
      </c>
      <c r="C27" s="72"/>
      <c r="D27" s="324" t="s">
        <v>473</v>
      </c>
      <c r="E27" s="73"/>
      <c r="F27" s="748"/>
    </row>
    <row r="28" spans="1:6" ht="12.75" customHeight="1" thickBot="1">
      <c r="A28" s="391" t="s">
        <v>40</v>
      </c>
      <c r="B28" s="328" t="s">
        <v>337</v>
      </c>
      <c r="C28" s="303"/>
      <c r="D28" s="429"/>
      <c r="E28" s="308"/>
      <c r="F28" s="748"/>
    </row>
    <row r="29" spans="1:6" ht="15.75" customHeight="1" thickBot="1">
      <c r="A29" s="326" t="s">
        <v>41</v>
      </c>
      <c r="B29" s="124" t="s">
        <v>485</v>
      </c>
      <c r="C29" s="302">
        <f>+C19+C24+C27+C28</f>
        <v>12230431</v>
      </c>
      <c r="D29" s="124" t="s">
        <v>487</v>
      </c>
      <c r="E29" s="307">
        <f>SUM(E19:E28)</f>
        <v>0</v>
      </c>
      <c r="F29" s="748"/>
    </row>
    <row r="30" spans="1:6" ht="13.5" thickBot="1">
      <c r="A30" s="326" t="s">
        <v>42</v>
      </c>
      <c r="B30" s="332" t="s">
        <v>486</v>
      </c>
      <c r="C30" s="356">
        <f>+C18+C29</f>
        <v>135429000</v>
      </c>
      <c r="D30" s="332" t="s">
        <v>488</v>
      </c>
      <c r="E30" s="356">
        <f>+E18+E29</f>
        <v>135429000</v>
      </c>
      <c r="F30" s="748"/>
    </row>
    <row r="31" spans="1:6" ht="13.5" thickBot="1">
      <c r="A31" s="326" t="s">
        <v>43</v>
      </c>
      <c r="B31" s="332" t="s">
        <v>162</v>
      </c>
      <c r="C31" s="356">
        <f>IF(C18-E18&lt;0,E18-C18,"-")</f>
        <v>12230431</v>
      </c>
      <c r="D31" s="332" t="s">
        <v>163</v>
      </c>
      <c r="E31" s="333" t="str">
        <f>IF(C18-E18&gt;0,C18-E18,"-")</f>
        <v>-</v>
      </c>
      <c r="F31" s="748"/>
    </row>
    <row r="32" spans="1:6" ht="13.5" thickBot="1">
      <c r="A32" s="326" t="s">
        <v>44</v>
      </c>
      <c r="B32" s="332" t="s">
        <v>233</v>
      </c>
      <c r="C32" s="333" t="str">
        <f>IF(C18+C29-E30&lt;0,E30-(C18+C29),"-")</f>
        <v>-</v>
      </c>
      <c r="D32" s="332" t="s">
        <v>234</v>
      </c>
      <c r="E32" s="333" t="str">
        <f>IF(C18+C29-E30&gt;0,C18+C29-E30,"-")</f>
        <v>-</v>
      </c>
      <c r="F32" s="748"/>
    </row>
    <row r="33" spans="2:4" ht="17.25">
      <c r="B33" s="747"/>
      <c r="C33" s="747"/>
      <c r="D33" s="747"/>
    </row>
  </sheetData>
  <sheetProtection/>
  <mergeCells count="4">
    <mergeCell ref="A3:A4"/>
    <mergeCell ref="B33:D33"/>
    <mergeCell ref="F1:F30"/>
    <mergeCell ref="F31:F3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9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view="pageBreakPreview" zoomScale="115" zoomScaleSheetLayoutView="115" workbookViewId="0" topLeftCell="A10">
      <selection activeCell="E32" sqref="E31:E32"/>
    </sheetView>
  </sheetViews>
  <sheetFormatPr defaultColWidth="9.375" defaultRowHeight="12.75"/>
  <cols>
    <col min="1" max="1" width="6.75390625" style="57" customWidth="1"/>
    <col min="2" max="2" width="46.00390625" style="185" customWidth="1"/>
    <col min="3" max="3" width="14.25390625" style="57" customWidth="1"/>
    <col min="4" max="4" width="39.625" style="57" customWidth="1"/>
    <col min="5" max="5" width="14.625" style="57" customWidth="1"/>
    <col min="6" max="6" width="4.75390625" style="57" customWidth="1"/>
    <col min="7" max="16384" width="9.375" style="57" customWidth="1"/>
  </cols>
  <sheetData>
    <row r="1" spans="2:6" ht="30.75" customHeight="1">
      <c r="B1" s="309" t="s">
        <v>152</v>
      </c>
      <c r="C1" s="310"/>
      <c r="D1" s="310"/>
      <c r="E1" s="310"/>
      <c r="F1" s="748" t="s">
        <v>588</v>
      </c>
    </row>
    <row r="2" spans="5:6" ht="14.25" thickBot="1">
      <c r="E2" s="311" t="s">
        <v>614</v>
      </c>
      <c r="F2" s="748"/>
    </row>
    <row r="3" spans="1:6" ht="13.5" thickBot="1">
      <c r="A3" s="749" t="s">
        <v>69</v>
      </c>
      <c r="B3" s="312" t="s">
        <v>56</v>
      </c>
      <c r="C3" s="313"/>
      <c r="D3" s="312" t="s">
        <v>57</v>
      </c>
      <c r="E3" s="314"/>
      <c r="F3" s="748"/>
    </row>
    <row r="4" spans="1:6" s="315" customFormat="1" ht="13.5" thickBot="1">
      <c r="A4" s="750"/>
      <c r="B4" s="186" t="s">
        <v>61</v>
      </c>
      <c r="C4" s="636">
        <f>+'2.1.sz.mell MŰK MÉRLEG '!C4</f>
        <v>2018</v>
      </c>
      <c r="D4" s="186" t="s">
        <v>61</v>
      </c>
      <c r="E4" s="636">
        <f>+'2.1.sz.mell MŰK MÉRLEG '!C4</f>
        <v>2018</v>
      </c>
      <c r="F4" s="748"/>
    </row>
    <row r="5" spans="1:6" s="315" customFormat="1" ht="13.5" thickBot="1">
      <c r="A5" s="316"/>
      <c r="B5" s="317" t="s">
        <v>489</v>
      </c>
      <c r="C5" s="318" t="s">
        <v>490</v>
      </c>
      <c r="D5" s="317" t="s">
        <v>491</v>
      </c>
      <c r="E5" s="319" t="s">
        <v>493</v>
      </c>
      <c r="F5" s="748"/>
    </row>
    <row r="6" spans="1:6" ht="12.75" customHeight="1">
      <c r="A6" s="321" t="s">
        <v>18</v>
      </c>
      <c r="B6" s="322" t="s">
        <v>385</v>
      </c>
      <c r="C6" s="298"/>
      <c r="D6" s="322" t="s">
        <v>225</v>
      </c>
      <c r="E6" s="304">
        <f>'önkorm összesen'!C107</f>
        <v>144770000</v>
      </c>
      <c r="F6" s="748"/>
    </row>
    <row r="7" spans="1:6" ht="12.75">
      <c r="A7" s="323" t="s">
        <v>19</v>
      </c>
      <c r="B7" s="324" t="s">
        <v>386</v>
      </c>
      <c r="C7" s="299"/>
      <c r="D7" s="324" t="s">
        <v>391</v>
      </c>
      <c r="E7" s="304">
        <f>'önkorm összesen'!C108</f>
        <v>130800000</v>
      </c>
      <c r="F7" s="748"/>
    </row>
    <row r="8" spans="1:6" ht="12.75" customHeight="1">
      <c r="A8" s="323" t="s">
        <v>20</v>
      </c>
      <c r="B8" s="324" t="s">
        <v>10</v>
      </c>
      <c r="C8" s="299"/>
      <c r="D8" s="324" t="s">
        <v>180</v>
      </c>
      <c r="E8" s="305">
        <f>'önkorm összesen'!C109</f>
        <v>1000000</v>
      </c>
      <c r="F8" s="748"/>
    </row>
    <row r="9" spans="1:6" ht="12.75" customHeight="1">
      <c r="A9" s="323" t="s">
        <v>21</v>
      </c>
      <c r="B9" s="324" t="s">
        <v>387</v>
      </c>
      <c r="C9" s="299"/>
      <c r="D9" s="324" t="s">
        <v>392</v>
      </c>
      <c r="E9" s="305"/>
      <c r="F9" s="748"/>
    </row>
    <row r="10" spans="1:6" ht="12.75" customHeight="1">
      <c r="A10" s="323" t="s">
        <v>22</v>
      </c>
      <c r="B10" s="324" t="s">
        <v>388</v>
      </c>
      <c r="C10" s="299"/>
      <c r="D10" s="324" t="s">
        <v>228</v>
      </c>
      <c r="E10" s="305"/>
      <c r="F10" s="748"/>
    </row>
    <row r="11" spans="1:6" ht="12.75" customHeight="1">
      <c r="A11" s="323" t="s">
        <v>23</v>
      </c>
      <c r="B11" s="324" t="s">
        <v>389</v>
      </c>
      <c r="C11" s="300"/>
      <c r="D11" s="430"/>
      <c r="E11" s="305"/>
      <c r="F11" s="748"/>
    </row>
    <row r="12" spans="1:6" ht="12.75" customHeight="1">
      <c r="A12" s="323" t="s">
        <v>24</v>
      </c>
      <c r="B12" s="47"/>
      <c r="C12" s="299"/>
      <c r="D12" s="430"/>
      <c r="E12" s="305"/>
      <c r="F12" s="748"/>
    </row>
    <row r="13" spans="1:6" ht="12.75" customHeight="1">
      <c r="A13" s="323" t="s">
        <v>25</v>
      </c>
      <c r="B13" s="47"/>
      <c r="C13" s="299"/>
      <c r="D13" s="431"/>
      <c r="E13" s="305"/>
      <c r="F13" s="748"/>
    </row>
    <row r="14" spans="1:6" ht="12.75" customHeight="1">
      <c r="A14" s="323" t="s">
        <v>26</v>
      </c>
      <c r="B14" s="428"/>
      <c r="C14" s="300"/>
      <c r="D14" s="430"/>
      <c r="E14" s="305"/>
      <c r="F14" s="748"/>
    </row>
    <row r="15" spans="1:6" ht="12.75">
      <c r="A15" s="323" t="s">
        <v>27</v>
      </c>
      <c r="B15" s="47"/>
      <c r="C15" s="300"/>
      <c r="D15" s="430"/>
      <c r="E15" s="305"/>
      <c r="F15" s="748"/>
    </row>
    <row r="16" spans="1:6" ht="12.75" customHeight="1" thickBot="1">
      <c r="A16" s="391" t="s">
        <v>28</v>
      </c>
      <c r="B16" s="429"/>
      <c r="C16" s="393"/>
      <c r="D16" s="392" t="s">
        <v>49</v>
      </c>
      <c r="E16" s="354"/>
      <c r="F16" s="748"/>
    </row>
    <row r="17" spans="1:6" ht="15.75" customHeight="1" thickBot="1">
      <c r="A17" s="326" t="s">
        <v>29</v>
      </c>
      <c r="B17" s="124" t="s">
        <v>399</v>
      </c>
      <c r="C17" s="302">
        <f>+C6+C8+C9+C11+C12+C13+C14+C15+C16</f>
        <v>0</v>
      </c>
      <c r="D17" s="124" t="s">
        <v>400</v>
      </c>
      <c r="E17" s="307">
        <f>+E6+E8+E10+E11+E12+E13+E14+E15+E16</f>
        <v>145770000</v>
      </c>
      <c r="F17" s="748"/>
    </row>
    <row r="18" spans="1:6" ht="12.75" customHeight="1">
      <c r="A18" s="321" t="s">
        <v>30</v>
      </c>
      <c r="B18" s="336" t="s">
        <v>246</v>
      </c>
      <c r="C18" s="343">
        <f>+C19+C20+C21+C22+C23</f>
        <v>145770000</v>
      </c>
      <c r="D18" s="329" t="s">
        <v>184</v>
      </c>
      <c r="E18" s="70"/>
      <c r="F18" s="748"/>
    </row>
    <row r="19" spans="1:6" ht="12.75" customHeight="1">
      <c r="A19" s="323" t="s">
        <v>31</v>
      </c>
      <c r="B19" s="337" t="s">
        <v>235</v>
      </c>
      <c r="C19" s="72">
        <v>145770000</v>
      </c>
      <c r="D19" s="329" t="s">
        <v>187</v>
      </c>
      <c r="E19" s="73"/>
      <c r="F19" s="748"/>
    </row>
    <row r="20" spans="1:6" ht="12.75" customHeight="1">
      <c r="A20" s="321" t="s">
        <v>32</v>
      </c>
      <c r="B20" s="337" t="s">
        <v>236</v>
      </c>
      <c r="C20" s="72"/>
      <c r="D20" s="329" t="s">
        <v>149</v>
      </c>
      <c r="E20" s="73"/>
      <c r="F20" s="748"/>
    </row>
    <row r="21" spans="1:6" ht="12.75" customHeight="1">
      <c r="A21" s="323" t="s">
        <v>33</v>
      </c>
      <c r="B21" s="337" t="s">
        <v>237</v>
      </c>
      <c r="C21" s="72"/>
      <c r="D21" s="329" t="s">
        <v>150</v>
      </c>
      <c r="E21" s="73"/>
      <c r="F21" s="748"/>
    </row>
    <row r="22" spans="1:6" ht="12.75" customHeight="1">
      <c r="A22" s="321" t="s">
        <v>34</v>
      </c>
      <c r="B22" s="337" t="s">
        <v>238</v>
      </c>
      <c r="C22" s="72"/>
      <c r="D22" s="328" t="s">
        <v>232</v>
      </c>
      <c r="E22" s="73"/>
      <c r="F22" s="748"/>
    </row>
    <row r="23" spans="1:6" ht="12.75" customHeight="1">
      <c r="A23" s="323" t="s">
        <v>35</v>
      </c>
      <c r="B23" s="338" t="s">
        <v>239</v>
      </c>
      <c r="C23" s="72"/>
      <c r="D23" s="329" t="s">
        <v>188</v>
      </c>
      <c r="E23" s="73"/>
      <c r="F23" s="748"/>
    </row>
    <row r="24" spans="1:6" ht="12.75" customHeight="1">
      <c r="A24" s="321" t="s">
        <v>36</v>
      </c>
      <c r="B24" s="339" t="s">
        <v>240</v>
      </c>
      <c r="C24" s="331">
        <f>+C25+C26+C27+C28+C29</f>
        <v>0</v>
      </c>
      <c r="D24" s="340" t="s">
        <v>186</v>
      </c>
      <c r="E24" s="73"/>
      <c r="F24" s="748"/>
    </row>
    <row r="25" spans="1:6" ht="12.75" customHeight="1">
      <c r="A25" s="323" t="s">
        <v>37</v>
      </c>
      <c r="B25" s="338" t="s">
        <v>241</v>
      </c>
      <c r="C25" s="72"/>
      <c r="D25" s="340" t="s">
        <v>393</v>
      </c>
      <c r="E25" s="73"/>
      <c r="F25" s="748"/>
    </row>
    <row r="26" spans="1:6" ht="12.75" customHeight="1">
      <c r="A26" s="321" t="s">
        <v>38</v>
      </c>
      <c r="B26" s="338" t="s">
        <v>242</v>
      </c>
      <c r="C26" s="72"/>
      <c r="D26" s="335"/>
      <c r="E26" s="73"/>
      <c r="F26" s="748"/>
    </row>
    <row r="27" spans="1:6" ht="12.75" customHeight="1">
      <c r="A27" s="323" t="s">
        <v>39</v>
      </c>
      <c r="B27" s="337" t="s">
        <v>243</v>
      </c>
      <c r="C27" s="72"/>
      <c r="D27" s="120"/>
      <c r="E27" s="73"/>
      <c r="F27" s="748"/>
    </row>
    <row r="28" spans="1:6" ht="12.75" customHeight="1">
      <c r="A28" s="321" t="s">
        <v>40</v>
      </c>
      <c r="B28" s="341" t="s">
        <v>244</v>
      </c>
      <c r="C28" s="72"/>
      <c r="D28" s="47"/>
      <c r="E28" s="73"/>
      <c r="F28" s="748"/>
    </row>
    <row r="29" spans="1:6" ht="12.75" customHeight="1" thickBot="1">
      <c r="A29" s="323" t="s">
        <v>41</v>
      </c>
      <c r="B29" s="342" t="s">
        <v>245</v>
      </c>
      <c r="C29" s="72"/>
      <c r="D29" s="120"/>
      <c r="E29" s="73"/>
      <c r="F29" s="748"/>
    </row>
    <row r="30" spans="1:6" ht="21.75" customHeight="1" thickBot="1">
      <c r="A30" s="326" t="s">
        <v>42</v>
      </c>
      <c r="B30" s="124" t="s">
        <v>390</v>
      </c>
      <c r="C30" s="302">
        <f>+C18+C24</f>
        <v>145770000</v>
      </c>
      <c r="D30" s="124" t="s">
        <v>394</v>
      </c>
      <c r="E30" s="307">
        <f>SUM(E18:E29)</f>
        <v>0</v>
      </c>
      <c r="F30" s="748"/>
    </row>
    <row r="31" spans="1:6" ht="13.5" thickBot="1">
      <c r="A31" s="326" t="s">
        <v>43</v>
      </c>
      <c r="B31" s="332" t="s">
        <v>395</v>
      </c>
      <c r="C31" s="356">
        <f>+C17+C30</f>
        <v>145770000</v>
      </c>
      <c r="D31" s="332" t="s">
        <v>396</v>
      </c>
      <c r="E31" s="356">
        <f>+E17+E30</f>
        <v>145770000</v>
      </c>
      <c r="F31" s="748"/>
    </row>
    <row r="32" spans="1:6" ht="13.5" thickBot="1">
      <c r="A32" s="326" t="s">
        <v>44</v>
      </c>
      <c r="B32" s="332" t="s">
        <v>162</v>
      </c>
      <c r="C32" s="356">
        <f>IF(C17-E17&lt;0,E17-C17,"-")</f>
        <v>145770000</v>
      </c>
      <c r="D32" s="332" t="s">
        <v>163</v>
      </c>
      <c r="E32" s="356" t="str">
        <f>IF(C17-E17&gt;0,C17-E17,"-")</f>
        <v>-</v>
      </c>
      <c r="F32" s="748"/>
    </row>
    <row r="33" spans="1:6" ht="13.5" thickBot="1">
      <c r="A33" s="326" t="s">
        <v>45</v>
      </c>
      <c r="B33" s="332" t="s">
        <v>233</v>
      </c>
      <c r="C33" s="333" t="str">
        <f>IF(C17+C30-E26&lt;0,E26-(C17+C30),"-")</f>
        <v>-</v>
      </c>
      <c r="D33" s="332" t="s">
        <v>234</v>
      </c>
      <c r="E33" s="333"/>
      <c r="F33" s="748"/>
    </row>
  </sheetData>
  <sheetProtection/>
  <mergeCells count="3">
    <mergeCell ref="A3:A4"/>
    <mergeCell ref="F1:F30"/>
    <mergeCell ref="F3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view="pageBreakPreview" zoomScale="60" zoomScaleNormal="120" workbookViewId="0" topLeftCell="A1">
      <selection activeCell="B5" sqref="B5"/>
    </sheetView>
  </sheetViews>
  <sheetFormatPr defaultColWidth="9.375" defaultRowHeight="12.75"/>
  <cols>
    <col min="1" max="1" width="5.625" style="138" customWidth="1"/>
    <col min="2" max="2" width="29.625" style="138" customWidth="1"/>
    <col min="3" max="5" width="12.50390625" style="138" customWidth="1"/>
    <col min="6" max="6" width="11.75390625" style="138" customWidth="1"/>
    <col min="7" max="16384" width="9.375" style="138" customWidth="1"/>
  </cols>
  <sheetData>
    <row r="1" spans="1:6" ht="33" customHeight="1">
      <c r="A1" s="751" t="s">
        <v>584</v>
      </c>
      <c r="B1" s="751"/>
      <c r="C1" s="751"/>
      <c r="D1" s="751"/>
      <c r="E1" s="751"/>
      <c r="F1" s="751"/>
    </row>
    <row r="2" spans="1:7" ht="15.75" customHeight="1" thickBot="1">
      <c r="A2" s="139"/>
      <c r="B2" s="139"/>
      <c r="C2" s="752"/>
      <c r="D2" s="752"/>
      <c r="E2" s="759" t="s">
        <v>614</v>
      </c>
      <c r="F2" s="759"/>
      <c r="G2" s="145"/>
    </row>
    <row r="3" spans="1:6" ht="63" customHeight="1">
      <c r="A3" s="755" t="s">
        <v>16</v>
      </c>
      <c r="B3" s="757" t="s">
        <v>190</v>
      </c>
      <c r="C3" s="757" t="s">
        <v>250</v>
      </c>
      <c r="D3" s="757"/>
      <c r="E3" s="757"/>
      <c r="F3" s="753" t="s">
        <v>498</v>
      </c>
    </row>
    <row r="4" spans="1:6" ht="14.25" thickBot="1">
      <c r="A4" s="756"/>
      <c r="B4" s="758"/>
      <c r="C4" s="476">
        <v>2018</v>
      </c>
      <c r="D4" s="476">
        <v>2019</v>
      </c>
      <c r="E4" s="476">
        <f>+D4+1</f>
        <v>2020</v>
      </c>
      <c r="F4" s="754"/>
    </row>
    <row r="5" spans="1:6" ht="14.25" thickBot="1">
      <c r="A5" s="142"/>
      <c r="B5" s="143" t="s">
        <v>489</v>
      </c>
      <c r="C5" s="143" t="s">
        <v>490</v>
      </c>
      <c r="D5" s="143" t="s">
        <v>491</v>
      </c>
      <c r="E5" s="143" t="s">
        <v>493</v>
      </c>
      <c r="F5" s="144" t="s">
        <v>492</v>
      </c>
    </row>
    <row r="6" spans="1:6" ht="13.5">
      <c r="A6" s="141" t="s">
        <v>18</v>
      </c>
      <c r="B6" s="163" t="s">
        <v>557</v>
      </c>
      <c r="C6" s="164"/>
      <c r="D6" s="164"/>
      <c r="E6" s="164"/>
      <c r="F6" s="148">
        <f>SUM(C6:E6)</f>
        <v>0</v>
      </c>
    </row>
    <row r="7" spans="1:6" ht="13.5">
      <c r="A7" s="140" t="s">
        <v>19</v>
      </c>
      <c r="B7" s="165"/>
      <c r="C7" s="166"/>
      <c r="D7" s="166"/>
      <c r="E7" s="166"/>
      <c r="F7" s="149">
        <f>SUM(C7:E7)</f>
        <v>0</v>
      </c>
    </row>
    <row r="8" spans="1:6" ht="13.5">
      <c r="A8" s="140" t="s">
        <v>20</v>
      </c>
      <c r="B8" s="165"/>
      <c r="C8" s="166"/>
      <c r="D8" s="166"/>
      <c r="E8" s="166"/>
      <c r="F8" s="149">
        <f>SUM(C8:E8)</f>
        <v>0</v>
      </c>
    </row>
    <row r="9" spans="1:6" ht="13.5">
      <c r="A9" s="140" t="s">
        <v>21</v>
      </c>
      <c r="B9" s="165"/>
      <c r="C9" s="166"/>
      <c r="D9" s="166"/>
      <c r="E9" s="166"/>
      <c r="F9" s="149">
        <f>SUM(C9:E9)</f>
        <v>0</v>
      </c>
    </row>
    <row r="10" spans="1:6" ht="14.25" thickBot="1">
      <c r="A10" s="146" t="s">
        <v>22</v>
      </c>
      <c r="B10" s="167"/>
      <c r="C10" s="168"/>
      <c r="D10" s="168"/>
      <c r="E10" s="168"/>
      <c r="F10" s="149">
        <f>SUM(C10:E10)</f>
        <v>0</v>
      </c>
    </row>
    <row r="11" spans="1:6" s="467" customFormat="1" ht="14.25" thickBot="1">
      <c r="A11" s="464" t="s">
        <v>23</v>
      </c>
      <c r="B11" s="147" t="s">
        <v>191</v>
      </c>
      <c r="C11" s="465">
        <f>SUM(C6:C10)</f>
        <v>0</v>
      </c>
      <c r="D11" s="465">
        <f>SUM(D6:D10)</f>
        <v>0</v>
      </c>
      <c r="E11" s="465">
        <f>SUM(E6:E10)</f>
        <v>0</v>
      </c>
      <c r="F11" s="46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headerFooter alignWithMargins="0">
    <oddHeader>&amp;R&amp;"Times New Roman CE,Félkövér dőlt"&amp;11 3. melléklet a ...../2018.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60" zoomScaleNormal="120" workbookViewId="0" topLeftCell="A1">
      <selection activeCell="C6" sqref="C6"/>
    </sheetView>
  </sheetViews>
  <sheetFormatPr defaultColWidth="9.375" defaultRowHeight="12.75"/>
  <cols>
    <col min="1" max="1" width="5.625" style="138" customWidth="1"/>
    <col min="2" max="2" width="53.00390625" style="138" customWidth="1"/>
    <col min="3" max="3" width="17.25390625" style="138" customWidth="1"/>
    <col min="4" max="16384" width="9.375" style="138" customWidth="1"/>
  </cols>
  <sheetData>
    <row r="1" spans="1:3" ht="63" customHeight="1">
      <c r="A1" s="751" t="s">
        <v>558</v>
      </c>
      <c r="B1" s="751"/>
      <c r="C1" s="751"/>
    </row>
    <row r="2" spans="1:4" ht="15.75" customHeight="1" thickBot="1">
      <c r="A2" s="139"/>
      <c r="B2" s="139"/>
      <c r="C2" s="150" t="s">
        <v>614</v>
      </c>
      <c r="D2" s="145"/>
    </row>
    <row r="3" spans="1:3" ht="26.25" customHeight="1" thickBot="1">
      <c r="A3" s="169" t="s">
        <v>16</v>
      </c>
      <c r="B3" s="170" t="s">
        <v>189</v>
      </c>
      <c r="C3" s="171">
        <v>2018</v>
      </c>
    </row>
    <row r="4" spans="1:3" ht="14.25" thickBot="1">
      <c r="A4" s="172"/>
      <c r="B4" s="503" t="s">
        <v>489</v>
      </c>
      <c r="C4" s="504" t="s">
        <v>490</v>
      </c>
    </row>
    <row r="5" spans="1:3" ht="13.5">
      <c r="A5" s="173" t="s">
        <v>18</v>
      </c>
      <c r="B5" s="347" t="s">
        <v>499</v>
      </c>
      <c r="C5" s="344">
        <f>'önkorm összesen'!C27</f>
        <v>17600000</v>
      </c>
    </row>
    <row r="6" spans="1:3" ht="24">
      <c r="A6" s="174" t="s">
        <v>19</v>
      </c>
      <c r="B6" s="382" t="s">
        <v>247</v>
      </c>
      <c r="C6" s="345"/>
    </row>
    <row r="7" spans="1:3" ht="13.5">
      <c r="A7" s="174" t="s">
        <v>20</v>
      </c>
      <c r="B7" s="383" t="s">
        <v>500</v>
      </c>
      <c r="C7" s="345"/>
    </row>
    <row r="8" spans="1:3" ht="24">
      <c r="A8" s="174" t="s">
        <v>21</v>
      </c>
      <c r="B8" s="383" t="s">
        <v>249</v>
      </c>
      <c r="C8" s="345"/>
    </row>
    <row r="9" spans="1:3" ht="13.5">
      <c r="A9" s="175" t="s">
        <v>22</v>
      </c>
      <c r="B9" s="383" t="s">
        <v>248</v>
      </c>
      <c r="C9" s="346"/>
    </row>
    <row r="10" spans="1:3" ht="14.25" thickBot="1">
      <c r="A10" s="174" t="s">
        <v>23</v>
      </c>
      <c r="B10" s="384" t="s">
        <v>501</v>
      </c>
      <c r="C10" s="345"/>
    </row>
    <row r="11" spans="1:3" ht="14.25" thickBot="1">
      <c r="A11" s="760" t="s">
        <v>192</v>
      </c>
      <c r="B11" s="761"/>
      <c r="C11" s="176">
        <f>SUM(C5:C10)</f>
        <v>17600000</v>
      </c>
    </row>
    <row r="12" spans="1:3" ht="23.25" customHeight="1">
      <c r="A12" s="762" t="s">
        <v>222</v>
      </c>
      <c r="B12" s="762"/>
      <c r="C12" s="76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Tamus Mária</cp:lastModifiedBy>
  <cp:lastPrinted>2018-02-13T08:14:37Z</cp:lastPrinted>
  <dcterms:created xsi:type="dcterms:W3CDTF">1999-10-30T10:30:45Z</dcterms:created>
  <dcterms:modified xsi:type="dcterms:W3CDTF">2018-02-13T08:19:19Z</dcterms:modified>
  <cp:category/>
  <cp:version/>
  <cp:contentType/>
  <cp:contentStatus/>
</cp:coreProperties>
</file>