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230" yWindow="-225" windowWidth="12660" windowHeight="11760" tabRatio="727" firstSheet="1" activeTab="4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3.sz.mell." sheetId="63" r:id="rId6"/>
    <sheet name="4.sz.mell. " sheetId="147" r:id="rId7"/>
    <sheet name="5.1. sz. mell" sheetId="3" r:id="rId8"/>
    <sheet name="5.3. sz. mell  " sheetId="158" r:id="rId9"/>
  </sheets>
  <definedNames>
    <definedName name="_xlnm.Print_Titles" localSheetId="7">'5.1. sz. mell'!$1:$6</definedName>
    <definedName name="_xlnm.Print_Titles" localSheetId="8">'5.3. sz. mell  '!$1:$6</definedName>
    <definedName name="_xlnm.Print_Area" localSheetId="1">'1.1.sz.mell.'!$A$1:$G$161</definedName>
  </definedNames>
  <calcPr calcId="145621"/>
</workbook>
</file>

<file path=xl/calcChain.xml><?xml version="1.0" encoding="utf-8"?>
<calcChain xmlns="http://schemas.openxmlformats.org/spreadsheetml/2006/main">
  <c r="G117" i="1" l="1"/>
  <c r="C18" i="1" l="1"/>
  <c r="E4" i="61" l="1"/>
  <c r="E4" i="73"/>
  <c r="G6" i="61" l="1"/>
  <c r="F10" i="3"/>
  <c r="H6" i="147" l="1"/>
  <c r="I6" i="147" s="1"/>
  <c r="C6" i="61" l="1"/>
  <c r="C19" i="61" l="1"/>
  <c r="G8" i="61"/>
  <c r="I11" i="73"/>
  <c r="I13" i="73"/>
  <c r="I14" i="73"/>
  <c r="I15" i="73"/>
  <c r="I16" i="73"/>
  <c r="I17" i="73"/>
  <c r="G26" i="73"/>
  <c r="H11" i="73"/>
  <c r="G7" i="73"/>
  <c r="G8" i="73"/>
  <c r="G9" i="73"/>
  <c r="G10" i="73"/>
  <c r="G11" i="73"/>
  <c r="G14" i="73"/>
  <c r="G6" i="73"/>
  <c r="C23" i="73"/>
  <c r="C20" i="73"/>
  <c r="C10" i="73"/>
  <c r="C9" i="73"/>
  <c r="C6" i="73"/>
  <c r="E22" i="1" l="1"/>
  <c r="E23" i="1"/>
  <c r="E24" i="1"/>
  <c r="E25" i="1"/>
  <c r="E26" i="1"/>
  <c r="E149" i="1"/>
  <c r="E150" i="1"/>
  <c r="E151" i="1"/>
  <c r="E152" i="1"/>
  <c r="C149" i="1"/>
  <c r="C150" i="1"/>
  <c r="C151" i="1"/>
  <c r="C152" i="1"/>
  <c r="E148" i="1"/>
  <c r="C148" i="1"/>
  <c r="E137" i="1"/>
  <c r="E138" i="1"/>
  <c r="E139" i="1"/>
  <c r="E140" i="1"/>
  <c r="E141" i="1"/>
  <c r="C137" i="1"/>
  <c r="C138" i="1"/>
  <c r="C139" i="1"/>
  <c r="C140" i="1"/>
  <c r="C141" i="1"/>
  <c r="C133" i="1"/>
  <c r="C134" i="1"/>
  <c r="E133" i="1"/>
  <c r="E134" i="1"/>
  <c r="E132" i="1"/>
  <c r="C132" i="1"/>
  <c r="E136" i="1"/>
  <c r="C136" i="1"/>
  <c r="E144" i="1"/>
  <c r="H23" i="73" s="1"/>
  <c r="E145" i="1"/>
  <c r="E146" i="1"/>
  <c r="C144" i="1"/>
  <c r="C145" i="1"/>
  <c r="C146" i="1"/>
  <c r="E143" i="1"/>
  <c r="C143" i="1"/>
  <c r="E118" i="1"/>
  <c r="E119" i="1"/>
  <c r="H8" i="61" s="1"/>
  <c r="E120" i="1"/>
  <c r="E121" i="1"/>
  <c r="E122" i="1"/>
  <c r="E123" i="1"/>
  <c r="E124" i="1"/>
  <c r="E125" i="1"/>
  <c r="E126" i="1"/>
  <c r="E127" i="1"/>
  <c r="E128" i="1"/>
  <c r="E129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H6" i="61"/>
  <c r="C117" i="1"/>
  <c r="E98" i="1"/>
  <c r="H8" i="73" s="1"/>
  <c r="E99" i="1"/>
  <c r="H9" i="73" s="1"/>
  <c r="E100" i="1"/>
  <c r="H10" i="73" s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E97" i="1"/>
  <c r="H7" i="73" s="1"/>
  <c r="C97" i="1"/>
  <c r="E96" i="1"/>
  <c r="H6" i="73" s="1"/>
  <c r="C96" i="1"/>
  <c r="E82" i="1" l="1"/>
  <c r="E83" i="1"/>
  <c r="E84" i="1"/>
  <c r="C82" i="1"/>
  <c r="C83" i="1"/>
  <c r="C84" i="1"/>
  <c r="C78" i="1"/>
  <c r="C79" i="1"/>
  <c r="E78" i="1"/>
  <c r="E79" i="1"/>
  <c r="E75" i="1"/>
  <c r="C75" i="1"/>
  <c r="C70" i="1"/>
  <c r="C71" i="1"/>
  <c r="C72" i="1"/>
  <c r="E70" i="1"/>
  <c r="E71" i="1"/>
  <c r="E72" i="1"/>
  <c r="E66" i="1"/>
  <c r="E67" i="1"/>
  <c r="E81" i="1"/>
  <c r="C81" i="1"/>
  <c r="E77" i="1"/>
  <c r="C77" i="1"/>
  <c r="E74" i="1"/>
  <c r="C74" i="1"/>
  <c r="E69" i="1"/>
  <c r="C69" i="1"/>
  <c r="E65" i="1"/>
  <c r="C65" i="1"/>
  <c r="E60" i="1"/>
  <c r="E61" i="1"/>
  <c r="E62" i="1"/>
  <c r="C60" i="1"/>
  <c r="C61" i="1"/>
  <c r="C62" i="1"/>
  <c r="E59" i="1"/>
  <c r="C59" i="1"/>
  <c r="E55" i="1"/>
  <c r="E56" i="1"/>
  <c r="E57" i="1"/>
  <c r="C55" i="1"/>
  <c r="C56" i="1"/>
  <c r="C57" i="1"/>
  <c r="E49" i="1"/>
  <c r="E50" i="1"/>
  <c r="E51" i="1"/>
  <c r="E52" i="1"/>
  <c r="C49" i="1"/>
  <c r="C50" i="1"/>
  <c r="C51" i="1"/>
  <c r="C52" i="1"/>
  <c r="E54" i="1"/>
  <c r="C54" i="1"/>
  <c r="E48" i="1"/>
  <c r="C48" i="1"/>
  <c r="E37" i="1"/>
  <c r="E38" i="1"/>
  <c r="E39" i="1"/>
  <c r="E40" i="1"/>
  <c r="E41" i="1"/>
  <c r="E42" i="1"/>
  <c r="E43" i="1"/>
  <c r="E44" i="1"/>
  <c r="E45" i="1"/>
  <c r="E46" i="1"/>
  <c r="C37" i="1"/>
  <c r="C38" i="1"/>
  <c r="C39" i="1"/>
  <c r="C40" i="1"/>
  <c r="C41" i="1"/>
  <c r="C42" i="1"/>
  <c r="C43" i="1"/>
  <c r="C44" i="1"/>
  <c r="C45" i="1"/>
  <c r="C46" i="1"/>
  <c r="E36" i="1"/>
  <c r="C36" i="1"/>
  <c r="C30" i="1"/>
  <c r="C31" i="1"/>
  <c r="C32" i="1"/>
  <c r="C33" i="1"/>
  <c r="C34" i="1"/>
  <c r="E30" i="1"/>
  <c r="E31" i="1"/>
  <c r="E32" i="1"/>
  <c r="E33" i="1"/>
  <c r="E34" i="1"/>
  <c r="E29" i="1"/>
  <c r="C29" i="1"/>
  <c r="C22" i="1" l="1"/>
  <c r="C23" i="1"/>
  <c r="C24" i="1"/>
  <c r="C25" i="1"/>
  <c r="C26" i="1"/>
  <c r="E21" i="1"/>
  <c r="C21" i="1"/>
  <c r="E15" i="1"/>
  <c r="E16" i="1"/>
  <c r="E17" i="1"/>
  <c r="E18" i="1"/>
  <c r="E19" i="1"/>
  <c r="E14" i="1"/>
  <c r="E8" i="1"/>
  <c r="E9" i="1"/>
  <c r="E10" i="1"/>
  <c r="E11" i="1"/>
  <c r="E12" i="1"/>
  <c r="E7" i="1"/>
  <c r="C15" i="1"/>
  <c r="C16" i="1"/>
  <c r="C17" i="1"/>
  <c r="C19" i="1"/>
  <c r="C14" i="1"/>
  <c r="C8" i="1"/>
  <c r="C9" i="1"/>
  <c r="C10" i="1"/>
  <c r="C11" i="1"/>
  <c r="C12" i="1"/>
  <c r="C7" i="1"/>
  <c r="F158" i="158" l="1"/>
  <c r="G158" i="158" s="1"/>
  <c r="F157" i="158"/>
  <c r="G157" i="158" s="1"/>
  <c r="F153" i="158"/>
  <c r="G153" i="158" s="1"/>
  <c r="F152" i="158"/>
  <c r="G152" i="158" s="1"/>
  <c r="F151" i="158"/>
  <c r="G151" i="158" s="1"/>
  <c r="F150" i="158"/>
  <c r="G150" i="158" s="1"/>
  <c r="F149" i="158"/>
  <c r="G149" i="158" s="1"/>
  <c r="F148" i="158"/>
  <c r="G148" i="158" s="1"/>
  <c r="F147" i="158"/>
  <c r="G147" i="158" s="1"/>
  <c r="E146" i="158"/>
  <c r="D146" i="158"/>
  <c r="C146" i="158"/>
  <c r="F145" i="158"/>
  <c r="G145" i="158" s="1"/>
  <c r="F144" i="158"/>
  <c r="G144" i="158" s="1"/>
  <c r="F143" i="158"/>
  <c r="G143" i="158" s="1"/>
  <c r="F142" i="158"/>
  <c r="G142" i="158" s="1"/>
  <c r="F141" i="158"/>
  <c r="G141" i="158" s="1"/>
  <c r="E140" i="158"/>
  <c r="D140" i="158"/>
  <c r="C140" i="158"/>
  <c r="F139" i="158"/>
  <c r="G139" i="158" s="1"/>
  <c r="F138" i="158"/>
  <c r="G138" i="158" s="1"/>
  <c r="F137" i="158"/>
  <c r="G137" i="158" s="1"/>
  <c r="F136" i="158"/>
  <c r="G136" i="158" s="1"/>
  <c r="F135" i="158"/>
  <c r="G135" i="158" s="1"/>
  <c r="G133" i="158" s="1"/>
  <c r="F134" i="158"/>
  <c r="G134" i="158" s="1"/>
  <c r="E133" i="158"/>
  <c r="D133" i="158"/>
  <c r="C133" i="158"/>
  <c r="F132" i="158"/>
  <c r="G132" i="158" s="1"/>
  <c r="F131" i="158"/>
  <c r="G131" i="158"/>
  <c r="F130" i="158"/>
  <c r="E129" i="158"/>
  <c r="D129" i="158"/>
  <c r="C129" i="158"/>
  <c r="F127" i="158"/>
  <c r="G127" i="158" s="1"/>
  <c r="F126" i="158"/>
  <c r="G126" i="158" s="1"/>
  <c r="F125" i="158"/>
  <c r="G125" i="158" s="1"/>
  <c r="F124" i="158"/>
  <c r="G124" i="158" s="1"/>
  <c r="F123" i="158"/>
  <c r="G123" i="158" s="1"/>
  <c r="F122" i="158"/>
  <c r="G122" i="158" s="1"/>
  <c r="F121" i="158"/>
  <c r="G121" i="158" s="1"/>
  <c r="F120" i="158"/>
  <c r="G120" i="158" s="1"/>
  <c r="F119" i="158"/>
  <c r="G119" i="158" s="1"/>
  <c r="F118" i="158"/>
  <c r="G118" i="158" s="1"/>
  <c r="G117" i="158"/>
  <c r="F117" i="158"/>
  <c r="F116" i="158"/>
  <c r="G116" i="158" s="1"/>
  <c r="F115" i="158"/>
  <c r="G115" i="158" s="1"/>
  <c r="E114" i="158"/>
  <c r="D114" i="158"/>
  <c r="C114" i="158"/>
  <c r="F113" i="158"/>
  <c r="G113" i="158" s="1"/>
  <c r="F112" i="158"/>
  <c r="G112" i="158" s="1"/>
  <c r="F111" i="158"/>
  <c r="G111" i="158"/>
  <c r="F110" i="158"/>
  <c r="G110" i="158" s="1"/>
  <c r="F109" i="158"/>
  <c r="G109" i="158"/>
  <c r="F108" i="158"/>
  <c r="G108" i="158" s="1"/>
  <c r="F107" i="158"/>
  <c r="G107" i="158"/>
  <c r="F106" i="158"/>
  <c r="G106" i="158" s="1"/>
  <c r="F105" i="158"/>
  <c r="G105" i="158"/>
  <c r="F104" i="158"/>
  <c r="G104" i="158" s="1"/>
  <c r="F103" i="158"/>
  <c r="G103" i="158"/>
  <c r="F102" i="158"/>
  <c r="G102" i="158" s="1"/>
  <c r="F101" i="158"/>
  <c r="G101" i="158" s="1"/>
  <c r="F100" i="158"/>
  <c r="G100" i="158" s="1"/>
  <c r="F99" i="158"/>
  <c r="G99" i="158"/>
  <c r="F98" i="158"/>
  <c r="G98" i="158" s="1"/>
  <c r="F97" i="158"/>
  <c r="G97" i="158"/>
  <c r="F96" i="158"/>
  <c r="G96" i="158" s="1"/>
  <c r="F95" i="158"/>
  <c r="G95" i="158" s="1"/>
  <c r="G94" i="158"/>
  <c r="F94" i="158"/>
  <c r="E93" i="158"/>
  <c r="E128" i="158" s="1"/>
  <c r="E155" i="158" s="1"/>
  <c r="D93" i="158"/>
  <c r="D128" i="158"/>
  <c r="C93" i="158"/>
  <c r="C128" i="158" s="1"/>
  <c r="F88" i="158"/>
  <c r="G88" i="158"/>
  <c r="F87" i="158"/>
  <c r="G87" i="158" s="1"/>
  <c r="F86" i="158"/>
  <c r="G86" i="158"/>
  <c r="F85" i="158"/>
  <c r="G85" i="158" s="1"/>
  <c r="F84" i="158"/>
  <c r="F83" i="158"/>
  <c r="G83" i="158" s="1"/>
  <c r="E82" i="158"/>
  <c r="D82" i="158"/>
  <c r="C82" i="158"/>
  <c r="F81" i="158"/>
  <c r="G81" i="158" s="1"/>
  <c r="F80" i="158"/>
  <c r="G80" i="158"/>
  <c r="F79" i="158"/>
  <c r="F78" i="158" s="1"/>
  <c r="E78" i="158"/>
  <c r="D78" i="158"/>
  <c r="C78" i="158"/>
  <c r="F77" i="158"/>
  <c r="G77" i="158"/>
  <c r="F76" i="158"/>
  <c r="F75" i="158" s="1"/>
  <c r="E75" i="158"/>
  <c r="D75" i="158"/>
  <c r="C75" i="158"/>
  <c r="F74" i="158"/>
  <c r="G74" i="158"/>
  <c r="F73" i="158"/>
  <c r="G73" i="158" s="1"/>
  <c r="G70" i="158" s="1"/>
  <c r="F72" i="158"/>
  <c r="G72" i="158" s="1"/>
  <c r="F71" i="158"/>
  <c r="G71" i="158"/>
  <c r="E70" i="158"/>
  <c r="D70" i="158"/>
  <c r="C70" i="158"/>
  <c r="F69" i="158"/>
  <c r="G69" i="158" s="1"/>
  <c r="F68" i="158"/>
  <c r="G68" i="158" s="1"/>
  <c r="F67" i="158"/>
  <c r="E66" i="158"/>
  <c r="D66" i="158"/>
  <c r="C66" i="158"/>
  <c r="F64" i="158"/>
  <c r="G64" i="158" s="1"/>
  <c r="F63" i="158"/>
  <c r="G63" i="158" s="1"/>
  <c r="F62" i="158"/>
  <c r="G62" i="158" s="1"/>
  <c r="G60" i="158" s="1"/>
  <c r="F61" i="158"/>
  <c r="G61" i="158" s="1"/>
  <c r="E60" i="158"/>
  <c r="D60" i="158"/>
  <c r="C60" i="158"/>
  <c r="F59" i="158"/>
  <c r="G59" i="158"/>
  <c r="F58" i="158"/>
  <c r="G58" i="158" s="1"/>
  <c r="F57" i="158"/>
  <c r="G57" i="158"/>
  <c r="F56" i="158"/>
  <c r="F55" i="158" s="1"/>
  <c r="E55" i="158"/>
  <c r="D55" i="158"/>
  <c r="C55" i="158"/>
  <c r="F54" i="158"/>
  <c r="G54" i="158"/>
  <c r="F53" i="158"/>
  <c r="G53" i="158" s="1"/>
  <c r="G49" i="158" s="1"/>
  <c r="F52" i="158"/>
  <c r="G52" i="158"/>
  <c r="F51" i="158"/>
  <c r="G51" i="158" s="1"/>
  <c r="F50" i="158"/>
  <c r="G50" i="158" s="1"/>
  <c r="E49" i="158"/>
  <c r="D49" i="158"/>
  <c r="C49" i="158"/>
  <c r="G48" i="158"/>
  <c r="F47" i="158"/>
  <c r="G47" i="158"/>
  <c r="G46" i="158"/>
  <c r="F46" i="158"/>
  <c r="F45" i="158"/>
  <c r="G45" i="158" s="1"/>
  <c r="F44" i="158"/>
  <c r="G44" i="158" s="1"/>
  <c r="F43" i="158"/>
  <c r="G43" i="158" s="1"/>
  <c r="F42" i="158"/>
  <c r="G42" i="158" s="1"/>
  <c r="F41" i="158"/>
  <c r="G41" i="158" s="1"/>
  <c r="F40" i="158"/>
  <c r="G40" i="158" s="1"/>
  <c r="F39" i="158"/>
  <c r="F38" i="158"/>
  <c r="G38" i="158" s="1"/>
  <c r="E37" i="158"/>
  <c r="D37" i="158"/>
  <c r="C37" i="158"/>
  <c r="F36" i="158"/>
  <c r="G36" i="158"/>
  <c r="F35" i="158"/>
  <c r="G35" i="158" s="1"/>
  <c r="F34" i="158"/>
  <c r="G34" i="158"/>
  <c r="F33" i="158"/>
  <c r="G33" i="158" s="1"/>
  <c r="F32" i="158"/>
  <c r="G32" i="158" s="1"/>
  <c r="F31" i="158"/>
  <c r="G31" i="158" s="1"/>
  <c r="F30" i="158"/>
  <c r="G30" i="158" s="1"/>
  <c r="E29" i="158"/>
  <c r="D29" i="158"/>
  <c r="C29" i="158"/>
  <c r="F28" i="158"/>
  <c r="G28" i="158" s="1"/>
  <c r="F27" i="158"/>
  <c r="G27" i="158" s="1"/>
  <c r="F26" i="158"/>
  <c r="G26" i="158" s="1"/>
  <c r="F25" i="158"/>
  <c r="G25" i="158"/>
  <c r="F24" i="158"/>
  <c r="F23" i="158"/>
  <c r="G23" i="158"/>
  <c r="E22" i="158"/>
  <c r="D22" i="158"/>
  <c r="C22" i="158"/>
  <c r="F21" i="158"/>
  <c r="G21" i="158" s="1"/>
  <c r="F20" i="158"/>
  <c r="G20" i="158" s="1"/>
  <c r="G15" i="158" s="1"/>
  <c r="F19" i="158"/>
  <c r="G19" i="158" s="1"/>
  <c r="F18" i="158"/>
  <c r="G18" i="158"/>
  <c r="F17" i="158"/>
  <c r="G17" i="158" s="1"/>
  <c r="F16" i="158"/>
  <c r="G16" i="158"/>
  <c r="E15" i="158"/>
  <c r="D15" i="158"/>
  <c r="C15" i="158"/>
  <c r="F14" i="158"/>
  <c r="G14" i="158" s="1"/>
  <c r="F13" i="158"/>
  <c r="G13" i="158" s="1"/>
  <c r="F12" i="158"/>
  <c r="G12" i="158" s="1"/>
  <c r="F11" i="158"/>
  <c r="G11" i="158"/>
  <c r="F10" i="158"/>
  <c r="F9" i="158"/>
  <c r="G9" i="158"/>
  <c r="E8" i="158"/>
  <c r="D8" i="158"/>
  <c r="C8" i="158"/>
  <c r="F158" i="3"/>
  <c r="G158" i="3" s="1"/>
  <c r="F157" i="3"/>
  <c r="F153" i="3"/>
  <c r="G153" i="3" s="1"/>
  <c r="F152" i="3"/>
  <c r="G152" i="3"/>
  <c r="F151" i="3"/>
  <c r="G151" i="3" s="1"/>
  <c r="F150" i="3"/>
  <c r="F149" i="3"/>
  <c r="F148" i="3"/>
  <c r="G148" i="3" s="1"/>
  <c r="F147" i="3"/>
  <c r="F145" i="3"/>
  <c r="F144" i="3"/>
  <c r="G144" i="3"/>
  <c r="F143" i="3"/>
  <c r="G143" i="3" s="1"/>
  <c r="F142" i="3"/>
  <c r="G142" i="3" s="1"/>
  <c r="F141" i="3"/>
  <c r="F139" i="3"/>
  <c r="G139" i="3"/>
  <c r="F138" i="3"/>
  <c r="F137" i="3"/>
  <c r="G137" i="3" s="1"/>
  <c r="F136" i="3"/>
  <c r="F135" i="3"/>
  <c r="G135" i="3" s="1"/>
  <c r="F134" i="3"/>
  <c r="G134" i="3" s="1"/>
  <c r="F132" i="3"/>
  <c r="G132" i="3"/>
  <c r="F131" i="3"/>
  <c r="F130" i="3"/>
  <c r="F127" i="3"/>
  <c r="F126" i="3"/>
  <c r="G126" i="3" s="1"/>
  <c r="F125" i="3"/>
  <c r="F124" i="3"/>
  <c r="G124" i="3" s="1"/>
  <c r="F123" i="3"/>
  <c r="F122" i="3"/>
  <c r="G122" i="3"/>
  <c r="F121" i="3"/>
  <c r="F120" i="3"/>
  <c r="G120" i="3" s="1"/>
  <c r="F119" i="3"/>
  <c r="F118" i="3"/>
  <c r="G118" i="3"/>
  <c r="F117" i="3"/>
  <c r="F116" i="3"/>
  <c r="G116" i="3" s="1"/>
  <c r="F115" i="3"/>
  <c r="F113" i="3"/>
  <c r="F112" i="3"/>
  <c r="G112" i="3" s="1"/>
  <c r="F111" i="3"/>
  <c r="G111" i="3" s="1"/>
  <c r="F110" i="3"/>
  <c r="G110" i="3" s="1"/>
  <c r="F109" i="3"/>
  <c r="G109" i="3" s="1"/>
  <c r="F108" i="3"/>
  <c r="G108" i="3" s="1"/>
  <c r="F107" i="3"/>
  <c r="G107" i="3" s="1"/>
  <c r="F106" i="3"/>
  <c r="G106" i="3"/>
  <c r="F105" i="3"/>
  <c r="F104" i="3"/>
  <c r="G104" i="3" s="1"/>
  <c r="F103" i="3"/>
  <c r="G103" i="3" s="1"/>
  <c r="F102" i="3"/>
  <c r="G102" i="3" s="1"/>
  <c r="F101" i="3"/>
  <c r="F100" i="3"/>
  <c r="G100" i="3" s="1"/>
  <c r="F99" i="3"/>
  <c r="G99" i="3" s="1"/>
  <c r="F98" i="3"/>
  <c r="G98" i="3" s="1"/>
  <c r="F97" i="3"/>
  <c r="F96" i="3"/>
  <c r="G96" i="3" s="1"/>
  <c r="F95" i="3"/>
  <c r="G95" i="3" s="1"/>
  <c r="F94" i="3"/>
  <c r="G94" i="3" s="1"/>
  <c r="F88" i="3"/>
  <c r="G88" i="3" s="1"/>
  <c r="F87" i="3"/>
  <c r="F86" i="3"/>
  <c r="G86" i="3" s="1"/>
  <c r="F85" i="3"/>
  <c r="F84" i="3"/>
  <c r="G84" i="3" s="1"/>
  <c r="F83" i="3"/>
  <c r="F81" i="3"/>
  <c r="G81" i="3" s="1"/>
  <c r="F80" i="3"/>
  <c r="F79" i="3"/>
  <c r="G79" i="3" s="1"/>
  <c r="F77" i="3"/>
  <c r="F76" i="3"/>
  <c r="G76" i="3" s="1"/>
  <c r="F74" i="3"/>
  <c r="F73" i="3"/>
  <c r="G73" i="3" s="1"/>
  <c r="F72" i="3"/>
  <c r="F71" i="3"/>
  <c r="F69" i="3"/>
  <c r="F68" i="3"/>
  <c r="G68" i="3" s="1"/>
  <c r="F67" i="3"/>
  <c r="F64" i="3"/>
  <c r="G64" i="3"/>
  <c r="F63" i="3"/>
  <c r="F62" i="3"/>
  <c r="G62" i="3" s="1"/>
  <c r="F61" i="3"/>
  <c r="F59" i="3"/>
  <c r="G59" i="3" s="1"/>
  <c r="F58" i="3"/>
  <c r="F57" i="3"/>
  <c r="F56" i="3"/>
  <c r="F54" i="3"/>
  <c r="G54" i="3" s="1"/>
  <c r="F53" i="3"/>
  <c r="G53" i="3"/>
  <c r="F52" i="3"/>
  <c r="F51" i="3"/>
  <c r="F50" i="3"/>
  <c r="F48" i="3"/>
  <c r="F47" i="3"/>
  <c r="F46" i="3"/>
  <c r="G46" i="3" s="1"/>
  <c r="F45" i="3"/>
  <c r="F44" i="3"/>
  <c r="F43" i="3"/>
  <c r="F42" i="3"/>
  <c r="G42" i="3" s="1"/>
  <c r="F41" i="3"/>
  <c r="G41" i="3" s="1"/>
  <c r="F40" i="3"/>
  <c r="F39" i="3"/>
  <c r="F38" i="3"/>
  <c r="G38" i="3" s="1"/>
  <c r="F36" i="3"/>
  <c r="F35" i="3"/>
  <c r="F34" i="3"/>
  <c r="G34" i="3" s="1"/>
  <c r="F33" i="3"/>
  <c r="F32" i="3"/>
  <c r="G32" i="3" s="1"/>
  <c r="F31" i="3"/>
  <c r="F30" i="3"/>
  <c r="F28" i="3"/>
  <c r="G28" i="3" s="1"/>
  <c r="F27" i="3"/>
  <c r="G27" i="3" s="1"/>
  <c r="F26" i="3"/>
  <c r="F25" i="3"/>
  <c r="G25" i="3" s="1"/>
  <c r="F24" i="3"/>
  <c r="F23" i="3"/>
  <c r="G23" i="3" s="1"/>
  <c r="F21" i="3"/>
  <c r="F20" i="3"/>
  <c r="F19" i="3"/>
  <c r="F18" i="3"/>
  <c r="G18" i="3" s="1"/>
  <c r="F17" i="3"/>
  <c r="F16" i="3"/>
  <c r="F14" i="3"/>
  <c r="G14" i="3" s="1"/>
  <c r="F13" i="3"/>
  <c r="F12" i="3"/>
  <c r="F11" i="3"/>
  <c r="G11" i="3" s="1"/>
  <c r="F9" i="3"/>
  <c r="G9" i="3" s="1"/>
  <c r="F154" i="1"/>
  <c r="F153" i="1"/>
  <c r="G153" i="1" s="1"/>
  <c r="F152" i="1"/>
  <c r="F151" i="1"/>
  <c r="G151" i="1" s="1"/>
  <c r="F150" i="1"/>
  <c r="F149" i="1"/>
  <c r="G149" i="1" s="1"/>
  <c r="F148" i="1"/>
  <c r="G148" i="1" s="1"/>
  <c r="F146" i="1"/>
  <c r="F145" i="1"/>
  <c r="G145" i="1" s="1"/>
  <c r="F144" i="1"/>
  <c r="F143" i="1"/>
  <c r="F141" i="1"/>
  <c r="F140" i="1"/>
  <c r="F139" i="1"/>
  <c r="F138" i="1"/>
  <c r="F137" i="1"/>
  <c r="F136" i="1"/>
  <c r="F134" i="1"/>
  <c r="F133" i="1"/>
  <c r="G133" i="1" s="1"/>
  <c r="F132" i="1"/>
  <c r="F129" i="1"/>
  <c r="G129" i="1" s="1"/>
  <c r="F128" i="1"/>
  <c r="F127" i="1"/>
  <c r="G127" i="1" s="1"/>
  <c r="F126" i="1"/>
  <c r="G126" i="1" s="1"/>
  <c r="F125" i="1"/>
  <c r="F124" i="1"/>
  <c r="G124" i="1" s="1"/>
  <c r="F123" i="1"/>
  <c r="F122" i="1"/>
  <c r="G122" i="1" s="1"/>
  <c r="F121" i="1"/>
  <c r="F120" i="1"/>
  <c r="G120" i="1" s="1"/>
  <c r="F119" i="1"/>
  <c r="F118" i="1"/>
  <c r="G118" i="1" s="1"/>
  <c r="F117" i="1"/>
  <c r="F115" i="1"/>
  <c r="F114" i="1"/>
  <c r="F113" i="1"/>
  <c r="F112" i="1"/>
  <c r="G112" i="1" s="1"/>
  <c r="F111" i="1"/>
  <c r="G111" i="1" s="1"/>
  <c r="F110" i="1"/>
  <c r="F109" i="1"/>
  <c r="F108" i="1"/>
  <c r="G108" i="1" s="1"/>
  <c r="F107" i="1"/>
  <c r="F106" i="1"/>
  <c r="F105" i="1"/>
  <c r="F104" i="1"/>
  <c r="G104" i="1" s="1"/>
  <c r="F103" i="1"/>
  <c r="G103" i="1" s="1"/>
  <c r="F102" i="1"/>
  <c r="F101" i="1"/>
  <c r="F100" i="1"/>
  <c r="G100" i="1" s="1"/>
  <c r="F99" i="1"/>
  <c r="F98" i="1"/>
  <c r="G98" i="1" s="1"/>
  <c r="F97" i="1"/>
  <c r="F96" i="1"/>
  <c r="F86" i="1"/>
  <c r="F85" i="1"/>
  <c r="G85" i="1" s="1"/>
  <c r="F84" i="1"/>
  <c r="F83" i="1"/>
  <c r="G83" i="1" s="1"/>
  <c r="F82" i="1"/>
  <c r="G82" i="1" s="1"/>
  <c r="F81" i="1"/>
  <c r="G81" i="1" s="1"/>
  <c r="F79" i="1"/>
  <c r="F78" i="1"/>
  <c r="F77" i="1"/>
  <c r="G77" i="1" s="1"/>
  <c r="F75" i="1"/>
  <c r="G75" i="1" s="1"/>
  <c r="F74" i="1"/>
  <c r="G74" i="1" s="1"/>
  <c r="F72" i="1"/>
  <c r="G72" i="1" s="1"/>
  <c r="F71" i="1"/>
  <c r="F70" i="1"/>
  <c r="F69" i="1"/>
  <c r="F67" i="1"/>
  <c r="G67" i="1" s="1"/>
  <c r="F66" i="1"/>
  <c r="F65" i="1"/>
  <c r="F62" i="1"/>
  <c r="F61" i="1"/>
  <c r="F60" i="1"/>
  <c r="G60" i="1" s="1"/>
  <c r="F59" i="1"/>
  <c r="G59" i="1" s="1"/>
  <c r="F57" i="1"/>
  <c r="F56" i="1"/>
  <c r="G56" i="1" s="1"/>
  <c r="F55" i="1"/>
  <c r="F54" i="1"/>
  <c r="F52" i="1"/>
  <c r="G52" i="1" s="1"/>
  <c r="F51" i="1"/>
  <c r="F50" i="1"/>
  <c r="G50" i="1" s="1"/>
  <c r="F49" i="1"/>
  <c r="G49" i="1" s="1"/>
  <c r="F48" i="1"/>
  <c r="F46" i="1"/>
  <c r="G46" i="1" s="1"/>
  <c r="F45" i="1"/>
  <c r="G45" i="1" s="1"/>
  <c r="F44" i="1"/>
  <c r="F43" i="1"/>
  <c r="G43" i="1" s="1"/>
  <c r="F42" i="1"/>
  <c r="G42" i="1" s="1"/>
  <c r="F41" i="1"/>
  <c r="F40" i="1"/>
  <c r="G40" i="1" s="1"/>
  <c r="F39" i="1"/>
  <c r="F38" i="1"/>
  <c r="G38" i="1" s="1"/>
  <c r="F37" i="1"/>
  <c r="F36" i="1"/>
  <c r="F34" i="1"/>
  <c r="F33" i="1"/>
  <c r="G33" i="1" s="1"/>
  <c r="F32" i="1"/>
  <c r="G32" i="1" s="1"/>
  <c r="F31" i="1"/>
  <c r="F30" i="1"/>
  <c r="F29" i="1"/>
  <c r="F28" i="1"/>
  <c r="F26" i="1"/>
  <c r="F25" i="1"/>
  <c r="G25" i="1" s="1"/>
  <c r="F24" i="1"/>
  <c r="G24" i="1" s="1"/>
  <c r="F23" i="1"/>
  <c r="G23" i="1" s="1"/>
  <c r="F22" i="1"/>
  <c r="F21" i="1"/>
  <c r="G21" i="1" s="1"/>
  <c r="F19" i="1"/>
  <c r="F18" i="1"/>
  <c r="G18" i="1" s="1"/>
  <c r="F17" i="1"/>
  <c r="F16" i="1"/>
  <c r="G16" i="1" s="1"/>
  <c r="F15" i="1"/>
  <c r="F14" i="1"/>
  <c r="F12" i="1"/>
  <c r="F11" i="1"/>
  <c r="G11" i="1" s="1"/>
  <c r="F10" i="1"/>
  <c r="G10" i="1" s="1"/>
  <c r="F9" i="1"/>
  <c r="G9" i="1" s="1"/>
  <c r="F8" i="1"/>
  <c r="G8" i="1" s="1"/>
  <c r="F7" i="1"/>
  <c r="H7" i="147"/>
  <c r="I7" i="147" s="1"/>
  <c r="H4" i="73"/>
  <c r="H4" i="61"/>
  <c r="E23" i="147"/>
  <c r="D23" i="147"/>
  <c r="B23" i="147"/>
  <c r="H22" i="147"/>
  <c r="I22" i="147" s="1"/>
  <c r="H21" i="147"/>
  <c r="I21" i="147" s="1"/>
  <c r="H20" i="147"/>
  <c r="I20" i="147" s="1"/>
  <c r="H19" i="147"/>
  <c r="I19" i="147" s="1"/>
  <c r="H18" i="147"/>
  <c r="I18" i="147" s="1"/>
  <c r="H17" i="147"/>
  <c r="I17" i="147" s="1"/>
  <c r="H16" i="147"/>
  <c r="I16" i="147" s="1"/>
  <c r="H15" i="147"/>
  <c r="I15" i="147" s="1"/>
  <c r="H14" i="147"/>
  <c r="I14" i="147" s="1"/>
  <c r="H13" i="147"/>
  <c r="I13" i="147" s="1"/>
  <c r="H12" i="147"/>
  <c r="I12" i="147" s="1"/>
  <c r="H11" i="147"/>
  <c r="I11" i="147" s="1"/>
  <c r="H10" i="147"/>
  <c r="I10" i="147" s="1"/>
  <c r="H9" i="147"/>
  <c r="I9" i="147" s="1"/>
  <c r="H8" i="147"/>
  <c r="I8" i="147" s="1"/>
  <c r="H5" i="147"/>
  <c r="E3" i="147"/>
  <c r="D3" i="147"/>
  <c r="H6" i="63"/>
  <c r="I6" i="63" s="1"/>
  <c r="H7" i="63"/>
  <c r="H8" i="63"/>
  <c r="H9" i="63"/>
  <c r="I9" i="63" s="1"/>
  <c r="H10" i="63"/>
  <c r="H11" i="63"/>
  <c r="H12" i="63"/>
  <c r="H13" i="63"/>
  <c r="I13" i="63" s="1"/>
  <c r="H14" i="63"/>
  <c r="H15" i="63"/>
  <c r="H16" i="63"/>
  <c r="H17" i="63"/>
  <c r="I17" i="63" s="1"/>
  <c r="H18" i="63"/>
  <c r="H19" i="63"/>
  <c r="H20" i="63"/>
  <c r="H21" i="63"/>
  <c r="I21" i="63" s="1"/>
  <c r="H22" i="63"/>
  <c r="H5" i="63"/>
  <c r="I5" i="63" s="1"/>
  <c r="G157" i="3"/>
  <c r="G150" i="3"/>
  <c r="G149" i="3"/>
  <c r="G147" i="3"/>
  <c r="G145" i="3"/>
  <c r="G141" i="3"/>
  <c r="G138" i="3"/>
  <c r="G136" i="3"/>
  <c r="G130" i="3"/>
  <c r="G127" i="3"/>
  <c r="G125" i="3"/>
  <c r="G123" i="3"/>
  <c r="G121" i="3"/>
  <c r="G119" i="3"/>
  <c r="G117" i="3"/>
  <c r="G113" i="3"/>
  <c r="G105" i="3"/>
  <c r="G101" i="3"/>
  <c r="G97" i="3"/>
  <c r="G87" i="3"/>
  <c r="G85" i="3"/>
  <c r="G80" i="3"/>
  <c r="G78" i="3" s="1"/>
  <c r="G71" i="3"/>
  <c r="G58" i="3"/>
  <c r="G56" i="3"/>
  <c r="G51" i="3"/>
  <c r="G77" i="3"/>
  <c r="G75" i="3" s="1"/>
  <c r="G74" i="3"/>
  <c r="G72" i="3"/>
  <c r="G69" i="3"/>
  <c r="G67" i="3"/>
  <c r="G63" i="3"/>
  <c r="G61" i="3"/>
  <c r="G60" i="3" s="1"/>
  <c r="G57" i="3"/>
  <c r="G52" i="3"/>
  <c r="G50" i="3"/>
  <c r="G48" i="3"/>
  <c r="G47" i="3"/>
  <c r="G45" i="3"/>
  <c r="G44" i="3"/>
  <c r="G43" i="3"/>
  <c r="G40" i="3"/>
  <c r="G39" i="3"/>
  <c r="G35" i="3"/>
  <c r="G33" i="3"/>
  <c r="G31" i="3"/>
  <c r="G21" i="3"/>
  <c r="G26" i="3"/>
  <c r="G24" i="3"/>
  <c r="G20" i="3"/>
  <c r="G17" i="3"/>
  <c r="G19" i="3"/>
  <c r="F146" i="3"/>
  <c r="E146" i="3"/>
  <c r="E140" i="3"/>
  <c r="E133" i="3"/>
  <c r="E129" i="3"/>
  <c r="E114" i="3"/>
  <c r="E93" i="3"/>
  <c r="E82" i="3"/>
  <c r="E78" i="3"/>
  <c r="F75" i="3"/>
  <c r="E75" i="3"/>
  <c r="E70" i="3"/>
  <c r="E66" i="3"/>
  <c r="F60" i="3"/>
  <c r="E60" i="3"/>
  <c r="G55" i="3"/>
  <c r="E55" i="3"/>
  <c r="E49" i="3"/>
  <c r="E37" i="3"/>
  <c r="E29" i="3"/>
  <c r="E22" i="3"/>
  <c r="E15" i="3"/>
  <c r="G10" i="3"/>
  <c r="G12" i="3"/>
  <c r="G13" i="3"/>
  <c r="E8" i="3"/>
  <c r="D8" i="3"/>
  <c r="G86" i="1"/>
  <c r="G152" i="1"/>
  <c r="G150" i="1"/>
  <c r="G146" i="1"/>
  <c r="G144" i="1"/>
  <c r="G143" i="1"/>
  <c r="G141" i="1"/>
  <c r="G140" i="1"/>
  <c r="G139" i="1"/>
  <c r="G138" i="1"/>
  <c r="G137" i="1"/>
  <c r="G134" i="1"/>
  <c r="G132" i="1"/>
  <c r="G128" i="1"/>
  <c r="G125" i="1"/>
  <c r="G123" i="1"/>
  <c r="G121" i="1"/>
  <c r="G119" i="1"/>
  <c r="G115" i="1"/>
  <c r="G114" i="1"/>
  <c r="G113" i="1"/>
  <c r="G110" i="1"/>
  <c r="G109" i="1"/>
  <c r="G107" i="1"/>
  <c r="G106" i="1"/>
  <c r="G105" i="1"/>
  <c r="G102" i="1"/>
  <c r="G101" i="1"/>
  <c r="G99" i="1"/>
  <c r="G97" i="1"/>
  <c r="G84" i="1"/>
  <c r="G78" i="1"/>
  <c r="G79" i="1"/>
  <c r="G71" i="1"/>
  <c r="G69" i="1"/>
  <c r="G66" i="1"/>
  <c r="G65" i="1"/>
  <c r="G64" i="1" s="1"/>
  <c r="G62" i="1"/>
  <c r="G61" i="1"/>
  <c r="G57" i="1"/>
  <c r="G55" i="1"/>
  <c r="G54" i="1"/>
  <c r="G51" i="1"/>
  <c r="G48" i="1"/>
  <c r="G41" i="1"/>
  <c r="G44" i="1"/>
  <c r="G39" i="1"/>
  <c r="G37" i="1"/>
  <c r="G34" i="1"/>
  <c r="G30" i="1"/>
  <c r="G31" i="1"/>
  <c r="G29" i="1"/>
  <c r="G26" i="1"/>
  <c r="G22" i="1"/>
  <c r="G15" i="1"/>
  <c r="G17" i="1"/>
  <c r="G19" i="1"/>
  <c r="G12" i="1"/>
  <c r="E147" i="1"/>
  <c r="D147" i="1"/>
  <c r="F142" i="1"/>
  <c r="E142" i="1"/>
  <c r="D142" i="1"/>
  <c r="E135" i="1"/>
  <c r="D135" i="1"/>
  <c r="F131" i="1"/>
  <c r="E131" i="1"/>
  <c r="D131" i="1"/>
  <c r="E116" i="1"/>
  <c r="I12" i="73" s="1"/>
  <c r="D116" i="1"/>
  <c r="E95" i="1"/>
  <c r="D95" i="1"/>
  <c r="D130" i="1" s="1"/>
  <c r="D160" i="1" s="1"/>
  <c r="E80" i="1"/>
  <c r="D80" i="1"/>
  <c r="F76" i="1"/>
  <c r="E76" i="1"/>
  <c r="D76" i="1"/>
  <c r="E73" i="1"/>
  <c r="D73" i="1"/>
  <c r="E68" i="1"/>
  <c r="D68" i="1"/>
  <c r="E64" i="1"/>
  <c r="D64" i="1"/>
  <c r="E58" i="1"/>
  <c r="D58" i="1"/>
  <c r="E53" i="1"/>
  <c r="D53" i="1"/>
  <c r="E47" i="1"/>
  <c r="D47" i="1"/>
  <c r="E35" i="1"/>
  <c r="D10" i="73" s="1"/>
  <c r="E10" i="73" s="1"/>
  <c r="D35" i="1"/>
  <c r="E27" i="1"/>
  <c r="D9" i="73" s="1"/>
  <c r="E9" i="73" s="1"/>
  <c r="D27" i="1"/>
  <c r="E20" i="1"/>
  <c r="D6" i="61" s="1"/>
  <c r="D17" i="61" s="1"/>
  <c r="D20" i="1"/>
  <c r="E13" i="1"/>
  <c r="D7" i="73" s="1"/>
  <c r="E7" i="73" s="1"/>
  <c r="D13" i="1"/>
  <c r="E6" i="1"/>
  <c r="D6" i="73" s="1"/>
  <c r="E6" i="73" s="1"/>
  <c r="D6" i="1"/>
  <c r="D63" i="1" s="1"/>
  <c r="G91" i="1"/>
  <c r="G159" i="1" s="1"/>
  <c r="E23" i="63"/>
  <c r="D29" i="3"/>
  <c r="C29" i="3"/>
  <c r="I22" i="63"/>
  <c r="I20" i="63"/>
  <c r="I19" i="63"/>
  <c r="I18" i="63"/>
  <c r="I16" i="63"/>
  <c r="I15" i="63"/>
  <c r="I14" i="63"/>
  <c r="I12" i="63"/>
  <c r="I11" i="63"/>
  <c r="I10" i="63"/>
  <c r="I8" i="63"/>
  <c r="I7" i="63"/>
  <c r="E3" i="63"/>
  <c r="I29" i="61"/>
  <c r="I28" i="61"/>
  <c r="I27" i="61"/>
  <c r="I26" i="61"/>
  <c r="I25" i="61"/>
  <c r="I24" i="61"/>
  <c r="I23" i="61"/>
  <c r="I22" i="61"/>
  <c r="I21" i="61"/>
  <c r="I20" i="61"/>
  <c r="I19" i="61"/>
  <c r="I30" i="61" s="1"/>
  <c r="I18" i="61"/>
  <c r="I16" i="61"/>
  <c r="I15" i="61"/>
  <c r="I14" i="61"/>
  <c r="I13" i="61"/>
  <c r="I12" i="61"/>
  <c r="I11" i="61"/>
  <c r="I10" i="61"/>
  <c r="I9" i="61"/>
  <c r="I8" i="61"/>
  <c r="I7" i="61"/>
  <c r="I6" i="61"/>
  <c r="E29" i="61"/>
  <c r="E28" i="61"/>
  <c r="E27" i="61"/>
  <c r="E26" i="61"/>
  <c r="E25" i="61"/>
  <c r="E23" i="61"/>
  <c r="E22" i="61"/>
  <c r="E21" i="61"/>
  <c r="E20" i="61"/>
  <c r="E7" i="61"/>
  <c r="E8" i="61"/>
  <c r="E9" i="61"/>
  <c r="E10" i="61"/>
  <c r="E11" i="61"/>
  <c r="E12" i="61"/>
  <c r="E14" i="61"/>
  <c r="E15" i="61"/>
  <c r="E16" i="61"/>
  <c r="I28" i="73"/>
  <c r="I27" i="73"/>
  <c r="I26" i="73"/>
  <c r="I25" i="73"/>
  <c r="I24" i="73"/>
  <c r="I23" i="73"/>
  <c r="I22" i="73"/>
  <c r="I21" i="73"/>
  <c r="I20" i="73"/>
  <c r="I19" i="73"/>
  <c r="I7" i="73"/>
  <c r="I8" i="73"/>
  <c r="I9" i="73"/>
  <c r="I10" i="73"/>
  <c r="I6" i="73"/>
  <c r="E28" i="73"/>
  <c r="E27" i="73"/>
  <c r="E26" i="73"/>
  <c r="E25" i="73"/>
  <c r="E21" i="73"/>
  <c r="E22" i="73"/>
  <c r="E23" i="73"/>
  <c r="E20" i="73"/>
  <c r="E8" i="73"/>
  <c r="E11" i="73"/>
  <c r="E12" i="73"/>
  <c r="E13" i="73"/>
  <c r="E14" i="73"/>
  <c r="E15" i="73"/>
  <c r="E16" i="73"/>
  <c r="A31" i="75"/>
  <c r="A28" i="76" s="1"/>
  <c r="A37" i="75"/>
  <c r="A34" i="76" s="1"/>
  <c r="A19" i="75"/>
  <c r="A16" i="76" s="1"/>
  <c r="A13" i="75"/>
  <c r="A10" i="76" s="1"/>
  <c r="G154" i="1"/>
  <c r="C27" i="1"/>
  <c r="D93" i="3"/>
  <c r="D114" i="3"/>
  <c r="D129" i="3"/>
  <c r="D133" i="3"/>
  <c r="D140" i="3"/>
  <c r="D146" i="3"/>
  <c r="D15" i="3"/>
  <c r="D22" i="3"/>
  <c r="D37" i="3"/>
  <c r="D49" i="3"/>
  <c r="D55" i="3"/>
  <c r="D60" i="3"/>
  <c r="D65" i="3" s="1"/>
  <c r="D66" i="3"/>
  <c r="D70" i="3"/>
  <c r="D75" i="3"/>
  <c r="D78" i="3"/>
  <c r="D82" i="3"/>
  <c r="A4" i="76"/>
  <c r="A25" i="75"/>
  <c r="A22" i="76"/>
  <c r="H17" i="61"/>
  <c r="H31" i="61" s="1"/>
  <c r="H30" i="61"/>
  <c r="D18" i="61"/>
  <c r="D30" i="61" s="1"/>
  <c r="D24" i="61"/>
  <c r="H29" i="73"/>
  <c r="D31" i="76" s="1"/>
  <c r="D19" i="73"/>
  <c r="D24" i="73"/>
  <c r="C92" i="1"/>
  <c r="C3" i="1"/>
  <c r="I4" i="73" s="1"/>
  <c r="C18" i="73"/>
  <c r="C140" i="3"/>
  <c r="C146" i="3"/>
  <c r="C133" i="3"/>
  <c r="C93" i="3"/>
  <c r="G29" i="73"/>
  <c r="C147" i="1"/>
  <c r="C135" i="1"/>
  <c r="C95" i="1"/>
  <c r="D3" i="63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G31" i="61" s="1"/>
  <c r="C17" i="61"/>
  <c r="C142" i="1"/>
  <c r="C131" i="1"/>
  <c r="C116" i="1"/>
  <c r="C80" i="1"/>
  <c r="C76" i="1"/>
  <c r="C73" i="1"/>
  <c r="C68" i="1"/>
  <c r="C64" i="1"/>
  <c r="C58" i="1"/>
  <c r="C53" i="1"/>
  <c r="C47" i="1"/>
  <c r="C35" i="1"/>
  <c r="C20" i="1"/>
  <c r="C13" i="1"/>
  <c r="C7" i="73" s="1"/>
  <c r="C6" i="1"/>
  <c r="G30" i="61"/>
  <c r="C18" i="61"/>
  <c r="C30" i="61" s="1"/>
  <c r="G18" i="73"/>
  <c r="C19" i="73"/>
  <c r="C24" i="61"/>
  <c r="C24" i="73"/>
  <c r="B23" i="63"/>
  <c r="D23" i="63"/>
  <c r="H23" i="63"/>
  <c r="F6" i="1"/>
  <c r="G7" i="1"/>
  <c r="I5" i="147"/>
  <c r="G146" i="158"/>
  <c r="F133" i="3"/>
  <c r="F78" i="3"/>
  <c r="G66" i="3"/>
  <c r="G22" i="3"/>
  <c r="G30" i="3"/>
  <c r="G83" i="3"/>
  <c r="G82" i="3" s="1"/>
  <c r="F147" i="1"/>
  <c r="F80" i="1"/>
  <c r="F73" i="1"/>
  <c r="F58" i="1"/>
  <c r="C4" i="73"/>
  <c r="G4" i="73" s="1"/>
  <c r="I2" i="63"/>
  <c r="F29" i="158"/>
  <c r="E89" i="158"/>
  <c r="G140" i="158"/>
  <c r="F60" i="158"/>
  <c r="C89" i="158"/>
  <c r="F70" i="158"/>
  <c r="G84" i="158"/>
  <c r="F82" i="158"/>
  <c r="F133" i="158"/>
  <c r="F15" i="158"/>
  <c r="F49" i="158"/>
  <c r="F66" i="158"/>
  <c r="G67" i="158"/>
  <c r="G66" i="158" s="1"/>
  <c r="F129" i="158"/>
  <c r="G130" i="158"/>
  <c r="G129" i="158" s="1"/>
  <c r="G154" i="158" s="1"/>
  <c r="I17" i="61" l="1"/>
  <c r="E65" i="158"/>
  <c r="E90" i="158" s="1"/>
  <c r="G93" i="158"/>
  <c r="G128" i="158" s="1"/>
  <c r="G155" i="158" s="1"/>
  <c r="E6" i="61"/>
  <c r="D18" i="73"/>
  <c r="D12" i="76" s="1"/>
  <c r="H18" i="73"/>
  <c r="H30" i="73" s="1"/>
  <c r="D32" i="76" s="1"/>
  <c r="H32" i="61"/>
  <c r="D24" i="76"/>
  <c r="G32" i="61"/>
  <c r="D31" i="61"/>
  <c r="H33" i="61" s="1"/>
  <c r="D32" i="61"/>
  <c r="I29" i="73"/>
  <c r="D37" i="76" s="1"/>
  <c r="I18" i="73"/>
  <c r="D36" i="76" s="1"/>
  <c r="D6" i="76"/>
  <c r="E155" i="1"/>
  <c r="G142" i="1"/>
  <c r="C155" i="1"/>
  <c r="B25" i="76" s="1"/>
  <c r="F116" i="1"/>
  <c r="E130" i="1"/>
  <c r="C130" i="1"/>
  <c r="G80" i="1"/>
  <c r="F20" i="1"/>
  <c r="E128" i="3"/>
  <c r="E155" i="3" s="1"/>
  <c r="C128" i="3"/>
  <c r="G37" i="3"/>
  <c r="G29" i="3"/>
  <c r="E65" i="3"/>
  <c r="F8" i="3"/>
  <c r="G8" i="3"/>
  <c r="F93" i="158"/>
  <c r="F89" i="158"/>
  <c r="G20" i="1"/>
  <c r="G114" i="158"/>
  <c r="G82" i="158"/>
  <c r="E18" i="61"/>
  <c r="G6" i="1"/>
  <c r="F27" i="1"/>
  <c r="G47" i="1"/>
  <c r="F53" i="1"/>
  <c r="D65" i="158"/>
  <c r="G56" i="158"/>
  <c r="G55" i="158" s="1"/>
  <c r="G76" i="158"/>
  <c r="G75" i="158" s="1"/>
  <c r="G79" i="158"/>
  <c r="G78" i="158" s="1"/>
  <c r="F114" i="158"/>
  <c r="G30" i="73"/>
  <c r="D26" i="76" s="1"/>
  <c r="C32" i="61"/>
  <c r="C29" i="73"/>
  <c r="C30" i="73" s="1"/>
  <c r="D29" i="73"/>
  <c r="D13" i="76" s="1"/>
  <c r="E18" i="73"/>
  <c r="E24" i="73"/>
  <c r="E87" i="1"/>
  <c r="D155" i="1"/>
  <c r="G140" i="3"/>
  <c r="I23" i="63"/>
  <c r="H23" i="147"/>
  <c r="D154" i="158"/>
  <c r="D155" i="158" s="1"/>
  <c r="I23" i="147"/>
  <c r="C31" i="73"/>
  <c r="G31" i="73"/>
  <c r="C63" i="1"/>
  <c r="C160" i="1" s="1"/>
  <c r="C87" i="1"/>
  <c r="B7" i="76" s="1"/>
  <c r="C65" i="3"/>
  <c r="C90" i="3" s="1"/>
  <c r="C89" i="3"/>
  <c r="D154" i="3"/>
  <c r="E24" i="61"/>
  <c r="G116" i="1"/>
  <c r="E89" i="3"/>
  <c r="G70" i="3"/>
  <c r="F93" i="3"/>
  <c r="F95" i="1"/>
  <c r="G147" i="1"/>
  <c r="F15" i="3"/>
  <c r="F29" i="3"/>
  <c r="F49" i="3"/>
  <c r="F70" i="3"/>
  <c r="C154" i="158"/>
  <c r="I31" i="61"/>
  <c r="G89" i="3"/>
  <c r="F55" i="3"/>
  <c r="G133" i="3"/>
  <c r="F140" i="3"/>
  <c r="C65" i="158"/>
  <c r="C90" i="158" s="1"/>
  <c r="C31" i="61"/>
  <c r="G36" i="1"/>
  <c r="G35" i="1" s="1"/>
  <c r="F35" i="1"/>
  <c r="F114" i="3"/>
  <c r="G115" i="3"/>
  <c r="G114" i="3" s="1"/>
  <c r="D25" i="76"/>
  <c r="C154" i="3"/>
  <c r="C155" i="3" s="1"/>
  <c r="D128" i="3"/>
  <c r="D155" i="3" s="1"/>
  <c r="F47" i="1"/>
  <c r="G53" i="1"/>
  <c r="G131" i="1"/>
  <c r="F22" i="3"/>
  <c r="G16" i="3"/>
  <c r="G15" i="3" s="1"/>
  <c r="G129" i="3"/>
  <c r="G58" i="1"/>
  <c r="G76" i="1"/>
  <c r="G136" i="1"/>
  <c r="G135" i="1" s="1"/>
  <c r="F135" i="1"/>
  <c r="F155" i="1" s="1"/>
  <c r="G131" i="3"/>
  <c r="F129" i="3"/>
  <c r="E19" i="73"/>
  <c r="E29" i="73" s="1"/>
  <c r="E17" i="61"/>
  <c r="D87" i="1"/>
  <c r="G96" i="1"/>
  <c r="G95" i="1" s="1"/>
  <c r="F82" i="3"/>
  <c r="G73" i="1"/>
  <c r="I4" i="61"/>
  <c r="C4" i="61"/>
  <c r="G4" i="61" s="1"/>
  <c r="D89" i="3"/>
  <c r="D90" i="3" s="1"/>
  <c r="E63" i="1"/>
  <c r="D156" i="1"/>
  <c r="G28" i="1"/>
  <c r="G27" i="1" s="1"/>
  <c r="G49" i="3"/>
  <c r="G146" i="3"/>
  <c r="F13" i="1"/>
  <c r="G14" i="1"/>
  <c r="G13" i="1" s="1"/>
  <c r="F64" i="1"/>
  <c r="G70" i="1"/>
  <c r="G68" i="1" s="1"/>
  <c r="F68" i="1"/>
  <c r="F37" i="3"/>
  <c r="F66" i="3"/>
  <c r="F89" i="3" s="1"/>
  <c r="G93" i="3"/>
  <c r="G24" i="158"/>
  <c r="G22" i="158" s="1"/>
  <c r="F22" i="158"/>
  <c r="G29" i="158"/>
  <c r="G10" i="158"/>
  <c r="G8" i="158" s="1"/>
  <c r="F8" i="158"/>
  <c r="G39" i="158"/>
  <c r="G37" i="158" s="1"/>
  <c r="F37" i="158"/>
  <c r="F140" i="158"/>
  <c r="D89" i="158"/>
  <c r="D90" i="158" s="1"/>
  <c r="C155" i="158"/>
  <c r="F146" i="158"/>
  <c r="F128" i="158" l="1"/>
  <c r="F155" i="158" s="1"/>
  <c r="F130" i="1"/>
  <c r="B30" i="76" s="1"/>
  <c r="D30" i="73"/>
  <c r="H32" i="73" s="1"/>
  <c r="D30" i="76"/>
  <c r="E30" i="76" s="1"/>
  <c r="D31" i="73"/>
  <c r="I30" i="73"/>
  <c r="D38" i="76" s="1"/>
  <c r="H31" i="73"/>
  <c r="D33" i="61"/>
  <c r="E31" i="73"/>
  <c r="D7" i="76"/>
  <c r="D18" i="76"/>
  <c r="I31" i="73"/>
  <c r="E156" i="1"/>
  <c r="E161" i="1"/>
  <c r="C156" i="1"/>
  <c r="B26" i="76" s="1"/>
  <c r="E26" i="76" s="1"/>
  <c r="G130" i="1"/>
  <c r="B36" i="76" s="1"/>
  <c r="E36" i="76" s="1"/>
  <c r="B24" i="76"/>
  <c r="E24" i="76" s="1"/>
  <c r="G87" i="1"/>
  <c r="C161" i="1"/>
  <c r="B6" i="76"/>
  <c r="E6" i="76" s="1"/>
  <c r="G63" i="1"/>
  <c r="C88" i="1"/>
  <c r="B8" i="76" s="1"/>
  <c r="G128" i="3"/>
  <c r="F128" i="3"/>
  <c r="F155" i="3" s="1"/>
  <c r="E90" i="3"/>
  <c r="G89" i="158"/>
  <c r="F65" i="158"/>
  <c r="F90" i="158" s="1"/>
  <c r="F65" i="3"/>
  <c r="F90" i="3" s="1"/>
  <c r="E25" i="76"/>
  <c r="E30" i="61"/>
  <c r="D19" i="76" s="1"/>
  <c r="B31" i="76"/>
  <c r="E31" i="76" s="1"/>
  <c r="F156" i="1"/>
  <c r="B32" i="76" s="1"/>
  <c r="E32" i="76" s="1"/>
  <c r="G155" i="1"/>
  <c r="B37" i="76" s="1"/>
  <c r="E37" i="76" s="1"/>
  <c r="F63" i="1"/>
  <c r="G33" i="61"/>
  <c r="C33" i="61"/>
  <c r="E7" i="76"/>
  <c r="D8" i="76"/>
  <c r="C32" i="73"/>
  <c r="G32" i="73"/>
  <c r="B19" i="76"/>
  <c r="E88" i="1"/>
  <c r="E160" i="1"/>
  <c r="G154" i="3"/>
  <c r="E30" i="73"/>
  <c r="G65" i="158"/>
  <c r="G90" i="158" s="1"/>
  <c r="F87" i="1"/>
  <c r="D161" i="1"/>
  <c r="D88" i="1"/>
  <c r="G65" i="3"/>
  <c r="G90" i="3" s="1"/>
  <c r="I32" i="61"/>
  <c r="E32" i="61"/>
  <c r="E31" i="61"/>
  <c r="D14" i="76" l="1"/>
  <c r="G155" i="3"/>
  <c r="D32" i="73"/>
  <c r="G160" i="1"/>
  <c r="E19" i="76"/>
  <c r="G161" i="1"/>
  <c r="G156" i="1"/>
  <c r="K156" i="1" s="1"/>
  <c r="E8" i="76"/>
  <c r="G88" i="1"/>
  <c r="B20" i="76" s="1"/>
  <c r="B18" i="76"/>
  <c r="E18" i="76" s="1"/>
  <c r="F161" i="1"/>
  <c r="B13" i="76"/>
  <c r="E13" i="76" s="1"/>
  <c r="D20" i="76"/>
  <c r="I32" i="73"/>
  <c r="E32" i="73"/>
  <c r="F160" i="1"/>
  <c r="B12" i="76"/>
  <c r="E12" i="76" s="1"/>
  <c r="F88" i="1"/>
  <c r="B14" i="76" s="1"/>
  <c r="E33" i="61"/>
  <c r="I33" i="61"/>
  <c r="B38" i="76" l="1"/>
  <c r="E38" i="76" s="1"/>
  <c r="G89" i="1"/>
  <c r="E14" i="76"/>
  <c r="E20" i="76"/>
</calcChain>
</file>

<file path=xl/sharedStrings.xml><?xml version="1.0" encoding="utf-8"?>
<sst xmlns="http://schemas.openxmlformats.org/spreadsheetml/2006/main" count="1265" uniqueCount="469">
  <si>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</si>
  <si>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</si>
  <si>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</si>
  <si>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</si>
  <si>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</si>
  <si>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</si>
  <si>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</si>
  <si>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</si>
  <si>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</si>
  <si>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</si>
  <si>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</si>
  <si>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</si>
  <si>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</si>
  <si>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</si>
  <si>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</si>
  <si>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</si>
  <si>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</si>
  <si>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</si>
  <si>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</si>
  <si>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</si>
  <si>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</si>
  <si>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</si>
  <si>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</si>
  <si>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</si>
  <si>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</si>
  <si>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</si>
  <si>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</si>
  <si>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</si>
  <si>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</si>
  <si>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</si>
  <si>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</si>
  <si>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</si>
  <si>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</si>
  <si>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</si>
  <si>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</si>
  <si>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</si>
  <si>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</si>
  <si>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</si>
  <si>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</si>
  <si>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</si>
  <si>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</si>
  <si>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</si>
  <si>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</si>
  <si>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</si>
  <si>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</si>
  <si>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</si>
  <si>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</si>
  <si>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</si>
  <si>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</si>
  <si>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</si>
  <si>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</si>
  <si>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</si>
  <si>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</si>
  <si>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</si>
  <si>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</si>
  <si>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</si>
  <si>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</si>
  <si>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</si>
  <si>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</si>
  <si>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</si>
  <si>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</si>
  <si>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</si>
  <si>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</si>
  <si>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</si>
  <si>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</si>
  <si>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</si>
  <si>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</si>
  <si>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</si>
  <si>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</si>
  <si>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</si>
  <si>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</si>
  <si>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</si>
  <si>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</si>
  <si>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</si>
  <si>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</si>
  <si>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</si>
  <si>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</si>
  <si>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</si>
  <si>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</si>
  <si>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</si>
  <si>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</si>
  <si>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</si>
  <si>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</si>
  <si>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</si>
  <si>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</si>
  <si>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</si>
  <si>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</si>
  <si>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</si>
  <si>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</si>
  <si>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</si>
  <si>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</si>
  <si>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</si>
  <si>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</si>
  <si>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</si>
  <si>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</si>
  <si>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</si>
  <si>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</si>
  <si>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</si>
  <si>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</si>
  <si>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</si>
  <si>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</si>
  <si>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</si>
  <si>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</si>
  <si>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</si>
  <si>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</si>
  <si>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</si>
  <si>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</si>
  <si>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</si>
  <si>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</si>
  <si>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</si>
  <si>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</si>
  <si>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</si>
  <si>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</si>
  <si>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</si>
  <si>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</si>
  <si>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</si>
  <si>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</si>
  <si>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</si>
  <si>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</si>
  <si>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</si>
  <si>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</si>
  <si>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</si>
  <si>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</si>
  <si>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</si>
  <si>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</si>
  <si>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</si>
  <si>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</si>
  <si>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</si>
  <si>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</si>
  <si>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</si>
  <si>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</si>
  <si>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</si>
  <si>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</si>
  <si>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</si>
  <si>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</si>
  <si>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</si>
  <si>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</si>
  <si>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</si>
  <si>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</si>
  <si>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</si>
  <si>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</si>
  <si>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</si>
  <si>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</si>
  <si>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</si>
  <si>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</si>
  <si>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</si>
  <si>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</si>
  <si>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</si>
  <si>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</si>
  <si>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</si>
  <si>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</si>
  <si>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</si>
  <si>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</si>
  <si>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</si>
  <si>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</si>
  <si>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</si>
  <si>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</si>
  <si>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</si>
  <si>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</si>
  <si>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</si>
  <si>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</si>
  <si>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</si>
  <si>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</si>
  <si>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</si>
  <si>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</si>
  <si>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</si>
  <si>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</si>
  <si>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</si>
  <si>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</si>
  <si>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</si>
  <si>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</si>
  <si>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</si>
  <si>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</si>
  <si>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</si>
  <si>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</si>
  <si>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</si>
  <si>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</si>
  <si>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</si>
  <si>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</si>
  <si>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</si>
  <si>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</si>
  <si>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</si>
  <si>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</si>
  <si>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</si>
  <si>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</si>
  <si>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</si>
  <si>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</si>
  <si>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</si>
  <si>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</si>
  <si>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</si>
  <si>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</si>
  <si>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</si>
  <si>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</si>
  <si>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</si>
  <si>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</si>
  <si>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</si>
  <si>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</si>
  <si>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</si>
  <si>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</si>
  <si>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</si>
  <si>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</si>
  <si>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</si>
  <si>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</si>
  <si>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</si>
  <si>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</si>
  <si>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</si>
  <si>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</si>
  <si>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</si>
  <si>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</si>
  <si>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</si>
  <si>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</si>
  <si>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</si>
  <si>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</si>
  <si>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</si>
  <si>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</si>
  <si>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</si>
  <si>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</si>
  <si>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</si>
  <si>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</si>
  <si>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</si>
  <si>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</si>
  <si>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</si>
  <si>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</si>
  <si>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</si>
  <si>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</si>
  <si>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</si>
  <si>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</si>
  <si>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</si>
  <si>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</si>
  <si>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</si>
  <si>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</si>
  <si>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</si>
  <si>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</si>
  <si>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</si>
  <si>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</si>
  <si>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</si>
  <si>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</si>
  <si>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</si>
  <si>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</si>
  <si>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</si>
  <si>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</si>
  <si>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</si>
  <si>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</si>
  <si>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</si>
  <si>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</si>
  <si>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</si>
  <si>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</si>
  <si>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</si>
  <si>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</si>
  <si>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</si>
  <si>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</si>
  <si>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</si>
  <si>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</si>
  <si>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</si>
  <si>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</si>
  <si>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</si>
  <si>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</si>
  <si>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</si>
  <si>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</si>
  <si>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</si>
  <si>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</si>
  <si>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</si>
  <si>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</si>
  <si>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</si>
  <si>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</si>
  <si>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</si>
  <si>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</si>
  <si>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</si>
  <si>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</si>
  <si>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</si>
  <si>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</si>
  <si>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</si>
  <si>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</si>
  <si>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</si>
  <si>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</si>
  <si>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</si>
  <si>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</si>
  <si>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</si>
  <si>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</si>
  <si>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</si>
  <si>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</si>
  <si>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</si>
  <si>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</si>
  <si>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</si>
  <si>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</si>
  <si>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</si>
  <si>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</si>
  <si>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</si>
  <si>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</si>
  <si>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</si>
  <si>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</si>
  <si>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</si>
  <si>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</si>
  <si>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</si>
  <si>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</si>
  <si>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</si>
  <si>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</si>
  <si>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</si>
  <si>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</si>
  <si>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</si>
  <si>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</si>
  <si>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</si>
  <si>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</si>
  <si>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</si>
  <si>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</si>
  <si>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</si>
  <si>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</si>
  <si>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</si>
  <si>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</si>
  <si>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</si>
  <si>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</si>
  <si>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</si>
  <si>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</si>
  <si>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</si>
  <si>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</si>
  <si>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</si>
  <si>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</si>
  <si>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</si>
  <si>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</si>
  <si>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</si>
  <si>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</si>
  <si>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</si>
  <si>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</si>
  <si>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</si>
  <si>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</si>
  <si>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</si>
  <si>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</si>
  <si>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</si>
  <si>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</si>
  <si>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</si>
  <si>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</si>
  <si>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</si>
  <si>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</si>
  <si>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</si>
  <si>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</si>
  <si>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</si>
  <si>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</si>
  <si>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</si>
  <si>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</si>
  <si>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</si>
  <si>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</si>
  <si>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</si>
  <si>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</si>
  <si>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</si>
  <si>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</si>
  <si>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</si>
  <si>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</si>
  <si>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</si>
  <si>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</si>
  <si>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</si>
  <si>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</si>
  <si>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</si>
  <si>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</si>
  <si>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</si>
  <si>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</si>
  <si>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</si>
  <si>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</si>
  <si>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</si>
  <si>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</si>
  <si>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</si>
  <si>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</si>
  <si>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</si>
  <si>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</si>
  <si>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</si>
  <si>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</si>
  <si>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</si>
  <si>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</si>
  <si>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</si>
  <si>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</si>
  <si>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</si>
  <si>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</si>
  <si>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</si>
  <si>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</si>
  <si>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</si>
  <si>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</si>
  <si>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</si>
  <si>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</si>
  <si>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</si>
  <si>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</si>
  <si>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</si>
  <si>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</si>
  <si>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</si>
  <si>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</si>
  <si>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</si>
  <si>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</si>
  <si>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</si>
  <si>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</si>
  <si>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</si>
  <si>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</si>
  <si>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</si>
  <si>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</si>
  <si>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</si>
  <si>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</si>
  <si>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</si>
  <si>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</si>
  <si>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</si>
  <si>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</si>
  <si>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</si>
  <si>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</si>
  <si>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</si>
  <si>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</si>
  <si>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</si>
  <si>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</si>
  <si>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</si>
  <si>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</si>
  <si>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</si>
  <si>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</si>
  <si>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</si>
  <si>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</si>
  <si>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</si>
  <si>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</si>
  <si>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</si>
  <si>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</si>
  <si>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</si>
  <si>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</si>
  <si>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</si>
  <si>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</si>
  <si>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</si>
  <si>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</si>
  <si>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</si>
  <si>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</si>
  <si>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</si>
  <si>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</si>
  <si>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</si>
  <si>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</si>
  <si>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</si>
  <si>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</si>
  <si>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</si>
  <si>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</si>
  <si>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</si>
  <si>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5.1. melléklet</t>
  </si>
  <si>
    <t>5.3. melléklet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</si>
  <si>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</si>
  <si>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</si>
  <si>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</si>
  <si>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</si>
  <si>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</si>
  <si>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</si>
  <si>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</si>
  <si>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</si>
  <si>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</si>
  <si>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</si>
  <si>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</si>
  <si>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Eddigi módosítások összege 2018-ban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</si>
  <si>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</si>
  <si>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</si>
  <si>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</si>
  <si>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</si>
  <si>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</si>
  <si>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</si>
  <si>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Felhalmozási költségvetés kiadása</t>
  </si>
  <si>
    <t>TOP-2.1.3-15-B§'-2016.00025 vizi k.</t>
  </si>
  <si>
    <t>2016-2019</t>
  </si>
  <si>
    <t>Temető út. BMCAT/1-4/2017</t>
  </si>
  <si>
    <t xml:space="preserve">Tisza út </t>
  </si>
  <si>
    <t>2018</t>
  </si>
  <si>
    <t>BKG-104/3-2015 BKGY Ház</t>
  </si>
  <si>
    <t xml:space="preserve">Ovoda konyha </t>
  </si>
  <si>
    <t>BKGY Ház</t>
  </si>
  <si>
    <t>Napközi felújítás</t>
  </si>
  <si>
    <t>TISZACSERMELYI TISZAVIRÁG ÓVODA ÉS KONYHA</t>
  </si>
  <si>
    <t>TISZACSERMELY KÖZSÉG ÖNKORMÁNYZATA</t>
  </si>
  <si>
    <t>2.2.sz.melléklet</t>
  </si>
  <si>
    <t>2.1.sz.melléklet</t>
  </si>
  <si>
    <t xml:space="preserve">Módosítás </t>
  </si>
  <si>
    <t>Módosítás utáni előirányzat</t>
  </si>
  <si>
    <t>Halmozott módosítás 2018.12.31-ig</t>
  </si>
  <si>
    <t xml:space="preserve"> módosítás</t>
  </si>
  <si>
    <t>Módosítások összesen 2018.12.31-ig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</si>
</sst>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,##0\ &quot;Ft&quot;"/>
    <numFmt numFmtId="166" formatCode="_-* #,##0.0\ _F_t_-;\-* #,##0.0\ _F_t_-;_-* &quot;-&quot;??\ _F_t_-;_-@_-"/>
    <numFmt numFmtId="167" formatCode="_-* #,##0\ _F_t_-;\-* #,##0\ _F_t_-;_-* &quot;-&quot;??\ _F_t_-;_-@_-"/>
  </numFmts>
  <fonts count="4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43" fontId="1" fillId="0" borderId="0" applyFont="0" applyFill="0" applyBorder="0" applyAlignment="0" applyProtection="0"/>
  </cellStyleXfs>
  <cellXfs count="37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6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42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18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64" fontId="17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Border="1" applyAlignment="1" applyProtection="1">
      <alignment horizontal="right" vertical="center" wrapText="1" indent="1"/>
    </xf>
    <xf numFmtId="164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8" xfId="0" quotePrefix="1" applyNumberFormat="1" applyFont="1" applyBorder="1" applyAlignment="1" applyProtection="1">
      <alignment horizontal="right" vertical="center" wrapText="1" indent="1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3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18" fillId="0" borderId="57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64" fontId="25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3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3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</xf>
    <xf numFmtId="0" fontId="37" fillId="0" borderId="41" xfId="5" applyFont="1" applyFill="1" applyBorder="1" applyAlignment="1" applyProtection="1">
      <alignment horizontal="center" vertical="center" wrapText="1"/>
      <protection locked="0"/>
    </xf>
    <xf numFmtId="0" fontId="37" fillId="0" borderId="23" xfId="5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57" xfId="5" applyFont="1" applyFill="1" applyBorder="1" applyAlignment="1" applyProtection="1">
      <alignment horizontal="center" vertical="center" wrapText="1"/>
      <protection locked="0"/>
    </xf>
    <xf numFmtId="0" fontId="38" fillId="0" borderId="16" xfId="5" applyFont="1" applyFill="1" applyBorder="1" applyAlignment="1" applyProtection="1">
      <alignment horizontal="center" vertical="center" wrapText="1"/>
    </xf>
    <xf numFmtId="0" fontId="38" fillId="0" borderId="58" xfId="5" applyFont="1" applyFill="1" applyBorder="1" applyAlignment="1" applyProtection="1">
      <alignment horizontal="center" vertical="center" wrapText="1"/>
    </xf>
    <xf numFmtId="164" fontId="38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64" fontId="25" fillId="0" borderId="45" xfId="5" applyNumberFormat="1" applyFont="1" applyFill="1" applyBorder="1" applyAlignment="1" applyProtection="1">
      <alignment horizontal="right" vertical="center" wrapText="1" indent="1"/>
    </xf>
    <xf numFmtId="0" fontId="39" fillId="0" borderId="1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164" fontId="39" fillId="0" borderId="60" xfId="0" applyNumberFormat="1" applyFont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</xf>
    <xf numFmtId="3" fontId="41" fillId="0" borderId="21" xfId="0" applyNumberFormat="1" applyFont="1" applyFill="1" applyBorder="1" applyAlignment="1" applyProtection="1">
      <alignment horizontal="right" vertical="center" wrapText="1" indent="1"/>
    </xf>
    <xf numFmtId="164" fontId="37" fillId="0" borderId="14" xfId="0" applyNumberFormat="1" applyFont="1" applyFill="1" applyBorder="1" applyAlignment="1" applyProtection="1">
      <alignment horizontal="center" vertical="center" wrapText="1"/>
    </xf>
    <xf numFmtId="164" fontId="3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13" xfId="0" applyNumberFormat="1" applyFont="1" applyFill="1" applyBorder="1" applyAlignment="1" applyProtection="1">
      <alignment horizontal="center" vertical="center" wrapText="1"/>
    </xf>
    <xf numFmtId="164" fontId="3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8" fillId="0" borderId="18" xfId="0" applyNumberFormat="1" applyFont="1" applyFill="1" applyBorder="1" applyAlignment="1" applyProtection="1">
      <alignment horizontal="center" vertical="center" wrapText="1"/>
    </xf>
    <xf numFmtId="164" fontId="38" fillId="0" borderId="61" xfId="0" applyNumberFormat="1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0" xfId="0" applyNumberFormat="1" applyFont="1" applyFill="1" applyAlignment="1" applyProtection="1">
      <alignment horizontal="right" wrapText="1"/>
    </xf>
    <xf numFmtId="167" fontId="0" fillId="0" borderId="0" xfId="6" applyNumberFormat="1" applyFont="1" applyFill="1" applyAlignment="1">
      <alignment vertical="center" wrapText="1"/>
    </xf>
    <xf numFmtId="167" fontId="0" fillId="0" borderId="0" xfId="0" applyNumberFormat="1" applyFill="1" applyAlignment="1">
      <alignment vertical="center" wrapText="1"/>
    </xf>
    <xf numFmtId="166" fontId="2" fillId="0" borderId="0" xfId="6" applyNumberFormat="1" applyFont="1" applyFill="1" applyAlignment="1">
      <alignment vertical="center" wrapText="1"/>
    </xf>
    <xf numFmtId="167" fontId="2" fillId="0" borderId="0" xfId="6" applyNumberFormat="1" applyFont="1" applyFill="1" applyAlignment="1">
      <alignment vertical="center" wrapText="1"/>
    </xf>
    <xf numFmtId="167" fontId="43" fillId="0" borderId="0" xfId="6" applyNumberFormat="1" applyFont="1" applyFill="1" applyAlignment="1">
      <alignment vertical="center" wrapText="1"/>
    </xf>
    <xf numFmtId="167" fontId="2" fillId="0" borderId="0" xfId="0" applyNumberFormat="1" applyFont="1" applyFill="1" applyAlignment="1">
      <alignment vertical="center" wrapText="1"/>
    </xf>
    <xf numFmtId="164" fontId="13" fillId="0" borderId="0" xfId="5" applyNumberFormat="1" applyFont="1" applyFill="1" applyProtection="1"/>
    <xf numFmtId="164" fontId="15" fillId="0" borderId="0" xfId="0" applyNumberFormat="1" applyFont="1" applyFill="1" applyAlignment="1" applyProtection="1">
      <alignment horizontal="centerContinuous"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2" xfId="5" applyNumberFormat="1" applyFont="1" applyFill="1" applyBorder="1" applyAlignment="1" applyProtection="1">
      <alignment horizontal="left" vertical="center"/>
    </xf>
    <xf numFmtId="164" fontId="30" fillId="0" borderId="22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2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26" fillId="0" borderId="6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2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</cellXfs>
  <cellStyles count="7">
    <cellStyle name="Ezres" xfId="6" builtinId="3"/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G23" sqref="G23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24" t="s">
        <v>428</v>
      </c>
      <c r="B1" s="64"/>
    </row>
    <row r="2" spans="1:2" x14ac:dyDescent="0.2">
      <c r="A2" s="64"/>
      <c r="B2" s="64"/>
    </row>
    <row r="3" spans="1:2" x14ac:dyDescent="0.2">
      <c r="A3" s="226"/>
      <c r="B3" s="226"/>
    </row>
    <row r="4" spans="1:2" ht="15.75" x14ac:dyDescent="0.25">
      <c r="A4" s="66"/>
      <c r="B4" s="230"/>
    </row>
    <row r="5" spans="1:2" ht="15.75" x14ac:dyDescent="0.25">
      <c r="A5" s="66"/>
      <c r="B5" s="230"/>
    </row>
    <row r="6" spans="1:2" s="57" customFormat="1" ht="15.75" x14ac:dyDescent="0.25">
      <c r="A6" s="66" t="s">
        <v>439</v>
      </c>
      <c r="B6" s="226"/>
    </row>
    <row r="7" spans="1:2" s="57" customFormat="1" x14ac:dyDescent="0.2">
      <c r="A7" s="226"/>
      <c r="B7" s="226"/>
    </row>
    <row r="8" spans="1:2" s="57" customFormat="1" x14ac:dyDescent="0.2">
      <c r="A8" s="226"/>
      <c r="B8" s="226"/>
    </row>
    <row r="9" spans="1:2" x14ac:dyDescent="0.2">
      <c r="A9" s="226" t="s">
        <v>399</v>
      </c>
      <c r="B9" s="226" t="s">
        <v>379</v>
      </c>
    </row>
    <row r="10" spans="1:2" x14ac:dyDescent="0.2">
      <c r="A10" s="226" t="s">
        <v>397</v>
      </c>
      <c r="B10" s="226" t="s">
        <v>385</v>
      </c>
    </row>
    <row r="11" spans="1:2" x14ac:dyDescent="0.2">
      <c r="A11" s="226" t="s">
        <v>398</v>
      </c>
      <c r="B11" s="226" t="s">
        <v>386</v>
      </c>
    </row>
    <row r="12" spans="1:2" x14ac:dyDescent="0.2">
      <c r="A12" s="226"/>
      <c r="B12" s="226"/>
    </row>
    <row r="13" spans="1:2" ht="15.75" x14ac:dyDescent="0.25">
      <c r="A13" s="66" t="str">
        <f>+CONCATENATE(LEFT(A6,4),". évi előirányzat módosítások BEVÉTELEK")</f>
        <v>2018. évi előirányzat módosítások BEVÉTELEK</v>
      </c>
      <c r="B13" s="230"/>
    </row>
    <row r="14" spans="1:2" x14ac:dyDescent="0.2">
      <c r="A14" s="226"/>
      <c r="B14" s="226"/>
    </row>
    <row r="15" spans="1:2" s="57" customFormat="1" x14ac:dyDescent="0.2">
      <c r="A15" s="226" t="s">
        <v>400</v>
      </c>
      <c r="B15" s="226" t="s">
        <v>380</v>
      </c>
    </row>
    <row r="16" spans="1:2" x14ac:dyDescent="0.2">
      <c r="A16" s="226" t="s">
        <v>401</v>
      </c>
      <c r="B16" s="226" t="s">
        <v>387</v>
      </c>
    </row>
    <row r="17" spans="1:2" x14ac:dyDescent="0.2">
      <c r="A17" s="226" t="s">
        <v>402</v>
      </c>
      <c r="B17" s="226" t="s">
        <v>388</v>
      </c>
    </row>
    <row r="18" spans="1:2" x14ac:dyDescent="0.2">
      <c r="A18" s="226"/>
      <c r="B18" s="226"/>
    </row>
    <row r="19" spans="1:2" ht="14.25" x14ac:dyDescent="0.2">
      <c r="A19" s="233" t="str">
        <f>+CONCATENATE(LEFT(A6,4),". módosítás utáni módosított előrirányzatok BEVÉTELEK")</f>
        <v>2018. módosítás utáni módosított előrirányzatok BEVÉTELEK</v>
      </c>
      <c r="B19" s="230"/>
    </row>
    <row r="20" spans="1:2" x14ac:dyDescent="0.2">
      <c r="A20" s="226"/>
      <c r="B20" s="226"/>
    </row>
    <row r="21" spans="1:2" x14ac:dyDescent="0.2">
      <c r="A21" s="226" t="s">
        <v>403</v>
      </c>
      <c r="B21" s="226" t="s">
        <v>381</v>
      </c>
    </row>
    <row r="22" spans="1:2" x14ac:dyDescent="0.2">
      <c r="A22" s="226" t="s">
        <v>404</v>
      </c>
      <c r="B22" s="226" t="s">
        <v>389</v>
      </c>
    </row>
    <row r="23" spans="1:2" x14ac:dyDescent="0.2">
      <c r="A23" s="226" t="s">
        <v>405</v>
      </c>
      <c r="B23" s="226" t="s">
        <v>390</v>
      </c>
    </row>
    <row r="24" spans="1:2" x14ac:dyDescent="0.2">
      <c r="A24" s="226"/>
      <c r="B24" s="226"/>
    </row>
    <row r="25" spans="1:2" ht="15.75" x14ac:dyDescent="0.25">
      <c r="A25" s="66" t="str">
        <f>+CONCATENATE(LEFT(A6,4),". évi eredeti előirányzat KIADÁSOK")</f>
        <v>2018. évi eredeti előirányzat KIADÁSOK</v>
      </c>
      <c r="B25" s="230"/>
    </row>
    <row r="26" spans="1:2" x14ac:dyDescent="0.2">
      <c r="A26" s="226"/>
      <c r="B26" s="226"/>
    </row>
    <row r="27" spans="1:2" x14ac:dyDescent="0.2">
      <c r="A27" s="226" t="s">
        <v>406</v>
      </c>
      <c r="B27" s="226" t="s">
        <v>382</v>
      </c>
    </row>
    <row r="28" spans="1:2" x14ac:dyDescent="0.2">
      <c r="A28" s="226" t="s">
        <v>407</v>
      </c>
      <c r="B28" s="226" t="s">
        <v>391</v>
      </c>
    </row>
    <row r="29" spans="1:2" x14ac:dyDescent="0.2">
      <c r="A29" s="226" t="s">
        <v>408</v>
      </c>
      <c r="B29" s="226" t="s">
        <v>392</v>
      </c>
    </row>
    <row r="30" spans="1:2" x14ac:dyDescent="0.2">
      <c r="A30" s="226"/>
      <c r="B30" s="226"/>
    </row>
    <row r="31" spans="1:2" ht="15.75" x14ac:dyDescent="0.25">
      <c r="A31" s="66" t="str">
        <f>+CONCATENATE(LEFT(A6,4),". évi előirányzat módosítások KIADÁSOK")</f>
        <v>2018. évi előirányzat módosítások KIADÁSOK</v>
      </c>
      <c r="B31" s="230"/>
    </row>
    <row r="32" spans="1:2" x14ac:dyDescent="0.2">
      <c r="A32" s="226"/>
      <c r="B32" s="226"/>
    </row>
    <row r="33" spans="1:2" x14ac:dyDescent="0.2">
      <c r="A33" s="226" t="s">
        <v>409</v>
      </c>
      <c r="B33" s="226" t="s">
        <v>383</v>
      </c>
    </row>
    <row r="34" spans="1:2" x14ac:dyDescent="0.2">
      <c r="A34" s="226" t="s">
        <v>410</v>
      </c>
      <c r="B34" s="226" t="s">
        <v>393</v>
      </c>
    </row>
    <row r="35" spans="1:2" x14ac:dyDescent="0.2">
      <c r="A35" s="226" t="s">
        <v>411</v>
      </c>
      <c r="B35" s="226" t="s">
        <v>394</v>
      </c>
    </row>
    <row r="36" spans="1:2" x14ac:dyDescent="0.2">
      <c r="A36" s="226"/>
      <c r="B36" s="226"/>
    </row>
    <row r="37" spans="1:2" ht="15.75" x14ac:dyDescent="0.25">
      <c r="A37" s="232" t="str">
        <f>+CONCATENATE(LEFT(A6,4),". módosítás utáni módosított előirányzatok KIADÁSOK")</f>
        <v>2018. módosítás utáni módosított előirányzatok KIADÁSOK</v>
      </c>
      <c r="B37" s="230"/>
    </row>
    <row r="38" spans="1:2" x14ac:dyDescent="0.2">
      <c r="A38" s="226"/>
      <c r="B38" s="226"/>
    </row>
    <row r="39" spans="1:2" x14ac:dyDescent="0.2">
      <c r="A39" s="226" t="s">
        <v>412</v>
      </c>
      <c r="B39" s="226" t="s">
        <v>384</v>
      </c>
    </row>
    <row r="40" spans="1:2" x14ac:dyDescent="0.2">
      <c r="A40" s="226" t="s">
        <v>413</v>
      </c>
      <c r="B40" s="226" t="s">
        <v>395</v>
      </c>
    </row>
    <row r="41" spans="1:2" x14ac:dyDescent="0.2">
      <c r="A41" s="226" t="s">
        <v>414</v>
      </c>
      <c r="B41" s="226" t="s">
        <v>396</v>
      </c>
    </row>
  </sheetData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topLeftCell="A114" zoomScaleNormal="100" zoomScaleSheetLayoutView="100" workbookViewId="0">
      <selection activeCell="L134" sqref="L134"/>
    </sheetView>
  </sheetViews>
  <sheetFormatPr defaultRowHeight="15.75" x14ac:dyDescent="0.25"/>
  <cols>
    <col min="1" max="1" width="7.5" style="125" customWidth="1"/>
    <col min="2" max="2" width="59.6640625" style="125" customWidth="1"/>
    <col min="3" max="3" width="14.83203125" style="126" customWidth="1"/>
    <col min="4" max="4" width="11.83203125" style="148" customWidth="1"/>
    <col min="5" max="6" width="14.6640625" style="148" customWidth="1"/>
    <col min="7" max="7" width="14.83203125" style="148" customWidth="1"/>
    <col min="8" max="8" width="9.33203125" style="148"/>
    <col min="9" max="9" width="11.83203125" style="148" bestFit="1" customWidth="1"/>
    <col min="10" max="16384" width="9.33203125" style="148"/>
  </cols>
  <sheetData>
    <row r="1" spans="1:7" ht="15.95" customHeight="1" x14ac:dyDescent="0.25">
      <c r="A1" s="349" t="s">
        <v>3</v>
      </c>
      <c r="B1" s="349"/>
      <c r="C1" s="349"/>
      <c r="D1" s="349"/>
      <c r="E1" s="349"/>
      <c r="F1" s="349"/>
      <c r="G1" s="349"/>
    </row>
    <row r="2" spans="1:7" ht="15.95" customHeight="1" thickBot="1" x14ac:dyDescent="0.3">
      <c r="A2" s="350" t="s">
        <v>82</v>
      </c>
      <c r="B2" s="350"/>
      <c r="C2" s="206"/>
      <c r="G2" s="206" t="s">
        <v>436</v>
      </c>
    </row>
    <row r="3" spans="1:7" x14ac:dyDescent="0.25">
      <c r="A3" s="352" t="s">
        <v>47</v>
      </c>
      <c r="B3" s="354" t="s">
        <v>4</v>
      </c>
      <c r="C3" s="356" t="str">
        <f>+CONCATENATE(LEFT(ÖSSZEFÜGGÉSEK!A6,4),". évi")</f>
        <v>2018. évi</v>
      </c>
      <c r="D3" s="357"/>
      <c r="E3" s="358"/>
      <c r="F3" s="358"/>
      <c r="G3" s="359"/>
    </row>
    <row r="4" spans="1:7" ht="36.75" thickBot="1" x14ac:dyDescent="0.3">
      <c r="A4" s="353"/>
      <c r="B4" s="355"/>
      <c r="C4" s="314" t="s">
        <v>375</v>
      </c>
      <c r="D4" s="315" t="s">
        <v>447</v>
      </c>
      <c r="E4" s="315" t="s">
        <v>464</v>
      </c>
      <c r="F4" s="316" t="s">
        <v>444</v>
      </c>
      <c r="G4" s="317" t="s">
        <v>465</v>
      </c>
    </row>
    <row r="5" spans="1:7" s="149" customFormat="1" ht="12" customHeight="1" thickBot="1" x14ac:dyDescent="0.25">
      <c r="A5" s="145" t="s">
        <v>351</v>
      </c>
      <c r="B5" s="146" t="s">
        <v>352</v>
      </c>
      <c r="C5" s="318" t="s">
        <v>353</v>
      </c>
      <c r="D5" s="318" t="s">
        <v>355</v>
      </c>
      <c r="E5" s="319" t="s">
        <v>354</v>
      </c>
      <c r="F5" s="319" t="s">
        <v>448</v>
      </c>
      <c r="G5" s="320" t="s">
        <v>449</v>
      </c>
    </row>
    <row r="6" spans="1:7" s="150" customFormat="1" ht="12" customHeight="1" thickBot="1" x14ac:dyDescent="0.25">
      <c r="A6" s="18" t="s">
        <v>5</v>
      </c>
      <c r="B6" s="19" t="s">
        <v>141</v>
      </c>
      <c r="C6" s="137">
        <f>+C7+C8+C9+C10+C11+C12</f>
        <v>57676016</v>
      </c>
      <c r="D6" s="137">
        <f>+D7+D8+D9+D10+D11+D12</f>
        <v>0</v>
      </c>
      <c r="E6" s="137">
        <f>+E7+E8+E9+E10+E11+E12</f>
        <v>4928834</v>
      </c>
      <c r="F6" s="137">
        <f>+F7+F8+F9+F10+F11+F12</f>
        <v>4928834</v>
      </c>
      <c r="G6" s="77">
        <f>+G7+G8+G9+G10+G11+G12</f>
        <v>62604850</v>
      </c>
    </row>
    <row r="7" spans="1:7" s="150" customFormat="1" ht="12" customHeight="1" x14ac:dyDescent="0.2">
      <c r="A7" s="13" t="s">
        <v>59</v>
      </c>
      <c r="B7" s="151" t="s">
        <v>142</v>
      </c>
      <c r="C7" s="139">
        <f>'5.1. sz. mell'!C9+'5.3. sz. mell  '!C9</f>
        <v>22327852</v>
      </c>
      <c r="D7" s="139"/>
      <c r="E7" s="139">
        <f>'5.1. sz. mell'!E9+'5.3. sz. mell  '!E9</f>
        <v>12444</v>
      </c>
      <c r="F7" s="181">
        <f>D7+E7</f>
        <v>12444</v>
      </c>
      <c r="G7" s="180">
        <f t="shared" ref="G7:G12" si="0">C7+F7</f>
        <v>22340296</v>
      </c>
    </row>
    <row r="8" spans="1:7" s="150" customFormat="1" ht="12" customHeight="1" x14ac:dyDescent="0.2">
      <c r="A8" s="12" t="s">
        <v>60</v>
      </c>
      <c r="B8" s="152" t="s">
        <v>143</v>
      </c>
      <c r="C8" s="139">
        <f>'5.1. sz. mell'!C10+'5.3. sz. mell  '!C10</f>
        <v>15655200</v>
      </c>
      <c r="D8" s="138"/>
      <c r="E8" s="139">
        <f>'5.1. sz. mell'!E10+'5.3. sz. mell  '!E10</f>
        <v>376300</v>
      </c>
      <c r="F8" s="181">
        <f t="shared" ref="F8:F62" si="1">D8+E8</f>
        <v>376300</v>
      </c>
      <c r="G8" s="180">
        <f t="shared" si="0"/>
        <v>16031500</v>
      </c>
    </row>
    <row r="9" spans="1:7" s="150" customFormat="1" ht="12" customHeight="1" x14ac:dyDescent="0.2">
      <c r="A9" s="12" t="s">
        <v>61</v>
      </c>
      <c r="B9" s="152" t="s">
        <v>144</v>
      </c>
      <c r="C9" s="139">
        <f>'5.1. sz. mell'!C11+'5.3. sz. mell  '!C11</f>
        <v>17892964</v>
      </c>
      <c r="D9" s="138"/>
      <c r="E9" s="139">
        <f>'5.1. sz. mell'!E11+'5.3. sz. mell  '!E11</f>
        <v>1159301</v>
      </c>
      <c r="F9" s="181">
        <f t="shared" si="1"/>
        <v>1159301</v>
      </c>
      <c r="G9" s="180">
        <f t="shared" si="0"/>
        <v>19052265</v>
      </c>
    </row>
    <row r="10" spans="1:7" s="150" customFormat="1" ht="12" customHeight="1" x14ac:dyDescent="0.2">
      <c r="A10" s="12" t="s">
        <v>62</v>
      </c>
      <c r="B10" s="152" t="s">
        <v>145</v>
      </c>
      <c r="C10" s="139">
        <f>'5.1. sz. mell'!C12+'5.3. sz. mell  '!C12</f>
        <v>1800000</v>
      </c>
      <c r="D10" s="138"/>
      <c r="E10" s="139">
        <f>'5.1. sz. mell'!E12+'5.3. sz. mell  '!E12</f>
        <v>0</v>
      </c>
      <c r="F10" s="181">
        <f t="shared" si="1"/>
        <v>0</v>
      </c>
      <c r="G10" s="180">
        <f t="shared" si="0"/>
        <v>1800000</v>
      </c>
    </row>
    <row r="11" spans="1:7" s="150" customFormat="1" ht="12" customHeight="1" x14ac:dyDescent="0.2">
      <c r="A11" s="12" t="s">
        <v>79</v>
      </c>
      <c r="B11" s="79" t="s">
        <v>296</v>
      </c>
      <c r="C11" s="139">
        <f>'5.1. sz. mell'!C13+'5.3. sz. mell  '!C13</f>
        <v>0</v>
      </c>
      <c r="D11" s="138"/>
      <c r="E11" s="139">
        <f>'5.1. sz. mell'!E13+'5.3. sz. mell  '!E13</f>
        <v>3380789</v>
      </c>
      <c r="F11" s="181">
        <f t="shared" si="1"/>
        <v>3380789</v>
      </c>
      <c r="G11" s="180">
        <f t="shared" si="0"/>
        <v>3380789</v>
      </c>
    </row>
    <row r="12" spans="1:7" s="150" customFormat="1" ht="12" customHeight="1" thickBot="1" x14ac:dyDescent="0.25">
      <c r="A12" s="14" t="s">
        <v>63</v>
      </c>
      <c r="B12" s="80" t="s">
        <v>297</v>
      </c>
      <c r="C12" s="139">
        <f>'5.1. sz. mell'!C14+'5.3. sz. mell  '!C14</f>
        <v>0</v>
      </c>
      <c r="D12" s="138"/>
      <c r="E12" s="139">
        <f>'5.1. sz. mell'!E14+'5.3. sz. mell  '!E14</f>
        <v>0</v>
      </c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25">
      <c r="A13" s="18" t="s">
        <v>6</v>
      </c>
      <c r="B13" s="78" t="s">
        <v>146</v>
      </c>
      <c r="C13" s="137">
        <f>+C14+C15+C16+C17+C18</f>
        <v>86466974</v>
      </c>
      <c r="D13" s="137">
        <f>+D14+D15+D16+D17+D18</f>
        <v>0</v>
      </c>
      <c r="E13" s="137">
        <f>+E14+E15+E16+E17+E18</f>
        <v>-4561986</v>
      </c>
      <c r="F13" s="137">
        <f>+F14+F15+F16+F17+F18</f>
        <v>-4561986</v>
      </c>
      <c r="G13" s="77">
        <f>+G14+G15+G16+G17+G18</f>
        <v>81904988</v>
      </c>
    </row>
    <row r="14" spans="1:7" s="150" customFormat="1" ht="12" customHeight="1" x14ac:dyDescent="0.2">
      <c r="A14" s="13" t="s">
        <v>65</v>
      </c>
      <c r="B14" s="151" t="s">
        <v>147</v>
      </c>
      <c r="C14" s="139">
        <f>'5.1. sz. mell'!C16+'5.3. sz. mell  '!C16</f>
        <v>0</v>
      </c>
      <c r="D14" s="139"/>
      <c r="E14" s="139">
        <f>'5.1. sz. mell'!E16+'5.3. sz. mell  '!E16</f>
        <v>0</v>
      </c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">
      <c r="A15" s="12" t="s">
        <v>66</v>
      </c>
      <c r="B15" s="152" t="s">
        <v>148</v>
      </c>
      <c r="C15" s="139">
        <f>'5.1. sz. mell'!C17+'5.3. sz. mell  '!C17</f>
        <v>0</v>
      </c>
      <c r="D15" s="138"/>
      <c r="E15" s="139">
        <f>'5.1. sz. mell'!E17+'5.3. sz. mell  '!E17</f>
        <v>0</v>
      </c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">
      <c r="A16" s="12" t="s">
        <v>67</v>
      </c>
      <c r="B16" s="152" t="s">
        <v>289</v>
      </c>
      <c r="C16" s="139">
        <f>'5.1. sz. mell'!C18+'5.3. sz. mell  '!C18</f>
        <v>0</v>
      </c>
      <c r="D16" s="138"/>
      <c r="E16" s="139">
        <f>'5.1. sz. mell'!E18+'5.3. sz. mell  '!E18</f>
        <v>0</v>
      </c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">
      <c r="A17" s="12" t="s">
        <v>68</v>
      </c>
      <c r="B17" s="152" t="s">
        <v>290</v>
      </c>
      <c r="C17" s="139">
        <f>'5.1. sz. mell'!C19+'5.3. sz. mell  '!C19</f>
        <v>0</v>
      </c>
      <c r="D17" s="138"/>
      <c r="E17" s="139">
        <f>'5.1. sz. mell'!E19+'5.3. sz. mell  '!E19</f>
        <v>0</v>
      </c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">
      <c r="A18" s="12" t="s">
        <v>69</v>
      </c>
      <c r="B18" s="152" t="s">
        <v>149</v>
      </c>
      <c r="C18" s="139">
        <f>'5.1. sz. mell'!C20+'5.3. sz. mell  '!C20</f>
        <v>86466974</v>
      </c>
      <c r="D18" s="138"/>
      <c r="E18" s="139">
        <f>'5.1. sz. mell'!E20+'5.3. sz. mell  '!E20</f>
        <v>-4561986</v>
      </c>
      <c r="F18" s="181">
        <f t="shared" si="1"/>
        <v>-4561986</v>
      </c>
      <c r="G18" s="180">
        <f t="shared" si="2"/>
        <v>81904988</v>
      </c>
    </row>
    <row r="19" spans="1:7" s="150" customFormat="1" ht="12" customHeight="1" thickBot="1" x14ac:dyDescent="0.25">
      <c r="A19" s="14" t="s">
        <v>75</v>
      </c>
      <c r="B19" s="80" t="s">
        <v>150</v>
      </c>
      <c r="C19" s="139">
        <f>'5.1. sz. mell'!C21+'5.3. sz. mell  '!C21</f>
        <v>0</v>
      </c>
      <c r="D19" s="140"/>
      <c r="E19" s="139">
        <f>'5.1. sz. mell'!E21+'5.3. sz. mell  '!E21</f>
        <v>0</v>
      </c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25">
      <c r="A20" s="18" t="s">
        <v>7</v>
      </c>
      <c r="B20" s="19" t="s">
        <v>151</v>
      </c>
      <c r="C20" s="137">
        <f>+C21+C22+C23+C24+C25</f>
        <v>79825038</v>
      </c>
      <c r="D20" s="137">
        <f>+D21+D22+D23+D24+D25</f>
        <v>0</v>
      </c>
      <c r="E20" s="137">
        <f>+E21+E22+E23+E24+E25</f>
        <v>-69223570</v>
      </c>
      <c r="F20" s="137">
        <f>+F21+F22+F23+F24+F25</f>
        <v>-69223570</v>
      </c>
      <c r="G20" s="77">
        <f>+G21+G22+G23+G24+G25</f>
        <v>10601468</v>
      </c>
    </row>
    <row r="21" spans="1:7" s="150" customFormat="1" ht="12" customHeight="1" x14ac:dyDescent="0.2">
      <c r="A21" s="13" t="s">
        <v>48</v>
      </c>
      <c r="B21" s="151" t="s">
        <v>152</v>
      </c>
      <c r="C21" s="139">
        <f>'5.1. sz. mell'!C23+'5.3. sz. mell  '!C23</f>
        <v>0</v>
      </c>
      <c r="D21" s="139"/>
      <c r="E21" s="139">
        <f>'5.1. sz. mell'!E23+'5.3. sz. mell  '!E23</f>
        <v>8049364</v>
      </c>
      <c r="F21" s="181">
        <f t="shared" si="1"/>
        <v>8049364</v>
      </c>
      <c r="G21" s="180">
        <f t="shared" ref="G21:G26" si="3">C21+F21</f>
        <v>8049364</v>
      </c>
    </row>
    <row r="22" spans="1:7" s="150" customFormat="1" ht="12" customHeight="1" x14ac:dyDescent="0.2">
      <c r="A22" s="12" t="s">
        <v>49</v>
      </c>
      <c r="B22" s="152" t="s">
        <v>153</v>
      </c>
      <c r="C22" s="139">
        <f>'5.1. sz. mell'!C24+'5.3. sz. mell  '!C24</f>
        <v>0</v>
      </c>
      <c r="D22" s="138"/>
      <c r="E22" s="139">
        <f>'5.1. sz. mell'!E24+'5.3. sz. mell  '!E24</f>
        <v>0</v>
      </c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">
      <c r="A23" s="12" t="s">
        <v>50</v>
      </c>
      <c r="B23" s="152" t="s">
        <v>291</v>
      </c>
      <c r="C23" s="139">
        <f>'5.1. sz. mell'!C25+'5.3. sz. mell  '!C25</f>
        <v>0</v>
      </c>
      <c r="D23" s="138"/>
      <c r="E23" s="139">
        <f>'5.1. sz. mell'!E25+'5.3. sz. mell  '!E25</f>
        <v>0</v>
      </c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">
      <c r="A24" s="12" t="s">
        <v>51</v>
      </c>
      <c r="B24" s="152" t="s">
        <v>292</v>
      </c>
      <c r="C24" s="139">
        <f>'5.1. sz. mell'!C26+'5.3. sz. mell  '!C26</f>
        <v>0</v>
      </c>
      <c r="D24" s="138"/>
      <c r="E24" s="139">
        <f>'5.1. sz. mell'!E26+'5.3. sz. mell  '!E26</f>
        <v>0</v>
      </c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">
      <c r="A25" s="12" t="s">
        <v>92</v>
      </c>
      <c r="B25" s="152" t="s">
        <v>154</v>
      </c>
      <c r="C25" s="139">
        <f>'5.1. sz. mell'!C27+'5.3. sz. mell  '!C27</f>
        <v>79825038</v>
      </c>
      <c r="D25" s="138"/>
      <c r="E25" s="139">
        <f>'5.1. sz. mell'!E27+'5.3. sz. mell  '!E27</f>
        <v>-77272934</v>
      </c>
      <c r="F25" s="181">
        <f t="shared" si="1"/>
        <v>-77272934</v>
      </c>
      <c r="G25" s="180">
        <f t="shared" si="3"/>
        <v>2552104</v>
      </c>
    </row>
    <row r="26" spans="1:7" s="150" customFormat="1" ht="12" customHeight="1" thickBot="1" x14ac:dyDescent="0.25">
      <c r="A26" s="14" t="s">
        <v>93</v>
      </c>
      <c r="B26" s="153" t="s">
        <v>155</v>
      </c>
      <c r="C26" s="139">
        <f>'5.1. sz. mell'!C28+'5.3. sz. mell  '!C28</f>
        <v>0</v>
      </c>
      <c r="D26" s="140"/>
      <c r="E26" s="139">
        <f>'5.1. sz. mell'!E28+'5.3. sz. mell  '!E28</f>
        <v>0</v>
      </c>
      <c r="F26" s="302">
        <f t="shared" si="1"/>
        <v>0</v>
      </c>
      <c r="G26" s="180">
        <f t="shared" si="3"/>
        <v>0</v>
      </c>
    </row>
    <row r="27" spans="1:7" s="150" customFormat="1" ht="12" customHeight="1" thickBot="1" x14ac:dyDescent="0.25">
      <c r="A27" s="18" t="s">
        <v>94</v>
      </c>
      <c r="B27" s="19" t="s">
        <v>426</v>
      </c>
      <c r="C27" s="143">
        <f>+C28+C29+C30+C31+C32+C33+C34</f>
        <v>3000000</v>
      </c>
      <c r="D27" s="143">
        <f>+D28+D29+D30+D31+D32+D33+D34</f>
        <v>0</v>
      </c>
      <c r="E27" s="143">
        <f>+E28+E29+E30+E31+E32+E33+E34</f>
        <v>1125969</v>
      </c>
      <c r="F27" s="143">
        <f>+F28+F29+F30+F31+F32+F33+F34</f>
        <v>1125969</v>
      </c>
      <c r="G27" s="179">
        <f>+G28+G29+G30+G31+G32+G33+G34</f>
        <v>4125969</v>
      </c>
    </row>
    <row r="28" spans="1:7" s="150" customFormat="1" ht="12" customHeight="1" x14ac:dyDescent="0.2">
      <c r="A28" s="13" t="s">
        <v>156</v>
      </c>
      <c r="B28" s="151" t="s">
        <v>419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">
      <c r="A29" s="12" t="s">
        <v>157</v>
      </c>
      <c r="B29" s="152" t="s">
        <v>420</v>
      </c>
      <c r="C29" s="139">
        <f>'5.1. sz. mell'!C31+'5.3. sz. mell  '!C31</f>
        <v>0</v>
      </c>
      <c r="D29" s="138"/>
      <c r="E29" s="139">
        <f>'5.1. sz. mell'!E31+'5.3. sz. mell  '!E31</f>
        <v>0</v>
      </c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">
      <c r="A30" s="12" t="s">
        <v>158</v>
      </c>
      <c r="B30" s="152" t="s">
        <v>421</v>
      </c>
      <c r="C30" s="139">
        <f>'5.1. sz. mell'!C32+'5.3. sz. mell  '!C32</f>
        <v>1800000</v>
      </c>
      <c r="D30" s="138"/>
      <c r="E30" s="139">
        <f>'5.1. sz. mell'!E32+'5.3. sz. mell  '!E32</f>
        <v>1843643</v>
      </c>
      <c r="F30" s="181">
        <f t="shared" si="1"/>
        <v>1843643</v>
      </c>
      <c r="G30" s="180">
        <f t="shared" si="4"/>
        <v>3643643</v>
      </c>
    </row>
    <row r="31" spans="1:7" s="150" customFormat="1" ht="12" customHeight="1" x14ac:dyDescent="0.2">
      <c r="A31" s="12" t="s">
        <v>159</v>
      </c>
      <c r="B31" s="152" t="s">
        <v>422</v>
      </c>
      <c r="C31" s="139">
        <f>'5.1. sz. mell'!C33+'5.3. sz. mell  '!C33</f>
        <v>0</v>
      </c>
      <c r="D31" s="138"/>
      <c r="E31" s="139">
        <f>'5.1. sz. mell'!E33+'5.3. sz. mell  '!E33</f>
        <v>0</v>
      </c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">
      <c r="A32" s="12" t="s">
        <v>423</v>
      </c>
      <c r="B32" s="152" t="s">
        <v>160</v>
      </c>
      <c r="C32" s="139">
        <f>'5.1. sz. mell'!C34+'5.3. sz. mell  '!C34</f>
        <v>1200000</v>
      </c>
      <c r="D32" s="138"/>
      <c r="E32" s="139">
        <f>'5.1. sz. mell'!E34+'5.3. sz. mell  '!E34</f>
        <v>-728496</v>
      </c>
      <c r="F32" s="181">
        <f t="shared" si="1"/>
        <v>-728496</v>
      </c>
      <c r="G32" s="180">
        <f t="shared" si="4"/>
        <v>471504</v>
      </c>
    </row>
    <row r="33" spans="1:7" s="150" customFormat="1" ht="12" customHeight="1" x14ac:dyDescent="0.2">
      <c r="A33" s="12" t="s">
        <v>424</v>
      </c>
      <c r="B33" s="152" t="s">
        <v>161</v>
      </c>
      <c r="C33" s="139">
        <f>'5.1. sz. mell'!C35+'5.3. sz. mell  '!C35</f>
        <v>0</v>
      </c>
      <c r="D33" s="138"/>
      <c r="E33" s="139">
        <f>'5.1. sz. mell'!E35+'5.3. sz. mell  '!E35</f>
        <v>0</v>
      </c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25">
      <c r="A34" s="14" t="s">
        <v>425</v>
      </c>
      <c r="B34" s="153" t="s">
        <v>162</v>
      </c>
      <c r="C34" s="139">
        <f>'5.1. sz. mell'!C36+'5.3. sz. mell  '!C36</f>
        <v>0</v>
      </c>
      <c r="D34" s="140"/>
      <c r="E34" s="139">
        <f>'5.1. sz. mell'!E36+'5.3. sz. mell  '!E36</f>
        <v>10822</v>
      </c>
      <c r="F34" s="302">
        <f t="shared" si="1"/>
        <v>10822</v>
      </c>
      <c r="G34" s="180">
        <f t="shared" si="4"/>
        <v>10822</v>
      </c>
    </row>
    <row r="35" spans="1:7" s="150" customFormat="1" ht="12" customHeight="1" thickBot="1" x14ac:dyDescent="0.25">
      <c r="A35" s="18" t="s">
        <v>9</v>
      </c>
      <c r="B35" s="19" t="s">
        <v>298</v>
      </c>
      <c r="C35" s="137">
        <f>SUM(C36:C46)</f>
        <v>1651000</v>
      </c>
      <c r="D35" s="137">
        <f>SUM(D36:D46)</f>
        <v>0</v>
      </c>
      <c r="E35" s="137">
        <f>SUM(E36:E46)</f>
        <v>4100167</v>
      </c>
      <c r="F35" s="137">
        <f>SUM(F36:F46)</f>
        <v>4100167</v>
      </c>
      <c r="G35" s="77">
        <f>SUM(G36:G46)</f>
        <v>5751167</v>
      </c>
    </row>
    <row r="36" spans="1:7" s="150" customFormat="1" ht="12" customHeight="1" x14ac:dyDescent="0.2">
      <c r="A36" s="13" t="s">
        <v>52</v>
      </c>
      <c r="B36" s="151" t="s">
        <v>165</v>
      </c>
      <c r="C36" s="139">
        <f>'5.1. sz. mell'!C38+'5.3. sz. mell  '!C38</f>
        <v>0</v>
      </c>
      <c r="D36" s="139"/>
      <c r="E36" s="139">
        <f>'5.1. sz. mell'!E38+'5.3. sz. mell  '!E38</f>
        <v>1090401</v>
      </c>
      <c r="F36" s="181">
        <f t="shared" si="1"/>
        <v>1090401</v>
      </c>
      <c r="G36" s="180">
        <f t="shared" ref="G36:G46" si="5">C36+F36</f>
        <v>1090401</v>
      </c>
    </row>
    <row r="37" spans="1:7" s="150" customFormat="1" ht="12" customHeight="1" x14ac:dyDescent="0.2">
      <c r="A37" s="12" t="s">
        <v>53</v>
      </c>
      <c r="B37" s="152" t="s">
        <v>166</v>
      </c>
      <c r="C37" s="139">
        <f>'5.1. sz. mell'!C39+'5.3. sz. mell  '!C39</f>
        <v>0</v>
      </c>
      <c r="D37" s="138"/>
      <c r="E37" s="139">
        <f>'5.1. sz. mell'!E39+'5.3. sz. mell  '!E39</f>
        <v>3440711</v>
      </c>
      <c r="F37" s="181">
        <f t="shared" si="1"/>
        <v>3440711</v>
      </c>
      <c r="G37" s="180">
        <f t="shared" si="5"/>
        <v>3440711</v>
      </c>
    </row>
    <row r="38" spans="1:7" s="150" customFormat="1" ht="12" customHeight="1" x14ac:dyDescent="0.2">
      <c r="A38" s="12" t="s">
        <v>54</v>
      </c>
      <c r="B38" s="152" t="s">
        <v>167</v>
      </c>
      <c r="C38" s="139">
        <f>'5.1. sz. mell'!C40+'5.3. sz. mell  '!C40</f>
        <v>0</v>
      </c>
      <c r="D38" s="138"/>
      <c r="E38" s="139">
        <f>'5.1. sz. mell'!E40+'5.3. sz. mell  '!E40</f>
        <v>0</v>
      </c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">
      <c r="A39" s="12" t="s">
        <v>96</v>
      </c>
      <c r="B39" s="152" t="s">
        <v>168</v>
      </c>
      <c r="C39" s="139">
        <f>'5.1. sz. mell'!C41+'5.3. sz. mell  '!C41</f>
        <v>0</v>
      </c>
      <c r="D39" s="138"/>
      <c r="E39" s="139">
        <f>'5.1. sz. mell'!E41+'5.3. sz. mell  '!E41</f>
        <v>26772</v>
      </c>
      <c r="F39" s="181">
        <f t="shared" si="1"/>
        <v>26772</v>
      </c>
      <c r="G39" s="180">
        <f t="shared" si="5"/>
        <v>26772</v>
      </c>
    </row>
    <row r="40" spans="1:7" s="150" customFormat="1" ht="12" customHeight="1" x14ac:dyDescent="0.2">
      <c r="A40" s="12" t="s">
        <v>97</v>
      </c>
      <c r="B40" s="152" t="s">
        <v>169</v>
      </c>
      <c r="C40" s="139">
        <f>'5.1. sz. mell'!C42+'5.3. sz. mell  '!C42</f>
        <v>1300000</v>
      </c>
      <c r="D40" s="138"/>
      <c r="E40" s="139">
        <f>'5.1. sz. mell'!E42+'5.3. sz. mell  '!E42</f>
        <v>-1039605</v>
      </c>
      <c r="F40" s="181">
        <f t="shared" si="1"/>
        <v>-1039605</v>
      </c>
      <c r="G40" s="180">
        <f t="shared" si="5"/>
        <v>260395</v>
      </c>
    </row>
    <row r="41" spans="1:7" s="150" customFormat="1" ht="12" customHeight="1" x14ac:dyDescent="0.2">
      <c r="A41" s="12" t="s">
        <v>98</v>
      </c>
      <c r="B41" s="152" t="s">
        <v>170</v>
      </c>
      <c r="C41" s="139">
        <f>'5.1. sz. mell'!C43+'5.3. sz. mell  '!C43</f>
        <v>351000</v>
      </c>
      <c r="D41" s="138"/>
      <c r="E41" s="139">
        <f>'5.1. sz. mell'!E43+'5.3. sz. mell  '!E43</f>
        <v>442786</v>
      </c>
      <c r="F41" s="181">
        <f t="shared" si="1"/>
        <v>442786</v>
      </c>
      <c r="G41" s="180">
        <f t="shared" si="5"/>
        <v>793786</v>
      </c>
    </row>
    <row r="42" spans="1:7" s="150" customFormat="1" ht="12" customHeight="1" x14ac:dyDescent="0.2">
      <c r="A42" s="12" t="s">
        <v>99</v>
      </c>
      <c r="B42" s="152" t="s">
        <v>171</v>
      </c>
      <c r="C42" s="139">
        <f>'5.1. sz. mell'!C44+'5.3. sz. mell  '!C44</f>
        <v>0</v>
      </c>
      <c r="D42" s="138"/>
      <c r="E42" s="139">
        <f>'5.1. sz. mell'!E44+'5.3. sz. mell  '!E44</f>
        <v>0</v>
      </c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">
      <c r="A43" s="12" t="s">
        <v>100</v>
      </c>
      <c r="B43" s="152" t="s">
        <v>427</v>
      </c>
      <c r="C43" s="139">
        <f>'5.1. sz. mell'!C45+'5.3. sz. mell  '!C45</f>
        <v>0</v>
      </c>
      <c r="D43" s="138"/>
      <c r="E43" s="139">
        <f>'5.1. sz. mell'!E45+'5.3. sz. mell  '!E45</f>
        <v>19422</v>
      </c>
      <c r="F43" s="181">
        <f t="shared" si="1"/>
        <v>19422</v>
      </c>
      <c r="G43" s="180">
        <f t="shared" si="5"/>
        <v>19422</v>
      </c>
    </row>
    <row r="44" spans="1:7" s="150" customFormat="1" ht="12" customHeight="1" x14ac:dyDescent="0.2">
      <c r="A44" s="12" t="s">
        <v>163</v>
      </c>
      <c r="B44" s="152" t="s">
        <v>173</v>
      </c>
      <c r="C44" s="139">
        <f>'5.1. sz. mell'!C46+'5.3. sz. mell  '!C46</f>
        <v>0</v>
      </c>
      <c r="D44" s="141"/>
      <c r="E44" s="139">
        <f>'5.1. sz. mell'!E46+'5.3. sz. mell  '!E46</f>
        <v>0</v>
      </c>
      <c r="F44" s="303">
        <f t="shared" si="1"/>
        <v>0</v>
      </c>
      <c r="G44" s="180">
        <f t="shared" si="5"/>
        <v>0</v>
      </c>
    </row>
    <row r="45" spans="1:7" s="150" customFormat="1" ht="12" customHeight="1" x14ac:dyDescent="0.2">
      <c r="A45" s="14" t="s">
        <v>164</v>
      </c>
      <c r="B45" s="153" t="s">
        <v>300</v>
      </c>
      <c r="C45" s="139">
        <f>'5.1. sz. mell'!C47+'5.3. sz. mell  '!C47</f>
        <v>0</v>
      </c>
      <c r="D45" s="142"/>
      <c r="E45" s="139">
        <f>'5.1. sz. mell'!E47+'5.3. sz. mell  '!E47</f>
        <v>0</v>
      </c>
      <c r="F45" s="304">
        <f t="shared" si="1"/>
        <v>0</v>
      </c>
      <c r="G45" s="180">
        <f t="shared" si="5"/>
        <v>0</v>
      </c>
    </row>
    <row r="46" spans="1:7" s="150" customFormat="1" ht="12" customHeight="1" thickBot="1" x14ac:dyDescent="0.25">
      <c r="A46" s="14" t="s">
        <v>299</v>
      </c>
      <c r="B46" s="80" t="s">
        <v>174</v>
      </c>
      <c r="C46" s="139">
        <f>'5.1. sz. mell'!C48+'5.3. sz. mell  '!C48</f>
        <v>0</v>
      </c>
      <c r="D46" s="142"/>
      <c r="E46" s="139">
        <f>'5.1. sz. mell'!E48+'5.3. sz. mell  '!E48</f>
        <v>119680</v>
      </c>
      <c r="F46" s="305">
        <f t="shared" si="1"/>
        <v>119680</v>
      </c>
      <c r="G46" s="180">
        <f t="shared" si="5"/>
        <v>119680</v>
      </c>
    </row>
    <row r="47" spans="1:7" s="150" customFormat="1" ht="12" customHeight="1" thickBot="1" x14ac:dyDescent="0.25">
      <c r="A47" s="18" t="s">
        <v>10</v>
      </c>
      <c r="B47" s="19" t="s">
        <v>175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">
      <c r="A48" s="13" t="s">
        <v>55</v>
      </c>
      <c r="B48" s="151" t="s">
        <v>179</v>
      </c>
      <c r="C48" s="139">
        <f>'5.1. sz. mell'!C50+'5.3. sz. mell  '!C50</f>
        <v>0</v>
      </c>
      <c r="D48" s="182"/>
      <c r="E48" s="139">
        <f>'5.1. sz. mell'!E50+'5.3. sz. mell  '!E50</f>
        <v>0</v>
      </c>
      <c r="F48" s="303">
        <f t="shared" si="1"/>
        <v>0</v>
      </c>
      <c r="G48" s="244">
        <f>C48+F48</f>
        <v>0</v>
      </c>
    </row>
    <row r="49" spans="1:7" s="150" customFormat="1" ht="12" customHeight="1" x14ac:dyDescent="0.2">
      <c r="A49" s="12" t="s">
        <v>56</v>
      </c>
      <c r="B49" s="152" t="s">
        <v>180</v>
      </c>
      <c r="C49" s="139">
        <f>'5.1. sz. mell'!C51+'5.3. sz. mell  '!C51</f>
        <v>0</v>
      </c>
      <c r="D49" s="141"/>
      <c r="E49" s="139">
        <f>'5.1. sz. mell'!E51+'5.3. sz. mell  '!E51</f>
        <v>0</v>
      </c>
      <c r="F49" s="303">
        <f t="shared" si="1"/>
        <v>0</v>
      </c>
      <c r="G49" s="244">
        <f>C49+F49</f>
        <v>0</v>
      </c>
    </row>
    <row r="50" spans="1:7" s="150" customFormat="1" ht="12" customHeight="1" x14ac:dyDescent="0.2">
      <c r="A50" s="12" t="s">
        <v>176</v>
      </c>
      <c r="B50" s="152" t="s">
        <v>181</v>
      </c>
      <c r="C50" s="139">
        <f>'5.1. sz. mell'!C52+'5.3. sz. mell  '!C52</f>
        <v>0</v>
      </c>
      <c r="D50" s="141"/>
      <c r="E50" s="139">
        <f>'5.1. sz. mell'!E52+'5.3. sz. mell  '!E52</f>
        <v>0</v>
      </c>
      <c r="F50" s="303">
        <f t="shared" si="1"/>
        <v>0</v>
      </c>
      <c r="G50" s="244">
        <f>C50+F50</f>
        <v>0</v>
      </c>
    </row>
    <row r="51" spans="1:7" s="150" customFormat="1" ht="12" customHeight="1" x14ac:dyDescent="0.2">
      <c r="A51" s="12" t="s">
        <v>177</v>
      </c>
      <c r="B51" s="152" t="s">
        <v>182</v>
      </c>
      <c r="C51" s="139">
        <f>'5.1. sz. mell'!C53+'5.3. sz. mell  '!C53</f>
        <v>0</v>
      </c>
      <c r="D51" s="141"/>
      <c r="E51" s="139">
        <f>'5.1. sz. mell'!E53+'5.3. sz. mell  '!E53</f>
        <v>0</v>
      </c>
      <c r="F51" s="303">
        <f t="shared" si="1"/>
        <v>0</v>
      </c>
      <c r="G51" s="244">
        <f>C51+F51</f>
        <v>0</v>
      </c>
    </row>
    <row r="52" spans="1:7" s="150" customFormat="1" ht="12" customHeight="1" thickBot="1" x14ac:dyDescent="0.25">
      <c r="A52" s="14" t="s">
        <v>178</v>
      </c>
      <c r="B52" s="80" t="s">
        <v>183</v>
      </c>
      <c r="C52" s="139">
        <f>'5.1. sz. mell'!C54+'5.3. sz. mell  '!C54</f>
        <v>0</v>
      </c>
      <c r="D52" s="142"/>
      <c r="E52" s="139">
        <f>'5.1. sz. mell'!E54+'5.3. sz. mell  '!E54</f>
        <v>0</v>
      </c>
      <c r="F52" s="304">
        <f t="shared" si="1"/>
        <v>0</v>
      </c>
      <c r="G52" s="244">
        <f>C52+F52</f>
        <v>0</v>
      </c>
    </row>
    <row r="53" spans="1:7" s="150" customFormat="1" ht="12" customHeight="1" thickBot="1" x14ac:dyDescent="0.25">
      <c r="A53" s="18" t="s">
        <v>101</v>
      </c>
      <c r="B53" s="19" t="s">
        <v>184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 x14ac:dyDescent="0.2">
      <c r="A54" s="13" t="s">
        <v>57</v>
      </c>
      <c r="B54" s="151" t="s">
        <v>185</v>
      </c>
      <c r="C54" s="139">
        <f>'5.1. sz. mell'!C56+'5.3. sz. mell  '!C56</f>
        <v>0</v>
      </c>
      <c r="D54" s="139"/>
      <c r="E54" s="139">
        <f>'5.1. sz. mell'!E56+'5.3. sz. mell  '!E56</f>
        <v>0</v>
      </c>
      <c r="F54" s="181">
        <f t="shared" si="1"/>
        <v>0</v>
      </c>
      <c r="G54" s="180">
        <f>C54+F54</f>
        <v>0</v>
      </c>
    </row>
    <row r="55" spans="1:7" s="150" customFormat="1" ht="12" customHeight="1" x14ac:dyDescent="0.2">
      <c r="A55" s="12" t="s">
        <v>58</v>
      </c>
      <c r="B55" s="152" t="s">
        <v>293</v>
      </c>
      <c r="C55" s="139">
        <f>'5.1. sz. mell'!C57+'5.3. sz. mell  '!C57</f>
        <v>0</v>
      </c>
      <c r="D55" s="138"/>
      <c r="E55" s="139">
        <f>'5.1. sz. mell'!E57+'5.3. sz. mell  '!E57</f>
        <v>0</v>
      </c>
      <c r="F55" s="181">
        <f t="shared" si="1"/>
        <v>0</v>
      </c>
      <c r="G55" s="180">
        <f>C55+F55</f>
        <v>0</v>
      </c>
    </row>
    <row r="56" spans="1:7" s="150" customFormat="1" ht="12" customHeight="1" x14ac:dyDescent="0.2">
      <c r="A56" s="12" t="s">
        <v>188</v>
      </c>
      <c r="B56" s="152" t="s">
        <v>186</v>
      </c>
      <c r="C56" s="139">
        <f>'5.1. sz. mell'!C58+'5.3. sz. mell  '!C58</f>
        <v>0</v>
      </c>
      <c r="D56" s="138"/>
      <c r="E56" s="139">
        <f>'5.1. sz. mell'!E58+'5.3. sz. mell  '!E58</f>
        <v>0</v>
      </c>
      <c r="F56" s="181">
        <f t="shared" si="1"/>
        <v>0</v>
      </c>
      <c r="G56" s="180">
        <f>C56+F56</f>
        <v>0</v>
      </c>
    </row>
    <row r="57" spans="1:7" s="150" customFormat="1" ht="12" customHeight="1" thickBot="1" x14ac:dyDescent="0.25">
      <c r="A57" s="14" t="s">
        <v>189</v>
      </c>
      <c r="B57" s="80" t="s">
        <v>187</v>
      </c>
      <c r="C57" s="139">
        <f>'5.1. sz. mell'!C59+'5.3. sz. mell  '!C59</f>
        <v>0</v>
      </c>
      <c r="D57" s="140"/>
      <c r="E57" s="139">
        <f>'5.1. sz. mell'!E59+'5.3. sz. mell  '!E59</f>
        <v>0</v>
      </c>
      <c r="F57" s="302">
        <f t="shared" si="1"/>
        <v>0</v>
      </c>
      <c r="G57" s="180">
        <f>C57+F57</f>
        <v>0</v>
      </c>
    </row>
    <row r="58" spans="1:7" s="150" customFormat="1" ht="12" customHeight="1" thickBot="1" x14ac:dyDescent="0.25">
      <c r="A58" s="18" t="s">
        <v>12</v>
      </c>
      <c r="B58" s="78" t="s">
        <v>190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">
      <c r="A59" s="13" t="s">
        <v>102</v>
      </c>
      <c r="B59" s="151" t="s">
        <v>192</v>
      </c>
      <c r="C59" s="139">
        <f>'5.1. sz. mell'!C61+'5.3. sz. mell  '!C61</f>
        <v>0</v>
      </c>
      <c r="D59" s="141"/>
      <c r="E59" s="139">
        <f>'5.1. sz. mell'!E61+'5.3. sz. mell  '!E61</f>
        <v>0</v>
      </c>
      <c r="F59" s="306">
        <f t="shared" si="1"/>
        <v>0</v>
      </c>
      <c r="G59" s="243">
        <f>C59+F59</f>
        <v>0</v>
      </c>
    </row>
    <row r="60" spans="1:7" s="150" customFormat="1" ht="12" customHeight="1" x14ac:dyDescent="0.2">
      <c r="A60" s="12" t="s">
        <v>103</v>
      </c>
      <c r="B60" s="152" t="s">
        <v>294</v>
      </c>
      <c r="C60" s="139">
        <f>'5.1. sz. mell'!C62+'5.3. sz. mell  '!C62</f>
        <v>0</v>
      </c>
      <c r="D60" s="141"/>
      <c r="E60" s="139">
        <f>'5.1. sz. mell'!E62+'5.3. sz. mell  '!E62</f>
        <v>0</v>
      </c>
      <c r="F60" s="306">
        <f t="shared" si="1"/>
        <v>0</v>
      </c>
      <c r="G60" s="243">
        <f>C60+F60</f>
        <v>0</v>
      </c>
    </row>
    <row r="61" spans="1:7" s="150" customFormat="1" ht="12" customHeight="1" x14ac:dyDescent="0.2">
      <c r="A61" s="12" t="s">
        <v>123</v>
      </c>
      <c r="B61" s="152" t="s">
        <v>193</v>
      </c>
      <c r="C61" s="139">
        <f>'5.1. sz. mell'!C63+'5.3. sz. mell  '!C63</f>
        <v>0</v>
      </c>
      <c r="D61" s="141"/>
      <c r="E61" s="139">
        <f>'5.1. sz. mell'!E63+'5.3. sz. mell  '!E63</f>
        <v>0</v>
      </c>
      <c r="F61" s="306">
        <f t="shared" si="1"/>
        <v>0</v>
      </c>
      <c r="G61" s="243">
        <f>C61+F61</f>
        <v>0</v>
      </c>
    </row>
    <row r="62" spans="1:7" s="150" customFormat="1" ht="12" customHeight="1" thickBot="1" x14ac:dyDescent="0.25">
      <c r="A62" s="14" t="s">
        <v>191</v>
      </c>
      <c r="B62" s="80" t="s">
        <v>194</v>
      </c>
      <c r="C62" s="139">
        <f>'5.1. sz. mell'!C64+'5.3. sz. mell  '!C64</f>
        <v>0</v>
      </c>
      <c r="D62" s="141"/>
      <c r="E62" s="139">
        <f>'5.1. sz. mell'!E64+'5.3. sz. mell  '!E64</f>
        <v>0</v>
      </c>
      <c r="F62" s="306">
        <f t="shared" si="1"/>
        <v>0</v>
      </c>
      <c r="G62" s="243">
        <f>C62+F62</f>
        <v>0</v>
      </c>
    </row>
    <row r="63" spans="1:7" s="150" customFormat="1" ht="12" customHeight="1" thickBot="1" x14ac:dyDescent="0.25">
      <c r="A63" s="193" t="s">
        <v>340</v>
      </c>
      <c r="B63" s="19" t="s">
        <v>195</v>
      </c>
      <c r="C63" s="143">
        <f>+C6+C13+C20+C27+C35+C47+C53+C58</f>
        <v>228619028</v>
      </c>
      <c r="D63" s="143">
        <f>+D6+D13+D20+D27+D35+D47+D53+D58</f>
        <v>0</v>
      </c>
      <c r="E63" s="143">
        <f>+E6+E13+E20+E27+E35+E47+E53+E58</f>
        <v>-63630586</v>
      </c>
      <c r="F63" s="143">
        <f>+F6+F13+F20+F27+F35+F47+F53+F58</f>
        <v>-63630586</v>
      </c>
      <c r="G63" s="179">
        <f>+G6+G13+G20+G27+G35+G47+G53+G58</f>
        <v>164988442</v>
      </c>
    </row>
    <row r="64" spans="1:7" s="150" customFormat="1" ht="12" customHeight="1" thickBot="1" x14ac:dyDescent="0.25">
      <c r="A64" s="183" t="s">
        <v>196</v>
      </c>
      <c r="B64" s="78" t="s">
        <v>197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">
      <c r="A65" s="13" t="s">
        <v>225</v>
      </c>
      <c r="B65" s="151" t="s">
        <v>198</v>
      </c>
      <c r="C65" s="139">
        <f>'5.1. sz. mell'!C67+'5.3. sz. mell  '!C67</f>
        <v>0</v>
      </c>
      <c r="D65" s="141"/>
      <c r="E65" s="139">
        <f>'5.1. sz. mell'!E67+'5.3. sz. mell  '!E67</f>
        <v>0</v>
      </c>
      <c r="F65" s="306">
        <f>D65+E65</f>
        <v>0</v>
      </c>
      <c r="G65" s="243">
        <f>C65+F65</f>
        <v>0</v>
      </c>
    </row>
    <row r="66" spans="1:7" s="150" customFormat="1" ht="12" customHeight="1" x14ac:dyDescent="0.2">
      <c r="A66" s="12" t="s">
        <v>234</v>
      </c>
      <c r="B66" s="152" t="s">
        <v>199</v>
      </c>
      <c r="C66" s="141"/>
      <c r="D66" s="141"/>
      <c r="E66" s="139">
        <f>'5.1. sz. mell'!E68+'5.3. sz. mell  '!E68</f>
        <v>0</v>
      </c>
      <c r="F66" s="306">
        <f>D66+E66</f>
        <v>0</v>
      </c>
      <c r="G66" s="243">
        <f>C66+F66</f>
        <v>0</v>
      </c>
    </row>
    <row r="67" spans="1:7" s="150" customFormat="1" ht="12" customHeight="1" thickBot="1" x14ac:dyDescent="0.25">
      <c r="A67" s="16" t="s">
        <v>235</v>
      </c>
      <c r="B67" s="321" t="s">
        <v>325</v>
      </c>
      <c r="C67" s="278"/>
      <c r="D67" s="278"/>
      <c r="E67" s="139">
        <f>'5.1. sz. mell'!E69+'5.3. sz. mell  '!E69</f>
        <v>0</v>
      </c>
      <c r="F67" s="305">
        <f>D67+E67</f>
        <v>0</v>
      </c>
      <c r="G67" s="322">
        <f>C67+F67</f>
        <v>0</v>
      </c>
    </row>
    <row r="68" spans="1:7" s="150" customFormat="1" ht="12" customHeight="1" thickBot="1" x14ac:dyDescent="0.25">
      <c r="A68" s="183" t="s">
        <v>201</v>
      </c>
      <c r="B68" s="78" t="s">
        <v>202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">
      <c r="A69" s="13" t="s">
        <v>80</v>
      </c>
      <c r="B69" s="263" t="s">
        <v>203</v>
      </c>
      <c r="C69" s="139">
        <f>'5.1. sz. mell'!C71+'5.3. sz. mell  '!C71</f>
        <v>0</v>
      </c>
      <c r="D69" s="141"/>
      <c r="E69" s="139">
        <f>'5.1. sz. mell'!E71+'5.3. sz. mell  '!E71</f>
        <v>0</v>
      </c>
      <c r="F69" s="306">
        <f>D69+E69</f>
        <v>0</v>
      </c>
      <c r="G69" s="243">
        <f>C69+F69</f>
        <v>0</v>
      </c>
    </row>
    <row r="70" spans="1:7" s="150" customFormat="1" ht="12" customHeight="1" x14ac:dyDescent="0.2">
      <c r="A70" s="12" t="s">
        <v>81</v>
      </c>
      <c r="B70" s="263" t="s">
        <v>440</v>
      </c>
      <c r="C70" s="139">
        <f>'5.1. sz. mell'!C72+'5.3. sz. mell  '!C72</f>
        <v>0</v>
      </c>
      <c r="D70" s="141"/>
      <c r="E70" s="139">
        <f>'5.1. sz. mell'!E72+'5.3. sz. mell  '!E72</f>
        <v>0</v>
      </c>
      <c r="F70" s="306">
        <f>D70+E70</f>
        <v>0</v>
      </c>
      <c r="G70" s="243">
        <f>C70+F70</f>
        <v>0</v>
      </c>
    </row>
    <row r="71" spans="1:7" s="150" customFormat="1" ht="12" customHeight="1" x14ac:dyDescent="0.2">
      <c r="A71" s="12" t="s">
        <v>226</v>
      </c>
      <c r="B71" s="263" t="s">
        <v>204</v>
      </c>
      <c r="C71" s="139">
        <f>'5.1. sz. mell'!C73+'5.3. sz. mell  '!C73</f>
        <v>0</v>
      </c>
      <c r="D71" s="141"/>
      <c r="E71" s="139">
        <f>'5.1. sz. mell'!E73+'5.3. sz. mell  '!E73</f>
        <v>0</v>
      </c>
      <c r="F71" s="306">
        <f>D71+E71</f>
        <v>0</v>
      </c>
      <c r="G71" s="243">
        <f>C71+F71</f>
        <v>0</v>
      </c>
    </row>
    <row r="72" spans="1:7" s="150" customFormat="1" ht="12" customHeight="1" thickBot="1" x14ac:dyDescent="0.25">
      <c r="A72" s="14" t="s">
        <v>227</v>
      </c>
      <c r="B72" s="264" t="s">
        <v>441</v>
      </c>
      <c r="C72" s="139">
        <f>'5.1. sz. mell'!C74+'5.3. sz. mell  '!C74</f>
        <v>0</v>
      </c>
      <c r="D72" s="141"/>
      <c r="E72" s="139">
        <f>'5.1. sz. mell'!E74+'5.3. sz. mell  '!E74</f>
        <v>0</v>
      </c>
      <c r="F72" s="306">
        <f>D72+E72</f>
        <v>0</v>
      </c>
      <c r="G72" s="243">
        <f>C72+F72</f>
        <v>0</v>
      </c>
    </row>
    <row r="73" spans="1:7" s="150" customFormat="1" ht="12" customHeight="1" thickBot="1" x14ac:dyDescent="0.25">
      <c r="A73" s="183" t="s">
        <v>205</v>
      </c>
      <c r="B73" s="78" t="s">
        <v>206</v>
      </c>
      <c r="C73" s="137">
        <f>SUM(C74:C75)</f>
        <v>0</v>
      </c>
      <c r="D73" s="137">
        <f>SUM(D74:D75)</f>
        <v>0</v>
      </c>
      <c r="E73" s="137">
        <f>SUM(E74:E75)</f>
        <v>80299289</v>
      </c>
      <c r="F73" s="137">
        <f>SUM(F74:F75)</f>
        <v>80299289</v>
      </c>
      <c r="G73" s="77">
        <f>SUM(G74:G75)</f>
        <v>80299289</v>
      </c>
    </row>
    <row r="74" spans="1:7" s="150" customFormat="1" ht="12" customHeight="1" x14ac:dyDescent="0.2">
      <c r="A74" s="13" t="s">
        <v>228</v>
      </c>
      <c r="B74" s="151" t="s">
        <v>207</v>
      </c>
      <c r="C74" s="139">
        <f>'5.1. sz. mell'!C76+'5.3. sz. mell  '!C76</f>
        <v>0</v>
      </c>
      <c r="D74" s="141"/>
      <c r="E74" s="139">
        <f>'5.1. sz. mell'!E76+'5.3. sz. mell  '!E76</f>
        <v>80299289</v>
      </c>
      <c r="F74" s="306">
        <f>D74+E74</f>
        <v>80299289</v>
      </c>
      <c r="G74" s="243">
        <f>C74+F74</f>
        <v>80299289</v>
      </c>
    </row>
    <row r="75" spans="1:7" s="150" customFormat="1" ht="12" customHeight="1" thickBot="1" x14ac:dyDescent="0.25">
      <c r="A75" s="14" t="s">
        <v>229</v>
      </c>
      <c r="B75" s="80" t="s">
        <v>208</v>
      </c>
      <c r="C75" s="139">
        <f>'5.1. sz. mell'!C77+'5.3. sz. mell  '!C77</f>
        <v>0</v>
      </c>
      <c r="D75" s="141"/>
      <c r="E75" s="139">
        <f>'5.1. sz. mell'!E77+'5.3. sz. mell  '!E77</f>
        <v>0</v>
      </c>
      <c r="F75" s="306">
        <f>D75+E75</f>
        <v>0</v>
      </c>
      <c r="G75" s="243">
        <f>C75+F75</f>
        <v>0</v>
      </c>
    </row>
    <row r="76" spans="1:7" s="150" customFormat="1" ht="12" customHeight="1" thickBot="1" x14ac:dyDescent="0.25">
      <c r="A76" s="183" t="s">
        <v>209</v>
      </c>
      <c r="B76" s="78" t="s">
        <v>210</v>
      </c>
      <c r="C76" s="137">
        <f>SUM(C77:C79)</f>
        <v>28491789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28491789</v>
      </c>
    </row>
    <row r="77" spans="1:7" s="150" customFormat="1" ht="12" customHeight="1" x14ac:dyDescent="0.2">
      <c r="A77" s="13" t="s">
        <v>230</v>
      </c>
      <c r="B77" s="151" t="s">
        <v>211</v>
      </c>
      <c r="C77" s="139">
        <f>'5.1. sz. mell'!C79+'5.3. sz. mell  '!C79</f>
        <v>28491789</v>
      </c>
      <c r="D77" s="141"/>
      <c r="E77" s="139">
        <f>'5.1. sz. mell'!E79+'5.3. sz. mell  '!E79</f>
        <v>0</v>
      </c>
      <c r="F77" s="306">
        <f>D77+E77</f>
        <v>0</v>
      </c>
      <c r="G77" s="243">
        <f>C77+F77</f>
        <v>28491789</v>
      </c>
    </row>
    <row r="78" spans="1:7" s="150" customFormat="1" ht="12" customHeight="1" x14ac:dyDescent="0.2">
      <c r="A78" s="12" t="s">
        <v>231</v>
      </c>
      <c r="B78" s="152" t="s">
        <v>212</v>
      </c>
      <c r="C78" s="139">
        <f>'5.1. sz. mell'!C80+'5.3. sz. mell  '!C80</f>
        <v>0</v>
      </c>
      <c r="D78" s="141"/>
      <c r="E78" s="139">
        <f>'5.1. sz. mell'!E80+'5.3. sz. mell  '!E80</f>
        <v>0</v>
      </c>
      <c r="F78" s="306">
        <f>D78+E78</f>
        <v>0</v>
      </c>
      <c r="G78" s="243">
        <f>C78+F78</f>
        <v>0</v>
      </c>
    </row>
    <row r="79" spans="1:7" s="150" customFormat="1" ht="12" customHeight="1" thickBot="1" x14ac:dyDescent="0.25">
      <c r="A79" s="14" t="s">
        <v>232</v>
      </c>
      <c r="B79" s="80" t="s">
        <v>442</v>
      </c>
      <c r="C79" s="139">
        <f>'5.1. sz. mell'!C81+'5.3. sz. mell  '!C81</f>
        <v>0</v>
      </c>
      <c r="D79" s="141"/>
      <c r="E79" s="139">
        <f>'5.1. sz. mell'!E81+'5.3. sz. mell  '!E81</f>
        <v>0</v>
      </c>
      <c r="F79" s="306">
        <f>D79+E79</f>
        <v>0</v>
      </c>
      <c r="G79" s="243">
        <f>C79+F79</f>
        <v>0</v>
      </c>
    </row>
    <row r="80" spans="1:7" s="150" customFormat="1" ht="12" customHeight="1" thickBot="1" x14ac:dyDescent="0.25">
      <c r="A80" s="183" t="s">
        <v>213</v>
      </c>
      <c r="B80" s="78" t="s">
        <v>233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">
      <c r="A81" s="154" t="s">
        <v>214</v>
      </c>
      <c r="B81" s="151" t="s">
        <v>215</v>
      </c>
      <c r="C81" s="139">
        <f>'5.1. sz. mell'!C83+'5.3. sz. mell  '!C83</f>
        <v>0</v>
      </c>
      <c r="D81" s="141"/>
      <c r="E81" s="139">
        <f>'5.1. sz. mell'!E83+'5.3. sz. mell  '!E83</f>
        <v>0</v>
      </c>
      <c r="F81" s="306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">
      <c r="A82" s="155" t="s">
        <v>216</v>
      </c>
      <c r="B82" s="152" t="s">
        <v>217</v>
      </c>
      <c r="C82" s="139">
        <f>'5.1. sz. mell'!C84+'5.3. sz. mell  '!C84</f>
        <v>0</v>
      </c>
      <c r="D82" s="141"/>
      <c r="E82" s="139">
        <f>'5.1. sz. mell'!E84+'5.3. sz. mell  '!E84</f>
        <v>0</v>
      </c>
      <c r="F82" s="306">
        <f t="shared" si="6"/>
        <v>0</v>
      </c>
      <c r="G82" s="243">
        <f t="shared" si="7"/>
        <v>0</v>
      </c>
    </row>
    <row r="83" spans="1:7" s="150" customFormat="1" ht="12" customHeight="1" x14ac:dyDescent="0.2">
      <c r="A83" s="155" t="s">
        <v>218</v>
      </c>
      <c r="B83" s="152" t="s">
        <v>219</v>
      </c>
      <c r="C83" s="139">
        <f>'5.1. sz. mell'!C85+'5.3. sz. mell  '!C85</f>
        <v>0</v>
      </c>
      <c r="D83" s="141"/>
      <c r="E83" s="139">
        <f>'5.1. sz. mell'!E85+'5.3. sz. mell  '!E85</f>
        <v>0</v>
      </c>
      <c r="F83" s="306">
        <f t="shared" si="6"/>
        <v>0</v>
      </c>
      <c r="G83" s="243">
        <f t="shared" si="7"/>
        <v>0</v>
      </c>
    </row>
    <row r="84" spans="1:7" s="150" customFormat="1" ht="12" customHeight="1" thickBot="1" x14ac:dyDescent="0.25">
      <c r="A84" s="156" t="s">
        <v>220</v>
      </c>
      <c r="B84" s="80" t="s">
        <v>221</v>
      </c>
      <c r="C84" s="139">
        <f>'5.1. sz. mell'!C86+'5.3. sz. mell  '!C86</f>
        <v>0</v>
      </c>
      <c r="D84" s="141"/>
      <c r="E84" s="139">
        <f>'5.1. sz. mell'!E86+'5.3. sz. mell  '!E86</f>
        <v>0</v>
      </c>
      <c r="F84" s="306">
        <f t="shared" si="6"/>
        <v>0</v>
      </c>
      <c r="G84" s="243">
        <f t="shared" si="7"/>
        <v>0</v>
      </c>
    </row>
    <row r="85" spans="1:7" s="150" customFormat="1" ht="12" customHeight="1" thickBot="1" x14ac:dyDescent="0.25">
      <c r="A85" s="183" t="s">
        <v>222</v>
      </c>
      <c r="B85" s="78" t="s">
        <v>339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25">
      <c r="A86" s="183" t="s">
        <v>224</v>
      </c>
      <c r="B86" s="78" t="s">
        <v>223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25">
      <c r="A87" s="183" t="s">
        <v>236</v>
      </c>
      <c r="B87" s="157" t="s">
        <v>342</v>
      </c>
      <c r="C87" s="143">
        <f>+C64+C68+C73+C76+C80+C86+C85</f>
        <v>28491789</v>
      </c>
      <c r="D87" s="143">
        <f>+D64+D68+D73+D76+D80+D86+D85</f>
        <v>0</v>
      </c>
      <c r="E87" s="143">
        <f>+E64+E68+E73+E76+E80+E86+E85</f>
        <v>80299289</v>
      </c>
      <c r="F87" s="143">
        <f>+F64+F68+F73+F76+F80+F86+F85</f>
        <v>80299289</v>
      </c>
      <c r="G87" s="179">
        <f>+G64+G68+G73+G76+G80+G86+G85</f>
        <v>108791078</v>
      </c>
    </row>
    <row r="88" spans="1:7" s="150" customFormat="1" ht="25.5" customHeight="1" thickBot="1" x14ac:dyDescent="0.25">
      <c r="A88" s="184" t="s">
        <v>341</v>
      </c>
      <c r="B88" s="158" t="s">
        <v>343</v>
      </c>
      <c r="C88" s="143">
        <f>+C63+C87</f>
        <v>257110817</v>
      </c>
      <c r="D88" s="143">
        <f>+D63+D87</f>
        <v>0</v>
      </c>
      <c r="E88" s="143">
        <f>+E63+E87</f>
        <v>16668703</v>
      </c>
      <c r="F88" s="143">
        <f>+F63+F87</f>
        <v>16668703</v>
      </c>
      <c r="G88" s="179">
        <f>+G63+G87</f>
        <v>273779520</v>
      </c>
    </row>
    <row r="89" spans="1:7" s="150" customFormat="1" ht="30.75" customHeight="1" x14ac:dyDescent="0.2">
      <c r="A89" s="3"/>
      <c r="B89" s="4"/>
      <c r="C89" s="82"/>
      <c r="G89" s="347">
        <f>G88-G156</f>
        <v>0</v>
      </c>
    </row>
    <row r="90" spans="1:7" ht="16.5" customHeight="1" x14ac:dyDescent="0.25">
      <c r="A90" s="349" t="s">
        <v>33</v>
      </c>
      <c r="B90" s="349"/>
      <c r="C90" s="349"/>
      <c r="D90" s="349"/>
      <c r="E90" s="349"/>
      <c r="F90" s="349"/>
      <c r="G90" s="349"/>
    </row>
    <row r="91" spans="1:7" s="159" customFormat="1" ht="16.5" customHeight="1" thickBot="1" x14ac:dyDescent="0.3">
      <c r="A91" s="351" t="s">
        <v>83</v>
      </c>
      <c r="B91" s="351"/>
      <c r="C91" s="52"/>
      <c r="G91" s="52" t="str">
        <f>G2</f>
        <v>Forintban!</v>
      </c>
    </row>
    <row r="92" spans="1:7" x14ac:dyDescent="0.25">
      <c r="A92" s="352" t="s">
        <v>47</v>
      </c>
      <c r="B92" s="354" t="s">
        <v>376</v>
      </c>
      <c r="C92" s="356" t="str">
        <f>+CONCATENATE(LEFT(ÖSSZEFÜGGÉSEK!A6,4),". évi")</f>
        <v>2018. évi</v>
      </c>
      <c r="D92" s="357"/>
      <c r="E92" s="358"/>
      <c r="F92" s="358"/>
      <c r="G92" s="359"/>
    </row>
    <row r="93" spans="1:7" ht="36.75" thickBot="1" x14ac:dyDescent="0.3">
      <c r="A93" s="353"/>
      <c r="B93" s="355"/>
      <c r="C93" s="314" t="s">
        <v>375</v>
      </c>
      <c r="D93" s="315" t="s">
        <v>447</v>
      </c>
      <c r="E93" s="315" t="s">
        <v>464</v>
      </c>
      <c r="F93" s="316" t="s">
        <v>444</v>
      </c>
      <c r="G93" s="317" t="s">
        <v>465</v>
      </c>
    </row>
    <row r="94" spans="1:7" s="149" customFormat="1" ht="12" customHeight="1" thickBot="1" x14ac:dyDescent="0.25">
      <c r="A94" s="25" t="s">
        <v>351</v>
      </c>
      <c r="B94" s="26" t="s">
        <v>352</v>
      </c>
      <c r="C94" s="318" t="s">
        <v>353</v>
      </c>
      <c r="D94" s="318" t="s">
        <v>355</v>
      </c>
      <c r="E94" s="319" t="s">
        <v>354</v>
      </c>
      <c r="F94" s="319" t="s">
        <v>448</v>
      </c>
      <c r="G94" s="320" t="s">
        <v>449</v>
      </c>
    </row>
    <row r="95" spans="1:7" ht="12" customHeight="1" thickBot="1" x14ac:dyDescent="0.3">
      <c r="A95" s="20" t="s">
        <v>5</v>
      </c>
      <c r="B95" s="24" t="s">
        <v>301</v>
      </c>
      <c r="C95" s="136">
        <f>C96+C97+C98+C99+C100+C113</f>
        <v>147373514</v>
      </c>
      <c r="D95" s="136">
        <f>D96+D97+D98+D99+D100+D113</f>
        <v>0</v>
      </c>
      <c r="E95" s="136">
        <f>E96+E97+E98+E99+E100+E113</f>
        <v>17161919</v>
      </c>
      <c r="F95" s="136">
        <f>F96+F97+F98+F99+F100+F113</f>
        <v>17161919</v>
      </c>
      <c r="G95" s="196">
        <f>G96+G97+G98+G99+G100+G113</f>
        <v>164535433</v>
      </c>
    </row>
    <row r="96" spans="1:7" ht="12" customHeight="1" x14ac:dyDescent="0.25">
      <c r="A96" s="15" t="s">
        <v>59</v>
      </c>
      <c r="B96" s="8" t="s">
        <v>34</v>
      </c>
      <c r="C96" s="299">
        <f>'5.1. sz. mell'!C94+'5.3. sz. mell  '!C94</f>
        <v>81460560</v>
      </c>
      <c r="D96" s="200"/>
      <c r="E96" s="299">
        <f>'5.1. sz. mell'!E94+'5.3. sz. mell  '!E94</f>
        <v>11301917</v>
      </c>
      <c r="F96" s="307">
        <f t="shared" ref="F96:F115" si="8">D96+E96</f>
        <v>11301917</v>
      </c>
      <c r="G96" s="245">
        <f t="shared" ref="G96:G115" si="9">C96+F96</f>
        <v>92762477</v>
      </c>
    </row>
    <row r="97" spans="1:7" ht="12" customHeight="1" x14ac:dyDescent="0.25">
      <c r="A97" s="12" t="s">
        <v>60</v>
      </c>
      <c r="B97" s="6" t="s">
        <v>104</v>
      </c>
      <c r="C97" s="138">
        <f>'5.1. sz. mell'!C95+'5.3. sz. mell  '!C95</f>
        <v>10871243</v>
      </c>
      <c r="D97" s="138"/>
      <c r="E97" s="138">
        <f>'5.1. sz. mell'!E95+'5.3. sz. mell  '!E95</f>
        <v>1779866</v>
      </c>
      <c r="F97" s="308">
        <f t="shared" si="8"/>
        <v>1779866</v>
      </c>
      <c r="G97" s="241">
        <f t="shared" si="9"/>
        <v>12651109</v>
      </c>
    </row>
    <row r="98" spans="1:7" ht="12" customHeight="1" x14ac:dyDescent="0.25">
      <c r="A98" s="12" t="s">
        <v>61</v>
      </c>
      <c r="B98" s="6" t="s">
        <v>78</v>
      </c>
      <c r="C98" s="138">
        <f>'5.1. sz. mell'!C96+'5.3. sz. mell  '!C96</f>
        <v>46066711</v>
      </c>
      <c r="D98" s="140"/>
      <c r="E98" s="138">
        <f>'5.1. sz. mell'!E96+'5.3. sz. mell  '!E96</f>
        <v>925781</v>
      </c>
      <c r="F98" s="309">
        <f t="shared" si="8"/>
        <v>925781</v>
      </c>
      <c r="G98" s="242">
        <f t="shared" si="9"/>
        <v>46992492</v>
      </c>
    </row>
    <row r="99" spans="1:7" ht="12" customHeight="1" x14ac:dyDescent="0.25">
      <c r="A99" s="12" t="s">
        <v>62</v>
      </c>
      <c r="B99" s="9" t="s">
        <v>105</v>
      </c>
      <c r="C99" s="138">
        <f>'5.1. sz. mell'!C97+'5.3. sz. mell  '!C97</f>
        <v>8975000</v>
      </c>
      <c r="D99" s="140"/>
      <c r="E99" s="138">
        <f>'5.1. sz. mell'!E97+'5.3. sz. mell  '!E97</f>
        <v>-3382320</v>
      </c>
      <c r="F99" s="309">
        <f t="shared" si="8"/>
        <v>-3382320</v>
      </c>
      <c r="G99" s="242">
        <f t="shared" si="9"/>
        <v>5592680</v>
      </c>
    </row>
    <row r="100" spans="1:7" ht="12" customHeight="1" x14ac:dyDescent="0.25">
      <c r="A100" s="12" t="s">
        <v>70</v>
      </c>
      <c r="B100" s="17" t="s">
        <v>106</v>
      </c>
      <c r="C100" s="138">
        <f>'5.1. sz. mell'!C98+'5.3. sz. mell  '!C98</f>
        <v>0</v>
      </c>
      <c r="D100" s="140"/>
      <c r="E100" s="138">
        <f>'5.1. sz. mell'!E98+'5.3. sz. mell  '!E98</f>
        <v>6536675</v>
      </c>
      <c r="F100" s="309">
        <f t="shared" si="8"/>
        <v>6536675</v>
      </c>
      <c r="G100" s="242">
        <f t="shared" si="9"/>
        <v>6536675</v>
      </c>
    </row>
    <row r="101" spans="1:7" ht="12" customHeight="1" x14ac:dyDescent="0.25">
      <c r="A101" s="12" t="s">
        <v>63</v>
      </c>
      <c r="B101" s="6" t="s">
        <v>306</v>
      </c>
      <c r="C101" s="138">
        <f>'5.1. sz. mell'!C99+'5.3. sz. mell  '!C99</f>
        <v>0</v>
      </c>
      <c r="D101" s="140"/>
      <c r="E101" s="138">
        <f>'5.1. sz. mell'!E99+'5.3. sz. mell  '!E99</f>
        <v>0</v>
      </c>
      <c r="F101" s="309">
        <f t="shared" si="8"/>
        <v>0</v>
      </c>
      <c r="G101" s="242">
        <f t="shared" si="9"/>
        <v>0</v>
      </c>
    </row>
    <row r="102" spans="1:7" ht="12" customHeight="1" x14ac:dyDescent="0.25">
      <c r="A102" s="12" t="s">
        <v>64</v>
      </c>
      <c r="B102" s="55" t="s">
        <v>305</v>
      </c>
      <c r="C102" s="138">
        <f>'5.1. sz. mell'!C100+'5.3. sz. mell  '!C100</f>
        <v>0</v>
      </c>
      <c r="D102" s="140"/>
      <c r="E102" s="138">
        <f>'5.1. sz. mell'!E100+'5.3. sz. mell  '!E100</f>
        <v>0</v>
      </c>
      <c r="F102" s="309">
        <f t="shared" si="8"/>
        <v>0</v>
      </c>
      <c r="G102" s="242">
        <f t="shared" si="9"/>
        <v>0</v>
      </c>
    </row>
    <row r="103" spans="1:7" ht="12" customHeight="1" x14ac:dyDescent="0.25">
      <c r="A103" s="12" t="s">
        <v>71</v>
      </c>
      <c r="B103" s="55" t="s">
        <v>304</v>
      </c>
      <c r="C103" s="138">
        <f>'5.1. sz. mell'!C101+'5.3. sz. mell  '!C101</f>
        <v>0</v>
      </c>
      <c r="D103" s="140"/>
      <c r="E103" s="138">
        <f>'5.1. sz. mell'!E101+'5.3. sz. mell  '!E101</f>
        <v>6116715</v>
      </c>
      <c r="F103" s="309">
        <f t="shared" si="8"/>
        <v>6116715</v>
      </c>
      <c r="G103" s="242">
        <f t="shared" si="9"/>
        <v>6116715</v>
      </c>
    </row>
    <row r="104" spans="1:7" ht="12" customHeight="1" x14ac:dyDescent="0.25">
      <c r="A104" s="12" t="s">
        <v>72</v>
      </c>
      <c r="B104" s="53" t="s">
        <v>239</v>
      </c>
      <c r="C104" s="138">
        <f>'5.1. sz. mell'!C102+'5.3. sz. mell  '!C102</f>
        <v>0</v>
      </c>
      <c r="D104" s="140"/>
      <c r="E104" s="138">
        <f>'5.1. sz. mell'!E102+'5.3. sz. mell  '!E102</f>
        <v>0</v>
      </c>
      <c r="F104" s="309">
        <f t="shared" si="8"/>
        <v>0</v>
      </c>
      <c r="G104" s="242">
        <f t="shared" si="9"/>
        <v>0</v>
      </c>
    </row>
    <row r="105" spans="1:7" ht="12" customHeight="1" x14ac:dyDescent="0.25">
      <c r="A105" s="12" t="s">
        <v>73</v>
      </c>
      <c r="B105" s="54" t="s">
        <v>240</v>
      </c>
      <c r="C105" s="138">
        <f>'5.1. sz. mell'!C103+'5.3. sz. mell  '!C103</f>
        <v>0</v>
      </c>
      <c r="D105" s="140"/>
      <c r="E105" s="138">
        <f>'5.1. sz. mell'!E103+'5.3. sz. mell  '!E103</f>
        <v>0</v>
      </c>
      <c r="F105" s="309">
        <f t="shared" si="8"/>
        <v>0</v>
      </c>
      <c r="G105" s="242">
        <f t="shared" si="9"/>
        <v>0</v>
      </c>
    </row>
    <row r="106" spans="1:7" ht="12" customHeight="1" x14ac:dyDescent="0.25">
      <c r="A106" s="12" t="s">
        <v>74</v>
      </c>
      <c r="B106" s="54" t="s">
        <v>241</v>
      </c>
      <c r="C106" s="138">
        <f>'5.1. sz. mell'!C104+'5.3. sz. mell  '!C104</f>
        <v>0</v>
      </c>
      <c r="D106" s="140"/>
      <c r="E106" s="138">
        <f>'5.1. sz. mell'!E104+'5.3. sz. mell  '!E104</f>
        <v>0</v>
      </c>
      <c r="F106" s="309">
        <f t="shared" si="8"/>
        <v>0</v>
      </c>
      <c r="G106" s="242">
        <f t="shared" si="9"/>
        <v>0</v>
      </c>
    </row>
    <row r="107" spans="1:7" ht="12" customHeight="1" x14ac:dyDescent="0.25">
      <c r="A107" s="12" t="s">
        <v>76</v>
      </c>
      <c r="B107" s="53" t="s">
        <v>242</v>
      </c>
      <c r="C107" s="138">
        <f>'5.1. sz. mell'!C105+'5.3. sz. mell  '!C105</f>
        <v>0</v>
      </c>
      <c r="D107" s="140"/>
      <c r="E107" s="138">
        <f>'5.1. sz. mell'!E105+'5.3. sz. mell  '!E105</f>
        <v>0</v>
      </c>
      <c r="F107" s="309">
        <f t="shared" si="8"/>
        <v>0</v>
      </c>
      <c r="G107" s="242">
        <f t="shared" si="9"/>
        <v>0</v>
      </c>
    </row>
    <row r="108" spans="1:7" ht="12" customHeight="1" x14ac:dyDescent="0.25">
      <c r="A108" s="12" t="s">
        <v>107</v>
      </c>
      <c r="B108" s="53" t="s">
        <v>243</v>
      </c>
      <c r="C108" s="138">
        <f>'5.1. sz. mell'!C106+'5.3. sz. mell  '!C106</f>
        <v>0</v>
      </c>
      <c r="D108" s="140"/>
      <c r="E108" s="138">
        <f>'5.1. sz. mell'!E106+'5.3. sz. mell  '!E106</f>
        <v>0</v>
      </c>
      <c r="F108" s="309">
        <f t="shared" si="8"/>
        <v>0</v>
      </c>
      <c r="G108" s="242">
        <f t="shared" si="9"/>
        <v>0</v>
      </c>
    </row>
    <row r="109" spans="1:7" ht="12" customHeight="1" x14ac:dyDescent="0.25">
      <c r="A109" s="12" t="s">
        <v>237</v>
      </c>
      <c r="B109" s="54" t="s">
        <v>244</v>
      </c>
      <c r="C109" s="138">
        <f>'5.1. sz. mell'!C107+'5.3. sz. mell  '!C107</f>
        <v>0</v>
      </c>
      <c r="D109" s="140"/>
      <c r="E109" s="138">
        <f>'5.1. sz. mell'!E107+'5.3. sz. mell  '!E107</f>
        <v>0</v>
      </c>
      <c r="F109" s="309">
        <f t="shared" si="8"/>
        <v>0</v>
      </c>
      <c r="G109" s="242">
        <f t="shared" si="9"/>
        <v>0</v>
      </c>
    </row>
    <row r="110" spans="1:7" ht="12" customHeight="1" x14ac:dyDescent="0.25">
      <c r="A110" s="11" t="s">
        <v>238</v>
      </c>
      <c r="B110" s="55" t="s">
        <v>245</v>
      </c>
      <c r="C110" s="138">
        <f>'5.1. sz. mell'!C108+'5.3. sz. mell  '!C108</f>
        <v>0</v>
      </c>
      <c r="D110" s="140"/>
      <c r="E110" s="138">
        <f>'5.1. sz. mell'!E108+'5.3. sz. mell  '!E108</f>
        <v>0</v>
      </c>
      <c r="F110" s="309">
        <f t="shared" si="8"/>
        <v>0</v>
      </c>
      <c r="G110" s="242">
        <f t="shared" si="9"/>
        <v>0</v>
      </c>
    </row>
    <row r="111" spans="1:7" ht="12" customHeight="1" x14ac:dyDescent="0.25">
      <c r="A111" s="12" t="s">
        <v>302</v>
      </c>
      <c r="B111" s="55" t="s">
        <v>246</v>
      </c>
      <c r="C111" s="138">
        <f>'5.1. sz. mell'!C109+'5.3. sz. mell  '!C109</f>
        <v>0</v>
      </c>
      <c r="D111" s="140"/>
      <c r="E111" s="138">
        <f>'5.1. sz. mell'!E109+'5.3. sz. mell  '!E109</f>
        <v>0</v>
      </c>
      <c r="F111" s="309">
        <f t="shared" si="8"/>
        <v>0</v>
      </c>
      <c r="G111" s="242">
        <f t="shared" si="9"/>
        <v>0</v>
      </c>
    </row>
    <row r="112" spans="1:7" ht="12" customHeight="1" x14ac:dyDescent="0.25">
      <c r="A112" s="14" t="s">
        <v>303</v>
      </c>
      <c r="B112" s="55" t="s">
        <v>247</v>
      </c>
      <c r="C112" s="138">
        <f>'5.1. sz. mell'!C110+'5.3. sz. mell  '!C110</f>
        <v>0</v>
      </c>
      <c r="D112" s="140"/>
      <c r="E112" s="138">
        <f>'5.1. sz. mell'!E110+'5.3. sz. mell  '!E110</f>
        <v>419960</v>
      </c>
      <c r="F112" s="309">
        <f t="shared" si="8"/>
        <v>419960</v>
      </c>
      <c r="G112" s="242">
        <f t="shared" si="9"/>
        <v>419960</v>
      </c>
    </row>
    <row r="113" spans="1:7" ht="12" customHeight="1" x14ac:dyDescent="0.25">
      <c r="A113" s="12" t="s">
        <v>307</v>
      </c>
      <c r="B113" s="9" t="s">
        <v>35</v>
      </c>
      <c r="C113" s="138">
        <f>'5.1. sz. mell'!C111+'5.3. sz. mell  '!C111</f>
        <v>0</v>
      </c>
      <c r="D113" s="138"/>
      <c r="E113" s="138">
        <f>'5.1. sz. mell'!E111+'5.3. sz. mell  '!E111</f>
        <v>0</v>
      </c>
      <c r="F113" s="308">
        <f t="shared" si="8"/>
        <v>0</v>
      </c>
      <c r="G113" s="241">
        <f t="shared" si="9"/>
        <v>0</v>
      </c>
    </row>
    <row r="114" spans="1:7" ht="12" customHeight="1" x14ac:dyDescent="0.25">
      <c r="A114" s="12" t="s">
        <v>308</v>
      </c>
      <c r="B114" s="6" t="s">
        <v>310</v>
      </c>
      <c r="C114" s="138">
        <f>'5.1. sz. mell'!C112+'5.3. sz. mell  '!C112</f>
        <v>0</v>
      </c>
      <c r="D114" s="138"/>
      <c r="E114" s="138">
        <f>'5.1. sz. mell'!E112+'5.3. sz. mell  '!E112</f>
        <v>0</v>
      </c>
      <c r="F114" s="308">
        <f t="shared" si="8"/>
        <v>0</v>
      </c>
      <c r="G114" s="241">
        <f t="shared" si="9"/>
        <v>0</v>
      </c>
    </row>
    <row r="115" spans="1:7" ht="12" customHeight="1" thickBot="1" x14ac:dyDescent="0.3">
      <c r="A115" s="16" t="s">
        <v>309</v>
      </c>
      <c r="B115" s="192" t="s">
        <v>311</v>
      </c>
      <c r="C115" s="201"/>
      <c r="D115" s="201"/>
      <c r="E115" s="201"/>
      <c r="F115" s="310">
        <f t="shared" si="8"/>
        <v>0</v>
      </c>
      <c r="G115" s="246">
        <f t="shared" si="9"/>
        <v>0</v>
      </c>
    </row>
    <row r="116" spans="1:7" ht="12" customHeight="1" thickBot="1" x14ac:dyDescent="0.3">
      <c r="A116" s="190" t="s">
        <v>6</v>
      </c>
      <c r="B116" s="191" t="s">
        <v>248</v>
      </c>
      <c r="C116" s="202">
        <f>+C117+C119+C121</f>
        <v>81245514</v>
      </c>
      <c r="D116" s="137">
        <f>+D117+D119+D121</f>
        <v>0</v>
      </c>
      <c r="E116" s="202">
        <f>+E117+E119+E121</f>
        <v>-2591521</v>
      </c>
      <c r="F116" s="202">
        <f>+F117+F119+F121</f>
        <v>-2591521</v>
      </c>
      <c r="G116" s="197">
        <f>+G117+G119+G121</f>
        <v>78653993</v>
      </c>
    </row>
    <row r="117" spans="1:7" ht="12" customHeight="1" x14ac:dyDescent="0.25">
      <c r="A117" s="13" t="s">
        <v>65</v>
      </c>
      <c r="B117" s="6" t="s">
        <v>122</v>
      </c>
      <c r="C117" s="138">
        <f>'5.1. sz. mell'!C115+'5.3. sz. mell  '!C115</f>
        <v>69684300</v>
      </c>
      <c r="D117" s="209"/>
      <c r="E117" s="138">
        <v>-37751685</v>
      </c>
      <c r="F117" s="181">
        <f t="shared" ref="F117:F129" si="10">D117+E117</f>
        <v>-37751685</v>
      </c>
      <c r="G117" s="180">
        <f t="shared" ref="G117:G129" si="11">C117+F117</f>
        <v>31932615</v>
      </c>
    </row>
    <row r="118" spans="1:7" ht="12" customHeight="1" x14ac:dyDescent="0.25">
      <c r="A118" s="13" t="s">
        <v>66</v>
      </c>
      <c r="B118" s="10" t="s">
        <v>252</v>
      </c>
      <c r="C118" s="138">
        <f>'5.1. sz. mell'!C116+'5.3. sz. mell  '!C116</f>
        <v>0</v>
      </c>
      <c r="D118" s="209"/>
      <c r="E118" s="138">
        <f>'5.1. sz. mell'!E116+'5.3. sz. mell  '!E116</f>
        <v>0</v>
      </c>
      <c r="F118" s="181">
        <f t="shared" si="10"/>
        <v>0</v>
      </c>
      <c r="G118" s="180">
        <f t="shared" si="11"/>
        <v>0</v>
      </c>
    </row>
    <row r="119" spans="1:7" ht="12" customHeight="1" x14ac:dyDescent="0.25">
      <c r="A119" s="13" t="s">
        <v>67</v>
      </c>
      <c r="B119" s="10" t="s">
        <v>108</v>
      </c>
      <c r="C119" s="138">
        <f>'5.1. sz. mell'!C117+'5.3. sz. mell  '!C117</f>
        <v>11561214</v>
      </c>
      <c r="D119" s="210"/>
      <c r="E119" s="138">
        <f>'5.1. sz. mell'!E117+'5.3. sz. mell  '!E117</f>
        <v>35160164</v>
      </c>
      <c r="F119" s="308">
        <f t="shared" si="10"/>
        <v>35160164</v>
      </c>
      <c r="G119" s="241">
        <f t="shared" si="11"/>
        <v>46721378</v>
      </c>
    </row>
    <row r="120" spans="1:7" ht="12" customHeight="1" x14ac:dyDescent="0.25">
      <c r="A120" s="13" t="s">
        <v>68</v>
      </c>
      <c r="B120" s="10" t="s">
        <v>253</v>
      </c>
      <c r="C120" s="138">
        <f>'5.1. sz. mell'!C118+'5.3. sz. mell  '!C118</f>
        <v>0</v>
      </c>
      <c r="D120" s="210"/>
      <c r="E120" s="138">
        <f>'5.1. sz. mell'!E118+'5.3. sz. mell  '!E118</f>
        <v>0</v>
      </c>
      <c r="F120" s="308">
        <f t="shared" si="10"/>
        <v>0</v>
      </c>
      <c r="G120" s="241">
        <f t="shared" si="11"/>
        <v>0</v>
      </c>
    </row>
    <row r="121" spans="1:7" ht="12" customHeight="1" x14ac:dyDescent="0.25">
      <c r="A121" s="13" t="s">
        <v>69</v>
      </c>
      <c r="B121" s="80" t="s">
        <v>124</v>
      </c>
      <c r="C121" s="138">
        <f>'5.1. sz. mell'!C119+'5.3. sz. mell  '!C119</f>
        <v>0</v>
      </c>
      <c r="D121" s="210"/>
      <c r="E121" s="138">
        <f>'5.1. sz. mell'!E119+'5.3. sz. mell  '!E119</f>
        <v>0</v>
      </c>
      <c r="F121" s="308">
        <f t="shared" si="10"/>
        <v>0</v>
      </c>
      <c r="G121" s="241">
        <f t="shared" si="11"/>
        <v>0</v>
      </c>
    </row>
    <row r="122" spans="1:7" ht="12" customHeight="1" x14ac:dyDescent="0.25">
      <c r="A122" s="13" t="s">
        <v>75</v>
      </c>
      <c r="B122" s="79" t="s">
        <v>295</v>
      </c>
      <c r="C122" s="138">
        <f>'5.1. sz. mell'!C120+'5.3. sz. mell  '!C120</f>
        <v>0</v>
      </c>
      <c r="D122" s="210"/>
      <c r="E122" s="138">
        <f>'5.1. sz. mell'!E120+'5.3. sz. mell  '!E120</f>
        <v>0</v>
      </c>
      <c r="F122" s="308">
        <f t="shared" si="10"/>
        <v>0</v>
      </c>
      <c r="G122" s="241">
        <f t="shared" si="11"/>
        <v>0</v>
      </c>
    </row>
    <row r="123" spans="1:7" ht="12" customHeight="1" x14ac:dyDescent="0.25">
      <c r="A123" s="13" t="s">
        <v>77</v>
      </c>
      <c r="B123" s="147" t="s">
        <v>258</v>
      </c>
      <c r="C123" s="138">
        <f>'5.1. sz. mell'!C121+'5.3. sz. mell  '!C121</f>
        <v>0</v>
      </c>
      <c r="D123" s="210"/>
      <c r="E123" s="138">
        <f>'5.1. sz. mell'!E121+'5.3. sz. mell  '!E121</f>
        <v>0</v>
      </c>
      <c r="F123" s="308">
        <f t="shared" si="10"/>
        <v>0</v>
      </c>
      <c r="G123" s="241">
        <f t="shared" si="11"/>
        <v>0</v>
      </c>
    </row>
    <row r="124" spans="1:7" ht="22.5" x14ac:dyDescent="0.25">
      <c r="A124" s="13" t="s">
        <v>109</v>
      </c>
      <c r="B124" s="54" t="s">
        <v>241</v>
      </c>
      <c r="C124" s="138">
        <f>'5.1. sz. mell'!C122+'5.3. sz. mell  '!C122</f>
        <v>0</v>
      </c>
      <c r="D124" s="210"/>
      <c r="E124" s="138">
        <f>'5.1. sz. mell'!E122+'5.3. sz. mell  '!E122</f>
        <v>0</v>
      </c>
      <c r="F124" s="308">
        <f t="shared" si="10"/>
        <v>0</v>
      </c>
      <c r="G124" s="241">
        <f t="shared" si="11"/>
        <v>0</v>
      </c>
    </row>
    <row r="125" spans="1:7" ht="12" customHeight="1" x14ac:dyDescent="0.25">
      <c r="A125" s="13" t="s">
        <v>110</v>
      </c>
      <c r="B125" s="54" t="s">
        <v>257</v>
      </c>
      <c r="C125" s="138">
        <f>'5.1. sz. mell'!C123+'5.3. sz. mell  '!C123</f>
        <v>0</v>
      </c>
      <c r="D125" s="210"/>
      <c r="E125" s="138">
        <f>'5.1. sz. mell'!E123+'5.3. sz. mell  '!E123</f>
        <v>0</v>
      </c>
      <c r="F125" s="308">
        <f t="shared" si="10"/>
        <v>0</v>
      </c>
      <c r="G125" s="241">
        <f t="shared" si="11"/>
        <v>0</v>
      </c>
    </row>
    <row r="126" spans="1:7" ht="12" customHeight="1" x14ac:dyDescent="0.25">
      <c r="A126" s="13" t="s">
        <v>111</v>
      </c>
      <c r="B126" s="54" t="s">
        <v>256</v>
      </c>
      <c r="C126" s="138">
        <f>'5.1. sz. mell'!C124+'5.3. sz. mell  '!C124</f>
        <v>0</v>
      </c>
      <c r="D126" s="210"/>
      <c r="E126" s="138">
        <f>'5.1. sz. mell'!E124+'5.3. sz. mell  '!E124</f>
        <v>0</v>
      </c>
      <c r="F126" s="308">
        <f t="shared" si="10"/>
        <v>0</v>
      </c>
      <c r="G126" s="241">
        <f t="shared" si="11"/>
        <v>0</v>
      </c>
    </row>
    <row r="127" spans="1:7" ht="12" customHeight="1" x14ac:dyDescent="0.25">
      <c r="A127" s="13" t="s">
        <v>249</v>
      </c>
      <c r="B127" s="54" t="s">
        <v>244</v>
      </c>
      <c r="C127" s="138">
        <f>'5.1. sz. mell'!C125+'5.3. sz. mell  '!C125</f>
        <v>0</v>
      </c>
      <c r="D127" s="210"/>
      <c r="E127" s="138">
        <f>'5.1. sz. mell'!E125+'5.3. sz. mell  '!E125</f>
        <v>0</v>
      </c>
      <c r="F127" s="308">
        <f t="shared" si="10"/>
        <v>0</v>
      </c>
      <c r="G127" s="241">
        <f t="shared" si="11"/>
        <v>0</v>
      </c>
    </row>
    <row r="128" spans="1:7" ht="12" customHeight="1" x14ac:dyDescent="0.25">
      <c r="A128" s="13" t="s">
        <v>250</v>
      </c>
      <c r="B128" s="54" t="s">
        <v>255</v>
      </c>
      <c r="C128" s="138">
        <f>'5.1. sz. mell'!C126+'5.3. sz. mell  '!C126</f>
        <v>0</v>
      </c>
      <c r="D128" s="210"/>
      <c r="E128" s="138">
        <f>'5.1. sz. mell'!E126+'5.3. sz. mell  '!E126</f>
        <v>0</v>
      </c>
      <c r="F128" s="308">
        <f t="shared" si="10"/>
        <v>0</v>
      </c>
      <c r="G128" s="241">
        <f t="shared" si="11"/>
        <v>0</v>
      </c>
    </row>
    <row r="129" spans="1:7" ht="23.25" thickBot="1" x14ac:dyDescent="0.3">
      <c r="A129" s="11" t="s">
        <v>251</v>
      </c>
      <c r="B129" s="54" t="s">
        <v>254</v>
      </c>
      <c r="C129" s="138">
        <f>'5.1. sz. mell'!C127+'5.3. sz. mell  '!C127</f>
        <v>0</v>
      </c>
      <c r="D129" s="211"/>
      <c r="E129" s="138">
        <f>'5.1. sz. mell'!E127+'5.3. sz. mell  '!E127</f>
        <v>0</v>
      </c>
      <c r="F129" s="309">
        <f t="shared" si="10"/>
        <v>0</v>
      </c>
      <c r="G129" s="242">
        <f t="shared" si="11"/>
        <v>0</v>
      </c>
    </row>
    <row r="130" spans="1:7" ht="12" customHeight="1" thickBot="1" x14ac:dyDescent="0.3">
      <c r="A130" s="18" t="s">
        <v>7</v>
      </c>
      <c r="B130" s="50" t="s">
        <v>312</v>
      </c>
      <c r="C130" s="137">
        <f>+C95+C116</f>
        <v>228619028</v>
      </c>
      <c r="D130" s="208">
        <f>+D95+D116</f>
        <v>0</v>
      </c>
      <c r="E130" s="137">
        <f>+E95+E116</f>
        <v>14570398</v>
      </c>
      <c r="F130" s="137">
        <f>+F95+F116</f>
        <v>14570398</v>
      </c>
      <c r="G130" s="77">
        <f>+G95+G116</f>
        <v>243189426</v>
      </c>
    </row>
    <row r="131" spans="1:7" ht="12" customHeight="1" thickBot="1" x14ac:dyDescent="0.3">
      <c r="A131" s="18" t="s">
        <v>8</v>
      </c>
      <c r="B131" s="50" t="s">
        <v>377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25">
      <c r="A132" s="13" t="s">
        <v>156</v>
      </c>
      <c r="B132" s="10" t="s">
        <v>320</v>
      </c>
      <c r="C132" s="138">
        <f>'5.1. sz. mell'!C130+'5.3. sz. mell  '!C130</f>
        <v>0</v>
      </c>
      <c r="D132" s="210"/>
      <c r="E132" s="138">
        <f>'5.1. sz. mell'!E130+'5.3. sz. mell  '!E130</f>
        <v>0</v>
      </c>
      <c r="F132" s="308">
        <f>D132+E132</f>
        <v>0</v>
      </c>
      <c r="G132" s="241">
        <f>C132+F132</f>
        <v>0</v>
      </c>
    </row>
    <row r="133" spans="1:7" ht="12" customHeight="1" x14ac:dyDescent="0.25">
      <c r="A133" s="13" t="s">
        <v>157</v>
      </c>
      <c r="B133" s="10" t="s">
        <v>321</v>
      </c>
      <c r="C133" s="138">
        <f>'5.1. sz. mell'!C131+'5.3. sz. mell  '!C131</f>
        <v>0</v>
      </c>
      <c r="D133" s="210"/>
      <c r="E133" s="138">
        <f>'5.1. sz. mell'!E131+'5.3. sz. mell  '!E131</f>
        <v>0</v>
      </c>
      <c r="F133" s="308">
        <f>D133+E133</f>
        <v>0</v>
      </c>
      <c r="G133" s="241">
        <f>C133+F133</f>
        <v>0</v>
      </c>
    </row>
    <row r="134" spans="1:7" ht="12" customHeight="1" thickBot="1" x14ac:dyDescent="0.3">
      <c r="A134" s="11" t="s">
        <v>158</v>
      </c>
      <c r="B134" s="10" t="s">
        <v>322</v>
      </c>
      <c r="C134" s="138">
        <f>'5.1. sz. mell'!C132+'5.3. sz. mell  '!C132</f>
        <v>0</v>
      </c>
      <c r="D134" s="210"/>
      <c r="E134" s="138">
        <f>'5.1. sz. mell'!E132+'5.3. sz. mell  '!E132</f>
        <v>0</v>
      </c>
      <c r="F134" s="308">
        <f>D134+E134</f>
        <v>0</v>
      </c>
      <c r="G134" s="241">
        <f>C134+F134</f>
        <v>0</v>
      </c>
    </row>
    <row r="135" spans="1:7" ht="12" customHeight="1" thickBot="1" x14ac:dyDescent="0.3">
      <c r="A135" s="18" t="s">
        <v>9</v>
      </c>
      <c r="B135" s="50" t="s">
        <v>314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25">
      <c r="A136" s="13" t="s">
        <v>52</v>
      </c>
      <c r="B136" s="7" t="s">
        <v>323</v>
      </c>
      <c r="C136" s="138">
        <f>'5.1. sz. mell'!C134+'5.3. sz. mell  '!C134</f>
        <v>0</v>
      </c>
      <c r="D136" s="210"/>
      <c r="E136" s="138">
        <f>'5.1. sz. mell'!E134+'5.3. sz. mell  '!E134</f>
        <v>0</v>
      </c>
      <c r="F136" s="308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25">
      <c r="A137" s="13" t="s">
        <v>53</v>
      </c>
      <c r="B137" s="7" t="s">
        <v>315</v>
      </c>
      <c r="C137" s="138">
        <f>'5.1. sz. mell'!C135+'5.3. sz. mell  '!C135</f>
        <v>0</v>
      </c>
      <c r="D137" s="210"/>
      <c r="E137" s="138">
        <f>'5.1. sz. mell'!E135+'5.3. sz. mell  '!E135</f>
        <v>0</v>
      </c>
      <c r="F137" s="308">
        <f t="shared" si="12"/>
        <v>0</v>
      </c>
      <c r="G137" s="241">
        <f t="shared" si="13"/>
        <v>0</v>
      </c>
    </row>
    <row r="138" spans="1:7" ht="12" customHeight="1" x14ac:dyDescent="0.25">
      <c r="A138" s="13" t="s">
        <v>54</v>
      </c>
      <c r="B138" s="7" t="s">
        <v>316</v>
      </c>
      <c r="C138" s="138">
        <f>'5.1. sz. mell'!C136+'5.3. sz. mell  '!C136</f>
        <v>0</v>
      </c>
      <c r="D138" s="210"/>
      <c r="E138" s="138">
        <f>'5.1. sz. mell'!E136+'5.3. sz. mell  '!E136</f>
        <v>0</v>
      </c>
      <c r="F138" s="308">
        <f t="shared" si="12"/>
        <v>0</v>
      </c>
      <c r="G138" s="241">
        <f t="shared" si="13"/>
        <v>0</v>
      </c>
    </row>
    <row r="139" spans="1:7" ht="12" customHeight="1" x14ac:dyDescent="0.25">
      <c r="A139" s="13" t="s">
        <v>96</v>
      </c>
      <c r="B139" s="7" t="s">
        <v>317</v>
      </c>
      <c r="C139" s="138">
        <f>'5.1. sz. mell'!C137+'5.3. sz. mell  '!C137</f>
        <v>0</v>
      </c>
      <c r="D139" s="210"/>
      <c r="E139" s="138">
        <f>'5.1. sz. mell'!E137+'5.3. sz. mell  '!E137</f>
        <v>0</v>
      </c>
      <c r="F139" s="308">
        <f t="shared" si="12"/>
        <v>0</v>
      </c>
      <c r="G139" s="241">
        <f t="shared" si="13"/>
        <v>0</v>
      </c>
    </row>
    <row r="140" spans="1:7" ht="12" customHeight="1" x14ac:dyDescent="0.25">
      <c r="A140" s="13" t="s">
        <v>97</v>
      </c>
      <c r="B140" s="7" t="s">
        <v>318</v>
      </c>
      <c r="C140" s="138">
        <f>'5.1. sz. mell'!C138+'5.3. sz. mell  '!C138</f>
        <v>0</v>
      </c>
      <c r="D140" s="210"/>
      <c r="E140" s="138">
        <f>'5.1. sz. mell'!E138+'5.3. sz. mell  '!E138</f>
        <v>0</v>
      </c>
      <c r="F140" s="308">
        <f t="shared" si="12"/>
        <v>0</v>
      </c>
      <c r="G140" s="241">
        <f t="shared" si="13"/>
        <v>0</v>
      </c>
    </row>
    <row r="141" spans="1:7" ht="12" customHeight="1" thickBot="1" x14ac:dyDescent="0.3">
      <c r="A141" s="11" t="s">
        <v>98</v>
      </c>
      <c r="B141" s="7" t="s">
        <v>319</v>
      </c>
      <c r="C141" s="138">
        <f>'5.1. sz. mell'!C139+'5.3. sz. mell  '!C139</f>
        <v>0</v>
      </c>
      <c r="D141" s="210"/>
      <c r="E141" s="138">
        <f>'5.1. sz. mell'!E139+'5.3. sz. mell  '!E139</f>
        <v>0</v>
      </c>
      <c r="F141" s="308">
        <f t="shared" si="12"/>
        <v>0</v>
      </c>
      <c r="G141" s="241">
        <f t="shared" si="13"/>
        <v>0</v>
      </c>
    </row>
    <row r="142" spans="1:7" ht="12" customHeight="1" thickBot="1" x14ac:dyDescent="0.3">
      <c r="A142" s="18" t="s">
        <v>10</v>
      </c>
      <c r="B142" s="50" t="s">
        <v>327</v>
      </c>
      <c r="C142" s="143">
        <f>+C143+C144+C145+C146</f>
        <v>28491789</v>
      </c>
      <c r="D142" s="212">
        <f>+D143+D144+D145+D146</f>
        <v>0</v>
      </c>
      <c r="E142" s="143">
        <f>+E143+E144+E145+E146</f>
        <v>2098305</v>
      </c>
      <c r="F142" s="143">
        <f>+F143+F144+F145+F146</f>
        <v>2098305</v>
      </c>
      <c r="G142" s="179">
        <f>+G143+G144+G145+G146</f>
        <v>30590094</v>
      </c>
    </row>
    <row r="143" spans="1:7" ht="12" customHeight="1" x14ac:dyDescent="0.25">
      <c r="A143" s="13" t="s">
        <v>55</v>
      </c>
      <c r="B143" s="7" t="s">
        <v>259</v>
      </c>
      <c r="C143" s="138">
        <f>'5.1. sz. mell'!C141+'5.3. sz. mell  '!C141</f>
        <v>0</v>
      </c>
      <c r="D143" s="210"/>
      <c r="E143" s="138">
        <f>'5.1. sz. mell'!E141+'5.3. sz. mell  '!E141</f>
        <v>0</v>
      </c>
      <c r="F143" s="308">
        <f>D143+E143</f>
        <v>0</v>
      </c>
      <c r="G143" s="241">
        <f>C143+F143</f>
        <v>0</v>
      </c>
    </row>
    <row r="144" spans="1:7" ht="12" customHeight="1" x14ac:dyDescent="0.25">
      <c r="A144" s="13" t="s">
        <v>56</v>
      </c>
      <c r="B144" s="7" t="s">
        <v>260</v>
      </c>
      <c r="C144" s="138">
        <f>'5.1. sz. mell'!C142+'5.3. sz. mell  '!C142</f>
        <v>0</v>
      </c>
      <c r="D144" s="210"/>
      <c r="E144" s="138">
        <f>'5.1. sz. mell'!E142+'5.3. sz. mell  '!E142</f>
        <v>2098305</v>
      </c>
      <c r="F144" s="308">
        <f>D144+E144</f>
        <v>2098305</v>
      </c>
      <c r="G144" s="241">
        <f>C144+F144</f>
        <v>2098305</v>
      </c>
    </row>
    <row r="145" spans="1:11" ht="12" customHeight="1" x14ac:dyDescent="0.25">
      <c r="A145" s="13" t="s">
        <v>176</v>
      </c>
      <c r="B145" s="7" t="s">
        <v>328</v>
      </c>
      <c r="C145" s="138">
        <f>'5.1. sz. mell'!C143+'5.3. sz. mell  '!C143</f>
        <v>28491789</v>
      </c>
      <c r="D145" s="210"/>
      <c r="E145" s="138">
        <f>'5.1. sz. mell'!E143+'5.3. sz. mell  '!E143</f>
        <v>0</v>
      </c>
      <c r="F145" s="308">
        <f>D145+E145</f>
        <v>0</v>
      </c>
      <c r="G145" s="241">
        <f>C145+F145</f>
        <v>28491789</v>
      </c>
    </row>
    <row r="146" spans="1:11" ht="12" customHeight="1" thickBot="1" x14ac:dyDescent="0.3">
      <c r="A146" s="11" t="s">
        <v>177</v>
      </c>
      <c r="B146" s="5" t="s">
        <v>279</v>
      </c>
      <c r="C146" s="138">
        <f>'5.1. sz. mell'!C144+'5.3. sz. mell  '!C144</f>
        <v>0</v>
      </c>
      <c r="D146" s="210"/>
      <c r="E146" s="138">
        <f>'5.1. sz. mell'!E144+'5.3. sz. mell  '!E144</f>
        <v>0</v>
      </c>
      <c r="F146" s="308">
        <f>D146+E146</f>
        <v>0</v>
      </c>
      <c r="G146" s="241">
        <f>C146+F146</f>
        <v>0</v>
      </c>
    </row>
    <row r="147" spans="1:11" ht="12" customHeight="1" thickBot="1" x14ac:dyDescent="0.3">
      <c r="A147" s="18" t="s">
        <v>11</v>
      </c>
      <c r="B147" s="50" t="s">
        <v>329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25">
      <c r="A148" s="13" t="s">
        <v>57</v>
      </c>
      <c r="B148" s="7" t="s">
        <v>324</v>
      </c>
      <c r="C148" s="138">
        <f>'5.1. sz. mell'!C146+'5.3. sz. mell  '!C146</f>
        <v>0</v>
      </c>
      <c r="D148" s="210"/>
      <c r="E148" s="138">
        <f>'5.1. sz. mell'!E146+'5.3. sz. mell  '!E146</f>
        <v>0</v>
      </c>
      <c r="F148" s="308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25">
      <c r="A149" s="13" t="s">
        <v>58</v>
      </c>
      <c r="B149" s="7" t="s">
        <v>331</v>
      </c>
      <c r="C149" s="138">
        <f>'5.1. sz. mell'!C147+'5.3. sz. mell  '!C147</f>
        <v>0</v>
      </c>
      <c r="D149" s="210"/>
      <c r="E149" s="138">
        <f>'5.1. sz. mell'!E147+'5.3. sz. mell  '!E147</f>
        <v>0</v>
      </c>
      <c r="F149" s="308">
        <f t="shared" si="14"/>
        <v>0</v>
      </c>
      <c r="G149" s="241">
        <f t="shared" si="15"/>
        <v>0</v>
      </c>
    </row>
    <row r="150" spans="1:11" ht="12" customHeight="1" x14ac:dyDescent="0.25">
      <c r="A150" s="13" t="s">
        <v>188</v>
      </c>
      <c r="B150" s="7" t="s">
        <v>326</v>
      </c>
      <c r="C150" s="138">
        <f>'5.1. sz. mell'!C148+'5.3. sz. mell  '!C148</f>
        <v>0</v>
      </c>
      <c r="D150" s="210"/>
      <c r="E150" s="138">
        <f>'5.1. sz. mell'!E148+'5.3. sz. mell  '!E148</f>
        <v>0</v>
      </c>
      <c r="F150" s="308">
        <f t="shared" si="14"/>
        <v>0</v>
      </c>
      <c r="G150" s="241">
        <f t="shared" si="15"/>
        <v>0</v>
      </c>
    </row>
    <row r="151" spans="1:11" ht="12" customHeight="1" x14ac:dyDescent="0.25">
      <c r="A151" s="13" t="s">
        <v>189</v>
      </c>
      <c r="B151" s="7" t="s">
        <v>332</v>
      </c>
      <c r="C151" s="138">
        <f>'5.1. sz. mell'!C149+'5.3. sz. mell  '!C149</f>
        <v>0</v>
      </c>
      <c r="D151" s="210"/>
      <c r="E151" s="138">
        <f>'5.1. sz. mell'!E149+'5.3. sz. mell  '!E149</f>
        <v>0</v>
      </c>
      <c r="F151" s="308">
        <f t="shared" si="14"/>
        <v>0</v>
      </c>
      <c r="G151" s="241">
        <f t="shared" si="15"/>
        <v>0</v>
      </c>
    </row>
    <row r="152" spans="1:11" ht="12" customHeight="1" thickBot="1" x14ac:dyDescent="0.3">
      <c r="A152" s="13" t="s">
        <v>330</v>
      </c>
      <c r="B152" s="7" t="s">
        <v>333</v>
      </c>
      <c r="C152" s="138">
        <f>'5.1. sz. mell'!C150+'5.3. sz. mell  '!C150</f>
        <v>0</v>
      </c>
      <c r="D152" s="210"/>
      <c r="E152" s="138">
        <f>'5.1. sz. mell'!E150+'5.3. sz. mell  '!E150</f>
        <v>0</v>
      </c>
      <c r="F152" s="309">
        <f t="shared" si="14"/>
        <v>0</v>
      </c>
      <c r="G152" s="242">
        <f t="shared" si="15"/>
        <v>0</v>
      </c>
    </row>
    <row r="153" spans="1:11" ht="12" customHeight="1" thickBot="1" x14ac:dyDescent="0.3">
      <c r="A153" s="18" t="s">
        <v>12</v>
      </c>
      <c r="B153" s="50" t="s">
        <v>334</v>
      </c>
      <c r="C153" s="204"/>
      <c r="D153" s="214"/>
      <c r="E153" s="204"/>
      <c r="F153" s="203">
        <f t="shared" si="14"/>
        <v>0</v>
      </c>
      <c r="G153" s="276">
        <f t="shared" si="15"/>
        <v>0</v>
      </c>
    </row>
    <row r="154" spans="1:11" ht="12" customHeight="1" thickBot="1" x14ac:dyDescent="0.3">
      <c r="A154" s="18" t="s">
        <v>13</v>
      </c>
      <c r="B154" s="50" t="s">
        <v>335</v>
      </c>
      <c r="C154" s="204"/>
      <c r="D154" s="214"/>
      <c r="E154" s="277"/>
      <c r="F154" s="311">
        <f t="shared" si="14"/>
        <v>0</v>
      </c>
      <c r="G154" s="180">
        <f>C154+D154</f>
        <v>0</v>
      </c>
    </row>
    <row r="155" spans="1:11" ht="15" customHeight="1" thickBot="1" x14ac:dyDescent="0.3">
      <c r="A155" s="18" t="s">
        <v>14</v>
      </c>
      <c r="B155" s="50" t="s">
        <v>337</v>
      </c>
      <c r="C155" s="205">
        <f>+C131+C135+C142+C147+C153+C154</f>
        <v>28491789</v>
      </c>
      <c r="D155" s="215">
        <f>+D131+D135+D142+D147+D153+D154</f>
        <v>0</v>
      </c>
      <c r="E155" s="205">
        <f>+E131+E135+E142+E147+E153+E154</f>
        <v>2098305</v>
      </c>
      <c r="F155" s="205">
        <f>+F131+F135+F142+F147+F153+F154</f>
        <v>2098305</v>
      </c>
      <c r="G155" s="199">
        <f>C155+F155</f>
        <v>30590094</v>
      </c>
      <c r="H155" s="160"/>
      <c r="I155" s="161"/>
      <c r="J155" s="161"/>
      <c r="K155" s="161"/>
    </row>
    <row r="156" spans="1:11" s="150" customFormat="1" ht="12.95" customHeight="1" thickBot="1" x14ac:dyDescent="0.25">
      <c r="A156" s="81" t="s">
        <v>15</v>
      </c>
      <c r="B156" s="124" t="s">
        <v>336</v>
      </c>
      <c r="C156" s="205">
        <f>+C130+C155</f>
        <v>257110817</v>
      </c>
      <c r="D156" s="215">
        <f>+D130+D155</f>
        <v>0</v>
      </c>
      <c r="E156" s="205">
        <f>+E130+E155</f>
        <v>16668703</v>
      </c>
      <c r="F156" s="205">
        <f>+F130+F155</f>
        <v>16668703</v>
      </c>
      <c r="G156" s="199">
        <f>+G130+G155</f>
        <v>273779520</v>
      </c>
      <c r="K156" s="347">
        <f>G156-G88</f>
        <v>0</v>
      </c>
    </row>
    <row r="157" spans="1:11" ht="7.5" customHeight="1" x14ac:dyDescent="0.25"/>
    <row r="158" spans="1:11" x14ac:dyDescent="0.25">
      <c r="A158" s="360" t="s">
        <v>261</v>
      </c>
      <c r="B158" s="360"/>
      <c r="C158" s="360"/>
      <c r="D158" s="360"/>
      <c r="E158" s="360"/>
      <c r="F158" s="360"/>
      <c r="G158" s="360"/>
    </row>
    <row r="159" spans="1:11" ht="15" customHeight="1" thickBot="1" x14ac:dyDescent="0.3">
      <c r="A159" s="350" t="s">
        <v>84</v>
      </c>
      <c r="B159" s="350"/>
      <c r="C159" s="83"/>
      <c r="G159" s="83" t="str">
        <f>G91</f>
        <v>Forintban!</v>
      </c>
    </row>
    <row r="160" spans="1:11" ht="25.5" customHeight="1" thickBot="1" x14ac:dyDescent="0.3">
      <c r="A160" s="18">
        <v>1</v>
      </c>
      <c r="B160" s="23" t="s">
        <v>338</v>
      </c>
      <c r="C160" s="207">
        <f>+C63-C130</f>
        <v>0</v>
      </c>
      <c r="D160" s="137">
        <f>+D63-D130</f>
        <v>0</v>
      </c>
      <c r="E160" s="137">
        <f>+E63-E130</f>
        <v>-78200984</v>
      </c>
      <c r="F160" s="137">
        <f>+F63-F130</f>
        <v>-78200984</v>
      </c>
      <c r="G160" s="77">
        <f>+G63-G130</f>
        <v>-78200984</v>
      </c>
    </row>
    <row r="161" spans="1:7" ht="32.25" customHeight="1" thickBot="1" x14ac:dyDescent="0.3">
      <c r="A161" s="18" t="s">
        <v>6</v>
      </c>
      <c r="B161" s="23" t="s">
        <v>344</v>
      </c>
      <c r="C161" s="137">
        <f>+C87-C155</f>
        <v>0</v>
      </c>
      <c r="D161" s="137">
        <f>+D87-D155</f>
        <v>0</v>
      </c>
      <c r="E161" s="137">
        <f>+E87-E155</f>
        <v>78200984</v>
      </c>
      <c r="F161" s="137">
        <f>+F87-F155</f>
        <v>78200984</v>
      </c>
      <c r="G161" s="77">
        <f>+G87-G155</f>
        <v>78200984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9" fitToHeight="2" orientation="portrait" r:id="rId1"/>
  <headerFooter alignWithMargins="0">
    <oddHeader xml:space="preserve">&amp;C&amp;"Times New Roman CE,Félkövér"&amp;12
TISZACSERMELY KÖZSÉG ÖNKORMÁNYZATA
2018. ÉVI KÖLTSÉGVETÉSÉNEK ÖSSZEVONT MÓDOSÍTOTT MÉRLEGE&amp;10
&amp;R&amp;"Times New Roman CE,Félkövér dőlt"&amp;11 1.1. melléklet </oddHeader>
  </headerFooter>
  <rowBreaks count="2" manualBreakCount="2">
    <brk id="67" max="6" man="1"/>
    <brk id="8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7" zoomScale="90" zoomScaleNormal="90" zoomScaleSheetLayoutView="100" workbookViewId="0">
      <selection activeCell="L12" sqref="L12"/>
    </sheetView>
  </sheetViews>
  <sheetFormatPr defaultRowHeight="12.75" x14ac:dyDescent="0.2"/>
  <cols>
    <col min="1" max="1" width="6.83203125" style="34" customWidth="1"/>
    <col min="2" max="2" width="48" style="58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 x14ac:dyDescent="0.2">
      <c r="B1" s="90" t="s">
        <v>88</v>
      </c>
      <c r="C1" s="91"/>
      <c r="D1" s="91"/>
      <c r="E1" s="91"/>
      <c r="F1" s="91"/>
      <c r="G1" s="91"/>
      <c r="H1" s="91"/>
      <c r="I1" s="348" t="s">
        <v>463</v>
      </c>
      <c r="J1" s="363"/>
    </row>
    <row r="2" spans="1:10" ht="14.25" thickBot="1" x14ac:dyDescent="0.25">
      <c r="G2" s="92"/>
      <c r="H2" s="206"/>
      <c r="I2" s="206" t="s">
        <v>436</v>
      </c>
      <c r="J2" s="363"/>
    </row>
    <row r="3" spans="1:10" ht="18" customHeight="1" thickBot="1" x14ac:dyDescent="0.25">
      <c r="A3" s="361" t="s">
        <v>47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3"/>
    </row>
    <row r="4" spans="1:10" s="96" customFormat="1" ht="42.75" customHeight="1" thickBot="1" x14ac:dyDescent="0.25">
      <c r="A4" s="362"/>
      <c r="B4" s="59" t="s">
        <v>40</v>
      </c>
      <c r="C4" s="330" t="str">
        <f>+CONCATENATE('1.1.sz.mell.'!C3," eredeti előirányzat")</f>
        <v>2018. évi eredeti előirányzat</v>
      </c>
      <c r="D4" s="331" t="s">
        <v>466</v>
      </c>
      <c r="E4" s="331" t="str">
        <f>+CONCATENATE(LEFT('1.1.sz.mell.'!C3,4),". 12.31Módisítás után" )</f>
        <v>2018. 12.31Módisítás után</v>
      </c>
      <c r="F4" s="332" t="s">
        <v>40</v>
      </c>
      <c r="G4" s="330" t="str">
        <f>+C4</f>
        <v>2018. évi eredeti előirányzat</v>
      </c>
      <c r="H4" s="333" t="str">
        <f>+D4</f>
        <v>Halmozott módosítás 2018.12.31-ig</v>
      </c>
      <c r="I4" s="334" t="str">
        <f>+E4</f>
        <v>2018. 12.31Módisítás után</v>
      </c>
      <c r="J4" s="363"/>
    </row>
    <row r="5" spans="1:10" s="100" customFormat="1" ht="12" customHeight="1" thickBot="1" x14ac:dyDescent="0.25">
      <c r="A5" s="97" t="s">
        <v>351</v>
      </c>
      <c r="B5" s="98" t="s">
        <v>352</v>
      </c>
      <c r="C5" s="99" t="s">
        <v>353</v>
      </c>
      <c r="D5" s="217" t="s">
        <v>355</v>
      </c>
      <c r="E5" s="217" t="s">
        <v>433</v>
      </c>
      <c r="F5" s="98" t="s">
        <v>378</v>
      </c>
      <c r="G5" s="99" t="s">
        <v>357</v>
      </c>
      <c r="H5" s="99" t="s">
        <v>358</v>
      </c>
      <c r="I5" s="259" t="s">
        <v>434</v>
      </c>
      <c r="J5" s="363"/>
    </row>
    <row r="6" spans="1:10" ht="12.95" customHeight="1" x14ac:dyDescent="0.2">
      <c r="A6" s="101" t="s">
        <v>5</v>
      </c>
      <c r="B6" s="102" t="s">
        <v>262</v>
      </c>
      <c r="C6" s="84">
        <f>'1.1.sz.mell.'!C6</f>
        <v>57676016</v>
      </c>
      <c r="D6" s="84">
        <f>'1.1.sz.mell.'!E6</f>
        <v>4928834</v>
      </c>
      <c r="E6" s="247">
        <f>C6+D6</f>
        <v>62604850</v>
      </c>
      <c r="F6" s="102" t="s">
        <v>41</v>
      </c>
      <c r="G6" s="84">
        <f>'1.1.sz.mell.'!C96</f>
        <v>81460560</v>
      </c>
      <c r="H6" s="84">
        <f>'1.1.sz.mell.'!E96</f>
        <v>11301917</v>
      </c>
      <c r="I6" s="251">
        <f>G6+H6</f>
        <v>92762477</v>
      </c>
      <c r="J6" s="363"/>
    </row>
    <row r="7" spans="1:10" ht="12.95" customHeight="1" x14ac:dyDescent="0.2">
      <c r="A7" s="103" t="s">
        <v>6</v>
      </c>
      <c r="B7" s="104" t="s">
        <v>263</v>
      </c>
      <c r="C7" s="85">
        <f>'1.1.sz.mell.'!C13</f>
        <v>86466974</v>
      </c>
      <c r="D7" s="84">
        <f>'1.1.sz.mell.'!E13</f>
        <v>-4561986</v>
      </c>
      <c r="E7" s="247">
        <f t="shared" ref="E7:E16" si="0">C7+D7</f>
        <v>81904988</v>
      </c>
      <c r="F7" s="104" t="s">
        <v>104</v>
      </c>
      <c r="G7" s="84">
        <f>'1.1.sz.mell.'!C97</f>
        <v>10871243</v>
      </c>
      <c r="H7" s="84">
        <f>'1.1.sz.mell.'!E97</f>
        <v>1779866</v>
      </c>
      <c r="I7" s="251">
        <f t="shared" ref="I7:I17" si="1">G7+H7</f>
        <v>12651109</v>
      </c>
      <c r="J7" s="363"/>
    </row>
    <row r="8" spans="1:10" ht="12.95" customHeight="1" x14ac:dyDescent="0.2">
      <c r="A8" s="103" t="s">
        <v>7</v>
      </c>
      <c r="B8" s="104" t="s">
        <v>284</v>
      </c>
      <c r="C8" s="85"/>
      <c r="D8" s="85"/>
      <c r="E8" s="247">
        <f t="shared" si="0"/>
        <v>0</v>
      </c>
      <c r="F8" s="104" t="s">
        <v>127</v>
      </c>
      <c r="G8" s="84">
        <f>'1.1.sz.mell.'!C98</f>
        <v>46066711</v>
      </c>
      <c r="H8" s="84">
        <f>'1.1.sz.mell.'!E98</f>
        <v>925781</v>
      </c>
      <c r="I8" s="251">
        <f t="shared" si="1"/>
        <v>46992492</v>
      </c>
      <c r="J8" s="363"/>
    </row>
    <row r="9" spans="1:10" ht="12.95" customHeight="1" x14ac:dyDescent="0.2">
      <c r="A9" s="103" t="s">
        <v>8</v>
      </c>
      <c r="B9" s="104" t="s">
        <v>95</v>
      </c>
      <c r="C9" s="85">
        <f>'1.1.sz.mell.'!C27</f>
        <v>3000000</v>
      </c>
      <c r="D9" s="85">
        <f>'1.1.sz.mell.'!E27</f>
        <v>1125969</v>
      </c>
      <c r="E9" s="247">
        <f t="shared" si="0"/>
        <v>4125969</v>
      </c>
      <c r="F9" s="104" t="s">
        <v>105</v>
      </c>
      <c r="G9" s="84">
        <f>'1.1.sz.mell.'!C99</f>
        <v>8975000</v>
      </c>
      <c r="H9" s="84">
        <f>'1.1.sz.mell.'!E99</f>
        <v>-3382320</v>
      </c>
      <c r="I9" s="251">
        <f t="shared" si="1"/>
        <v>5592680</v>
      </c>
      <c r="J9" s="363"/>
    </row>
    <row r="10" spans="1:10" ht="12.95" customHeight="1" x14ac:dyDescent="0.2">
      <c r="A10" s="103" t="s">
        <v>9</v>
      </c>
      <c r="B10" s="105" t="s">
        <v>288</v>
      </c>
      <c r="C10" s="85">
        <f>'1.1.sz.mell.'!C35</f>
        <v>1651000</v>
      </c>
      <c r="D10" s="85">
        <f>'1.1.sz.mell.'!E35</f>
        <v>4100167</v>
      </c>
      <c r="E10" s="247">
        <f t="shared" si="0"/>
        <v>5751167</v>
      </c>
      <c r="F10" s="104" t="s">
        <v>106</v>
      </c>
      <c r="G10" s="84">
        <f>'1.1.sz.mell.'!C100</f>
        <v>0</v>
      </c>
      <c r="H10" s="84">
        <f>'1.1.sz.mell.'!E100</f>
        <v>6536675</v>
      </c>
      <c r="I10" s="251">
        <f t="shared" si="1"/>
        <v>6536675</v>
      </c>
      <c r="J10" s="363"/>
    </row>
    <row r="11" spans="1:10" ht="12.95" customHeight="1" x14ac:dyDescent="0.2">
      <c r="A11" s="103" t="s">
        <v>10</v>
      </c>
      <c r="B11" s="104" t="s">
        <v>264</v>
      </c>
      <c r="C11" s="86"/>
      <c r="D11" s="86"/>
      <c r="E11" s="247">
        <f t="shared" si="0"/>
        <v>0</v>
      </c>
      <c r="F11" s="104" t="s">
        <v>35</v>
      </c>
      <c r="G11" s="84">
        <f>'1.1.sz.mell.'!C101</f>
        <v>0</v>
      </c>
      <c r="H11" s="84">
        <f>'1.1.sz.mell.'!E101</f>
        <v>0</v>
      </c>
      <c r="I11" s="251">
        <f t="shared" si="1"/>
        <v>0</v>
      </c>
      <c r="J11" s="363"/>
    </row>
    <row r="12" spans="1:10" ht="12.95" customHeight="1" x14ac:dyDescent="0.2">
      <c r="A12" s="103" t="s">
        <v>11</v>
      </c>
      <c r="B12" s="104" t="s">
        <v>345</v>
      </c>
      <c r="C12" s="85"/>
      <c r="D12" s="85"/>
      <c r="E12" s="247">
        <f t="shared" si="0"/>
        <v>0</v>
      </c>
      <c r="F12" s="30" t="s">
        <v>450</v>
      </c>
      <c r="G12" s="84">
        <v>0</v>
      </c>
      <c r="H12" s="84">
        <v>0</v>
      </c>
      <c r="I12" s="251">
        <f t="shared" si="1"/>
        <v>0</v>
      </c>
      <c r="J12" s="363"/>
    </row>
    <row r="13" spans="1:10" ht="12.95" customHeight="1" x14ac:dyDescent="0.2">
      <c r="A13" s="103" t="s">
        <v>12</v>
      </c>
      <c r="B13" s="30"/>
      <c r="C13" s="85"/>
      <c r="D13" s="85"/>
      <c r="E13" s="247">
        <f t="shared" si="0"/>
        <v>0</v>
      </c>
      <c r="F13" s="30"/>
      <c r="G13" s="84"/>
      <c r="H13" s="84"/>
      <c r="I13" s="251">
        <f t="shared" si="1"/>
        <v>0</v>
      </c>
      <c r="J13" s="363"/>
    </row>
    <row r="14" spans="1:10" ht="12.95" customHeight="1" x14ac:dyDescent="0.2">
      <c r="A14" s="103" t="s">
        <v>13</v>
      </c>
      <c r="B14" s="162"/>
      <c r="C14" s="86"/>
      <c r="D14" s="86"/>
      <c r="E14" s="247">
        <f t="shared" si="0"/>
        <v>0</v>
      </c>
      <c r="F14" s="30"/>
      <c r="G14" s="84">
        <f>'1.1.sz.mell.'!C104</f>
        <v>0</v>
      </c>
      <c r="H14" s="84">
        <v>0</v>
      </c>
      <c r="I14" s="251">
        <f t="shared" si="1"/>
        <v>0</v>
      </c>
      <c r="J14" s="363"/>
    </row>
    <row r="15" spans="1:10" ht="12.95" customHeight="1" x14ac:dyDescent="0.2">
      <c r="A15" s="103" t="s">
        <v>14</v>
      </c>
      <c r="B15" s="30"/>
      <c r="C15" s="85"/>
      <c r="D15" s="85"/>
      <c r="E15" s="247">
        <f t="shared" si="0"/>
        <v>0</v>
      </c>
      <c r="F15" s="30"/>
      <c r="G15" s="85"/>
      <c r="H15" s="85"/>
      <c r="I15" s="251">
        <f t="shared" si="1"/>
        <v>0</v>
      </c>
      <c r="J15" s="363"/>
    </row>
    <row r="16" spans="1:10" ht="12.95" customHeight="1" x14ac:dyDescent="0.2">
      <c r="A16" s="103" t="s">
        <v>15</v>
      </c>
      <c r="B16" s="30"/>
      <c r="C16" s="85"/>
      <c r="D16" s="85"/>
      <c r="E16" s="247">
        <f t="shared" si="0"/>
        <v>0</v>
      </c>
      <c r="F16" s="30"/>
      <c r="G16" s="85"/>
      <c r="H16" s="85"/>
      <c r="I16" s="251">
        <f t="shared" si="1"/>
        <v>0</v>
      </c>
      <c r="J16" s="363"/>
    </row>
    <row r="17" spans="1:10" ht="12.95" customHeight="1" thickBot="1" x14ac:dyDescent="0.25">
      <c r="A17" s="103" t="s">
        <v>16</v>
      </c>
      <c r="B17" s="36"/>
      <c r="C17" s="87"/>
      <c r="D17" s="87"/>
      <c r="E17" s="248"/>
      <c r="F17" s="30"/>
      <c r="G17" s="87"/>
      <c r="H17" s="87"/>
      <c r="I17" s="251">
        <f t="shared" si="1"/>
        <v>0</v>
      </c>
      <c r="J17" s="363"/>
    </row>
    <row r="18" spans="1:10" ht="21.75" thickBot="1" x14ac:dyDescent="0.25">
      <c r="A18" s="106" t="s">
        <v>17</v>
      </c>
      <c r="B18" s="51" t="s">
        <v>346</v>
      </c>
      <c r="C18" s="88">
        <f>SUM(C6:C17)</f>
        <v>148793990</v>
      </c>
      <c r="D18" s="88">
        <f>SUM(D6:D17)</f>
        <v>5592984</v>
      </c>
      <c r="E18" s="88">
        <f>SUM(E6:E17)</f>
        <v>154386974</v>
      </c>
      <c r="F18" s="51" t="s">
        <v>270</v>
      </c>
      <c r="G18" s="88">
        <f>SUM(G6:G17)</f>
        <v>147373514</v>
      </c>
      <c r="H18" s="88">
        <f>SUM(H6:H17)</f>
        <v>17161919</v>
      </c>
      <c r="I18" s="122">
        <f>SUM(I6:I17)</f>
        <v>164535433</v>
      </c>
      <c r="J18" s="363"/>
    </row>
    <row r="19" spans="1:10" ht="12.95" customHeight="1" x14ac:dyDescent="0.2">
      <c r="A19" s="107" t="s">
        <v>18</v>
      </c>
      <c r="B19" s="108" t="s">
        <v>267</v>
      </c>
      <c r="C19" s="194">
        <f>+C20+C21+C22+C23</f>
        <v>28491789</v>
      </c>
      <c r="D19" s="194">
        <f>+D20+D21+D22+D23</f>
        <v>80299289</v>
      </c>
      <c r="E19" s="194">
        <f>+E20+E21+E22+E23</f>
        <v>108791078</v>
      </c>
      <c r="F19" s="109" t="s">
        <v>112</v>
      </c>
      <c r="G19" s="89"/>
      <c r="H19" s="89"/>
      <c r="I19" s="252">
        <f>G19+H19</f>
        <v>0</v>
      </c>
      <c r="J19" s="363"/>
    </row>
    <row r="20" spans="1:10" ht="12.95" customHeight="1" x14ac:dyDescent="0.2">
      <c r="A20" s="110" t="s">
        <v>19</v>
      </c>
      <c r="B20" s="109" t="s">
        <v>120</v>
      </c>
      <c r="C20" s="42">
        <f>'1.1.sz.mell.'!C73</f>
        <v>0</v>
      </c>
      <c r="D20" s="42">
        <v>80299289</v>
      </c>
      <c r="E20" s="249">
        <f>C20+D20</f>
        <v>80299289</v>
      </c>
      <c r="F20" s="109" t="s">
        <v>269</v>
      </c>
      <c r="G20" s="42"/>
      <c r="H20" s="42"/>
      <c r="I20" s="253">
        <f t="shared" ref="I20:I28" si="2">G20+H20</f>
        <v>0</v>
      </c>
      <c r="J20" s="363"/>
    </row>
    <row r="21" spans="1:10" ht="12.95" customHeight="1" x14ac:dyDescent="0.2">
      <c r="A21" s="110" t="s">
        <v>20</v>
      </c>
      <c r="B21" s="109" t="s">
        <v>121</v>
      </c>
      <c r="C21" s="42"/>
      <c r="D21" s="42">
        <v>0</v>
      </c>
      <c r="E21" s="249">
        <f>C21+D21</f>
        <v>0</v>
      </c>
      <c r="F21" s="109" t="s">
        <v>86</v>
      </c>
      <c r="G21" s="42"/>
      <c r="H21" s="42"/>
      <c r="I21" s="253">
        <f t="shared" si="2"/>
        <v>0</v>
      </c>
      <c r="J21" s="363"/>
    </row>
    <row r="22" spans="1:10" ht="12.95" customHeight="1" x14ac:dyDescent="0.2">
      <c r="A22" s="110" t="s">
        <v>21</v>
      </c>
      <c r="B22" s="109" t="s">
        <v>125</v>
      </c>
      <c r="C22" s="42"/>
      <c r="D22" s="42"/>
      <c r="E22" s="249">
        <f>C22+D22</f>
        <v>0</v>
      </c>
      <c r="F22" s="109" t="s">
        <v>87</v>
      </c>
      <c r="G22" s="42"/>
      <c r="H22" s="42"/>
      <c r="I22" s="253">
        <f t="shared" si="2"/>
        <v>0</v>
      </c>
      <c r="J22" s="363"/>
    </row>
    <row r="23" spans="1:10" ht="12.95" customHeight="1" x14ac:dyDescent="0.2">
      <c r="A23" s="110" t="s">
        <v>22</v>
      </c>
      <c r="B23" s="109" t="s">
        <v>126</v>
      </c>
      <c r="C23" s="42">
        <f>'1.1.sz.mell.'!C76</f>
        <v>28491789</v>
      </c>
      <c r="D23" s="42"/>
      <c r="E23" s="249">
        <f>C23+D23</f>
        <v>28491789</v>
      </c>
      <c r="F23" s="108" t="s">
        <v>128</v>
      </c>
      <c r="G23" s="42"/>
      <c r="H23" s="42">
        <f>'1.1.sz.mell.'!E144</f>
        <v>2098305</v>
      </c>
      <c r="I23" s="253">
        <f t="shared" si="2"/>
        <v>2098305</v>
      </c>
      <c r="J23" s="363"/>
    </row>
    <row r="24" spans="1:10" ht="12.95" customHeight="1" x14ac:dyDescent="0.2">
      <c r="A24" s="110" t="s">
        <v>23</v>
      </c>
      <c r="B24" s="109" t="s">
        <v>268</v>
      </c>
      <c r="C24" s="111">
        <f>+C25+C26</f>
        <v>0</v>
      </c>
      <c r="D24" s="111">
        <f>+D25+D26</f>
        <v>0</v>
      </c>
      <c r="E24" s="111">
        <f>+E25+E26</f>
        <v>0</v>
      </c>
      <c r="F24" s="109" t="s">
        <v>113</v>
      </c>
      <c r="G24" s="42"/>
      <c r="H24" s="42"/>
      <c r="I24" s="253">
        <f t="shared" si="2"/>
        <v>0</v>
      </c>
      <c r="J24" s="363"/>
    </row>
    <row r="25" spans="1:10" ht="12.95" customHeight="1" x14ac:dyDescent="0.2">
      <c r="A25" s="107" t="s">
        <v>24</v>
      </c>
      <c r="B25" s="108" t="s">
        <v>265</v>
      </c>
      <c r="C25" s="89"/>
      <c r="D25" s="89"/>
      <c r="E25" s="250">
        <f>C25+D25</f>
        <v>0</v>
      </c>
      <c r="F25" s="102" t="s">
        <v>328</v>
      </c>
      <c r="G25" s="89"/>
      <c r="H25" s="89"/>
      <c r="I25" s="252">
        <f t="shared" si="2"/>
        <v>0</v>
      </c>
      <c r="J25" s="363"/>
    </row>
    <row r="26" spans="1:10" ht="12.95" customHeight="1" x14ac:dyDescent="0.2">
      <c r="A26" s="110" t="s">
        <v>25</v>
      </c>
      <c r="B26" s="109" t="s">
        <v>266</v>
      </c>
      <c r="C26" s="42"/>
      <c r="D26" s="42"/>
      <c r="E26" s="249">
        <f>C26+D26</f>
        <v>0</v>
      </c>
      <c r="F26" s="104" t="s">
        <v>334</v>
      </c>
      <c r="G26" s="42">
        <f>'1.1.sz.mell.'!C145</f>
        <v>28491789</v>
      </c>
      <c r="H26" s="42"/>
      <c r="I26" s="253">
        <f t="shared" si="2"/>
        <v>28491789</v>
      </c>
      <c r="J26" s="363"/>
    </row>
    <row r="27" spans="1:10" ht="12.95" customHeight="1" x14ac:dyDescent="0.2">
      <c r="A27" s="103" t="s">
        <v>26</v>
      </c>
      <c r="B27" s="109" t="s">
        <v>429</v>
      </c>
      <c r="C27" s="42"/>
      <c r="D27" s="42"/>
      <c r="E27" s="249">
        <f>C27+D27</f>
        <v>0</v>
      </c>
      <c r="F27" s="104" t="s">
        <v>335</v>
      </c>
      <c r="G27" s="42"/>
      <c r="H27" s="42"/>
      <c r="I27" s="253">
        <f t="shared" si="2"/>
        <v>0</v>
      </c>
      <c r="J27" s="363"/>
    </row>
    <row r="28" spans="1:10" ht="12.95" customHeight="1" thickBot="1" x14ac:dyDescent="0.25">
      <c r="A28" s="133" t="s">
        <v>27</v>
      </c>
      <c r="B28" s="108" t="s">
        <v>223</v>
      </c>
      <c r="C28" s="89"/>
      <c r="D28" s="89"/>
      <c r="E28" s="250">
        <f>C28+D28</f>
        <v>0</v>
      </c>
      <c r="F28" s="164"/>
      <c r="G28" s="89"/>
      <c r="H28" s="89"/>
      <c r="I28" s="252">
        <f t="shared" si="2"/>
        <v>0</v>
      </c>
      <c r="J28" s="363"/>
    </row>
    <row r="29" spans="1:10" ht="24" customHeight="1" thickBot="1" x14ac:dyDescent="0.25">
      <c r="A29" s="106" t="s">
        <v>28</v>
      </c>
      <c r="B29" s="51" t="s">
        <v>347</v>
      </c>
      <c r="C29" s="88">
        <f>+C19+C24+C27+C28</f>
        <v>28491789</v>
      </c>
      <c r="D29" s="88">
        <f>+D19+D24+D27+D28</f>
        <v>80299289</v>
      </c>
      <c r="E29" s="218">
        <f>+E19+E24+E27+E28</f>
        <v>108791078</v>
      </c>
      <c r="F29" s="51" t="s">
        <v>349</v>
      </c>
      <c r="G29" s="88">
        <f>SUM(G19:G28)</f>
        <v>28491789</v>
      </c>
      <c r="H29" s="88">
        <f>SUM(H19:H28)</f>
        <v>2098305</v>
      </c>
      <c r="I29" s="122">
        <f>SUM(I19:I28)</f>
        <v>30590094</v>
      </c>
      <c r="J29" s="363"/>
    </row>
    <row r="30" spans="1:10" ht="13.5" thickBot="1" x14ac:dyDescent="0.25">
      <c r="A30" s="106" t="s">
        <v>29</v>
      </c>
      <c r="B30" s="112" t="s">
        <v>348</v>
      </c>
      <c r="C30" s="260">
        <f>+C18+C29</f>
        <v>177285779</v>
      </c>
      <c r="D30" s="260">
        <f>+D18+D29</f>
        <v>85892273</v>
      </c>
      <c r="E30" s="261">
        <f>+E18+E29</f>
        <v>263178052</v>
      </c>
      <c r="F30" s="112" t="s">
        <v>350</v>
      </c>
      <c r="G30" s="260">
        <f>+G18+G29</f>
        <v>175865303</v>
      </c>
      <c r="H30" s="260">
        <f>+H18+H29</f>
        <v>19260224</v>
      </c>
      <c r="I30" s="261">
        <f>+I18+I29</f>
        <v>195125527</v>
      </c>
      <c r="J30" s="363"/>
    </row>
    <row r="31" spans="1:10" ht="13.5" thickBot="1" x14ac:dyDescent="0.25">
      <c r="A31" s="106" t="s">
        <v>30</v>
      </c>
      <c r="B31" s="112" t="s">
        <v>90</v>
      </c>
      <c r="C31" s="260" t="str">
        <f>IF(C18-G18&lt;0,G18-C18,"-")</f>
        <v>-</v>
      </c>
      <c r="D31" s="260">
        <f>IF(D18-H18&lt;0,H18-D18,"-")</f>
        <v>11568935</v>
      </c>
      <c r="E31" s="261">
        <f>IF(E18-I18&lt;0,I18-E18,"-")</f>
        <v>10148459</v>
      </c>
      <c r="F31" s="112" t="s">
        <v>91</v>
      </c>
      <c r="G31" s="260">
        <f>IF(C18-G18&gt;0,C18-G18,"-")</f>
        <v>1420476</v>
      </c>
      <c r="H31" s="260" t="str">
        <f>IF(D18-H18&gt;0,D18-H18,"-")</f>
        <v>-</v>
      </c>
      <c r="I31" s="261" t="str">
        <f>IF(E18-I18&gt;0,E18-I18,"-")</f>
        <v>-</v>
      </c>
      <c r="J31" s="363"/>
    </row>
    <row r="32" spans="1:10" ht="13.5" thickBot="1" x14ac:dyDescent="0.25">
      <c r="A32" s="106" t="s">
        <v>31</v>
      </c>
      <c r="B32" s="112" t="s">
        <v>437</v>
      </c>
      <c r="C32" s="260" t="str">
        <f>IF(C30-G30&lt;0,G30-C30,"-")</f>
        <v>-</v>
      </c>
      <c r="D32" s="260" t="str">
        <f>IF(D30-H30&lt;0,H30-D30,"-")</f>
        <v>-</v>
      </c>
      <c r="E32" s="260" t="str">
        <f>IF(E30-I30&lt;0,I30-E30,"-")</f>
        <v>-</v>
      </c>
      <c r="F32" s="112" t="s">
        <v>438</v>
      </c>
      <c r="G32" s="260">
        <f>IF(C30-G30&gt;0,C30-G30,"-")</f>
        <v>1420476</v>
      </c>
      <c r="H32" s="260">
        <f>IF(D30-H30&gt;0,D30-H30,"-")</f>
        <v>66632049</v>
      </c>
      <c r="I32" s="262">
        <f>IF(E30-I30&gt;0,E30-I30,"-")</f>
        <v>68052525</v>
      </c>
      <c r="J32" s="363"/>
    </row>
    <row r="33" spans="2:6" ht="18.75" x14ac:dyDescent="0.2">
      <c r="B33" s="364"/>
      <c r="C33" s="364"/>
      <c r="D33" s="364"/>
      <c r="E33" s="364"/>
      <c r="F33" s="364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zoomScaleSheetLayoutView="115" workbookViewId="0">
      <selection activeCell="K10" sqref="K10"/>
    </sheetView>
  </sheetViews>
  <sheetFormatPr defaultRowHeight="12.75" x14ac:dyDescent="0.2"/>
  <cols>
    <col min="1" max="1" width="6.83203125" style="34" customWidth="1"/>
    <col min="2" max="2" width="49.83203125" style="58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 x14ac:dyDescent="0.2">
      <c r="B1" s="90" t="s">
        <v>89</v>
      </c>
      <c r="C1" s="91"/>
      <c r="D1" s="91"/>
      <c r="E1" s="91"/>
      <c r="F1" s="91"/>
      <c r="G1" s="91"/>
      <c r="H1" s="91"/>
      <c r="I1" s="348" t="s">
        <v>462</v>
      </c>
      <c r="J1" s="363"/>
    </row>
    <row r="2" spans="1:10" ht="14.25" thickBot="1" x14ac:dyDescent="0.25">
      <c r="G2" s="92"/>
      <c r="H2" s="92"/>
      <c r="I2" s="206" t="s">
        <v>436</v>
      </c>
      <c r="J2" s="363"/>
    </row>
    <row r="3" spans="1:10" ht="13.5" customHeight="1" thickBot="1" x14ac:dyDescent="0.25">
      <c r="A3" s="361" t="s">
        <v>47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3"/>
    </row>
    <row r="4" spans="1:10" s="96" customFormat="1" ht="36.75" thickBot="1" x14ac:dyDescent="0.25">
      <c r="A4" s="362"/>
      <c r="B4" s="59" t="s">
        <v>40</v>
      </c>
      <c r="C4" s="330" t="str">
        <f>+CONCATENATE('1.1.sz.mell.'!C3," eredeti előirányzat")</f>
        <v>2018. évi eredeti előirányzat</v>
      </c>
      <c r="D4" s="331" t="s">
        <v>466</v>
      </c>
      <c r="E4" s="331" t="str">
        <f>+CONCATENATE(LEFT('1.1.sz.mell.'!C3,4),". 12.31 Módisítás után" )</f>
        <v>2018. 12.31 Módisítás után</v>
      </c>
      <c r="F4" s="332" t="s">
        <v>40</v>
      </c>
      <c r="G4" s="330" t="str">
        <f>+C4</f>
        <v>2018. évi eredeti előirányzat</v>
      </c>
      <c r="H4" s="333" t="str">
        <f>+D4</f>
        <v>Halmozott módosítás 2018.12.31-ig</v>
      </c>
      <c r="I4" s="334" t="str">
        <f>+E4</f>
        <v>2018. 12.31 Módisítás után</v>
      </c>
      <c r="J4" s="363"/>
    </row>
    <row r="5" spans="1:10" s="96" customFormat="1" ht="13.5" thickBot="1" x14ac:dyDescent="0.25">
      <c r="A5" s="97" t="s">
        <v>351</v>
      </c>
      <c r="B5" s="98" t="s">
        <v>352</v>
      </c>
      <c r="C5" s="99" t="s">
        <v>353</v>
      </c>
      <c r="D5" s="217" t="s">
        <v>355</v>
      </c>
      <c r="E5" s="217" t="s">
        <v>433</v>
      </c>
      <c r="F5" s="98" t="s">
        <v>378</v>
      </c>
      <c r="G5" s="99" t="s">
        <v>357</v>
      </c>
      <c r="H5" s="99" t="s">
        <v>358</v>
      </c>
      <c r="I5" s="259" t="s">
        <v>434</v>
      </c>
      <c r="J5" s="363"/>
    </row>
    <row r="6" spans="1:10" ht="12.95" customHeight="1" x14ac:dyDescent="0.2">
      <c r="A6" s="101" t="s">
        <v>5</v>
      </c>
      <c r="B6" s="102" t="s">
        <v>271</v>
      </c>
      <c r="C6" s="84">
        <f>'1.1.sz.mell.'!C20</f>
        <v>79825038</v>
      </c>
      <c r="D6" s="84">
        <f>'1.1.sz.mell.'!E20</f>
        <v>-69223570</v>
      </c>
      <c r="E6" s="247">
        <f>C6+D6</f>
        <v>10601468</v>
      </c>
      <c r="F6" s="102" t="s">
        <v>122</v>
      </c>
      <c r="G6" s="84">
        <f>'1.1.sz.mell.'!C117</f>
        <v>69684300</v>
      </c>
      <c r="H6" s="223">
        <f>'1.1.sz.mell.'!E117</f>
        <v>-37751685</v>
      </c>
      <c r="I6" s="254">
        <f>G6+H6</f>
        <v>31932615</v>
      </c>
      <c r="J6" s="363"/>
    </row>
    <row r="7" spans="1:10" x14ac:dyDescent="0.2">
      <c r="A7" s="103" t="s">
        <v>6</v>
      </c>
      <c r="B7" s="104" t="s">
        <v>272</v>
      </c>
      <c r="C7" s="85"/>
      <c r="D7" s="85"/>
      <c r="E7" s="247">
        <f t="shared" ref="E7:E16" si="0">C7+D7</f>
        <v>0</v>
      </c>
      <c r="F7" s="104" t="s">
        <v>277</v>
      </c>
      <c r="G7" s="85"/>
      <c r="H7" s="85"/>
      <c r="I7" s="255">
        <f t="shared" ref="I7:I29" si="1">G7+H7</f>
        <v>0</v>
      </c>
      <c r="J7" s="363"/>
    </row>
    <row r="8" spans="1:10" ht="12.95" customHeight="1" x14ac:dyDescent="0.2">
      <c r="A8" s="103" t="s">
        <v>7</v>
      </c>
      <c r="B8" s="104" t="s">
        <v>2</v>
      </c>
      <c r="C8" s="85">
        <v>0</v>
      </c>
      <c r="D8" s="85">
        <v>0</v>
      </c>
      <c r="E8" s="247">
        <f t="shared" si="0"/>
        <v>0</v>
      </c>
      <c r="F8" s="104" t="s">
        <v>108</v>
      </c>
      <c r="G8" s="85">
        <f>'1.1.sz.mell.'!C119</f>
        <v>11561214</v>
      </c>
      <c r="H8" s="85">
        <f>'1.1.sz.mell.'!E119</f>
        <v>35160164</v>
      </c>
      <c r="I8" s="255">
        <f t="shared" si="1"/>
        <v>46721378</v>
      </c>
      <c r="J8" s="363"/>
    </row>
    <row r="9" spans="1:10" ht="12.95" customHeight="1" x14ac:dyDescent="0.2">
      <c r="A9" s="103" t="s">
        <v>8</v>
      </c>
      <c r="B9" s="104" t="s">
        <v>273</v>
      </c>
      <c r="C9" s="85"/>
      <c r="D9" s="85"/>
      <c r="E9" s="247">
        <f t="shared" si="0"/>
        <v>0</v>
      </c>
      <c r="F9" s="104" t="s">
        <v>278</v>
      </c>
      <c r="G9" s="85"/>
      <c r="H9" s="85"/>
      <c r="I9" s="255">
        <f t="shared" si="1"/>
        <v>0</v>
      </c>
      <c r="J9" s="363"/>
    </row>
    <row r="10" spans="1:10" ht="12.75" customHeight="1" x14ac:dyDescent="0.2">
      <c r="A10" s="103" t="s">
        <v>9</v>
      </c>
      <c r="B10" s="104" t="s">
        <v>274</v>
      </c>
      <c r="C10" s="85"/>
      <c r="D10" s="85"/>
      <c r="E10" s="247">
        <f t="shared" si="0"/>
        <v>0</v>
      </c>
      <c r="F10" s="104" t="s">
        <v>124</v>
      </c>
      <c r="G10" s="85"/>
      <c r="H10" s="85"/>
      <c r="I10" s="255">
        <f t="shared" si="1"/>
        <v>0</v>
      </c>
      <c r="J10" s="363"/>
    </row>
    <row r="11" spans="1:10" ht="12.95" customHeight="1" x14ac:dyDescent="0.2">
      <c r="A11" s="103" t="s">
        <v>10</v>
      </c>
      <c r="B11" s="104" t="s">
        <v>275</v>
      </c>
      <c r="C11" s="86">
        <v>0</v>
      </c>
      <c r="D11" s="86">
        <v>0</v>
      </c>
      <c r="E11" s="247">
        <f t="shared" si="0"/>
        <v>0</v>
      </c>
      <c r="F11" s="165"/>
      <c r="G11" s="85"/>
      <c r="H11" s="85"/>
      <c r="I11" s="255">
        <f t="shared" si="1"/>
        <v>0</v>
      </c>
      <c r="J11" s="363"/>
    </row>
    <row r="12" spans="1:10" ht="12.95" customHeight="1" x14ac:dyDescent="0.2">
      <c r="A12" s="103" t="s">
        <v>11</v>
      </c>
      <c r="B12" s="30"/>
      <c r="C12" s="85">
        <v>0</v>
      </c>
      <c r="D12" s="85">
        <v>0</v>
      </c>
      <c r="E12" s="247">
        <f t="shared" si="0"/>
        <v>0</v>
      </c>
      <c r="F12" s="165"/>
      <c r="G12" s="85"/>
      <c r="H12" s="85"/>
      <c r="I12" s="255">
        <f t="shared" si="1"/>
        <v>0</v>
      </c>
      <c r="J12" s="363"/>
    </row>
    <row r="13" spans="1:10" ht="12.95" customHeight="1" x14ac:dyDescent="0.2">
      <c r="A13" s="103" t="s">
        <v>12</v>
      </c>
      <c r="B13" s="30"/>
      <c r="C13" s="85">
        <v>0</v>
      </c>
      <c r="D13" s="85">
        <v>0</v>
      </c>
      <c r="E13" s="247">
        <v>0</v>
      </c>
      <c r="F13" s="166"/>
      <c r="G13" s="85"/>
      <c r="H13" s="85"/>
      <c r="I13" s="255">
        <f t="shared" si="1"/>
        <v>0</v>
      </c>
      <c r="J13" s="363"/>
    </row>
    <row r="14" spans="1:10" ht="12.95" customHeight="1" x14ac:dyDescent="0.2">
      <c r="A14" s="103" t="s">
        <v>13</v>
      </c>
      <c r="B14" s="163"/>
      <c r="C14" s="86"/>
      <c r="D14" s="86"/>
      <c r="E14" s="247">
        <f t="shared" si="0"/>
        <v>0</v>
      </c>
      <c r="F14" s="165"/>
      <c r="G14" s="85"/>
      <c r="H14" s="85"/>
      <c r="I14" s="255">
        <f t="shared" si="1"/>
        <v>0</v>
      </c>
      <c r="J14" s="363"/>
    </row>
    <row r="15" spans="1:10" x14ac:dyDescent="0.2">
      <c r="A15" s="103" t="s">
        <v>14</v>
      </c>
      <c r="B15" s="30"/>
      <c r="C15" s="86"/>
      <c r="D15" s="86"/>
      <c r="E15" s="247">
        <f t="shared" si="0"/>
        <v>0</v>
      </c>
      <c r="F15" s="165"/>
      <c r="G15" s="85"/>
      <c r="H15" s="85"/>
      <c r="I15" s="255">
        <f t="shared" si="1"/>
        <v>0</v>
      </c>
      <c r="J15" s="363"/>
    </row>
    <row r="16" spans="1:10" ht="12.95" customHeight="1" thickBot="1" x14ac:dyDescent="0.25">
      <c r="A16" s="133" t="s">
        <v>15</v>
      </c>
      <c r="B16" s="164"/>
      <c r="C16" s="135"/>
      <c r="D16" s="135"/>
      <c r="E16" s="247">
        <f t="shared" si="0"/>
        <v>0</v>
      </c>
      <c r="F16" s="134" t="s">
        <v>35</v>
      </c>
      <c r="G16" s="221"/>
      <c r="H16" s="221"/>
      <c r="I16" s="256">
        <f t="shared" si="1"/>
        <v>0</v>
      </c>
      <c r="J16" s="363"/>
    </row>
    <row r="17" spans="1:10" ht="15.95" customHeight="1" thickBot="1" x14ac:dyDescent="0.25">
      <c r="A17" s="106" t="s">
        <v>16</v>
      </c>
      <c r="B17" s="51" t="s">
        <v>285</v>
      </c>
      <c r="C17" s="88">
        <f>+C6+C8+C9+C11+C12+C13+C14+C15+C16</f>
        <v>79825038</v>
      </c>
      <c r="D17" s="88">
        <f>+D6+D8+D9+D11+D12+D13+D14+D15+D16</f>
        <v>-69223570</v>
      </c>
      <c r="E17" s="88">
        <f>+E6+E8+E9+E11+E12+E13+E14+E15+E16</f>
        <v>10601468</v>
      </c>
      <c r="F17" s="51" t="s">
        <v>286</v>
      </c>
      <c r="G17" s="88">
        <f>+G6+G8+G10+G11+G12+G13+G14+G15+G16</f>
        <v>81245514</v>
      </c>
      <c r="H17" s="88">
        <f>+H6+H8+H10+H11+H12+H13+H14+H15+H16</f>
        <v>-2591521</v>
      </c>
      <c r="I17" s="122">
        <f>+I6+I8+I10+I11+I12+I13+I14+I15+I16</f>
        <v>78653993</v>
      </c>
      <c r="J17" s="363"/>
    </row>
    <row r="18" spans="1:10" ht="12.95" customHeight="1" x14ac:dyDescent="0.2">
      <c r="A18" s="101" t="s">
        <v>17</v>
      </c>
      <c r="B18" s="114" t="s">
        <v>140</v>
      </c>
      <c r="C18" s="121">
        <f>+C19+C20+C21+C22+C23</f>
        <v>0</v>
      </c>
      <c r="D18" s="121">
        <f>+D19+D20+D21+D22+D23</f>
        <v>0</v>
      </c>
      <c r="E18" s="121">
        <f>+E19+E20+E21+E22+E23</f>
        <v>0</v>
      </c>
      <c r="F18" s="109" t="s">
        <v>112</v>
      </c>
      <c r="G18" s="222"/>
      <c r="H18" s="222"/>
      <c r="I18" s="257">
        <f t="shared" si="1"/>
        <v>0</v>
      </c>
      <c r="J18" s="363"/>
    </row>
    <row r="19" spans="1:10" ht="12.95" customHeight="1" x14ac:dyDescent="0.2">
      <c r="A19" s="103" t="s">
        <v>18</v>
      </c>
      <c r="B19" s="115" t="s">
        <v>129</v>
      </c>
      <c r="C19" s="42">
        <f>'1.1.sz.mell.'!C73</f>
        <v>0</v>
      </c>
      <c r="D19" s="42">
        <v>0</v>
      </c>
      <c r="E19" s="249">
        <v>0</v>
      </c>
      <c r="F19" s="109" t="s">
        <v>115</v>
      </c>
      <c r="G19" s="42"/>
      <c r="H19" s="42"/>
      <c r="I19" s="253">
        <f t="shared" si="1"/>
        <v>0</v>
      </c>
      <c r="J19" s="363"/>
    </row>
    <row r="20" spans="1:10" ht="12.95" customHeight="1" x14ac:dyDescent="0.2">
      <c r="A20" s="101" t="s">
        <v>19</v>
      </c>
      <c r="B20" s="115" t="s">
        <v>130</v>
      </c>
      <c r="C20" s="42"/>
      <c r="D20" s="42"/>
      <c r="E20" s="249">
        <f t="shared" ref="E20:E29" si="2">C20+D20</f>
        <v>0</v>
      </c>
      <c r="F20" s="109" t="s">
        <v>86</v>
      </c>
      <c r="G20" s="42"/>
      <c r="H20" s="42"/>
      <c r="I20" s="253">
        <f t="shared" si="1"/>
        <v>0</v>
      </c>
      <c r="J20" s="363"/>
    </row>
    <row r="21" spans="1:10" ht="12.95" customHeight="1" x14ac:dyDescent="0.2">
      <c r="A21" s="103" t="s">
        <v>20</v>
      </c>
      <c r="B21" s="115" t="s">
        <v>131</v>
      </c>
      <c r="C21" s="42"/>
      <c r="D21" s="42"/>
      <c r="E21" s="249">
        <f t="shared" si="2"/>
        <v>0</v>
      </c>
      <c r="F21" s="109" t="s">
        <v>87</v>
      </c>
      <c r="G21" s="42"/>
      <c r="H21" s="42"/>
      <c r="I21" s="253">
        <f t="shared" si="1"/>
        <v>0</v>
      </c>
      <c r="J21" s="363"/>
    </row>
    <row r="22" spans="1:10" ht="12.95" customHeight="1" x14ac:dyDescent="0.2">
      <c r="A22" s="101" t="s">
        <v>21</v>
      </c>
      <c r="B22" s="115" t="s">
        <v>132</v>
      </c>
      <c r="C22" s="42"/>
      <c r="D22" s="42"/>
      <c r="E22" s="249">
        <f t="shared" si="2"/>
        <v>0</v>
      </c>
      <c r="F22" s="108" t="s">
        <v>128</v>
      </c>
      <c r="G22" s="42"/>
      <c r="H22" s="42"/>
      <c r="I22" s="253">
        <f t="shared" si="1"/>
        <v>0</v>
      </c>
      <c r="J22" s="363"/>
    </row>
    <row r="23" spans="1:10" ht="12.95" customHeight="1" x14ac:dyDescent="0.2">
      <c r="A23" s="103" t="s">
        <v>22</v>
      </c>
      <c r="B23" s="116" t="s">
        <v>133</v>
      </c>
      <c r="C23" s="42"/>
      <c r="D23" s="42"/>
      <c r="E23" s="249">
        <f t="shared" si="2"/>
        <v>0</v>
      </c>
      <c r="F23" s="109" t="s">
        <v>116</v>
      </c>
      <c r="G23" s="42"/>
      <c r="H23" s="42"/>
      <c r="I23" s="253">
        <f t="shared" si="1"/>
        <v>0</v>
      </c>
      <c r="J23" s="363"/>
    </row>
    <row r="24" spans="1:10" ht="12.95" customHeight="1" x14ac:dyDescent="0.2">
      <c r="A24" s="101" t="s">
        <v>23</v>
      </c>
      <c r="B24" s="117" t="s">
        <v>134</v>
      </c>
      <c r="C24" s="111">
        <f>+C25+C26+C27+C28+C29</f>
        <v>0</v>
      </c>
      <c r="D24" s="111">
        <f>+D25+D26+D27+D28+D29</f>
        <v>0</v>
      </c>
      <c r="E24" s="111">
        <f>+E25+E26+E27+E28+E29</f>
        <v>0</v>
      </c>
      <c r="F24" s="118" t="s">
        <v>114</v>
      </c>
      <c r="G24" s="42"/>
      <c r="H24" s="42"/>
      <c r="I24" s="253">
        <f t="shared" si="1"/>
        <v>0</v>
      </c>
      <c r="J24" s="363"/>
    </row>
    <row r="25" spans="1:10" ht="12.95" customHeight="1" x14ac:dyDescent="0.2">
      <c r="A25" s="103" t="s">
        <v>24</v>
      </c>
      <c r="B25" s="116" t="s">
        <v>135</v>
      </c>
      <c r="C25" s="42"/>
      <c r="D25" s="42"/>
      <c r="E25" s="249">
        <f t="shared" si="2"/>
        <v>0</v>
      </c>
      <c r="F25" s="118" t="s">
        <v>279</v>
      </c>
      <c r="G25" s="42"/>
      <c r="H25" s="42"/>
      <c r="I25" s="253">
        <f t="shared" si="1"/>
        <v>0</v>
      </c>
      <c r="J25" s="363"/>
    </row>
    <row r="26" spans="1:10" ht="12.95" customHeight="1" x14ac:dyDescent="0.2">
      <c r="A26" s="101" t="s">
        <v>25</v>
      </c>
      <c r="B26" s="116" t="s">
        <v>136</v>
      </c>
      <c r="C26" s="42"/>
      <c r="D26" s="42"/>
      <c r="E26" s="249">
        <f t="shared" si="2"/>
        <v>0</v>
      </c>
      <c r="F26" s="113"/>
      <c r="G26" s="42"/>
      <c r="H26" s="42"/>
      <c r="I26" s="253">
        <f t="shared" si="1"/>
        <v>0</v>
      </c>
      <c r="J26" s="363"/>
    </row>
    <row r="27" spans="1:10" ht="12.95" customHeight="1" x14ac:dyDescent="0.2">
      <c r="A27" s="103" t="s">
        <v>26</v>
      </c>
      <c r="B27" s="115" t="s">
        <v>137</v>
      </c>
      <c r="C27" s="42"/>
      <c r="D27" s="42"/>
      <c r="E27" s="249">
        <f t="shared" si="2"/>
        <v>0</v>
      </c>
      <c r="F27" s="49"/>
      <c r="G27" s="42"/>
      <c r="H27" s="42"/>
      <c r="I27" s="253">
        <f t="shared" si="1"/>
        <v>0</v>
      </c>
      <c r="J27" s="363"/>
    </row>
    <row r="28" spans="1:10" ht="12.95" customHeight="1" x14ac:dyDescent="0.2">
      <c r="A28" s="101" t="s">
        <v>27</v>
      </c>
      <c r="B28" s="119" t="s">
        <v>138</v>
      </c>
      <c r="C28" s="42"/>
      <c r="D28" s="42"/>
      <c r="E28" s="249">
        <f t="shared" si="2"/>
        <v>0</v>
      </c>
      <c r="F28" s="30"/>
      <c r="G28" s="42"/>
      <c r="H28" s="42"/>
      <c r="I28" s="253">
        <f t="shared" si="1"/>
        <v>0</v>
      </c>
      <c r="J28" s="363"/>
    </row>
    <row r="29" spans="1:10" ht="12.95" customHeight="1" thickBot="1" x14ac:dyDescent="0.25">
      <c r="A29" s="103" t="s">
        <v>28</v>
      </c>
      <c r="B29" s="120" t="s">
        <v>139</v>
      </c>
      <c r="C29" s="42"/>
      <c r="D29" s="42"/>
      <c r="E29" s="249">
        <f t="shared" si="2"/>
        <v>0</v>
      </c>
      <c r="F29" s="49"/>
      <c r="G29" s="42"/>
      <c r="H29" s="42"/>
      <c r="I29" s="253">
        <f t="shared" si="1"/>
        <v>0</v>
      </c>
      <c r="J29" s="363"/>
    </row>
    <row r="30" spans="1:10" ht="21.75" customHeight="1" thickBot="1" x14ac:dyDescent="0.25">
      <c r="A30" s="106" t="s">
        <v>29</v>
      </c>
      <c r="B30" s="51" t="s">
        <v>276</v>
      </c>
      <c r="C30" s="88">
        <f>+C18+C24</f>
        <v>0</v>
      </c>
      <c r="D30" s="88">
        <f>+D18+D24</f>
        <v>0</v>
      </c>
      <c r="E30" s="88">
        <f>+E18+E24</f>
        <v>0</v>
      </c>
      <c r="F30" s="51" t="s">
        <v>280</v>
      </c>
      <c r="G30" s="88">
        <f>SUM(G18:G29)</f>
        <v>0</v>
      </c>
      <c r="H30" s="88">
        <f>SUM(H18:H29)</f>
        <v>0</v>
      </c>
      <c r="I30" s="122">
        <f>SUM(I18:I29)</f>
        <v>0</v>
      </c>
      <c r="J30" s="363"/>
    </row>
    <row r="31" spans="1:10" ht="13.5" thickBot="1" x14ac:dyDescent="0.25">
      <c r="A31" s="106" t="s">
        <v>30</v>
      </c>
      <c r="B31" s="112" t="s">
        <v>281</v>
      </c>
      <c r="C31" s="260">
        <f>+C17+C30</f>
        <v>79825038</v>
      </c>
      <c r="D31" s="260">
        <f>+D17+D30</f>
        <v>-69223570</v>
      </c>
      <c r="E31" s="261">
        <f>+E17+E30</f>
        <v>10601468</v>
      </c>
      <c r="F31" s="112" t="s">
        <v>282</v>
      </c>
      <c r="G31" s="260">
        <f>+G17+G30</f>
        <v>81245514</v>
      </c>
      <c r="H31" s="260">
        <f>+H17+H30</f>
        <v>-2591521</v>
      </c>
      <c r="I31" s="261">
        <f>+I17+I30</f>
        <v>78653993</v>
      </c>
      <c r="J31" s="363"/>
    </row>
    <row r="32" spans="1:10" ht="13.5" thickBot="1" x14ac:dyDescent="0.25">
      <c r="A32" s="106" t="s">
        <v>31</v>
      </c>
      <c r="B32" s="112" t="s">
        <v>90</v>
      </c>
      <c r="C32" s="260">
        <f>IF(C17-G17&lt;0,G17-C17,"-")</f>
        <v>1420476</v>
      </c>
      <c r="D32" s="260">
        <f>IF(D17-H17&lt;0,H17-D17,"-")</f>
        <v>66632049</v>
      </c>
      <c r="E32" s="261">
        <f>IF(E17-I17&lt;0,I17-E17,"-")</f>
        <v>68052525</v>
      </c>
      <c r="F32" s="112" t="s">
        <v>91</v>
      </c>
      <c r="G32" s="260" t="str">
        <f>IF(C17-G17&gt;0,C17-G17,"-")</f>
        <v>-</v>
      </c>
      <c r="H32" s="260" t="str">
        <f>IF(D17-H17&gt;0,D17-H17,"-")</f>
        <v>-</v>
      </c>
      <c r="I32" s="261" t="str">
        <f>IF(E17-I17&gt;0,E17-I17,"-")</f>
        <v>-</v>
      </c>
      <c r="J32" s="363"/>
    </row>
    <row r="33" spans="1:10" ht="13.5" thickBot="1" x14ac:dyDescent="0.25">
      <c r="A33" s="106" t="s">
        <v>32</v>
      </c>
      <c r="B33" s="112" t="s">
        <v>437</v>
      </c>
      <c r="C33" s="260">
        <f>IF(C31-G31&lt;0,G31-C31,"-")</f>
        <v>1420476</v>
      </c>
      <c r="D33" s="260">
        <f>IF(D31-H31&lt;0,H31-D31,"-")</f>
        <v>66632049</v>
      </c>
      <c r="E33" s="260">
        <f>IF(E31-I31&lt;0,I31-E31,"-")</f>
        <v>68052525</v>
      </c>
      <c r="F33" s="112" t="s">
        <v>438</v>
      </c>
      <c r="G33" s="260" t="str">
        <f>IF(C31-G31&gt;0,C31-G31,"-")</f>
        <v>-</v>
      </c>
      <c r="H33" s="260" t="str">
        <f>IF(D31-H31&gt;0,D31-H31,"-")</f>
        <v>-</v>
      </c>
      <c r="I33" s="262" t="str">
        <f>IF(E31-I31&gt;0,E31-I31,"-")</f>
        <v>-</v>
      </c>
      <c r="J33" s="363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abSelected="1" topLeftCell="A13" workbookViewId="0">
      <selection activeCell="I7" sqref="I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24" t="s">
        <v>432</v>
      </c>
      <c r="B1" s="64"/>
      <c r="C1" s="64"/>
      <c r="D1" s="64"/>
      <c r="E1" s="225" t="s">
        <v>85</v>
      </c>
    </row>
    <row r="2" spans="1:5" x14ac:dyDescent="0.2">
      <c r="A2" s="64"/>
      <c r="B2" s="64"/>
      <c r="C2" s="64"/>
      <c r="D2" s="64"/>
      <c r="E2" s="64"/>
    </row>
    <row r="3" spans="1:5" x14ac:dyDescent="0.2">
      <c r="A3" s="226"/>
      <c r="B3" s="227"/>
      <c r="C3" s="226"/>
      <c r="D3" s="228"/>
      <c r="E3" s="227"/>
    </row>
    <row r="4" spans="1:5" ht="15.75" x14ac:dyDescent="0.25">
      <c r="A4" s="66" t="str">
        <f>+ÖSSZEFÜGGÉSEK!A6</f>
        <v>2018. évi eredeti előirányzat BEVÉTELEK</v>
      </c>
      <c r="B4" s="229"/>
      <c r="C4" s="230"/>
      <c r="D4" s="228"/>
      <c r="E4" s="227"/>
    </row>
    <row r="5" spans="1:5" x14ac:dyDescent="0.2">
      <c r="A5" s="226"/>
      <c r="B5" s="227"/>
      <c r="C5" s="226"/>
      <c r="D5" s="228"/>
      <c r="E5" s="227"/>
    </row>
    <row r="6" spans="1:5" x14ac:dyDescent="0.2">
      <c r="A6" s="226" t="s">
        <v>399</v>
      </c>
      <c r="B6" s="227">
        <f>+'1.1.sz.mell.'!C63</f>
        <v>228619028</v>
      </c>
      <c r="C6" s="226" t="s">
        <v>379</v>
      </c>
      <c r="D6" s="228">
        <f>+'2.1.sz.mell  '!C18+'2.2.sz.mell  '!C17</f>
        <v>228619028</v>
      </c>
      <c r="E6" s="227">
        <f>+B6-D6</f>
        <v>0</v>
      </c>
    </row>
    <row r="7" spans="1:5" x14ac:dyDescent="0.2">
      <c r="A7" s="226" t="s">
        <v>415</v>
      </c>
      <c r="B7" s="227">
        <f>+'1.1.sz.mell.'!C87</f>
        <v>28491789</v>
      </c>
      <c r="C7" s="226" t="s">
        <v>385</v>
      </c>
      <c r="D7" s="228">
        <f>+'2.1.sz.mell  '!C29+'2.2.sz.mell  '!C30</f>
        <v>28491789</v>
      </c>
      <c r="E7" s="227">
        <f>+B7-D7</f>
        <v>0</v>
      </c>
    </row>
    <row r="8" spans="1:5" x14ac:dyDescent="0.2">
      <c r="A8" s="226" t="s">
        <v>416</v>
      </c>
      <c r="B8" s="227">
        <f>+'1.1.sz.mell.'!C88</f>
        <v>257110817</v>
      </c>
      <c r="C8" s="226" t="s">
        <v>386</v>
      </c>
      <c r="D8" s="228">
        <f>+'2.1.sz.mell  '!C30+'2.2.sz.mell  '!C31</f>
        <v>257110817</v>
      </c>
      <c r="E8" s="227">
        <f>+B8-D8</f>
        <v>0</v>
      </c>
    </row>
    <row r="9" spans="1:5" x14ac:dyDescent="0.2">
      <c r="A9" s="226"/>
      <c r="B9" s="227"/>
      <c r="C9" s="226"/>
      <c r="D9" s="228"/>
      <c r="E9" s="227"/>
    </row>
    <row r="10" spans="1:5" ht="15.75" x14ac:dyDescent="0.25">
      <c r="A10" s="66" t="str">
        <f>+ÖSSZEFÜGGÉSEK!A13</f>
        <v>2018. évi előirányzat módosítások BEVÉTELEK</v>
      </c>
      <c r="B10" s="229"/>
      <c r="C10" s="230"/>
      <c r="D10" s="228"/>
      <c r="E10" s="227"/>
    </row>
    <row r="11" spans="1:5" x14ac:dyDescent="0.2">
      <c r="A11" s="226"/>
      <c r="B11" s="227"/>
      <c r="C11" s="226"/>
      <c r="D11" s="228"/>
      <c r="E11" s="227"/>
    </row>
    <row r="12" spans="1:5" x14ac:dyDescent="0.2">
      <c r="A12" s="226" t="s">
        <v>400</v>
      </c>
      <c r="B12" s="227">
        <f>+'1.1.sz.mell.'!F63</f>
        <v>-63630586</v>
      </c>
      <c r="C12" s="226" t="s">
        <v>380</v>
      </c>
      <c r="D12" s="228">
        <f>+'2.1.sz.mell  '!D18+'2.2.sz.mell  '!D17</f>
        <v>-63630586</v>
      </c>
      <c r="E12" s="227">
        <f>+B12-D12</f>
        <v>0</v>
      </c>
    </row>
    <row r="13" spans="1:5" x14ac:dyDescent="0.2">
      <c r="A13" s="226" t="s">
        <v>401</v>
      </c>
      <c r="B13" s="227">
        <f>+'1.1.sz.mell.'!F87</f>
        <v>80299289</v>
      </c>
      <c r="C13" s="226" t="s">
        <v>387</v>
      </c>
      <c r="D13" s="228">
        <f>+'2.1.sz.mell  '!D29+'2.2.sz.mell  '!D30</f>
        <v>80299289</v>
      </c>
      <c r="E13" s="227">
        <f>+B13-D13</f>
        <v>0</v>
      </c>
    </row>
    <row r="14" spans="1:5" x14ac:dyDescent="0.2">
      <c r="A14" s="226" t="s">
        <v>402</v>
      </c>
      <c r="B14" s="227">
        <f>+'1.1.sz.mell.'!F88</f>
        <v>16668703</v>
      </c>
      <c r="C14" s="226" t="s">
        <v>388</v>
      </c>
      <c r="D14" s="228">
        <f>+'2.1.sz.mell  '!D30+'2.2.sz.mell  '!D31</f>
        <v>16668703</v>
      </c>
      <c r="E14" s="227">
        <f>+B14-D14</f>
        <v>0</v>
      </c>
    </row>
    <row r="15" spans="1:5" x14ac:dyDescent="0.2">
      <c r="A15" s="226"/>
      <c r="B15" s="227"/>
      <c r="C15" s="226"/>
      <c r="D15" s="228"/>
      <c r="E15" s="227"/>
    </row>
    <row r="16" spans="1:5" ht="14.25" x14ac:dyDescent="0.2">
      <c r="A16" s="231" t="str">
        <f>+ÖSSZEFÜGGÉSEK!A19</f>
        <v>2018. módosítás utáni módosított előrirányzatok BEVÉTELEK</v>
      </c>
      <c r="B16" s="65"/>
      <c r="C16" s="230"/>
      <c r="D16" s="228"/>
      <c r="E16" s="227"/>
    </row>
    <row r="17" spans="1:5" x14ac:dyDescent="0.2">
      <c r="A17" s="226"/>
      <c r="B17" s="227"/>
      <c r="C17" s="226"/>
      <c r="D17" s="228"/>
      <c r="E17" s="227"/>
    </row>
    <row r="18" spans="1:5" x14ac:dyDescent="0.2">
      <c r="A18" s="226" t="s">
        <v>403</v>
      </c>
      <c r="B18" s="227">
        <f>+'1.1.sz.mell.'!G63</f>
        <v>164988442</v>
      </c>
      <c r="C18" s="226" t="s">
        <v>381</v>
      </c>
      <c r="D18" s="228">
        <f>+'2.1.sz.mell  '!E18+'2.2.sz.mell  '!E17</f>
        <v>164988442</v>
      </c>
      <c r="E18" s="227">
        <f>+B18-D18</f>
        <v>0</v>
      </c>
    </row>
    <row r="19" spans="1:5" x14ac:dyDescent="0.2">
      <c r="A19" s="226" t="s">
        <v>404</v>
      </c>
      <c r="B19" s="227">
        <f>+'1.1.sz.mell.'!G87</f>
        <v>108791078</v>
      </c>
      <c r="C19" s="226" t="s">
        <v>389</v>
      </c>
      <c r="D19" s="228">
        <f>+'2.1.sz.mell  '!E29+'2.2.sz.mell  '!E30</f>
        <v>108791078</v>
      </c>
      <c r="E19" s="227">
        <f>+B19-D19</f>
        <v>0</v>
      </c>
    </row>
    <row r="20" spans="1:5" x14ac:dyDescent="0.2">
      <c r="A20" s="226" t="s">
        <v>405</v>
      </c>
      <c r="B20" s="227">
        <f>+'1.1.sz.mell.'!G88</f>
        <v>273779520</v>
      </c>
      <c r="C20" s="226" t="s">
        <v>390</v>
      </c>
      <c r="D20" s="228">
        <f>+'2.1.sz.mell  '!E30+'2.2.sz.mell  '!E31</f>
        <v>273779520</v>
      </c>
      <c r="E20" s="227">
        <f>+B20-D20</f>
        <v>0</v>
      </c>
    </row>
    <row r="21" spans="1:5" x14ac:dyDescent="0.2">
      <c r="A21" s="226"/>
      <c r="B21" s="227"/>
      <c r="C21" s="226"/>
      <c r="D21" s="228"/>
      <c r="E21" s="227"/>
    </row>
    <row r="22" spans="1:5" ht="15.75" x14ac:dyDescent="0.25">
      <c r="A22" s="66" t="str">
        <f>+ÖSSZEFÜGGÉSEK!A25</f>
        <v>2018. évi eredeti előirányzat KIADÁSOK</v>
      </c>
      <c r="B22" s="229"/>
      <c r="C22" s="230"/>
      <c r="D22" s="228"/>
      <c r="E22" s="227"/>
    </row>
    <row r="23" spans="1:5" x14ac:dyDescent="0.2">
      <c r="A23" s="226"/>
      <c r="B23" s="227"/>
      <c r="C23" s="226"/>
      <c r="D23" s="228"/>
      <c r="E23" s="227"/>
    </row>
    <row r="24" spans="1:5" x14ac:dyDescent="0.2">
      <c r="A24" s="226" t="s">
        <v>417</v>
      </c>
      <c r="B24" s="227">
        <f>+'1.1.sz.mell.'!C130</f>
        <v>228619028</v>
      </c>
      <c r="C24" s="226" t="s">
        <v>382</v>
      </c>
      <c r="D24" s="228">
        <f>+'2.1.sz.mell  '!G18+'2.2.sz.mell  '!G17</f>
        <v>228619028</v>
      </c>
      <c r="E24" s="227">
        <f>+B24-D24</f>
        <v>0</v>
      </c>
    </row>
    <row r="25" spans="1:5" x14ac:dyDescent="0.2">
      <c r="A25" s="226" t="s">
        <v>407</v>
      </c>
      <c r="B25" s="227">
        <f>+'1.1.sz.mell.'!C155</f>
        <v>28491789</v>
      </c>
      <c r="C25" s="226" t="s">
        <v>391</v>
      </c>
      <c r="D25" s="228">
        <f>+'2.1.sz.mell  '!G29+'2.2.sz.mell  '!G30</f>
        <v>28491789</v>
      </c>
      <c r="E25" s="227">
        <f>+B25-D25</f>
        <v>0</v>
      </c>
    </row>
    <row r="26" spans="1:5" x14ac:dyDescent="0.2">
      <c r="A26" s="226" t="s">
        <v>408</v>
      </c>
      <c r="B26" s="227">
        <f>+'1.1.sz.mell.'!C156</f>
        <v>257110817</v>
      </c>
      <c r="C26" s="226" t="s">
        <v>392</v>
      </c>
      <c r="D26" s="228">
        <f>+'2.1.sz.mell  '!G30+'2.2.sz.mell  '!G31</f>
        <v>257110817</v>
      </c>
      <c r="E26" s="227">
        <f>+B26-D26</f>
        <v>0</v>
      </c>
    </row>
    <row r="27" spans="1:5" x14ac:dyDescent="0.2">
      <c r="A27" s="226"/>
      <c r="B27" s="227"/>
      <c r="C27" s="226"/>
      <c r="D27" s="228"/>
      <c r="E27" s="227"/>
    </row>
    <row r="28" spans="1:5" ht="15.75" x14ac:dyDescent="0.25">
      <c r="A28" s="66" t="str">
        <f>+ÖSSZEFÜGGÉSEK!A31</f>
        <v>2018. évi előirányzat módosítások KIADÁSOK</v>
      </c>
      <c r="B28" s="229"/>
      <c r="C28" s="230"/>
      <c r="D28" s="228"/>
      <c r="E28" s="227"/>
    </row>
    <row r="29" spans="1:5" x14ac:dyDescent="0.2">
      <c r="A29" s="226"/>
      <c r="B29" s="227"/>
      <c r="C29" s="226"/>
      <c r="D29" s="228"/>
      <c r="E29" s="227"/>
    </row>
    <row r="30" spans="1:5" x14ac:dyDescent="0.2">
      <c r="A30" s="226" t="s">
        <v>409</v>
      </c>
      <c r="B30" s="227">
        <f>+'1.1.sz.mell.'!F130</f>
        <v>14570398</v>
      </c>
      <c r="C30" s="226" t="s">
        <v>383</v>
      </c>
      <c r="D30" s="228">
        <f>+'2.1.sz.mell  '!H18+'2.2.sz.mell  '!H17</f>
        <v>14570398</v>
      </c>
      <c r="E30" s="227">
        <f>+B30-D30</f>
        <v>0</v>
      </c>
    </row>
    <row r="31" spans="1:5" x14ac:dyDescent="0.2">
      <c r="A31" s="226" t="s">
        <v>410</v>
      </c>
      <c r="B31" s="227">
        <f>+'1.1.sz.mell.'!F155</f>
        <v>2098305</v>
      </c>
      <c r="C31" s="226" t="s">
        <v>393</v>
      </c>
      <c r="D31" s="228">
        <f>+'2.1.sz.mell  '!H29+'2.2.sz.mell  '!H30</f>
        <v>2098305</v>
      </c>
      <c r="E31" s="227">
        <f>+B31-D31</f>
        <v>0</v>
      </c>
    </row>
    <row r="32" spans="1:5" x14ac:dyDescent="0.2">
      <c r="A32" s="226" t="s">
        <v>411</v>
      </c>
      <c r="B32" s="227">
        <f>+'1.1.sz.mell.'!F156</f>
        <v>16668703</v>
      </c>
      <c r="C32" s="226" t="s">
        <v>394</v>
      </c>
      <c r="D32" s="228">
        <f>+'2.1.sz.mell  '!H30+'2.2.sz.mell  '!H31</f>
        <v>16668703</v>
      </c>
      <c r="E32" s="227">
        <f>+B32-D32</f>
        <v>0</v>
      </c>
    </row>
    <row r="33" spans="1:5" x14ac:dyDescent="0.2">
      <c r="A33" s="226"/>
      <c r="B33" s="227"/>
      <c r="C33" s="226"/>
      <c r="D33" s="228"/>
      <c r="E33" s="227"/>
    </row>
    <row r="34" spans="1:5" ht="15.75" x14ac:dyDescent="0.25">
      <c r="A34" s="232" t="str">
        <f>+ÖSSZEFÜGGÉSEK!A37</f>
        <v>2018. módosítás utáni módosított előirányzatok KIADÁSOK</v>
      </c>
      <c r="B34" s="229"/>
      <c r="C34" s="230"/>
      <c r="D34" s="228"/>
      <c r="E34" s="227"/>
    </row>
    <row r="35" spans="1:5" x14ac:dyDescent="0.2">
      <c r="A35" s="226"/>
      <c r="B35" s="227"/>
      <c r="C35" s="226"/>
      <c r="D35" s="228"/>
      <c r="E35" s="227"/>
    </row>
    <row r="36" spans="1:5" x14ac:dyDescent="0.2">
      <c r="A36" s="226" t="s">
        <v>412</v>
      </c>
      <c r="B36" s="227">
        <f>+'1.1.sz.mell.'!G130</f>
        <v>243189426</v>
      </c>
      <c r="C36" s="226" t="s">
        <v>384</v>
      </c>
      <c r="D36" s="228">
        <f>+'2.1.sz.mell  '!I18+'2.2.sz.mell  '!I17</f>
        <v>243189426</v>
      </c>
      <c r="E36" s="227">
        <f>+B36-D36</f>
        <v>0</v>
      </c>
    </row>
    <row r="37" spans="1:5" x14ac:dyDescent="0.2">
      <c r="A37" s="226" t="s">
        <v>413</v>
      </c>
      <c r="B37" s="227">
        <f>+'1.1.sz.mell.'!G155</f>
        <v>30590094</v>
      </c>
      <c r="C37" s="226" t="s">
        <v>395</v>
      </c>
      <c r="D37" s="228">
        <f>+'2.1.sz.mell  '!I29+'2.2.sz.mell  '!I30</f>
        <v>30590094</v>
      </c>
      <c r="E37" s="227">
        <f>+B37-D37</f>
        <v>0</v>
      </c>
    </row>
    <row r="38" spans="1:5" x14ac:dyDescent="0.2">
      <c r="A38" s="226" t="s">
        <v>418</v>
      </c>
      <c r="B38" s="227">
        <f>+'1.1.sz.mell.'!G156</f>
        <v>273779520</v>
      </c>
      <c r="C38" s="226" t="s">
        <v>396</v>
      </c>
      <c r="D38" s="228">
        <f>+'2.1.sz.mell  '!I30+'2.2.sz.mell  '!I31</f>
        <v>273779520</v>
      </c>
      <c r="E38" s="227">
        <f>+B38-D38</f>
        <v>0</v>
      </c>
    </row>
  </sheetData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zoomScaleNormal="100" workbookViewId="0">
      <selection activeCell="K8" sqref="K8"/>
    </sheetView>
  </sheetViews>
  <sheetFormatPr defaultRowHeight="12.75" x14ac:dyDescent="0.2"/>
  <cols>
    <col min="1" max="1" width="38.83203125" style="28" customWidth="1"/>
    <col min="2" max="8" width="15.83203125" style="27" customWidth="1"/>
    <col min="9" max="9" width="15.83203125" style="34" customWidth="1"/>
    <col min="10" max="11" width="12.83203125" style="27" customWidth="1"/>
    <col min="12" max="12" width="13.83203125" style="27" customWidth="1"/>
    <col min="13" max="16384" width="9.33203125" style="27"/>
  </cols>
  <sheetData>
    <row r="1" spans="1:9" ht="25.5" customHeight="1" x14ac:dyDescent="0.2">
      <c r="A1" s="365" t="s">
        <v>0</v>
      </c>
      <c r="B1" s="365"/>
      <c r="C1" s="365"/>
      <c r="D1" s="365"/>
      <c r="E1" s="365"/>
      <c r="F1" s="365"/>
      <c r="G1" s="365"/>
      <c r="H1" s="365"/>
      <c r="I1" s="365"/>
    </row>
    <row r="2" spans="1:9" ht="22.5" customHeight="1" thickBot="1" x14ac:dyDescent="0.3">
      <c r="A2" s="58"/>
      <c r="B2" s="34"/>
      <c r="C2" s="34"/>
      <c r="D2" s="34"/>
      <c r="E2" s="34"/>
      <c r="F2" s="34"/>
      <c r="G2" s="34"/>
      <c r="H2" s="34"/>
      <c r="I2" s="31" t="str">
        <f>'2.2.sz.mell  '!I2</f>
        <v>Forintban!</v>
      </c>
    </row>
    <row r="3" spans="1:9" s="29" customFormat="1" ht="44.25" customHeight="1" thickBot="1" x14ac:dyDescent="0.25">
      <c r="A3" s="59" t="s">
        <v>43</v>
      </c>
      <c r="B3" s="60" t="s">
        <v>44</v>
      </c>
      <c r="C3" s="60" t="s">
        <v>45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3" t="s">
        <v>443</v>
      </c>
      <c r="G3" s="333" t="s">
        <v>467</v>
      </c>
      <c r="H3" s="333" t="s">
        <v>468</v>
      </c>
      <c r="I3" s="335" t="s">
        <v>465</v>
      </c>
    </row>
    <row r="4" spans="1:9" s="34" customFormat="1" ht="12" customHeight="1" thickBot="1" x14ac:dyDescent="0.25">
      <c r="A4" s="32" t="s">
        <v>351</v>
      </c>
      <c r="B4" s="33" t="s">
        <v>352</v>
      </c>
      <c r="C4" s="33" t="s">
        <v>353</v>
      </c>
      <c r="D4" s="33" t="s">
        <v>355</v>
      </c>
      <c r="E4" s="33" t="s">
        <v>354</v>
      </c>
      <c r="F4" s="33" t="s">
        <v>356</v>
      </c>
      <c r="G4" s="33" t="s">
        <v>357</v>
      </c>
      <c r="H4" s="336" t="s">
        <v>446</v>
      </c>
      <c r="I4" s="337" t="s">
        <v>445</v>
      </c>
    </row>
    <row r="5" spans="1:9" ht="15.95" customHeight="1" x14ac:dyDescent="0.2">
      <c r="A5" s="186" t="s">
        <v>456</v>
      </c>
      <c r="B5" s="21">
        <v>841374</v>
      </c>
      <c r="C5" s="188" t="s">
        <v>455</v>
      </c>
      <c r="D5" s="21"/>
      <c r="E5" s="21">
        <v>841374</v>
      </c>
      <c r="F5" s="21"/>
      <c r="G5" s="21"/>
      <c r="H5" s="21">
        <f>F5+G5</f>
        <v>0</v>
      </c>
      <c r="I5" s="35">
        <f>E5+H5</f>
        <v>841374</v>
      </c>
    </row>
    <row r="6" spans="1:9" ht="15.95" customHeight="1" x14ac:dyDescent="0.2">
      <c r="A6" s="186"/>
      <c r="B6" s="21"/>
      <c r="C6" s="188"/>
      <c r="D6" s="21"/>
      <c r="E6" s="21"/>
      <c r="F6" s="21"/>
      <c r="G6" s="21"/>
      <c r="H6" s="21">
        <f>F6+G6</f>
        <v>0</v>
      </c>
      <c r="I6" s="35">
        <f>E6+H6</f>
        <v>0</v>
      </c>
    </row>
    <row r="7" spans="1:9" ht="15.95" customHeight="1" x14ac:dyDescent="0.2">
      <c r="A7" s="186"/>
      <c r="B7" s="21"/>
      <c r="C7" s="188"/>
      <c r="D7" s="21"/>
      <c r="E7" s="21"/>
      <c r="F7" s="21"/>
      <c r="G7" s="21"/>
      <c r="H7" s="21">
        <f t="shared" ref="H7:H22" si="0">F7+G7</f>
        <v>0</v>
      </c>
      <c r="I7" s="35">
        <f t="shared" ref="I7:I22" si="1">E7+H7</f>
        <v>0</v>
      </c>
    </row>
    <row r="8" spans="1:9" ht="15.95" customHeight="1" x14ac:dyDescent="0.2">
      <c r="A8" s="187"/>
      <c r="B8" s="21"/>
      <c r="C8" s="188"/>
      <c r="D8" s="21"/>
      <c r="E8" s="21"/>
      <c r="F8" s="21"/>
      <c r="G8" s="21"/>
      <c r="H8" s="21">
        <f t="shared" si="0"/>
        <v>0</v>
      </c>
      <c r="I8" s="35">
        <f t="shared" si="1"/>
        <v>0</v>
      </c>
    </row>
    <row r="9" spans="1:9" ht="15.95" customHeight="1" x14ac:dyDescent="0.2">
      <c r="A9" s="186"/>
      <c r="B9" s="21"/>
      <c r="C9" s="188"/>
      <c r="D9" s="21"/>
      <c r="E9" s="21"/>
      <c r="F9" s="21"/>
      <c r="G9" s="21"/>
      <c r="H9" s="21">
        <f t="shared" si="0"/>
        <v>0</v>
      </c>
      <c r="I9" s="35">
        <f t="shared" si="1"/>
        <v>0</v>
      </c>
    </row>
    <row r="10" spans="1:9" ht="15.95" customHeight="1" x14ac:dyDescent="0.2">
      <c r="A10" s="187"/>
      <c r="B10" s="21"/>
      <c r="C10" s="188"/>
      <c r="D10" s="21"/>
      <c r="E10" s="21"/>
      <c r="F10" s="21"/>
      <c r="G10" s="21"/>
      <c r="H10" s="21">
        <f t="shared" si="0"/>
        <v>0</v>
      </c>
      <c r="I10" s="35">
        <f t="shared" si="1"/>
        <v>0</v>
      </c>
    </row>
    <row r="11" spans="1:9" ht="15.95" customHeight="1" x14ac:dyDescent="0.2">
      <c r="A11" s="186"/>
      <c r="B11" s="21"/>
      <c r="C11" s="188"/>
      <c r="D11" s="21"/>
      <c r="E11" s="21"/>
      <c r="F11" s="21"/>
      <c r="G11" s="21"/>
      <c r="H11" s="21">
        <f t="shared" si="0"/>
        <v>0</v>
      </c>
      <c r="I11" s="35">
        <f t="shared" si="1"/>
        <v>0</v>
      </c>
    </row>
    <row r="12" spans="1:9" ht="15.95" customHeight="1" x14ac:dyDescent="0.2">
      <c r="A12" s="186"/>
      <c r="B12" s="21"/>
      <c r="C12" s="188"/>
      <c r="D12" s="21"/>
      <c r="E12" s="21"/>
      <c r="F12" s="21"/>
      <c r="G12" s="21"/>
      <c r="H12" s="21">
        <f t="shared" si="0"/>
        <v>0</v>
      </c>
      <c r="I12" s="35">
        <f t="shared" si="1"/>
        <v>0</v>
      </c>
    </row>
    <row r="13" spans="1:9" ht="15.95" customHeight="1" x14ac:dyDescent="0.2">
      <c r="A13" s="186"/>
      <c r="B13" s="21"/>
      <c r="C13" s="188"/>
      <c r="D13" s="21"/>
      <c r="E13" s="21"/>
      <c r="F13" s="21"/>
      <c r="G13" s="21"/>
      <c r="H13" s="21">
        <f t="shared" si="0"/>
        <v>0</v>
      </c>
      <c r="I13" s="35">
        <f t="shared" si="1"/>
        <v>0</v>
      </c>
    </row>
    <row r="14" spans="1:9" ht="15.95" customHeight="1" x14ac:dyDescent="0.2">
      <c r="A14" s="186"/>
      <c r="B14" s="21"/>
      <c r="C14" s="188"/>
      <c r="D14" s="21"/>
      <c r="E14" s="21"/>
      <c r="F14" s="21"/>
      <c r="G14" s="21"/>
      <c r="H14" s="21">
        <f t="shared" si="0"/>
        <v>0</v>
      </c>
      <c r="I14" s="35">
        <f t="shared" si="1"/>
        <v>0</v>
      </c>
    </row>
    <row r="15" spans="1:9" ht="15.95" customHeight="1" x14ac:dyDescent="0.2">
      <c r="A15" s="186"/>
      <c r="B15" s="21"/>
      <c r="C15" s="188"/>
      <c r="D15" s="21"/>
      <c r="E15" s="21"/>
      <c r="F15" s="21"/>
      <c r="G15" s="21"/>
      <c r="H15" s="21">
        <f t="shared" si="0"/>
        <v>0</v>
      </c>
      <c r="I15" s="35">
        <f t="shared" si="1"/>
        <v>0</v>
      </c>
    </row>
    <row r="16" spans="1:9" ht="15.95" customHeight="1" x14ac:dyDescent="0.2">
      <c r="A16" s="186"/>
      <c r="B16" s="21"/>
      <c r="C16" s="188"/>
      <c r="D16" s="21"/>
      <c r="E16" s="21"/>
      <c r="F16" s="21"/>
      <c r="G16" s="21"/>
      <c r="H16" s="21">
        <f t="shared" si="0"/>
        <v>0</v>
      </c>
      <c r="I16" s="35">
        <f t="shared" si="1"/>
        <v>0</v>
      </c>
    </row>
    <row r="17" spans="1:9" ht="15.95" customHeight="1" x14ac:dyDescent="0.2">
      <c r="A17" s="186"/>
      <c r="B17" s="21"/>
      <c r="C17" s="188"/>
      <c r="D17" s="21"/>
      <c r="E17" s="21"/>
      <c r="F17" s="21"/>
      <c r="G17" s="21"/>
      <c r="H17" s="21">
        <f t="shared" si="0"/>
        <v>0</v>
      </c>
      <c r="I17" s="35">
        <f t="shared" si="1"/>
        <v>0</v>
      </c>
    </row>
    <row r="18" spans="1:9" ht="15.95" customHeight="1" x14ac:dyDescent="0.2">
      <c r="A18" s="186"/>
      <c r="B18" s="21"/>
      <c r="C18" s="188"/>
      <c r="D18" s="21"/>
      <c r="E18" s="21"/>
      <c r="F18" s="21"/>
      <c r="G18" s="21"/>
      <c r="H18" s="21">
        <f t="shared" si="0"/>
        <v>0</v>
      </c>
      <c r="I18" s="35">
        <f t="shared" si="1"/>
        <v>0</v>
      </c>
    </row>
    <row r="19" spans="1:9" ht="15.95" customHeight="1" x14ac:dyDescent="0.2">
      <c r="A19" s="186"/>
      <c r="B19" s="21"/>
      <c r="C19" s="188"/>
      <c r="D19" s="21"/>
      <c r="E19" s="21"/>
      <c r="F19" s="21"/>
      <c r="G19" s="21"/>
      <c r="H19" s="21">
        <f t="shared" si="0"/>
        <v>0</v>
      </c>
      <c r="I19" s="35">
        <f t="shared" si="1"/>
        <v>0</v>
      </c>
    </row>
    <row r="20" spans="1:9" ht="15.95" customHeight="1" x14ac:dyDescent="0.2">
      <c r="A20" s="186"/>
      <c r="B20" s="21"/>
      <c r="C20" s="188"/>
      <c r="D20" s="21"/>
      <c r="E20" s="21"/>
      <c r="F20" s="21"/>
      <c r="G20" s="21"/>
      <c r="H20" s="21">
        <f t="shared" si="0"/>
        <v>0</v>
      </c>
      <c r="I20" s="35">
        <f t="shared" si="1"/>
        <v>0</v>
      </c>
    </row>
    <row r="21" spans="1:9" ht="15.95" customHeight="1" x14ac:dyDescent="0.2">
      <c r="A21" s="186"/>
      <c r="B21" s="21"/>
      <c r="C21" s="188"/>
      <c r="D21" s="21"/>
      <c r="E21" s="21"/>
      <c r="F21" s="21"/>
      <c r="G21" s="21"/>
      <c r="H21" s="21">
        <f t="shared" si="0"/>
        <v>0</v>
      </c>
      <c r="I21" s="35">
        <f t="shared" si="1"/>
        <v>0</v>
      </c>
    </row>
    <row r="22" spans="1:9" ht="15.95" customHeight="1" thickBot="1" x14ac:dyDescent="0.25">
      <c r="A22" s="36"/>
      <c r="B22" s="22"/>
      <c r="C22" s="189"/>
      <c r="D22" s="22"/>
      <c r="E22" s="22"/>
      <c r="F22" s="22"/>
      <c r="G22" s="22"/>
      <c r="H22" s="21">
        <f t="shared" si="0"/>
        <v>0</v>
      </c>
      <c r="I22" s="37">
        <f t="shared" si="1"/>
        <v>0</v>
      </c>
    </row>
    <row r="23" spans="1:9" s="40" customFormat="1" ht="18" customHeight="1" thickBot="1" x14ac:dyDescent="0.25">
      <c r="A23" s="61" t="s">
        <v>42</v>
      </c>
      <c r="B23" s="38">
        <f>SUM(B5:B22)</f>
        <v>841374</v>
      </c>
      <c r="C23" s="48"/>
      <c r="D23" s="38">
        <f>SUM(D5:D22)</f>
        <v>0</v>
      </c>
      <c r="E23" s="38">
        <f>SUM(E5:E22)</f>
        <v>841374</v>
      </c>
      <c r="F23" s="38"/>
      <c r="G23" s="38"/>
      <c r="H23" s="38">
        <f>SUM(H5:H22)</f>
        <v>0</v>
      </c>
      <c r="I23" s="39">
        <f>SUM(I5:I22)</f>
        <v>841374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view="pageLayout" zoomScaleNormal="100" workbookViewId="0">
      <selection activeCell="G3" sqref="G3:I3"/>
    </sheetView>
  </sheetViews>
  <sheetFormatPr defaultRowHeight="12.75" x14ac:dyDescent="0.2"/>
  <cols>
    <col min="1" max="1" width="38.83203125" style="28" customWidth="1"/>
    <col min="2" max="8" width="15.83203125" style="27" customWidth="1"/>
    <col min="9" max="9" width="15.83203125" style="34" customWidth="1"/>
    <col min="10" max="11" width="12.83203125" style="27" customWidth="1"/>
    <col min="12" max="12" width="13.83203125" style="27" customWidth="1"/>
    <col min="13" max="16384" width="9.33203125" style="27"/>
  </cols>
  <sheetData>
    <row r="1" spans="1:9" ht="25.5" customHeight="1" x14ac:dyDescent="0.2">
      <c r="A1" s="365" t="s">
        <v>1</v>
      </c>
      <c r="B1" s="365"/>
      <c r="C1" s="365"/>
      <c r="D1" s="365"/>
      <c r="E1" s="365"/>
      <c r="F1" s="365"/>
      <c r="G1" s="365"/>
      <c r="H1" s="365"/>
      <c r="I1" s="365"/>
    </row>
    <row r="2" spans="1:9" ht="22.5" customHeight="1" thickBot="1" x14ac:dyDescent="0.3">
      <c r="A2" s="58"/>
      <c r="B2" s="34"/>
      <c r="C2" s="34"/>
      <c r="D2" s="34"/>
      <c r="E2" s="34"/>
      <c r="F2" s="34"/>
      <c r="G2" s="34"/>
      <c r="H2" s="34"/>
      <c r="I2" s="340"/>
    </row>
    <row r="3" spans="1:9" s="29" customFormat="1" ht="44.25" customHeight="1" thickBot="1" x14ac:dyDescent="0.25">
      <c r="A3" s="59" t="s">
        <v>46</v>
      </c>
      <c r="B3" s="60" t="s">
        <v>44</v>
      </c>
      <c r="C3" s="60" t="s">
        <v>45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0" t="s">
        <v>443</v>
      </c>
      <c r="G3" s="333" t="s">
        <v>467</v>
      </c>
      <c r="H3" s="333" t="s">
        <v>468</v>
      </c>
      <c r="I3" s="335" t="s">
        <v>465</v>
      </c>
    </row>
    <row r="4" spans="1:9" s="34" customFormat="1" ht="12" customHeight="1" thickBot="1" x14ac:dyDescent="0.25">
      <c r="A4" s="32" t="s">
        <v>351</v>
      </c>
      <c r="B4" s="33" t="s">
        <v>352</v>
      </c>
      <c r="C4" s="33" t="s">
        <v>353</v>
      </c>
      <c r="D4" s="33" t="s">
        <v>355</v>
      </c>
      <c r="E4" s="33" t="s">
        <v>354</v>
      </c>
      <c r="F4" s="336" t="s">
        <v>356</v>
      </c>
      <c r="G4" s="336" t="s">
        <v>357</v>
      </c>
      <c r="H4" s="336" t="s">
        <v>446</v>
      </c>
      <c r="I4" s="337" t="s">
        <v>445</v>
      </c>
    </row>
    <row r="5" spans="1:9" ht="15.95" customHeight="1" x14ac:dyDescent="0.2">
      <c r="A5" s="186" t="s">
        <v>451</v>
      </c>
      <c r="B5" s="21">
        <v>66684300</v>
      </c>
      <c r="C5" s="188" t="s">
        <v>452</v>
      </c>
      <c r="D5" s="21">
        <v>3400000</v>
      </c>
      <c r="E5" s="21">
        <v>64120000</v>
      </c>
      <c r="F5" s="21"/>
      <c r="G5" s="21">
        <v>-835700</v>
      </c>
      <c r="H5" s="313">
        <f>F5+G5</f>
        <v>-835700</v>
      </c>
      <c r="I5" s="35">
        <f>E5+H5</f>
        <v>63284300</v>
      </c>
    </row>
    <row r="6" spans="1:9" ht="15.95" customHeight="1" x14ac:dyDescent="0.2">
      <c r="A6" s="186" t="s">
        <v>453</v>
      </c>
      <c r="B6" s="21">
        <v>1249477</v>
      </c>
      <c r="C6" s="188"/>
      <c r="D6" s="21"/>
      <c r="E6" s="21">
        <v>1249477</v>
      </c>
      <c r="F6" s="21"/>
      <c r="G6" s="21"/>
      <c r="H6" s="21">
        <f>F6+G6</f>
        <v>0</v>
      </c>
      <c r="I6" s="35">
        <f>E6+H6</f>
        <v>1249477</v>
      </c>
    </row>
    <row r="7" spans="1:9" ht="15.95" customHeight="1" x14ac:dyDescent="0.2">
      <c r="A7" s="186" t="s">
        <v>454</v>
      </c>
      <c r="B7" s="21">
        <v>8049364</v>
      </c>
      <c r="C7" s="188" t="s">
        <v>455</v>
      </c>
      <c r="D7" s="21"/>
      <c r="E7" s="21">
        <v>0</v>
      </c>
      <c r="F7" s="21"/>
      <c r="G7" s="21">
        <v>8049364</v>
      </c>
      <c r="H7" s="313">
        <f>F7+G7</f>
        <v>8049364</v>
      </c>
      <c r="I7" s="35">
        <f t="shared" ref="I7:I22" si="0">E7+H7</f>
        <v>8049364</v>
      </c>
    </row>
    <row r="8" spans="1:9" ht="15.95" customHeight="1" x14ac:dyDescent="0.2">
      <c r="A8" s="187" t="s">
        <v>457</v>
      </c>
      <c r="B8" s="21">
        <v>380000</v>
      </c>
      <c r="C8" s="188" t="s">
        <v>455</v>
      </c>
      <c r="D8" s="21"/>
      <c r="E8" s="21"/>
      <c r="F8" s="21"/>
      <c r="G8" s="21">
        <v>380000</v>
      </c>
      <c r="H8" s="313">
        <f t="shared" ref="H8:H22" si="1">F8+G8</f>
        <v>380000</v>
      </c>
      <c r="I8" s="35">
        <f t="shared" si="0"/>
        <v>380000</v>
      </c>
    </row>
    <row r="9" spans="1:9" ht="15.95" customHeight="1" x14ac:dyDescent="0.2">
      <c r="A9" s="186" t="s">
        <v>458</v>
      </c>
      <c r="B9" s="21">
        <v>1300000</v>
      </c>
      <c r="C9" s="188" t="s">
        <v>455</v>
      </c>
      <c r="D9" s="21"/>
      <c r="E9" s="21"/>
      <c r="F9" s="21"/>
      <c r="G9" s="21">
        <v>1300000</v>
      </c>
      <c r="H9" s="313">
        <f t="shared" si="1"/>
        <v>1300000</v>
      </c>
      <c r="I9" s="35">
        <f t="shared" si="0"/>
        <v>1300000</v>
      </c>
    </row>
    <row r="10" spans="1:9" ht="15.95" customHeight="1" x14ac:dyDescent="0.2">
      <c r="A10" s="187" t="s">
        <v>459</v>
      </c>
      <c r="B10" s="21">
        <v>1217710</v>
      </c>
      <c r="C10" s="188" t="s">
        <v>455</v>
      </c>
      <c r="D10" s="21"/>
      <c r="E10" s="21"/>
      <c r="F10" s="21"/>
      <c r="G10" s="21">
        <v>1217710</v>
      </c>
      <c r="H10" s="313">
        <f t="shared" si="1"/>
        <v>1217710</v>
      </c>
      <c r="I10" s="35">
        <f t="shared" si="0"/>
        <v>1217710</v>
      </c>
    </row>
    <row r="11" spans="1:9" ht="15.95" customHeight="1" x14ac:dyDescent="0.2">
      <c r="A11" s="186"/>
      <c r="B11" s="21"/>
      <c r="C11" s="188"/>
      <c r="D11" s="21"/>
      <c r="E11" s="21"/>
      <c r="F11" s="21"/>
      <c r="G11" s="21"/>
      <c r="H11" s="313">
        <f t="shared" si="1"/>
        <v>0</v>
      </c>
      <c r="I11" s="35">
        <f t="shared" si="0"/>
        <v>0</v>
      </c>
    </row>
    <row r="12" spans="1:9" ht="15.95" customHeight="1" x14ac:dyDescent="0.2">
      <c r="A12" s="186"/>
      <c r="B12" s="21"/>
      <c r="C12" s="188"/>
      <c r="D12" s="21"/>
      <c r="E12" s="21"/>
      <c r="F12" s="21"/>
      <c r="G12" s="21"/>
      <c r="H12" s="313">
        <f t="shared" si="1"/>
        <v>0</v>
      </c>
      <c r="I12" s="35">
        <f t="shared" si="0"/>
        <v>0</v>
      </c>
    </row>
    <row r="13" spans="1:9" ht="15.95" customHeight="1" x14ac:dyDescent="0.2">
      <c r="A13" s="186"/>
      <c r="B13" s="21"/>
      <c r="C13" s="188"/>
      <c r="D13" s="21"/>
      <c r="E13" s="21"/>
      <c r="F13" s="21"/>
      <c r="G13" s="21"/>
      <c r="H13" s="313">
        <f t="shared" si="1"/>
        <v>0</v>
      </c>
      <c r="I13" s="35">
        <f t="shared" si="0"/>
        <v>0</v>
      </c>
    </row>
    <row r="14" spans="1:9" ht="15.95" customHeight="1" x14ac:dyDescent="0.2">
      <c r="A14" s="186"/>
      <c r="B14" s="21"/>
      <c r="C14" s="188"/>
      <c r="D14" s="21"/>
      <c r="E14" s="21"/>
      <c r="F14" s="21"/>
      <c r="G14" s="21"/>
      <c r="H14" s="313">
        <f t="shared" si="1"/>
        <v>0</v>
      </c>
      <c r="I14" s="35">
        <f t="shared" si="0"/>
        <v>0</v>
      </c>
    </row>
    <row r="15" spans="1:9" ht="15.95" customHeight="1" x14ac:dyDescent="0.2">
      <c r="A15" s="186"/>
      <c r="B15" s="21"/>
      <c r="C15" s="188"/>
      <c r="D15" s="21"/>
      <c r="E15" s="21"/>
      <c r="F15" s="21"/>
      <c r="G15" s="21"/>
      <c r="H15" s="313">
        <f t="shared" si="1"/>
        <v>0</v>
      </c>
      <c r="I15" s="35">
        <f t="shared" si="0"/>
        <v>0</v>
      </c>
    </row>
    <row r="16" spans="1:9" ht="15.95" customHeight="1" x14ac:dyDescent="0.2">
      <c r="A16" s="186"/>
      <c r="B16" s="21"/>
      <c r="C16" s="188"/>
      <c r="D16" s="21"/>
      <c r="E16" s="21"/>
      <c r="F16" s="21"/>
      <c r="G16" s="21"/>
      <c r="H16" s="313">
        <f t="shared" si="1"/>
        <v>0</v>
      </c>
      <c r="I16" s="35">
        <f t="shared" si="0"/>
        <v>0</v>
      </c>
    </row>
    <row r="17" spans="1:9" ht="15.95" customHeight="1" x14ac:dyDescent="0.2">
      <c r="A17" s="186"/>
      <c r="B17" s="21"/>
      <c r="C17" s="188"/>
      <c r="D17" s="21"/>
      <c r="E17" s="21"/>
      <c r="F17" s="21"/>
      <c r="G17" s="21"/>
      <c r="H17" s="313">
        <f t="shared" si="1"/>
        <v>0</v>
      </c>
      <c r="I17" s="35">
        <f t="shared" si="0"/>
        <v>0</v>
      </c>
    </row>
    <row r="18" spans="1:9" ht="15.95" customHeight="1" x14ac:dyDescent="0.2">
      <c r="A18" s="186"/>
      <c r="B18" s="21"/>
      <c r="C18" s="188"/>
      <c r="D18" s="21"/>
      <c r="E18" s="21"/>
      <c r="F18" s="21"/>
      <c r="G18" s="21"/>
      <c r="H18" s="313">
        <f t="shared" si="1"/>
        <v>0</v>
      </c>
      <c r="I18" s="35">
        <f t="shared" si="0"/>
        <v>0</v>
      </c>
    </row>
    <row r="19" spans="1:9" ht="15.95" customHeight="1" x14ac:dyDescent="0.2">
      <c r="A19" s="186"/>
      <c r="B19" s="21"/>
      <c r="C19" s="188"/>
      <c r="D19" s="21"/>
      <c r="E19" s="21"/>
      <c r="F19" s="21"/>
      <c r="G19" s="21"/>
      <c r="H19" s="313">
        <f t="shared" si="1"/>
        <v>0</v>
      </c>
      <c r="I19" s="35">
        <f t="shared" si="0"/>
        <v>0</v>
      </c>
    </row>
    <row r="20" spans="1:9" ht="15.95" customHeight="1" x14ac:dyDescent="0.2">
      <c r="A20" s="186"/>
      <c r="B20" s="21"/>
      <c r="C20" s="188"/>
      <c r="D20" s="21"/>
      <c r="E20" s="21"/>
      <c r="F20" s="21"/>
      <c r="G20" s="21"/>
      <c r="H20" s="313">
        <f t="shared" si="1"/>
        <v>0</v>
      </c>
      <c r="I20" s="35">
        <f t="shared" si="0"/>
        <v>0</v>
      </c>
    </row>
    <row r="21" spans="1:9" ht="15.95" customHeight="1" x14ac:dyDescent="0.2">
      <c r="A21" s="186"/>
      <c r="B21" s="21"/>
      <c r="C21" s="188"/>
      <c r="D21" s="21"/>
      <c r="E21" s="21"/>
      <c r="F21" s="21"/>
      <c r="G21" s="21"/>
      <c r="H21" s="313">
        <f t="shared" si="1"/>
        <v>0</v>
      </c>
      <c r="I21" s="35">
        <f t="shared" si="0"/>
        <v>0</v>
      </c>
    </row>
    <row r="22" spans="1:9" ht="15.95" customHeight="1" thickBot="1" x14ac:dyDescent="0.25">
      <c r="A22" s="36"/>
      <c r="B22" s="22"/>
      <c r="C22" s="189"/>
      <c r="D22" s="22"/>
      <c r="E22" s="22"/>
      <c r="F22" s="22"/>
      <c r="G22" s="22"/>
      <c r="H22" s="313">
        <f t="shared" si="1"/>
        <v>0</v>
      </c>
      <c r="I22" s="37">
        <f t="shared" si="0"/>
        <v>0</v>
      </c>
    </row>
    <row r="23" spans="1:9" s="40" customFormat="1" ht="18" customHeight="1" thickBot="1" x14ac:dyDescent="0.25">
      <c r="A23" s="61" t="s">
        <v>42</v>
      </c>
      <c r="B23" s="38">
        <f>SUM(B5:B22)</f>
        <v>78880851</v>
      </c>
      <c r="C23" s="48"/>
      <c r="D23" s="38">
        <f>SUM(D5:D22)</f>
        <v>3400000</v>
      </c>
      <c r="E23" s="38">
        <f>SUM(E5:E22)</f>
        <v>65369477</v>
      </c>
      <c r="F23" s="38"/>
      <c r="G23" s="38"/>
      <c r="H23" s="38">
        <f>SUM(H5:H22)</f>
        <v>10111374</v>
      </c>
      <c r="I23" s="39">
        <f>SUM(I5:I22)</f>
        <v>75480851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topLeftCell="B5" zoomScaleNormal="100" zoomScaleSheetLayoutView="100" workbookViewId="0">
      <selection activeCell="I16" sqref="I16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4" width="11.83203125" style="2" customWidth="1"/>
    <col min="5" max="5" width="14.33203125" style="2" customWidth="1"/>
    <col min="6" max="6" width="13.83203125" style="2" customWidth="1"/>
    <col min="7" max="7" width="14.83203125" style="2" customWidth="1"/>
    <col min="8" max="8" width="20.83203125" style="2" bestFit="1" customWidth="1"/>
    <col min="9" max="9" width="18.6640625" style="2" customWidth="1"/>
    <col min="10" max="16384" width="9.33203125" style="2"/>
  </cols>
  <sheetData>
    <row r="1" spans="1:9" s="1" customFormat="1" ht="16.5" customHeight="1" thickBot="1" x14ac:dyDescent="0.25">
      <c r="A1" s="67"/>
      <c r="B1" s="68"/>
      <c r="G1" s="234" t="s">
        <v>430</v>
      </c>
    </row>
    <row r="2" spans="1:9" s="43" customFormat="1" ht="21" customHeight="1" thickBot="1" x14ac:dyDescent="0.25">
      <c r="A2" s="235" t="s">
        <v>40</v>
      </c>
      <c r="B2" s="369" t="s">
        <v>461</v>
      </c>
      <c r="C2" s="369"/>
      <c r="D2" s="370"/>
      <c r="E2" s="266"/>
      <c r="F2" s="287"/>
      <c r="G2" s="338" t="s">
        <v>36</v>
      </c>
    </row>
    <row r="3" spans="1:9" s="43" customFormat="1" ht="36.75" thickBot="1" x14ac:dyDescent="0.25">
      <c r="A3" s="235" t="s">
        <v>117</v>
      </c>
      <c r="B3" s="371" t="s">
        <v>287</v>
      </c>
      <c r="C3" s="371"/>
      <c r="D3" s="372"/>
      <c r="E3" s="266"/>
      <c r="F3" s="287"/>
      <c r="G3" s="339" t="s">
        <v>36</v>
      </c>
    </row>
    <row r="4" spans="1:9" s="44" customFormat="1" ht="15.95" customHeight="1" thickBot="1" x14ac:dyDescent="0.3">
      <c r="A4" s="69"/>
      <c r="B4" s="69"/>
      <c r="C4" s="70"/>
      <c r="G4" s="258" t="s">
        <v>436</v>
      </c>
    </row>
    <row r="5" spans="1:9" ht="40.5" customHeight="1" thickBot="1" x14ac:dyDescent="0.25">
      <c r="A5" s="144" t="s">
        <v>118</v>
      </c>
      <c r="B5" s="71" t="s">
        <v>435</v>
      </c>
      <c r="C5" s="326" t="s">
        <v>375</v>
      </c>
      <c r="D5" s="327" t="s">
        <v>447</v>
      </c>
      <c r="E5" s="315" t="s">
        <v>464</v>
      </c>
      <c r="F5" s="316" t="s">
        <v>444</v>
      </c>
      <c r="G5" s="317" t="s">
        <v>465</v>
      </c>
    </row>
    <row r="6" spans="1:9" s="41" customFormat="1" ht="12.95" customHeight="1" thickBot="1" x14ac:dyDescent="0.25">
      <c r="A6" s="62" t="s">
        <v>351</v>
      </c>
      <c r="B6" s="63" t="s">
        <v>352</v>
      </c>
      <c r="C6" s="323" t="s">
        <v>353</v>
      </c>
      <c r="D6" s="324" t="s">
        <v>355</v>
      </c>
      <c r="E6" s="324" t="s">
        <v>354</v>
      </c>
      <c r="F6" s="324" t="s">
        <v>448</v>
      </c>
      <c r="G6" s="325" t="s">
        <v>449</v>
      </c>
    </row>
    <row r="7" spans="1:9" s="41" customFormat="1" ht="15.95" customHeight="1" thickBot="1" x14ac:dyDescent="0.25">
      <c r="A7" s="366" t="s">
        <v>37</v>
      </c>
      <c r="B7" s="367"/>
      <c r="C7" s="367"/>
      <c r="D7" s="367"/>
      <c r="E7" s="367"/>
      <c r="F7" s="367"/>
      <c r="G7" s="368"/>
    </row>
    <row r="8" spans="1:9" s="41" customFormat="1" ht="12" customHeight="1" thickBot="1" x14ac:dyDescent="0.25">
      <c r="A8" s="25" t="s">
        <v>5</v>
      </c>
      <c r="B8" s="19" t="s">
        <v>141</v>
      </c>
      <c r="C8" s="137">
        <f>+C9+C10+C11+C12+C13+C14</f>
        <v>57676016</v>
      </c>
      <c r="D8" s="208">
        <f>+D9+D10+D11+D12+D13+D14</f>
        <v>0</v>
      </c>
      <c r="E8" s="137">
        <f>+E9+E10+E11+E12+E13+E14</f>
        <v>4928834</v>
      </c>
      <c r="F8" s="137">
        <f>+F9+F10+F11+F12+F13+F14</f>
        <v>4928834</v>
      </c>
      <c r="G8" s="279">
        <f>+G9+G10+G11+G12+G13+G14</f>
        <v>62604850</v>
      </c>
    </row>
    <row r="9" spans="1:9" s="45" customFormat="1" ht="12" customHeight="1" x14ac:dyDescent="0.2">
      <c r="A9" s="167" t="s">
        <v>59</v>
      </c>
      <c r="B9" s="151" t="s">
        <v>142</v>
      </c>
      <c r="C9" s="139">
        <v>22327852</v>
      </c>
      <c r="D9" s="209"/>
      <c r="E9" s="139">
        <v>12444</v>
      </c>
      <c r="F9" s="181">
        <f t="shared" ref="F9:F14" si="0">D9+E9</f>
        <v>12444</v>
      </c>
      <c r="G9" s="280">
        <f t="shared" ref="G9:G14" si="1">C9+F9</f>
        <v>22340296</v>
      </c>
    </row>
    <row r="10" spans="1:9" s="46" customFormat="1" ht="12" customHeight="1" x14ac:dyDescent="0.2">
      <c r="A10" s="168" t="s">
        <v>60</v>
      </c>
      <c r="B10" s="152" t="s">
        <v>143</v>
      </c>
      <c r="C10" s="138">
        <v>15655200</v>
      </c>
      <c r="D10" s="210"/>
      <c r="E10" s="138">
        <v>376300</v>
      </c>
      <c r="F10" s="181">
        <f t="shared" si="0"/>
        <v>376300</v>
      </c>
      <c r="G10" s="280">
        <f t="shared" si="1"/>
        <v>16031500</v>
      </c>
      <c r="H10" s="344"/>
      <c r="I10" s="346"/>
    </row>
    <row r="11" spans="1:9" s="46" customFormat="1" ht="12" customHeight="1" x14ac:dyDescent="0.2">
      <c r="A11" s="168" t="s">
        <v>61</v>
      </c>
      <c r="B11" s="152" t="s">
        <v>144</v>
      </c>
      <c r="C11" s="138">
        <v>17892964</v>
      </c>
      <c r="D11" s="210"/>
      <c r="E11" s="138">
        <v>1159301</v>
      </c>
      <c r="F11" s="181">
        <f t="shared" si="0"/>
        <v>1159301</v>
      </c>
      <c r="G11" s="280">
        <f t="shared" si="1"/>
        <v>19052265</v>
      </c>
      <c r="H11" s="344"/>
      <c r="I11" s="346"/>
    </row>
    <row r="12" spans="1:9" s="46" customFormat="1" ht="12" customHeight="1" x14ac:dyDescent="0.2">
      <c r="A12" s="168" t="s">
        <v>62</v>
      </c>
      <c r="B12" s="152" t="s">
        <v>145</v>
      </c>
      <c r="C12" s="138">
        <v>1800000</v>
      </c>
      <c r="D12" s="210"/>
      <c r="E12" s="138">
        <v>0</v>
      </c>
      <c r="F12" s="181">
        <f t="shared" si="0"/>
        <v>0</v>
      </c>
      <c r="G12" s="280">
        <f t="shared" si="1"/>
        <v>1800000</v>
      </c>
      <c r="H12" s="344"/>
      <c r="I12" s="346"/>
    </row>
    <row r="13" spans="1:9" s="46" customFormat="1" ht="12" customHeight="1" x14ac:dyDescent="0.2">
      <c r="A13" s="168" t="s">
        <v>79</v>
      </c>
      <c r="B13" s="152" t="s">
        <v>359</v>
      </c>
      <c r="C13" s="138"/>
      <c r="D13" s="210"/>
      <c r="E13" s="138">
        <v>3380789</v>
      </c>
      <c r="F13" s="181">
        <f t="shared" si="0"/>
        <v>3380789</v>
      </c>
      <c r="G13" s="280">
        <f t="shared" si="1"/>
        <v>3380789</v>
      </c>
      <c r="H13" s="344"/>
      <c r="I13" s="346"/>
    </row>
    <row r="14" spans="1:9" s="45" customFormat="1" ht="12" customHeight="1" thickBot="1" x14ac:dyDescent="0.25">
      <c r="A14" s="169" t="s">
        <v>63</v>
      </c>
      <c r="B14" s="153" t="s">
        <v>297</v>
      </c>
      <c r="C14" s="138"/>
      <c r="D14" s="210"/>
      <c r="E14" s="138"/>
      <c r="F14" s="181">
        <f t="shared" si="0"/>
        <v>0</v>
      </c>
      <c r="G14" s="280">
        <f t="shared" si="1"/>
        <v>0</v>
      </c>
      <c r="I14" s="346"/>
    </row>
    <row r="15" spans="1:9" s="45" customFormat="1" ht="12" customHeight="1" thickBot="1" x14ac:dyDescent="0.25">
      <c r="A15" s="25" t="s">
        <v>6</v>
      </c>
      <c r="B15" s="78" t="s">
        <v>146</v>
      </c>
      <c r="C15" s="137">
        <f>+C16+C17+C18+C19+C20</f>
        <v>86466974</v>
      </c>
      <c r="D15" s="208">
        <f>+D16+D17+D18+D19+D20</f>
        <v>0</v>
      </c>
      <c r="E15" s="137">
        <f>+E16+E17+E18+E19+E20</f>
        <v>-4561986</v>
      </c>
      <c r="F15" s="137">
        <f>+F16+F17+F18+F19+F20</f>
        <v>-4561986</v>
      </c>
      <c r="G15" s="279">
        <f>+G16+G17+G18+G19+G20</f>
        <v>81904988</v>
      </c>
      <c r="I15" s="346"/>
    </row>
    <row r="16" spans="1:9" s="45" customFormat="1" ht="12" customHeight="1" x14ac:dyDescent="0.2">
      <c r="A16" s="167" t="s">
        <v>65</v>
      </c>
      <c r="B16" s="151" t="s">
        <v>147</v>
      </c>
      <c r="C16" s="139"/>
      <c r="D16" s="209"/>
      <c r="E16" s="139"/>
      <c r="F16" s="181">
        <f t="shared" ref="F16:F21" si="2">D16+E16</f>
        <v>0</v>
      </c>
      <c r="G16" s="280">
        <f t="shared" ref="G16:G21" si="3">C16+F16</f>
        <v>0</v>
      </c>
      <c r="I16" s="346"/>
    </row>
    <row r="17" spans="1:9" s="45" customFormat="1" ht="12" customHeight="1" x14ac:dyDescent="0.2">
      <c r="A17" s="168" t="s">
        <v>66</v>
      </c>
      <c r="B17" s="152" t="s">
        <v>148</v>
      </c>
      <c r="C17" s="138"/>
      <c r="D17" s="210"/>
      <c r="E17" s="138"/>
      <c r="F17" s="308">
        <f t="shared" si="2"/>
        <v>0</v>
      </c>
      <c r="G17" s="281">
        <f t="shared" si="3"/>
        <v>0</v>
      </c>
      <c r="I17" s="346"/>
    </row>
    <row r="18" spans="1:9" s="45" customFormat="1" ht="12" customHeight="1" x14ac:dyDescent="0.2">
      <c r="A18" s="168" t="s">
        <v>67</v>
      </c>
      <c r="B18" s="152" t="s">
        <v>289</v>
      </c>
      <c r="C18" s="138"/>
      <c r="D18" s="210"/>
      <c r="E18" s="138"/>
      <c r="F18" s="308">
        <f t="shared" si="2"/>
        <v>0</v>
      </c>
      <c r="G18" s="281">
        <f t="shared" si="3"/>
        <v>0</v>
      </c>
      <c r="I18" s="346"/>
    </row>
    <row r="19" spans="1:9" s="45" customFormat="1" ht="12" customHeight="1" x14ac:dyDescent="0.2">
      <c r="A19" s="168" t="s">
        <v>68</v>
      </c>
      <c r="B19" s="152" t="s">
        <v>290</v>
      </c>
      <c r="C19" s="138"/>
      <c r="D19" s="210"/>
      <c r="E19" s="138"/>
      <c r="F19" s="308">
        <f t="shared" si="2"/>
        <v>0</v>
      </c>
      <c r="G19" s="281">
        <f t="shared" si="3"/>
        <v>0</v>
      </c>
      <c r="I19" s="346"/>
    </row>
    <row r="20" spans="1:9" s="45" customFormat="1" ht="12" customHeight="1" x14ac:dyDescent="0.2">
      <c r="A20" s="168" t="s">
        <v>69</v>
      </c>
      <c r="B20" s="152" t="s">
        <v>149</v>
      </c>
      <c r="C20" s="138">
        <v>86466974</v>
      </c>
      <c r="D20" s="210"/>
      <c r="E20" s="138">
        <v>-4561986</v>
      </c>
      <c r="F20" s="308">
        <f t="shared" si="2"/>
        <v>-4561986</v>
      </c>
      <c r="G20" s="281">
        <f t="shared" si="3"/>
        <v>81904988</v>
      </c>
      <c r="H20" s="345"/>
      <c r="I20" s="346"/>
    </row>
    <row r="21" spans="1:9" s="46" customFormat="1" ht="12" customHeight="1" thickBot="1" x14ac:dyDescent="0.25">
      <c r="A21" s="169" t="s">
        <v>75</v>
      </c>
      <c r="B21" s="153" t="s">
        <v>150</v>
      </c>
      <c r="C21" s="140"/>
      <c r="D21" s="211"/>
      <c r="E21" s="140"/>
      <c r="F21" s="309">
        <f t="shared" si="2"/>
        <v>0</v>
      </c>
      <c r="G21" s="282">
        <f t="shared" si="3"/>
        <v>0</v>
      </c>
      <c r="I21" s="346"/>
    </row>
    <row r="22" spans="1:9" s="46" customFormat="1" ht="12" customHeight="1" thickBot="1" x14ac:dyDescent="0.25">
      <c r="A22" s="25" t="s">
        <v>7</v>
      </c>
      <c r="B22" s="19" t="s">
        <v>151</v>
      </c>
      <c r="C22" s="137">
        <f>+C23+C24+C25+C26+C27</f>
        <v>79825038</v>
      </c>
      <c r="D22" s="208">
        <f>+D23+D24+D25+D26+D27</f>
        <v>0</v>
      </c>
      <c r="E22" s="137">
        <f>+E23+E24+E25+E26+E27</f>
        <v>-69223570</v>
      </c>
      <c r="F22" s="137">
        <f>+F23+F24+F25+F26+F27</f>
        <v>-69223570</v>
      </c>
      <c r="G22" s="279">
        <f>+G23+G24+G25+G26+G27</f>
        <v>10601468</v>
      </c>
      <c r="I22" s="346"/>
    </row>
    <row r="23" spans="1:9" s="46" customFormat="1" ht="12" customHeight="1" x14ac:dyDescent="0.2">
      <c r="A23" s="167" t="s">
        <v>48</v>
      </c>
      <c r="B23" s="151" t="s">
        <v>152</v>
      </c>
      <c r="C23" s="139"/>
      <c r="D23" s="209"/>
      <c r="E23" s="139">
        <v>8049364</v>
      </c>
      <c r="F23" s="181">
        <f t="shared" ref="F23:F28" si="4">D23+E23</f>
        <v>8049364</v>
      </c>
      <c r="G23" s="280">
        <f t="shared" ref="G23:G28" si="5">C23+F23</f>
        <v>8049364</v>
      </c>
      <c r="I23" s="346"/>
    </row>
    <row r="24" spans="1:9" s="45" customFormat="1" ht="12" customHeight="1" x14ac:dyDescent="0.2">
      <c r="A24" s="168" t="s">
        <v>49</v>
      </c>
      <c r="B24" s="152" t="s">
        <v>153</v>
      </c>
      <c r="C24" s="138"/>
      <c r="D24" s="210"/>
      <c r="E24" s="138"/>
      <c r="F24" s="308">
        <f t="shared" si="4"/>
        <v>0</v>
      </c>
      <c r="G24" s="281">
        <f t="shared" si="5"/>
        <v>0</v>
      </c>
      <c r="I24" s="346"/>
    </row>
    <row r="25" spans="1:9" s="46" customFormat="1" ht="12" customHeight="1" x14ac:dyDescent="0.2">
      <c r="A25" s="168" t="s">
        <v>50</v>
      </c>
      <c r="B25" s="152" t="s">
        <v>291</v>
      </c>
      <c r="C25" s="138"/>
      <c r="D25" s="210"/>
      <c r="E25" s="138"/>
      <c r="F25" s="308">
        <f t="shared" si="4"/>
        <v>0</v>
      </c>
      <c r="G25" s="281">
        <f t="shared" si="5"/>
        <v>0</v>
      </c>
      <c r="I25" s="346"/>
    </row>
    <row r="26" spans="1:9" s="46" customFormat="1" ht="12" customHeight="1" x14ac:dyDescent="0.2">
      <c r="A26" s="168" t="s">
        <v>51</v>
      </c>
      <c r="B26" s="152" t="s">
        <v>292</v>
      </c>
      <c r="C26" s="138"/>
      <c r="D26" s="210"/>
      <c r="E26" s="138"/>
      <c r="F26" s="308">
        <f t="shared" si="4"/>
        <v>0</v>
      </c>
      <c r="G26" s="281">
        <f t="shared" si="5"/>
        <v>0</v>
      </c>
      <c r="I26" s="346"/>
    </row>
    <row r="27" spans="1:9" s="46" customFormat="1" ht="12" customHeight="1" x14ac:dyDescent="0.2">
      <c r="A27" s="168" t="s">
        <v>92</v>
      </c>
      <c r="B27" s="152" t="s">
        <v>154</v>
      </c>
      <c r="C27" s="138">
        <v>79825038</v>
      </c>
      <c r="D27" s="210"/>
      <c r="E27" s="138">
        <v>-77272934</v>
      </c>
      <c r="F27" s="308">
        <f t="shared" si="4"/>
        <v>-77272934</v>
      </c>
      <c r="G27" s="281">
        <f t="shared" si="5"/>
        <v>2552104</v>
      </c>
      <c r="H27" s="344"/>
      <c r="I27" s="346"/>
    </row>
    <row r="28" spans="1:9" s="46" customFormat="1" ht="12" customHeight="1" thickBot="1" x14ac:dyDescent="0.25">
      <c r="A28" s="169" t="s">
        <v>93</v>
      </c>
      <c r="B28" s="153" t="s">
        <v>155</v>
      </c>
      <c r="C28" s="140"/>
      <c r="D28" s="211"/>
      <c r="E28" s="140"/>
      <c r="F28" s="309">
        <f t="shared" si="4"/>
        <v>0</v>
      </c>
      <c r="G28" s="282">
        <f t="shared" si="5"/>
        <v>0</v>
      </c>
      <c r="I28" s="346"/>
    </row>
    <row r="29" spans="1:9" s="46" customFormat="1" ht="12" customHeight="1" thickBot="1" x14ac:dyDescent="0.25">
      <c r="A29" s="25" t="s">
        <v>94</v>
      </c>
      <c r="B29" s="19" t="s">
        <v>426</v>
      </c>
      <c r="C29" s="143">
        <f>+C30+C31+C32+C33+C34+C35+C36</f>
        <v>3000000</v>
      </c>
      <c r="D29" s="143">
        <f>+D30+D31+D32+D33+D34+D35+D36</f>
        <v>0</v>
      </c>
      <c r="E29" s="143">
        <f>+E30+E31+E32+E33+E34+E35+E36</f>
        <v>1125969</v>
      </c>
      <c r="F29" s="143">
        <f>+F30+F31+F32+F33+F34+F35+F36</f>
        <v>1125969</v>
      </c>
      <c r="G29" s="283">
        <f>+G30+G31+G32+G33+G34+G35+G36</f>
        <v>4125969</v>
      </c>
      <c r="I29" s="346"/>
    </row>
    <row r="30" spans="1:9" s="46" customFormat="1" ht="12" customHeight="1" x14ac:dyDescent="0.2">
      <c r="A30" s="167" t="s">
        <v>156</v>
      </c>
      <c r="B30" s="151" t="s">
        <v>419</v>
      </c>
      <c r="C30" s="139"/>
      <c r="D30" s="139"/>
      <c r="E30" s="139"/>
      <c r="F30" s="181">
        <f t="shared" ref="F30:F36" si="6">D30+E30</f>
        <v>0</v>
      </c>
      <c r="G30" s="280">
        <f t="shared" ref="G30:G35" si="7">C30+F30</f>
        <v>0</v>
      </c>
      <c r="I30" s="346"/>
    </row>
    <row r="31" spans="1:9" s="46" customFormat="1" ht="12" customHeight="1" x14ac:dyDescent="0.2">
      <c r="A31" s="168" t="s">
        <v>157</v>
      </c>
      <c r="B31" s="152" t="s">
        <v>420</v>
      </c>
      <c r="C31" s="138"/>
      <c r="D31" s="138"/>
      <c r="E31" s="138"/>
      <c r="F31" s="308">
        <f t="shared" si="6"/>
        <v>0</v>
      </c>
      <c r="G31" s="281">
        <f t="shared" si="7"/>
        <v>0</v>
      </c>
      <c r="I31" s="346"/>
    </row>
    <row r="32" spans="1:9" s="46" customFormat="1" ht="12" customHeight="1" x14ac:dyDescent="0.2">
      <c r="A32" s="168" t="s">
        <v>158</v>
      </c>
      <c r="B32" s="152" t="s">
        <v>421</v>
      </c>
      <c r="C32" s="138">
        <v>1800000</v>
      </c>
      <c r="D32" s="138"/>
      <c r="E32" s="138">
        <v>1843643</v>
      </c>
      <c r="F32" s="308">
        <f t="shared" si="6"/>
        <v>1843643</v>
      </c>
      <c r="G32" s="281">
        <f t="shared" si="7"/>
        <v>3643643</v>
      </c>
      <c r="H32" s="344"/>
      <c r="I32" s="346"/>
    </row>
    <row r="33" spans="1:9" s="46" customFormat="1" ht="12" customHeight="1" x14ac:dyDescent="0.2">
      <c r="A33" s="168" t="s">
        <v>159</v>
      </c>
      <c r="B33" s="152" t="s">
        <v>422</v>
      </c>
      <c r="C33" s="138"/>
      <c r="D33" s="138"/>
      <c r="E33" s="138"/>
      <c r="F33" s="308">
        <f t="shared" si="6"/>
        <v>0</v>
      </c>
      <c r="G33" s="281">
        <f t="shared" si="7"/>
        <v>0</v>
      </c>
      <c r="I33" s="346"/>
    </row>
    <row r="34" spans="1:9" s="46" customFormat="1" ht="12" customHeight="1" x14ac:dyDescent="0.2">
      <c r="A34" s="168" t="s">
        <v>423</v>
      </c>
      <c r="B34" s="152" t="s">
        <v>160</v>
      </c>
      <c r="C34" s="138">
        <v>1200000</v>
      </c>
      <c r="D34" s="138"/>
      <c r="E34" s="138">
        <v>-728496</v>
      </c>
      <c r="F34" s="308">
        <f t="shared" si="6"/>
        <v>-728496</v>
      </c>
      <c r="G34" s="281">
        <f t="shared" si="7"/>
        <v>471504</v>
      </c>
      <c r="H34" s="344"/>
      <c r="I34" s="346"/>
    </row>
    <row r="35" spans="1:9" s="46" customFormat="1" ht="12" customHeight="1" x14ac:dyDescent="0.2">
      <c r="A35" s="168" t="s">
        <v>424</v>
      </c>
      <c r="B35" s="152" t="s">
        <v>161</v>
      </c>
      <c r="C35" s="138"/>
      <c r="D35" s="138"/>
      <c r="E35" s="138"/>
      <c r="F35" s="308">
        <f t="shared" si="6"/>
        <v>0</v>
      </c>
      <c r="G35" s="281">
        <f t="shared" si="7"/>
        <v>0</v>
      </c>
      <c r="I35" s="346"/>
    </row>
    <row r="36" spans="1:9" s="46" customFormat="1" ht="12" customHeight="1" thickBot="1" x14ac:dyDescent="0.25">
      <c r="A36" s="169" t="s">
        <v>425</v>
      </c>
      <c r="B36" s="153" t="s">
        <v>162</v>
      </c>
      <c r="C36" s="140"/>
      <c r="D36" s="140"/>
      <c r="E36" s="140">
        <v>10822</v>
      </c>
      <c r="F36" s="309">
        <f t="shared" si="6"/>
        <v>10822</v>
      </c>
      <c r="G36" s="282">
        <v>10822</v>
      </c>
      <c r="H36" s="344"/>
      <c r="I36" s="346"/>
    </row>
    <row r="37" spans="1:9" s="46" customFormat="1" ht="12" customHeight="1" thickBot="1" x14ac:dyDescent="0.25">
      <c r="A37" s="25" t="s">
        <v>9</v>
      </c>
      <c r="B37" s="19" t="s">
        <v>298</v>
      </c>
      <c r="C37" s="137">
        <f>SUM(C38:C48)</f>
        <v>1651000</v>
      </c>
      <c r="D37" s="208">
        <f>SUM(D38:D48)</f>
        <v>0</v>
      </c>
      <c r="E37" s="137">
        <f>SUM(E38:E48)</f>
        <v>3952474</v>
      </c>
      <c r="F37" s="137">
        <f>SUM(F38:F48)</f>
        <v>3952474</v>
      </c>
      <c r="G37" s="279">
        <f>SUM(G38:G48)</f>
        <v>5603474</v>
      </c>
      <c r="I37" s="346"/>
    </row>
    <row r="38" spans="1:9" s="46" customFormat="1" ht="12" customHeight="1" x14ac:dyDescent="0.2">
      <c r="A38" s="167" t="s">
        <v>52</v>
      </c>
      <c r="B38" s="151" t="s">
        <v>165</v>
      </c>
      <c r="C38" s="139"/>
      <c r="D38" s="209"/>
      <c r="E38" s="139">
        <v>1090401</v>
      </c>
      <c r="F38" s="181">
        <f t="shared" ref="F38:F48" si="8">D38+E38</f>
        <v>1090401</v>
      </c>
      <c r="G38" s="280">
        <f t="shared" ref="G38:G48" si="9">C38+F38</f>
        <v>1090401</v>
      </c>
      <c r="H38" s="344"/>
      <c r="I38" s="346"/>
    </row>
    <row r="39" spans="1:9" s="46" customFormat="1" ht="12" customHeight="1" x14ac:dyDescent="0.2">
      <c r="A39" s="168" t="s">
        <v>53</v>
      </c>
      <c r="B39" s="152" t="s">
        <v>166</v>
      </c>
      <c r="C39" s="138"/>
      <c r="D39" s="210"/>
      <c r="E39" s="138">
        <v>3440711</v>
      </c>
      <c r="F39" s="308">
        <f t="shared" si="8"/>
        <v>3440711</v>
      </c>
      <c r="G39" s="281">
        <f t="shared" si="9"/>
        <v>3440711</v>
      </c>
      <c r="H39" s="344"/>
      <c r="I39" s="346"/>
    </row>
    <row r="40" spans="1:9" s="46" customFormat="1" ht="12" customHeight="1" x14ac:dyDescent="0.2">
      <c r="A40" s="168" t="s">
        <v>54</v>
      </c>
      <c r="B40" s="152" t="s">
        <v>167</v>
      </c>
      <c r="C40" s="138"/>
      <c r="D40" s="210"/>
      <c r="E40" s="138"/>
      <c r="F40" s="308">
        <f t="shared" si="8"/>
        <v>0</v>
      </c>
      <c r="G40" s="281">
        <f t="shared" si="9"/>
        <v>0</v>
      </c>
      <c r="I40" s="346"/>
    </row>
    <row r="41" spans="1:9" s="46" customFormat="1" ht="12" customHeight="1" x14ac:dyDescent="0.2">
      <c r="A41" s="168" t="s">
        <v>96</v>
      </c>
      <c r="B41" s="152" t="s">
        <v>168</v>
      </c>
      <c r="C41" s="138"/>
      <c r="D41" s="210"/>
      <c r="E41" s="138">
        <v>26772</v>
      </c>
      <c r="F41" s="308">
        <f t="shared" si="8"/>
        <v>26772</v>
      </c>
      <c r="G41" s="281">
        <f t="shared" si="9"/>
        <v>26772</v>
      </c>
      <c r="I41" s="346"/>
    </row>
    <row r="42" spans="1:9" s="46" customFormat="1" ht="12" customHeight="1" x14ac:dyDescent="0.2">
      <c r="A42" s="168" t="s">
        <v>97</v>
      </c>
      <c r="B42" s="152" t="s">
        <v>169</v>
      </c>
      <c r="C42" s="138">
        <v>1300000</v>
      </c>
      <c r="D42" s="210"/>
      <c r="E42" s="138">
        <v>-1039605</v>
      </c>
      <c r="F42" s="308">
        <f t="shared" si="8"/>
        <v>-1039605</v>
      </c>
      <c r="G42" s="281">
        <f t="shared" si="9"/>
        <v>260395</v>
      </c>
      <c r="H42" s="344"/>
      <c r="I42" s="346"/>
    </row>
    <row r="43" spans="1:9" s="46" customFormat="1" ht="12" customHeight="1" x14ac:dyDescent="0.2">
      <c r="A43" s="168" t="s">
        <v>98</v>
      </c>
      <c r="B43" s="152" t="s">
        <v>170</v>
      </c>
      <c r="C43" s="138">
        <v>351000</v>
      </c>
      <c r="D43" s="210"/>
      <c r="E43" s="138">
        <v>411390</v>
      </c>
      <c r="F43" s="308">
        <f t="shared" si="8"/>
        <v>411390</v>
      </c>
      <c r="G43" s="281">
        <f t="shared" si="9"/>
        <v>762390</v>
      </c>
      <c r="H43" s="343"/>
      <c r="I43" s="346"/>
    </row>
    <row r="44" spans="1:9" s="46" customFormat="1" ht="12" customHeight="1" x14ac:dyDescent="0.2">
      <c r="A44" s="168" t="s">
        <v>99</v>
      </c>
      <c r="B44" s="152" t="s">
        <v>171</v>
      </c>
      <c r="C44" s="138"/>
      <c r="D44" s="210"/>
      <c r="E44" s="138"/>
      <c r="F44" s="308">
        <f t="shared" si="8"/>
        <v>0</v>
      </c>
      <c r="G44" s="281">
        <f t="shared" si="9"/>
        <v>0</v>
      </c>
      <c r="I44" s="346"/>
    </row>
    <row r="45" spans="1:9" s="46" customFormat="1" ht="12" customHeight="1" x14ac:dyDescent="0.2">
      <c r="A45" s="168" t="s">
        <v>100</v>
      </c>
      <c r="B45" s="152" t="s">
        <v>172</v>
      </c>
      <c r="C45" s="138"/>
      <c r="D45" s="210"/>
      <c r="E45" s="138">
        <v>19409</v>
      </c>
      <c r="F45" s="308">
        <f t="shared" si="8"/>
        <v>19409</v>
      </c>
      <c r="G45" s="281">
        <f t="shared" si="9"/>
        <v>19409</v>
      </c>
      <c r="I45" s="346"/>
    </row>
    <row r="46" spans="1:9" s="46" customFormat="1" ht="12" customHeight="1" x14ac:dyDescent="0.2">
      <c r="A46" s="168" t="s">
        <v>163</v>
      </c>
      <c r="B46" s="152" t="s">
        <v>173</v>
      </c>
      <c r="C46" s="141"/>
      <c r="D46" s="236"/>
      <c r="E46" s="141"/>
      <c r="F46" s="306">
        <f t="shared" si="8"/>
        <v>0</v>
      </c>
      <c r="G46" s="284">
        <f t="shared" si="9"/>
        <v>0</v>
      </c>
      <c r="I46" s="346"/>
    </row>
    <row r="47" spans="1:9" s="46" customFormat="1" ht="12" customHeight="1" x14ac:dyDescent="0.2">
      <c r="A47" s="169" t="s">
        <v>164</v>
      </c>
      <c r="B47" s="153" t="s">
        <v>300</v>
      </c>
      <c r="C47" s="142"/>
      <c r="D47" s="237"/>
      <c r="E47" s="142"/>
      <c r="F47" s="312">
        <f t="shared" si="8"/>
        <v>0</v>
      </c>
      <c r="G47" s="285">
        <f t="shared" si="9"/>
        <v>0</v>
      </c>
      <c r="I47" s="346"/>
    </row>
    <row r="48" spans="1:9" s="46" customFormat="1" ht="12" customHeight="1" thickBot="1" x14ac:dyDescent="0.25">
      <c r="A48" s="169" t="s">
        <v>299</v>
      </c>
      <c r="B48" s="153" t="s">
        <v>174</v>
      </c>
      <c r="C48" s="142"/>
      <c r="D48" s="237"/>
      <c r="E48" s="142">
        <v>3396</v>
      </c>
      <c r="F48" s="312">
        <f t="shared" si="8"/>
        <v>3396</v>
      </c>
      <c r="G48" s="285">
        <f t="shared" si="9"/>
        <v>3396</v>
      </c>
      <c r="I48" s="346"/>
    </row>
    <row r="49" spans="1:9" s="46" customFormat="1" ht="12" customHeight="1" thickBot="1" x14ac:dyDescent="0.25">
      <c r="A49" s="25" t="s">
        <v>10</v>
      </c>
      <c r="B49" s="19" t="s">
        <v>175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79">
        <f>SUM(G50:G54)</f>
        <v>0</v>
      </c>
      <c r="I49" s="346"/>
    </row>
    <row r="50" spans="1:9" s="46" customFormat="1" ht="12" customHeight="1" x14ac:dyDescent="0.2">
      <c r="A50" s="167" t="s">
        <v>55</v>
      </c>
      <c r="B50" s="151" t="s">
        <v>179</v>
      </c>
      <c r="C50" s="182"/>
      <c r="D50" s="238"/>
      <c r="E50" s="182"/>
      <c r="F50" s="303">
        <f>D50+E50</f>
        <v>0</v>
      </c>
      <c r="G50" s="286">
        <f>C50+F50</f>
        <v>0</v>
      </c>
      <c r="I50" s="346"/>
    </row>
    <row r="51" spans="1:9" s="46" customFormat="1" ht="12" customHeight="1" x14ac:dyDescent="0.2">
      <c r="A51" s="168" t="s">
        <v>56</v>
      </c>
      <c r="B51" s="152" t="s">
        <v>180</v>
      </c>
      <c r="C51" s="141"/>
      <c r="D51" s="236"/>
      <c r="E51" s="141"/>
      <c r="F51" s="306">
        <f>D51+E51</f>
        <v>0</v>
      </c>
      <c r="G51" s="284">
        <f>C51+F51</f>
        <v>0</v>
      </c>
      <c r="I51" s="346"/>
    </row>
    <row r="52" spans="1:9" s="46" customFormat="1" ht="12" customHeight="1" x14ac:dyDescent="0.2">
      <c r="A52" s="168" t="s">
        <v>176</v>
      </c>
      <c r="B52" s="152" t="s">
        <v>181</v>
      </c>
      <c r="C52" s="141"/>
      <c r="D52" s="236"/>
      <c r="E52" s="141"/>
      <c r="F52" s="306">
        <f>D52+E52</f>
        <v>0</v>
      </c>
      <c r="G52" s="284">
        <f>C52+F52</f>
        <v>0</v>
      </c>
      <c r="I52" s="346"/>
    </row>
    <row r="53" spans="1:9" s="46" customFormat="1" ht="12" customHeight="1" x14ac:dyDescent="0.2">
      <c r="A53" s="168" t="s">
        <v>177</v>
      </c>
      <c r="B53" s="152" t="s">
        <v>182</v>
      </c>
      <c r="C53" s="141"/>
      <c r="D53" s="236"/>
      <c r="E53" s="141"/>
      <c r="F53" s="306">
        <f>D53+E53</f>
        <v>0</v>
      </c>
      <c r="G53" s="284">
        <f>C53+F53</f>
        <v>0</v>
      </c>
      <c r="I53" s="346"/>
    </row>
    <row r="54" spans="1:9" s="46" customFormat="1" ht="12" customHeight="1" thickBot="1" x14ac:dyDescent="0.25">
      <c r="A54" s="169" t="s">
        <v>178</v>
      </c>
      <c r="B54" s="153" t="s">
        <v>183</v>
      </c>
      <c r="C54" s="142"/>
      <c r="D54" s="237"/>
      <c r="E54" s="142"/>
      <c r="F54" s="312">
        <f>D54+E54</f>
        <v>0</v>
      </c>
      <c r="G54" s="285">
        <f>C54+F54</f>
        <v>0</v>
      </c>
      <c r="I54" s="346"/>
    </row>
    <row r="55" spans="1:9" s="46" customFormat="1" ht="12" customHeight="1" thickBot="1" x14ac:dyDescent="0.25">
      <c r="A55" s="25" t="s">
        <v>101</v>
      </c>
      <c r="B55" s="19" t="s">
        <v>184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79">
        <f>SUM(G56:G58)</f>
        <v>0</v>
      </c>
      <c r="I55" s="346"/>
    </row>
    <row r="56" spans="1:9" s="46" customFormat="1" ht="12" customHeight="1" x14ac:dyDescent="0.2">
      <c r="A56" s="167" t="s">
        <v>57</v>
      </c>
      <c r="B56" s="151" t="s">
        <v>185</v>
      </c>
      <c r="C56" s="139"/>
      <c r="D56" s="209"/>
      <c r="E56" s="139"/>
      <c r="F56" s="181">
        <f>D56+E56</f>
        <v>0</v>
      </c>
      <c r="G56" s="280">
        <f>C56+F56</f>
        <v>0</v>
      </c>
      <c r="I56" s="346"/>
    </row>
    <row r="57" spans="1:9" s="46" customFormat="1" ht="12" customHeight="1" x14ac:dyDescent="0.2">
      <c r="A57" s="168" t="s">
        <v>58</v>
      </c>
      <c r="B57" s="152" t="s">
        <v>293</v>
      </c>
      <c r="C57" s="138"/>
      <c r="D57" s="210"/>
      <c r="E57" s="138"/>
      <c r="F57" s="308">
        <f>D57+E57</f>
        <v>0</v>
      </c>
      <c r="G57" s="281">
        <f>C57+F57</f>
        <v>0</v>
      </c>
      <c r="I57" s="346"/>
    </row>
    <row r="58" spans="1:9" s="46" customFormat="1" ht="12" customHeight="1" x14ac:dyDescent="0.2">
      <c r="A58" s="168" t="s">
        <v>188</v>
      </c>
      <c r="B58" s="152" t="s">
        <v>186</v>
      </c>
      <c r="C58" s="138"/>
      <c r="D58" s="210"/>
      <c r="E58" s="138"/>
      <c r="F58" s="308">
        <f>D58+E58</f>
        <v>0</v>
      </c>
      <c r="G58" s="281">
        <f>C58+F58</f>
        <v>0</v>
      </c>
      <c r="I58" s="346"/>
    </row>
    <row r="59" spans="1:9" s="46" customFormat="1" ht="12" customHeight="1" thickBot="1" x14ac:dyDescent="0.25">
      <c r="A59" s="169" t="s">
        <v>189</v>
      </c>
      <c r="B59" s="153" t="s">
        <v>187</v>
      </c>
      <c r="C59" s="140"/>
      <c r="D59" s="211"/>
      <c r="E59" s="140"/>
      <c r="F59" s="309">
        <f>D59+E59</f>
        <v>0</v>
      </c>
      <c r="G59" s="282">
        <f>C59+F59</f>
        <v>0</v>
      </c>
      <c r="I59" s="346"/>
    </row>
    <row r="60" spans="1:9" s="46" customFormat="1" ht="12" customHeight="1" thickBot="1" x14ac:dyDescent="0.25">
      <c r="A60" s="25" t="s">
        <v>12</v>
      </c>
      <c r="B60" s="78" t="s">
        <v>190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79">
        <f>SUM(G61:G63)</f>
        <v>0</v>
      </c>
      <c r="I60" s="346"/>
    </row>
    <row r="61" spans="1:9" s="46" customFormat="1" ht="12" customHeight="1" x14ac:dyDescent="0.2">
      <c r="A61" s="167" t="s">
        <v>102</v>
      </c>
      <c r="B61" s="151" t="s">
        <v>192</v>
      </c>
      <c r="C61" s="141"/>
      <c r="D61" s="236"/>
      <c r="E61" s="141"/>
      <c r="F61" s="306">
        <f>D61+E61</f>
        <v>0</v>
      </c>
      <c r="G61" s="284">
        <f>C61+F61</f>
        <v>0</v>
      </c>
      <c r="I61" s="346"/>
    </row>
    <row r="62" spans="1:9" s="46" customFormat="1" ht="12" customHeight="1" x14ac:dyDescent="0.2">
      <c r="A62" s="168" t="s">
        <v>103</v>
      </c>
      <c r="B62" s="152" t="s">
        <v>294</v>
      </c>
      <c r="C62" s="141"/>
      <c r="D62" s="236"/>
      <c r="E62" s="141"/>
      <c r="F62" s="306">
        <f>D62+E62</f>
        <v>0</v>
      </c>
      <c r="G62" s="284">
        <f>C62+F62</f>
        <v>0</v>
      </c>
      <c r="I62" s="346"/>
    </row>
    <row r="63" spans="1:9" s="46" customFormat="1" ht="12" customHeight="1" x14ac:dyDescent="0.2">
      <c r="A63" s="168" t="s">
        <v>123</v>
      </c>
      <c r="B63" s="152" t="s">
        <v>193</v>
      </c>
      <c r="C63" s="141"/>
      <c r="D63" s="236"/>
      <c r="E63" s="141"/>
      <c r="F63" s="306">
        <f>D63+E63</f>
        <v>0</v>
      </c>
      <c r="G63" s="284">
        <f>C63+F63</f>
        <v>0</v>
      </c>
      <c r="I63" s="346"/>
    </row>
    <row r="64" spans="1:9" s="46" customFormat="1" ht="12" customHeight="1" thickBot="1" x14ac:dyDescent="0.25">
      <c r="A64" s="169" t="s">
        <v>191</v>
      </c>
      <c r="B64" s="153" t="s">
        <v>194</v>
      </c>
      <c r="C64" s="141"/>
      <c r="D64" s="236"/>
      <c r="E64" s="141"/>
      <c r="F64" s="306">
        <f>D64+E64</f>
        <v>0</v>
      </c>
      <c r="G64" s="284">
        <f>C64+F64</f>
        <v>0</v>
      </c>
      <c r="I64" s="346"/>
    </row>
    <row r="65" spans="1:9" s="46" customFormat="1" ht="12" customHeight="1" thickBot="1" x14ac:dyDescent="0.25">
      <c r="A65" s="25" t="s">
        <v>13</v>
      </c>
      <c r="B65" s="19" t="s">
        <v>195</v>
      </c>
      <c r="C65" s="143">
        <f>+C8+C15+C22+C29+C37+C49+C55+C60</f>
        <v>228619028</v>
      </c>
      <c r="D65" s="212">
        <f>+D8+D15+D22+D29+D37+D49+D55+D60</f>
        <v>0</v>
      </c>
      <c r="E65" s="143">
        <f>+E8+E15+E22+E29+E37+E49+E55+E60</f>
        <v>-63778279</v>
      </c>
      <c r="F65" s="143">
        <f>+F8+F15+F22+F29+F37+F49+F55+F60</f>
        <v>-63778279</v>
      </c>
      <c r="G65" s="283">
        <f>+G8+G15+G22+G29+G37+G49+G55+G60</f>
        <v>164840749</v>
      </c>
      <c r="I65" s="346"/>
    </row>
    <row r="66" spans="1:9" s="46" customFormat="1" ht="12" customHeight="1" thickBot="1" x14ac:dyDescent="0.2">
      <c r="A66" s="170" t="s">
        <v>283</v>
      </c>
      <c r="B66" s="78" t="s">
        <v>197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79">
        <f>SUM(G67:G69)</f>
        <v>0</v>
      </c>
      <c r="I66" s="346"/>
    </row>
    <row r="67" spans="1:9" s="46" customFormat="1" ht="12" customHeight="1" x14ac:dyDescent="0.2">
      <c r="A67" s="167" t="s">
        <v>225</v>
      </c>
      <c r="B67" s="151" t="s">
        <v>198</v>
      </c>
      <c r="C67" s="141"/>
      <c r="D67" s="236"/>
      <c r="E67" s="141"/>
      <c r="F67" s="306">
        <f>D67+E67</f>
        <v>0</v>
      </c>
      <c r="G67" s="284">
        <f>C67+F67</f>
        <v>0</v>
      </c>
      <c r="I67" s="346"/>
    </row>
    <row r="68" spans="1:9" s="46" customFormat="1" ht="12" customHeight="1" x14ac:dyDescent="0.2">
      <c r="A68" s="168" t="s">
        <v>234</v>
      </c>
      <c r="B68" s="152" t="s">
        <v>199</v>
      </c>
      <c r="C68" s="141"/>
      <c r="D68" s="236"/>
      <c r="E68" s="141"/>
      <c r="F68" s="306">
        <f>D68+E68</f>
        <v>0</v>
      </c>
      <c r="G68" s="284">
        <f>C68+F68</f>
        <v>0</v>
      </c>
      <c r="I68" s="346"/>
    </row>
    <row r="69" spans="1:9" s="46" customFormat="1" ht="12" customHeight="1" thickBot="1" x14ac:dyDescent="0.25">
      <c r="A69" s="177" t="s">
        <v>235</v>
      </c>
      <c r="B69" s="300" t="s">
        <v>200</v>
      </c>
      <c r="C69" s="278"/>
      <c r="D69" s="239"/>
      <c r="E69" s="278"/>
      <c r="F69" s="305">
        <f>D69+E69</f>
        <v>0</v>
      </c>
      <c r="G69" s="301">
        <f>C69+F69</f>
        <v>0</v>
      </c>
      <c r="I69" s="346"/>
    </row>
    <row r="70" spans="1:9" s="46" customFormat="1" ht="12" customHeight="1" thickBot="1" x14ac:dyDescent="0.2">
      <c r="A70" s="170" t="s">
        <v>201</v>
      </c>
      <c r="B70" s="78" t="s">
        <v>202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79">
        <f>SUM(G71:G74)</f>
        <v>0</v>
      </c>
      <c r="I70" s="346"/>
    </row>
    <row r="71" spans="1:9" s="46" customFormat="1" ht="12" customHeight="1" x14ac:dyDescent="0.2">
      <c r="A71" s="167" t="s">
        <v>80</v>
      </c>
      <c r="B71" s="263" t="s">
        <v>203</v>
      </c>
      <c r="C71" s="141"/>
      <c r="D71" s="141"/>
      <c r="E71" s="141"/>
      <c r="F71" s="306">
        <f>D71+E71</f>
        <v>0</v>
      </c>
      <c r="G71" s="284">
        <f>C71+F71</f>
        <v>0</v>
      </c>
      <c r="I71" s="346"/>
    </row>
    <row r="72" spans="1:9" s="46" customFormat="1" ht="12" customHeight="1" x14ac:dyDescent="0.2">
      <c r="A72" s="168" t="s">
        <v>81</v>
      </c>
      <c r="B72" s="263" t="s">
        <v>440</v>
      </c>
      <c r="C72" s="141"/>
      <c r="D72" s="141"/>
      <c r="E72" s="141"/>
      <c r="F72" s="306">
        <f>D72+E72</f>
        <v>0</v>
      </c>
      <c r="G72" s="284">
        <f>C72+F72</f>
        <v>0</v>
      </c>
      <c r="I72" s="346"/>
    </row>
    <row r="73" spans="1:9" s="46" customFormat="1" ht="12" customHeight="1" x14ac:dyDescent="0.2">
      <c r="A73" s="168" t="s">
        <v>226</v>
      </c>
      <c r="B73" s="263" t="s">
        <v>204</v>
      </c>
      <c r="C73" s="141"/>
      <c r="D73" s="141"/>
      <c r="E73" s="141"/>
      <c r="F73" s="306">
        <f>D73+E73</f>
        <v>0</v>
      </c>
      <c r="G73" s="284">
        <f>C73+F73</f>
        <v>0</v>
      </c>
      <c r="I73" s="346"/>
    </row>
    <row r="74" spans="1:9" s="46" customFormat="1" ht="12" customHeight="1" thickBot="1" x14ac:dyDescent="0.25">
      <c r="A74" s="169" t="s">
        <v>227</v>
      </c>
      <c r="B74" s="264" t="s">
        <v>441</v>
      </c>
      <c r="C74" s="141"/>
      <c r="D74" s="141"/>
      <c r="E74" s="141"/>
      <c r="F74" s="306">
        <f>D74+E74</f>
        <v>0</v>
      </c>
      <c r="G74" s="284">
        <f>C74+F74</f>
        <v>0</v>
      </c>
      <c r="I74" s="346"/>
    </row>
    <row r="75" spans="1:9" s="46" customFormat="1" ht="12" customHeight="1" thickBot="1" x14ac:dyDescent="0.2">
      <c r="A75" s="170" t="s">
        <v>205</v>
      </c>
      <c r="B75" s="78" t="s">
        <v>206</v>
      </c>
      <c r="C75" s="137">
        <f>SUM(C76:C77)</f>
        <v>0</v>
      </c>
      <c r="D75" s="137">
        <f>SUM(D76:D77)</f>
        <v>0</v>
      </c>
      <c r="E75" s="137">
        <f>SUM(E76:E77)</f>
        <v>76214936</v>
      </c>
      <c r="F75" s="137">
        <f>SUM(F76:F77)</f>
        <v>76214936</v>
      </c>
      <c r="G75" s="279">
        <f>SUM(G76:G77)</f>
        <v>76214936</v>
      </c>
      <c r="I75" s="346"/>
    </row>
    <row r="76" spans="1:9" s="46" customFormat="1" ht="12" customHeight="1" x14ac:dyDescent="0.2">
      <c r="A76" s="167" t="s">
        <v>228</v>
      </c>
      <c r="B76" s="151" t="s">
        <v>207</v>
      </c>
      <c r="C76" s="141"/>
      <c r="D76" s="141"/>
      <c r="E76" s="141">
        <v>76214936</v>
      </c>
      <c r="F76" s="306">
        <f>D76+E76</f>
        <v>76214936</v>
      </c>
      <c r="G76" s="284">
        <f>C76+F76</f>
        <v>76214936</v>
      </c>
      <c r="I76" s="346"/>
    </row>
    <row r="77" spans="1:9" s="46" customFormat="1" ht="12" customHeight="1" thickBot="1" x14ac:dyDescent="0.25">
      <c r="A77" s="169" t="s">
        <v>229</v>
      </c>
      <c r="B77" s="153" t="s">
        <v>208</v>
      </c>
      <c r="C77" s="141"/>
      <c r="D77" s="141"/>
      <c r="E77" s="141"/>
      <c r="F77" s="306">
        <f>D77+E77</f>
        <v>0</v>
      </c>
      <c r="G77" s="284">
        <f>C77+F77</f>
        <v>0</v>
      </c>
      <c r="I77" s="346"/>
    </row>
    <row r="78" spans="1:9" s="45" customFormat="1" ht="12" customHeight="1" thickBot="1" x14ac:dyDescent="0.2">
      <c r="A78" s="170" t="s">
        <v>209</v>
      </c>
      <c r="B78" s="78" t="s">
        <v>210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79">
        <f>SUM(G79:G81)</f>
        <v>0</v>
      </c>
      <c r="I78" s="346"/>
    </row>
    <row r="79" spans="1:9" s="46" customFormat="1" ht="12" customHeight="1" x14ac:dyDescent="0.2">
      <c r="A79" s="167" t="s">
        <v>230</v>
      </c>
      <c r="B79" s="151" t="s">
        <v>211</v>
      </c>
      <c r="C79" s="141"/>
      <c r="D79" s="141"/>
      <c r="E79" s="141">
        <v>0</v>
      </c>
      <c r="F79" s="306">
        <f>D79+E79</f>
        <v>0</v>
      </c>
      <c r="G79" s="284">
        <f>C79+F79</f>
        <v>0</v>
      </c>
      <c r="I79" s="346"/>
    </row>
    <row r="80" spans="1:9" s="46" customFormat="1" ht="12" customHeight="1" x14ac:dyDescent="0.2">
      <c r="A80" s="168" t="s">
        <v>231</v>
      </c>
      <c r="B80" s="152" t="s">
        <v>212</v>
      </c>
      <c r="C80" s="141"/>
      <c r="D80" s="141"/>
      <c r="E80" s="141"/>
      <c r="F80" s="306">
        <f>D80+E80</f>
        <v>0</v>
      </c>
      <c r="G80" s="284">
        <f>C80+F80</f>
        <v>0</v>
      </c>
      <c r="I80" s="346"/>
    </row>
    <row r="81" spans="1:9" s="46" customFormat="1" ht="12" customHeight="1" thickBot="1" x14ac:dyDescent="0.25">
      <c r="A81" s="169" t="s">
        <v>232</v>
      </c>
      <c r="B81" s="265" t="s">
        <v>442</v>
      </c>
      <c r="C81" s="141"/>
      <c r="D81" s="141"/>
      <c r="E81" s="141"/>
      <c r="F81" s="306">
        <f>D81+E81</f>
        <v>0</v>
      </c>
      <c r="G81" s="284">
        <f>C81+F81</f>
        <v>0</v>
      </c>
      <c r="I81" s="346"/>
    </row>
    <row r="82" spans="1:9" s="46" customFormat="1" ht="12" customHeight="1" thickBot="1" x14ac:dyDescent="0.2">
      <c r="A82" s="170" t="s">
        <v>213</v>
      </c>
      <c r="B82" s="78" t="s">
        <v>233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79">
        <f>SUM(G83:G86)</f>
        <v>0</v>
      </c>
      <c r="I82" s="346"/>
    </row>
    <row r="83" spans="1:9" s="46" customFormat="1" ht="12" customHeight="1" x14ac:dyDescent="0.2">
      <c r="A83" s="171" t="s">
        <v>214</v>
      </c>
      <c r="B83" s="151" t="s">
        <v>215</v>
      </c>
      <c r="C83" s="141"/>
      <c r="D83" s="141"/>
      <c r="E83" s="141"/>
      <c r="F83" s="306">
        <f t="shared" ref="F83:F88" si="10">D83+E83</f>
        <v>0</v>
      </c>
      <c r="G83" s="284">
        <f t="shared" ref="G83:G88" si="11">C83+F83</f>
        <v>0</v>
      </c>
      <c r="I83" s="346"/>
    </row>
    <row r="84" spans="1:9" s="46" customFormat="1" ht="12" customHeight="1" x14ac:dyDescent="0.2">
      <c r="A84" s="172" t="s">
        <v>216</v>
      </c>
      <c r="B84" s="152" t="s">
        <v>217</v>
      </c>
      <c r="C84" s="141"/>
      <c r="D84" s="141"/>
      <c r="E84" s="141"/>
      <c r="F84" s="306">
        <f t="shared" si="10"/>
        <v>0</v>
      </c>
      <c r="G84" s="284">
        <f t="shared" si="11"/>
        <v>0</v>
      </c>
      <c r="I84" s="346"/>
    </row>
    <row r="85" spans="1:9" s="46" customFormat="1" ht="12" customHeight="1" x14ac:dyDescent="0.2">
      <c r="A85" s="172" t="s">
        <v>218</v>
      </c>
      <c r="B85" s="152" t="s">
        <v>219</v>
      </c>
      <c r="C85" s="141"/>
      <c r="D85" s="141"/>
      <c r="E85" s="141"/>
      <c r="F85" s="306">
        <f t="shared" si="10"/>
        <v>0</v>
      </c>
      <c r="G85" s="284">
        <f t="shared" si="11"/>
        <v>0</v>
      </c>
      <c r="I85" s="346"/>
    </row>
    <row r="86" spans="1:9" s="45" customFormat="1" ht="12" customHeight="1" thickBot="1" x14ac:dyDescent="0.25">
      <c r="A86" s="173" t="s">
        <v>220</v>
      </c>
      <c r="B86" s="153" t="s">
        <v>221</v>
      </c>
      <c r="C86" s="141"/>
      <c r="D86" s="141"/>
      <c r="E86" s="141"/>
      <c r="F86" s="306">
        <f t="shared" si="10"/>
        <v>0</v>
      </c>
      <c r="G86" s="284">
        <f t="shared" si="11"/>
        <v>0</v>
      </c>
      <c r="I86" s="346"/>
    </row>
    <row r="87" spans="1:9" s="45" customFormat="1" ht="12" customHeight="1" thickBot="1" x14ac:dyDescent="0.2">
      <c r="A87" s="170" t="s">
        <v>222</v>
      </c>
      <c r="B87" s="78" t="s">
        <v>339</v>
      </c>
      <c r="C87" s="185"/>
      <c r="D87" s="185"/>
      <c r="E87" s="185"/>
      <c r="F87" s="137">
        <f t="shared" si="10"/>
        <v>0</v>
      </c>
      <c r="G87" s="279">
        <f t="shared" si="11"/>
        <v>0</v>
      </c>
      <c r="I87" s="346"/>
    </row>
    <row r="88" spans="1:9" s="45" customFormat="1" ht="12" customHeight="1" thickBot="1" x14ac:dyDescent="0.2">
      <c r="A88" s="170" t="s">
        <v>360</v>
      </c>
      <c r="B88" s="78" t="s">
        <v>223</v>
      </c>
      <c r="C88" s="185"/>
      <c r="D88" s="185"/>
      <c r="E88" s="185"/>
      <c r="F88" s="137">
        <f t="shared" si="10"/>
        <v>0</v>
      </c>
      <c r="G88" s="279">
        <f t="shared" si="11"/>
        <v>0</v>
      </c>
      <c r="I88" s="346"/>
    </row>
    <row r="89" spans="1:9" s="45" customFormat="1" ht="12" customHeight="1" thickBot="1" x14ac:dyDescent="0.2">
      <c r="A89" s="170" t="s">
        <v>361</v>
      </c>
      <c r="B89" s="157" t="s">
        <v>342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76214936</v>
      </c>
      <c r="F89" s="143">
        <f>+F66+F70+F75+F78+F82+F88+F87</f>
        <v>76214936</v>
      </c>
      <c r="G89" s="283">
        <f>+G66+G70+G75+G78+G82+G88+G87</f>
        <v>76214936</v>
      </c>
      <c r="I89" s="346"/>
    </row>
    <row r="90" spans="1:9" s="45" customFormat="1" ht="12" customHeight="1" thickBot="1" x14ac:dyDescent="0.2">
      <c r="A90" s="174" t="s">
        <v>362</v>
      </c>
      <c r="B90" s="158" t="s">
        <v>363</v>
      </c>
      <c r="C90" s="143">
        <f>+C65+C89</f>
        <v>228619028</v>
      </c>
      <c r="D90" s="143">
        <f>+D65+D89</f>
        <v>0</v>
      </c>
      <c r="E90" s="143">
        <f>+E65+E89</f>
        <v>12436657</v>
      </c>
      <c r="F90" s="143">
        <f>+F65+F89</f>
        <v>12436657</v>
      </c>
      <c r="G90" s="283">
        <f>+G65+G89</f>
        <v>241055685</v>
      </c>
      <c r="I90" s="346"/>
    </row>
    <row r="91" spans="1:9" s="46" customFormat="1" ht="15" customHeight="1" thickBot="1" x14ac:dyDescent="0.25">
      <c r="A91" s="72"/>
      <c r="B91" s="73"/>
      <c r="C91" s="123"/>
      <c r="I91" s="346"/>
    </row>
    <row r="92" spans="1:9" s="41" customFormat="1" ht="16.5" customHeight="1" thickBot="1" x14ac:dyDescent="0.25">
      <c r="A92" s="366" t="s">
        <v>38</v>
      </c>
      <c r="B92" s="367"/>
      <c r="C92" s="367"/>
      <c r="D92" s="367"/>
      <c r="E92" s="367"/>
      <c r="F92" s="367"/>
      <c r="G92" s="368"/>
      <c r="I92" s="346"/>
    </row>
    <row r="93" spans="1:9" s="47" customFormat="1" ht="12" customHeight="1" thickBot="1" x14ac:dyDescent="0.25">
      <c r="A93" s="145" t="s">
        <v>5</v>
      </c>
      <c r="B93" s="24" t="s">
        <v>367</v>
      </c>
      <c r="C93" s="136">
        <f>+C94+C95+C96+C97+C98+C111</f>
        <v>118881725</v>
      </c>
      <c r="D93" s="288">
        <f>+D94+D95+D96+D97+D98+D111</f>
        <v>0</v>
      </c>
      <c r="E93" s="136">
        <f>+E94+E95+E96+E97+E98+E111</f>
        <v>12929873</v>
      </c>
      <c r="F93" s="136">
        <f>+F94+F95+F96+F97+F98+F111</f>
        <v>12929873</v>
      </c>
      <c r="G93" s="292">
        <f>+G94+G95+G96+G97+G98+G111</f>
        <v>131811598</v>
      </c>
      <c r="I93" s="346"/>
    </row>
    <row r="94" spans="1:9" ht="12" customHeight="1" x14ac:dyDescent="0.2">
      <c r="A94" s="175" t="s">
        <v>59</v>
      </c>
      <c r="B94" s="8" t="s">
        <v>34</v>
      </c>
      <c r="C94" s="200">
        <v>62873928</v>
      </c>
      <c r="D94" s="289"/>
      <c r="E94" s="200">
        <v>11863378</v>
      </c>
      <c r="F94" s="307">
        <f t="shared" ref="F94:F113" si="12">D94+E94</f>
        <v>11863378</v>
      </c>
      <c r="G94" s="293">
        <f t="shared" ref="G94:G113" si="13">C94+F94</f>
        <v>74737306</v>
      </c>
      <c r="H94" s="341"/>
      <c r="I94" s="346"/>
    </row>
    <row r="95" spans="1:9" ht="12" customHeight="1" x14ac:dyDescent="0.2">
      <c r="A95" s="168" t="s">
        <v>60</v>
      </c>
      <c r="B95" s="6" t="s">
        <v>104</v>
      </c>
      <c r="C95" s="138">
        <v>7246850</v>
      </c>
      <c r="D95" s="290"/>
      <c r="E95" s="138">
        <v>1900000</v>
      </c>
      <c r="F95" s="308">
        <f t="shared" si="12"/>
        <v>1900000</v>
      </c>
      <c r="G95" s="281">
        <f t="shared" si="13"/>
        <v>9146850</v>
      </c>
      <c r="H95" s="341"/>
      <c r="I95" s="346"/>
    </row>
    <row r="96" spans="1:9" ht="12" customHeight="1" x14ac:dyDescent="0.2">
      <c r="A96" s="168" t="s">
        <v>61</v>
      </c>
      <c r="B96" s="6" t="s">
        <v>78</v>
      </c>
      <c r="C96" s="140">
        <v>39785947</v>
      </c>
      <c r="D96" s="290"/>
      <c r="E96" s="140">
        <v>169555</v>
      </c>
      <c r="F96" s="309">
        <f t="shared" si="12"/>
        <v>169555</v>
      </c>
      <c r="G96" s="282">
        <f t="shared" si="13"/>
        <v>39955502</v>
      </c>
      <c r="H96" s="341"/>
      <c r="I96" s="346"/>
    </row>
    <row r="97" spans="1:9" ht="12" customHeight="1" x14ac:dyDescent="0.2">
      <c r="A97" s="168" t="s">
        <v>62</v>
      </c>
      <c r="B97" s="9" t="s">
        <v>105</v>
      </c>
      <c r="C97" s="140">
        <v>8975000</v>
      </c>
      <c r="D97" s="271"/>
      <c r="E97" s="140">
        <v>-3382320</v>
      </c>
      <c r="F97" s="309">
        <f t="shared" si="12"/>
        <v>-3382320</v>
      </c>
      <c r="G97" s="282">
        <f t="shared" si="13"/>
        <v>5592680</v>
      </c>
      <c r="H97" s="341"/>
      <c r="I97" s="346"/>
    </row>
    <row r="98" spans="1:9" ht="12" customHeight="1" x14ac:dyDescent="0.2">
      <c r="A98" s="168" t="s">
        <v>70</v>
      </c>
      <c r="B98" s="17" t="s">
        <v>106</v>
      </c>
      <c r="C98" s="140"/>
      <c r="D98" s="271"/>
      <c r="E98" s="140">
        <v>2379260</v>
      </c>
      <c r="F98" s="309">
        <f t="shared" si="12"/>
        <v>2379260</v>
      </c>
      <c r="G98" s="282">
        <f t="shared" si="13"/>
        <v>2379260</v>
      </c>
      <c r="H98" s="341"/>
      <c r="I98" s="346"/>
    </row>
    <row r="99" spans="1:9" ht="12" customHeight="1" x14ac:dyDescent="0.2">
      <c r="A99" s="168" t="s">
        <v>63</v>
      </c>
      <c r="B99" s="6" t="s">
        <v>364</v>
      </c>
      <c r="C99" s="140"/>
      <c r="D99" s="271"/>
      <c r="E99" s="140"/>
      <c r="F99" s="309">
        <f t="shared" si="12"/>
        <v>0</v>
      </c>
      <c r="G99" s="282">
        <f t="shared" si="13"/>
        <v>0</v>
      </c>
      <c r="H99" s="341"/>
      <c r="I99" s="346"/>
    </row>
    <row r="100" spans="1:9" ht="12" customHeight="1" x14ac:dyDescent="0.2">
      <c r="A100" s="168" t="s">
        <v>64</v>
      </c>
      <c r="B100" s="53" t="s">
        <v>305</v>
      </c>
      <c r="C100" s="140"/>
      <c r="D100" s="271"/>
      <c r="E100" s="140"/>
      <c r="F100" s="309">
        <f t="shared" si="12"/>
        <v>0</v>
      </c>
      <c r="G100" s="282">
        <f t="shared" si="13"/>
        <v>0</v>
      </c>
      <c r="H100" s="341"/>
      <c r="I100" s="346"/>
    </row>
    <row r="101" spans="1:9" ht="12" customHeight="1" x14ac:dyDescent="0.2">
      <c r="A101" s="168" t="s">
        <v>71</v>
      </c>
      <c r="B101" s="53" t="s">
        <v>304</v>
      </c>
      <c r="C101" s="140"/>
      <c r="D101" s="271"/>
      <c r="E101" s="140">
        <v>1959300</v>
      </c>
      <c r="F101" s="309">
        <f t="shared" si="12"/>
        <v>1959300</v>
      </c>
      <c r="G101" s="282">
        <f t="shared" si="13"/>
        <v>1959300</v>
      </c>
      <c r="H101" s="341"/>
      <c r="I101" s="346"/>
    </row>
    <row r="102" spans="1:9" ht="12" customHeight="1" x14ac:dyDescent="0.2">
      <c r="A102" s="168" t="s">
        <v>72</v>
      </c>
      <c r="B102" s="53" t="s">
        <v>239</v>
      </c>
      <c r="C102" s="140"/>
      <c r="D102" s="271"/>
      <c r="E102" s="140"/>
      <c r="F102" s="309">
        <f t="shared" si="12"/>
        <v>0</v>
      </c>
      <c r="G102" s="282">
        <f t="shared" si="13"/>
        <v>0</v>
      </c>
      <c r="H102" s="341"/>
      <c r="I102" s="346"/>
    </row>
    <row r="103" spans="1:9" ht="12" customHeight="1" x14ac:dyDescent="0.2">
      <c r="A103" s="168" t="s">
        <v>73</v>
      </c>
      <c r="B103" s="54" t="s">
        <v>240</v>
      </c>
      <c r="C103" s="140"/>
      <c r="D103" s="271"/>
      <c r="E103" s="140"/>
      <c r="F103" s="309">
        <f t="shared" si="12"/>
        <v>0</v>
      </c>
      <c r="G103" s="282">
        <f t="shared" si="13"/>
        <v>0</v>
      </c>
      <c r="H103" s="341"/>
      <c r="I103" s="346"/>
    </row>
    <row r="104" spans="1:9" ht="12" customHeight="1" x14ac:dyDescent="0.2">
      <c r="A104" s="168" t="s">
        <v>74</v>
      </c>
      <c r="B104" s="54" t="s">
        <v>241</v>
      </c>
      <c r="C104" s="140"/>
      <c r="D104" s="271"/>
      <c r="E104" s="140"/>
      <c r="F104" s="309">
        <f t="shared" si="12"/>
        <v>0</v>
      </c>
      <c r="G104" s="282">
        <f t="shared" si="13"/>
        <v>0</v>
      </c>
      <c r="H104" s="341"/>
      <c r="I104" s="346"/>
    </row>
    <row r="105" spans="1:9" ht="12" customHeight="1" x14ac:dyDescent="0.2">
      <c r="A105" s="168" t="s">
        <v>76</v>
      </c>
      <c r="B105" s="53" t="s">
        <v>242</v>
      </c>
      <c r="C105" s="140"/>
      <c r="D105" s="271"/>
      <c r="E105" s="140"/>
      <c r="F105" s="309">
        <f t="shared" si="12"/>
        <v>0</v>
      </c>
      <c r="G105" s="282">
        <f t="shared" si="13"/>
        <v>0</v>
      </c>
      <c r="H105" s="341"/>
      <c r="I105" s="346"/>
    </row>
    <row r="106" spans="1:9" ht="12" customHeight="1" x14ac:dyDescent="0.2">
      <c r="A106" s="168" t="s">
        <v>107</v>
      </c>
      <c r="B106" s="53" t="s">
        <v>243</v>
      </c>
      <c r="C106" s="140"/>
      <c r="D106" s="271"/>
      <c r="E106" s="140"/>
      <c r="F106" s="309">
        <f t="shared" si="12"/>
        <v>0</v>
      </c>
      <c r="G106" s="282">
        <f t="shared" si="13"/>
        <v>0</v>
      </c>
      <c r="H106" s="341"/>
      <c r="I106" s="346"/>
    </row>
    <row r="107" spans="1:9" ht="12" customHeight="1" x14ac:dyDescent="0.2">
      <c r="A107" s="168" t="s">
        <v>237</v>
      </c>
      <c r="B107" s="54" t="s">
        <v>244</v>
      </c>
      <c r="C107" s="138"/>
      <c r="D107" s="271"/>
      <c r="E107" s="140"/>
      <c r="F107" s="309">
        <f t="shared" si="12"/>
        <v>0</v>
      </c>
      <c r="G107" s="282">
        <f t="shared" si="13"/>
        <v>0</v>
      </c>
      <c r="H107" s="341"/>
      <c r="I107" s="346"/>
    </row>
    <row r="108" spans="1:9" ht="12" customHeight="1" x14ac:dyDescent="0.2">
      <c r="A108" s="176" t="s">
        <v>238</v>
      </c>
      <c r="B108" s="55" t="s">
        <v>245</v>
      </c>
      <c r="C108" s="140"/>
      <c r="D108" s="271"/>
      <c r="E108" s="140"/>
      <c r="F108" s="309">
        <f t="shared" si="12"/>
        <v>0</v>
      </c>
      <c r="G108" s="282">
        <f t="shared" si="13"/>
        <v>0</v>
      </c>
      <c r="H108" s="341"/>
      <c r="I108" s="346"/>
    </row>
    <row r="109" spans="1:9" ht="12" customHeight="1" x14ac:dyDescent="0.2">
      <c r="A109" s="168" t="s">
        <v>302</v>
      </c>
      <c r="B109" s="55" t="s">
        <v>246</v>
      </c>
      <c r="C109" s="140"/>
      <c r="D109" s="271"/>
      <c r="E109" s="140"/>
      <c r="F109" s="309">
        <f t="shared" si="12"/>
        <v>0</v>
      </c>
      <c r="G109" s="282">
        <f t="shared" si="13"/>
        <v>0</v>
      </c>
      <c r="H109" s="341"/>
      <c r="I109" s="346"/>
    </row>
    <row r="110" spans="1:9" ht="12" customHeight="1" x14ac:dyDescent="0.2">
      <c r="A110" s="168" t="s">
        <v>303</v>
      </c>
      <c r="B110" s="54" t="s">
        <v>247</v>
      </c>
      <c r="C110" s="138"/>
      <c r="D110" s="270"/>
      <c r="E110" s="138">
        <v>419960</v>
      </c>
      <c r="F110" s="308">
        <f t="shared" si="12"/>
        <v>419960</v>
      </c>
      <c r="G110" s="281">
        <f t="shared" si="13"/>
        <v>419960</v>
      </c>
      <c r="H110" s="341"/>
      <c r="I110" s="346"/>
    </row>
    <row r="111" spans="1:9" ht="12" customHeight="1" x14ac:dyDescent="0.2">
      <c r="A111" s="168" t="s">
        <v>307</v>
      </c>
      <c r="B111" s="9" t="s">
        <v>35</v>
      </c>
      <c r="C111" s="138"/>
      <c r="D111" s="270"/>
      <c r="E111" s="138"/>
      <c r="F111" s="308">
        <f t="shared" si="12"/>
        <v>0</v>
      </c>
      <c r="G111" s="281">
        <f t="shared" si="13"/>
        <v>0</v>
      </c>
      <c r="H111" s="341"/>
      <c r="I111" s="346"/>
    </row>
    <row r="112" spans="1:9" ht="12" customHeight="1" x14ac:dyDescent="0.2">
      <c r="A112" s="169" t="s">
        <v>308</v>
      </c>
      <c r="B112" s="6" t="s">
        <v>365</v>
      </c>
      <c r="C112" s="140"/>
      <c r="D112" s="271"/>
      <c r="E112" s="140"/>
      <c r="F112" s="309">
        <f t="shared" si="12"/>
        <v>0</v>
      </c>
      <c r="G112" s="282">
        <f t="shared" si="13"/>
        <v>0</v>
      </c>
      <c r="H112" s="341"/>
      <c r="I112" s="346"/>
    </row>
    <row r="113" spans="1:9" ht="12" customHeight="1" thickBot="1" x14ac:dyDescent="0.25">
      <c r="A113" s="177" t="s">
        <v>309</v>
      </c>
      <c r="B113" s="56" t="s">
        <v>366</v>
      </c>
      <c r="C113" s="201"/>
      <c r="D113" s="272"/>
      <c r="E113" s="201"/>
      <c r="F113" s="310">
        <f t="shared" si="12"/>
        <v>0</v>
      </c>
      <c r="G113" s="294">
        <f t="shared" si="13"/>
        <v>0</v>
      </c>
      <c r="I113" s="346"/>
    </row>
    <row r="114" spans="1:9" ht="12" customHeight="1" thickBot="1" x14ac:dyDescent="0.25">
      <c r="A114" s="25" t="s">
        <v>6</v>
      </c>
      <c r="B114" s="23" t="s">
        <v>248</v>
      </c>
      <c r="C114" s="137">
        <f>+C115+C117+C119</f>
        <v>81245514</v>
      </c>
      <c r="D114" s="267">
        <f>+D115+D117+D119</f>
        <v>0</v>
      </c>
      <c r="E114" s="137">
        <f>+E115+E117+E119</f>
        <v>-33810638</v>
      </c>
      <c r="F114" s="137">
        <f>+F115+F117+F119</f>
        <v>-33810638</v>
      </c>
      <c r="G114" s="279">
        <f>+G115+G117+G119</f>
        <v>47434876</v>
      </c>
      <c r="I114" s="346"/>
    </row>
    <row r="115" spans="1:9" ht="12" customHeight="1" x14ac:dyDescent="0.2">
      <c r="A115" s="167" t="s">
        <v>65</v>
      </c>
      <c r="B115" s="6" t="s">
        <v>122</v>
      </c>
      <c r="C115" s="139">
        <v>69684300</v>
      </c>
      <c r="D115" s="268"/>
      <c r="E115" s="139">
        <v>-68970802</v>
      </c>
      <c r="F115" s="181">
        <f t="shared" ref="F115:F127" si="14">D115+E115</f>
        <v>-68970802</v>
      </c>
      <c r="G115" s="280">
        <f t="shared" ref="G115:G127" si="15">C115+F115</f>
        <v>713498</v>
      </c>
      <c r="H115" s="341"/>
      <c r="I115" s="346"/>
    </row>
    <row r="116" spans="1:9" ht="12" customHeight="1" x14ac:dyDescent="0.2">
      <c r="A116" s="167" t="s">
        <v>66</v>
      </c>
      <c r="B116" s="10" t="s">
        <v>252</v>
      </c>
      <c r="C116" s="139"/>
      <c r="D116" s="268"/>
      <c r="E116" s="139"/>
      <c r="F116" s="181">
        <f t="shared" si="14"/>
        <v>0</v>
      </c>
      <c r="G116" s="280">
        <f t="shared" si="15"/>
        <v>0</v>
      </c>
      <c r="I116" s="346"/>
    </row>
    <row r="117" spans="1:9" ht="12" customHeight="1" x14ac:dyDescent="0.2">
      <c r="A117" s="167" t="s">
        <v>67</v>
      </c>
      <c r="B117" s="10" t="s">
        <v>108</v>
      </c>
      <c r="C117" s="138">
        <v>11561214</v>
      </c>
      <c r="D117" s="270"/>
      <c r="E117" s="138">
        <v>35160164</v>
      </c>
      <c r="F117" s="308">
        <f t="shared" si="14"/>
        <v>35160164</v>
      </c>
      <c r="G117" s="281">
        <f t="shared" si="15"/>
        <v>46721378</v>
      </c>
      <c r="H117" s="341"/>
      <c r="I117" s="346"/>
    </row>
    <row r="118" spans="1:9" ht="12" customHeight="1" x14ac:dyDescent="0.2">
      <c r="A118" s="167" t="s">
        <v>68</v>
      </c>
      <c r="B118" s="10" t="s">
        <v>253</v>
      </c>
      <c r="C118" s="138"/>
      <c r="D118" s="270"/>
      <c r="E118" s="138"/>
      <c r="F118" s="308">
        <f t="shared" si="14"/>
        <v>0</v>
      </c>
      <c r="G118" s="281">
        <f t="shared" si="15"/>
        <v>0</v>
      </c>
      <c r="I118" s="346"/>
    </row>
    <row r="119" spans="1:9" ht="12" customHeight="1" x14ac:dyDescent="0.2">
      <c r="A119" s="167" t="s">
        <v>69</v>
      </c>
      <c r="B119" s="80" t="s">
        <v>124</v>
      </c>
      <c r="C119" s="138"/>
      <c r="D119" s="270"/>
      <c r="E119" s="138"/>
      <c r="F119" s="308">
        <f t="shared" si="14"/>
        <v>0</v>
      </c>
      <c r="G119" s="281">
        <f t="shared" si="15"/>
        <v>0</v>
      </c>
      <c r="I119" s="346"/>
    </row>
    <row r="120" spans="1:9" ht="12" customHeight="1" x14ac:dyDescent="0.2">
      <c r="A120" s="167" t="s">
        <v>75</v>
      </c>
      <c r="B120" s="79" t="s">
        <v>295</v>
      </c>
      <c r="C120" s="138"/>
      <c r="D120" s="270"/>
      <c r="E120" s="138"/>
      <c r="F120" s="308">
        <f t="shared" si="14"/>
        <v>0</v>
      </c>
      <c r="G120" s="281">
        <f t="shared" si="15"/>
        <v>0</v>
      </c>
      <c r="I120" s="346"/>
    </row>
    <row r="121" spans="1:9" ht="12" customHeight="1" x14ac:dyDescent="0.2">
      <c r="A121" s="167" t="s">
        <v>77</v>
      </c>
      <c r="B121" s="147" t="s">
        <v>258</v>
      </c>
      <c r="C121" s="138"/>
      <c r="D121" s="270"/>
      <c r="E121" s="138"/>
      <c r="F121" s="308">
        <f t="shared" si="14"/>
        <v>0</v>
      </c>
      <c r="G121" s="281">
        <f t="shared" si="15"/>
        <v>0</v>
      </c>
      <c r="I121" s="346"/>
    </row>
    <row r="122" spans="1:9" ht="12" customHeight="1" x14ac:dyDescent="0.2">
      <c r="A122" s="167" t="s">
        <v>109</v>
      </c>
      <c r="B122" s="54" t="s">
        <v>241</v>
      </c>
      <c r="C122" s="138"/>
      <c r="D122" s="270"/>
      <c r="E122" s="138"/>
      <c r="F122" s="308">
        <f t="shared" si="14"/>
        <v>0</v>
      </c>
      <c r="G122" s="281">
        <f t="shared" si="15"/>
        <v>0</v>
      </c>
      <c r="I122" s="346"/>
    </row>
    <row r="123" spans="1:9" ht="12" customHeight="1" x14ac:dyDescent="0.2">
      <c r="A123" s="167" t="s">
        <v>110</v>
      </c>
      <c r="B123" s="54" t="s">
        <v>257</v>
      </c>
      <c r="C123" s="138"/>
      <c r="D123" s="270"/>
      <c r="E123" s="138"/>
      <c r="F123" s="308">
        <f t="shared" si="14"/>
        <v>0</v>
      </c>
      <c r="G123" s="281">
        <f t="shared" si="15"/>
        <v>0</v>
      </c>
      <c r="I123" s="346"/>
    </row>
    <row r="124" spans="1:9" ht="12" customHeight="1" x14ac:dyDescent="0.2">
      <c r="A124" s="167" t="s">
        <v>111</v>
      </c>
      <c r="B124" s="54" t="s">
        <v>256</v>
      </c>
      <c r="C124" s="138"/>
      <c r="D124" s="270"/>
      <c r="E124" s="138"/>
      <c r="F124" s="308">
        <f t="shared" si="14"/>
        <v>0</v>
      </c>
      <c r="G124" s="281">
        <f t="shared" si="15"/>
        <v>0</v>
      </c>
      <c r="I124" s="346"/>
    </row>
    <row r="125" spans="1:9" ht="12" customHeight="1" x14ac:dyDescent="0.2">
      <c r="A125" s="167" t="s">
        <v>249</v>
      </c>
      <c r="B125" s="54" t="s">
        <v>244</v>
      </c>
      <c r="C125" s="138"/>
      <c r="D125" s="270"/>
      <c r="E125" s="138"/>
      <c r="F125" s="308">
        <f t="shared" si="14"/>
        <v>0</v>
      </c>
      <c r="G125" s="281">
        <f t="shared" si="15"/>
        <v>0</v>
      </c>
      <c r="I125" s="346"/>
    </row>
    <row r="126" spans="1:9" ht="12" customHeight="1" x14ac:dyDescent="0.2">
      <c r="A126" s="167" t="s">
        <v>250</v>
      </c>
      <c r="B126" s="54" t="s">
        <v>255</v>
      </c>
      <c r="C126" s="138"/>
      <c r="D126" s="270"/>
      <c r="E126" s="138"/>
      <c r="F126" s="308">
        <f t="shared" si="14"/>
        <v>0</v>
      </c>
      <c r="G126" s="281">
        <f t="shared" si="15"/>
        <v>0</v>
      </c>
      <c r="I126" s="346"/>
    </row>
    <row r="127" spans="1:9" ht="12" customHeight="1" thickBot="1" x14ac:dyDescent="0.25">
      <c r="A127" s="176" t="s">
        <v>251</v>
      </c>
      <c r="B127" s="54" t="s">
        <v>254</v>
      </c>
      <c r="C127" s="140"/>
      <c r="D127" s="271"/>
      <c r="E127" s="140"/>
      <c r="F127" s="309">
        <f t="shared" si="14"/>
        <v>0</v>
      </c>
      <c r="G127" s="282">
        <f t="shared" si="15"/>
        <v>0</v>
      </c>
      <c r="I127" s="346"/>
    </row>
    <row r="128" spans="1:9" ht="12" customHeight="1" thickBot="1" x14ac:dyDescent="0.25">
      <c r="A128" s="25" t="s">
        <v>7</v>
      </c>
      <c r="B128" s="50" t="s">
        <v>312</v>
      </c>
      <c r="C128" s="137">
        <f>+C93+C114</f>
        <v>200127239</v>
      </c>
      <c r="D128" s="267">
        <f>+D93+D114</f>
        <v>0</v>
      </c>
      <c r="E128" s="137">
        <f>+E93+E114</f>
        <v>-20880765</v>
      </c>
      <c r="F128" s="137">
        <f>+F93+F114</f>
        <v>-20880765</v>
      </c>
      <c r="G128" s="279">
        <f>+G93+G114</f>
        <v>179246474</v>
      </c>
      <c r="I128" s="346"/>
    </row>
    <row r="129" spans="1:13" ht="12" customHeight="1" thickBot="1" x14ac:dyDescent="0.25">
      <c r="A129" s="25" t="s">
        <v>8</v>
      </c>
      <c r="B129" s="50" t="s">
        <v>313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79">
        <f>+G130+G131+G132</f>
        <v>0</v>
      </c>
      <c r="I129" s="346"/>
    </row>
    <row r="130" spans="1:13" s="47" customFormat="1" ht="12" customHeight="1" x14ac:dyDescent="0.2">
      <c r="A130" s="167" t="s">
        <v>156</v>
      </c>
      <c r="B130" s="7" t="s">
        <v>370</v>
      </c>
      <c r="C130" s="138"/>
      <c r="D130" s="270"/>
      <c r="E130" s="138"/>
      <c r="F130" s="308">
        <f>D130+E130</f>
        <v>0</v>
      </c>
      <c r="G130" s="281">
        <f>C130+F130</f>
        <v>0</v>
      </c>
      <c r="I130" s="346"/>
    </row>
    <row r="131" spans="1:13" ht="12" customHeight="1" x14ac:dyDescent="0.2">
      <c r="A131" s="167" t="s">
        <v>157</v>
      </c>
      <c r="B131" s="7" t="s">
        <v>321</v>
      </c>
      <c r="C131" s="138"/>
      <c r="D131" s="270"/>
      <c r="E131" s="138"/>
      <c r="F131" s="308">
        <f>D131+E131</f>
        <v>0</v>
      </c>
      <c r="G131" s="281">
        <f>C131+F131</f>
        <v>0</v>
      </c>
      <c r="I131" s="346"/>
    </row>
    <row r="132" spans="1:13" ht="12" customHeight="1" thickBot="1" x14ac:dyDescent="0.25">
      <c r="A132" s="176" t="s">
        <v>158</v>
      </c>
      <c r="B132" s="5" t="s">
        <v>369</v>
      </c>
      <c r="C132" s="138"/>
      <c r="D132" s="270"/>
      <c r="E132" s="138"/>
      <c r="F132" s="308">
        <f>D132+E132</f>
        <v>0</v>
      </c>
      <c r="G132" s="281">
        <f>C132+F132</f>
        <v>0</v>
      </c>
      <c r="I132" s="346"/>
    </row>
    <row r="133" spans="1:13" ht="12" customHeight="1" thickBot="1" x14ac:dyDescent="0.25">
      <c r="A133" s="25" t="s">
        <v>9</v>
      </c>
      <c r="B133" s="50" t="s">
        <v>314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79">
        <f>+G134+G135+G136+G137+G138+G139</f>
        <v>0</v>
      </c>
      <c r="I133" s="346"/>
    </row>
    <row r="134" spans="1:13" ht="12" customHeight="1" x14ac:dyDescent="0.2">
      <c r="A134" s="167" t="s">
        <v>52</v>
      </c>
      <c r="B134" s="7" t="s">
        <v>323</v>
      </c>
      <c r="C134" s="138"/>
      <c r="D134" s="270"/>
      <c r="E134" s="138"/>
      <c r="F134" s="308">
        <f t="shared" ref="F134:F139" si="16">D134+E134</f>
        <v>0</v>
      </c>
      <c r="G134" s="281">
        <f t="shared" ref="G134:G139" si="17">C134+F134</f>
        <v>0</v>
      </c>
      <c r="I134" s="346"/>
    </row>
    <row r="135" spans="1:13" ht="12" customHeight="1" x14ac:dyDescent="0.2">
      <c r="A135" s="167" t="s">
        <v>53</v>
      </c>
      <c r="B135" s="7" t="s">
        <v>315</v>
      </c>
      <c r="C135" s="138"/>
      <c r="D135" s="270"/>
      <c r="E135" s="138"/>
      <c r="F135" s="308">
        <f t="shared" si="16"/>
        <v>0</v>
      </c>
      <c r="G135" s="281">
        <f t="shared" si="17"/>
        <v>0</v>
      </c>
      <c r="I135" s="346"/>
    </row>
    <row r="136" spans="1:13" ht="12" customHeight="1" x14ac:dyDescent="0.2">
      <c r="A136" s="167" t="s">
        <v>54</v>
      </c>
      <c r="B136" s="7" t="s">
        <v>316</v>
      </c>
      <c r="C136" s="138"/>
      <c r="D136" s="270"/>
      <c r="E136" s="138"/>
      <c r="F136" s="308">
        <f t="shared" si="16"/>
        <v>0</v>
      </c>
      <c r="G136" s="281">
        <f t="shared" si="17"/>
        <v>0</v>
      </c>
      <c r="I136" s="346"/>
    </row>
    <row r="137" spans="1:13" ht="12" customHeight="1" x14ac:dyDescent="0.2">
      <c r="A137" s="167" t="s">
        <v>96</v>
      </c>
      <c r="B137" s="7" t="s">
        <v>368</v>
      </c>
      <c r="C137" s="138"/>
      <c r="D137" s="270"/>
      <c r="E137" s="138"/>
      <c r="F137" s="308">
        <f t="shared" si="16"/>
        <v>0</v>
      </c>
      <c r="G137" s="281">
        <f t="shared" si="17"/>
        <v>0</v>
      </c>
      <c r="I137" s="346"/>
    </row>
    <row r="138" spans="1:13" ht="12" customHeight="1" x14ac:dyDescent="0.2">
      <c r="A138" s="167" t="s">
        <v>97</v>
      </c>
      <c r="B138" s="7" t="s">
        <v>318</v>
      </c>
      <c r="C138" s="138"/>
      <c r="D138" s="270"/>
      <c r="E138" s="138"/>
      <c r="F138" s="308">
        <f t="shared" si="16"/>
        <v>0</v>
      </c>
      <c r="G138" s="281">
        <f t="shared" si="17"/>
        <v>0</v>
      </c>
      <c r="I138" s="346"/>
    </row>
    <row r="139" spans="1:13" s="47" customFormat="1" ht="12" customHeight="1" thickBot="1" x14ac:dyDescent="0.25">
      <c r="A139" s="176" t="s">
        <v>98</v>
      </c>
      <c r="B139" s="5" t="s">
        <v>319</v>
      </c>
      <c r="C139" s="138"/>
      <c r="D139" s="270"/>
      <c r="E139" s="138"/>
      <c r="F139" s="308">
        <f t="shared" si="16"/>
        <v>0</v>
      </c>
      <c r="G139" s="281">
        <f t="shared" si="17"/>
        <v>0</v>
      </c>
      <c r="I139" s="346"/>
    </row>
    <row r="140" spans="1:13" ht="12" customHeight="1" thickBot="1" x14ac:dyDescent="0.25">
      <c r="A140" s="25" t="s">
        <v>10</v>
      </c>
      <c r="B140" s="50" t="s">
        <v>374</v>
      </c>
      <c r="C140" s="143">
        <f>+C141+C142+C144+C145+C143</f>
        <v>28491789</v>
      </c>
      <c r="D140" s="269">
        <f>+D141+D142+D144+D145+D143</f>
        <v>0</v>
      </c>
      <c r="E140" s="143">
        <f>+E141+E142+E144+E145+E143</f>
        <v>2098305</v>
      </c>
      <c r="F140" s="143">
        <f>+F141+F142+F144+F145+F143</f>
        <v>2098305</v>
      </c>
      <c r="G140" s="283">
        <f>+G141+G142+G144+G145+G143</f>
        <v>30590094</v>
      </c>
      <c r="I140" s="346"/>
      <c r="M140" s="76"/>
    </row>
    <row r="141" spans="1:13" ht="15" x14ac:dyDescent="0.2">
      <c r="A141" s="167" t="s">
        <v>55</v>
      </c>
      <c r="B141" s="7" t="s">
        <v>259</v>
      </c>
      <c r="C141" s="138"/>
      <c r="D141" s="270"/>
      <c r="E141" s="138"/>
      <c r="F141" s="308">
        <f>D141+E141</f>
        <v>0</v>
      </c>
      <c r="G141" s="281">
        <f>C141+F141</f>
        <v>0</v>
      </c>
      <c r="I141" s="346"/>
    </row>
    <row r="142" spans="1:13" ht="12" customHeight="1" x14ac:dyDescent="0.2">
      <c r="A142" s="167" t="s">
        <v>56</v>
      </c>
      <c r="B142" s="7" t="s">
        <v>260</v>
      </c>
      <c r="C142" s="138"/>
      <c r="D142" s="270"/>
      <c r="E142" s="138">
        <v>2098305</v>
      </c>
      <c r="F142" s="308">
        <f>D142+E142</f>
        <v>2098305</v>
      </c>
      <c r="G142" s="281">
        <f>C142+F142</f>
        <v>2098305</v>
      </c>
      <c r="I142" s="346"/>
    </row>
    <row r="143" spans="1:13" ht="12" customHeight="1" x14ac:dyDescent="0.2">
      <c r="A143" s="167" t="s">
        <v>176</v>
      </c>
      <c r="B143" s="7" t="s">
        <v>373</v>
      </c>
      <c r="C143" s="138">
        <v>28491789</v>
      </c>
      <c r="D143" s="270"/>
      <c r="E143" s="138"/>
      <c r="F143" s="308">
        <f>D143+E143</f>
        <v>0</v>
      </c>
      <c r="G143" s="281">
        <f>C143+F143</f>
        <v>28491789</v>
      </c>
      <c r="I143" s="346"/>
    </row>
    <row r="144" spans="1:13" s="47" customFormat="1" ht="12" customHeight="1" x14ac:dyDescent="0.2">
      <c r="A144" s="167" t="s">
        <v>177</v>
      </c>
      <c r="B144" s="7" t="s">
        <v>328</v>
      </c>
      <c r="C144" s="138"/>
      <c r="D144" s="270"/>
      <c r="E144" s="138"/>
      <c r="F144" s="308">
        <f>D144+E144</f>
        <v>0</v>
      </c>
      <c r="G144" s="281">
        <f>C144+F144</f>
        <v>0</v>
      </c>
      <c r="I144" s="346"/>
    </row>
    <row r="145" spans="1:9" s="47" customFormat="1" ht="12" customHeight="1" thickBot="1" x14ac:dyDescent="0.25">
      <c r="A145" s="176" t="s">
        <v>178</v>
      </c>
      <c r="B145" s="5" t="s">
        <v>279</v>
      </c>
      <c r="C145" s="138"/>
      <c r="D145" s="270"/>
      <c r="E145" s="138"/>
      <c r="F145" s="308">
        <f>D145+E145</f>
        <v>0</v>
      </c>
      <c r="G145" s="281">
        <f>C145+F145</f>
        <v>0</v>
      </c>
      <c r="I145" s="346"/>
    </row>
    <row r="146" spans="1:9" s="47" customFormat="1" ht="12" customHeight="1" thickBot="1" x14ac:dyDescent="0.25">
      <c r="A146" s="25" t="s">
        <v>11</v>
      </c>
      <c r="B146" s="50" t="s">
        <v>329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5">
        <f>+G147+G148+G149+G150+G151</f>
        <v>0</v>
      </c>
      <c r="I146" s="346"/>
    </row>
    <row r="147" spans="1:9" s="47" customFormat="1" ht="12" customHeight="1" x14ac:dyDescent="0.2">
      <c r="A147" s="167" t="s">
        <v>57</v>
      </c>
      <c r="B147" s="7" t="s">
        <v>324</v>
      </c>
      <c r="C147" s="138"/>
      <c r="D147" s="270"/>
      <c r="E147" s="138"/>
      <c r="F147" s="308">
        <f t="shared" ref="F147:F153" si="18">D147+E147</f>
        <v>0</v>
      </c>
      <c r="G147" s="281">
        <f t="shared" ref="G147:G153" si="19">C147+F147</f>
        <v>0</v>
      </c>
      <c r="I147" s="346"/>
    </row>
    <row r="148" spans="1:9" s="47" customFormat="1" ht="12" customHeight="1" x14ac:dyDescent="0.2">
      <c r="A148" s="167" t="s">
        <v>58</v>
      </c>
      <c r="B148" s="7" t="s">
        <v>331</v>
      </c>
      <c r="C148" s="138"/>
      <c r="D148" s="270"/>
      <c r="E148" s="138"/>
      <c r="F148" s="308">
        <f t="shared" si="18"/>
        <v>0</v>
      </c>
      <c r="G148" s="281">
        <f t="shared" si="19"/>
        <v>0</v>
      </c>
      <c r="I148" s="346"/>
    </row>
    <row r="149" spans="1:9" s="47" customFormat="1" ht="12" customHeight="1" x14ac:dyDescent="0.2">
      <c r="A149" s="167" t="s">
        <v>188</v>
      </c>
      <c r="B149" s="7" t="s">
        <v>326</v>
      </c>
      <c r="C149" s="138"/>
      <c r="D149" s="270"/>
      <c r="E149" s="138"/>
      <c r="F149" s="308">
        <f t="shared" si="18"/>
        <v>0</v>
      </c>
      <c r="G149" s="281">
        <f t="shared" si="19"/>
        <v>0</v>
      </c>
      <c r="I149" s="346"/>
    </row>
    <row r="150" spans="1:9" s="47" customFormat="1" ht="12" customHeight="1" x14ac:dyDescent="0.2">
      <c r="A150" s="167" t="s">
        <v>189</v>
      </c>
      <c r="B150" s="7" t="s">
        <v>371</v>
      </c>
      <c r="C150" s="138"/>
      <c r="D150" s="270"/>
      <c r="E150" s="138"/>
      <c r="F150" s="308">
        <f t="shared" si="18"/>
        <v>0</v>
      </c>
      <c r="G150" s="281">
        <f t="shared" si="19"/>
        <v>0</v>
      </c>
      <c r="I150" s="346"/>
    </row>
    <row r="151" spans="1:9" ht="12.75" customHeight="1" thickBot="1" x14ac:dyDescent="0.25">
      <c r="A151" s="176" t="s">
        <v>330</v>
      </c>
      <c r="B151" s="5" t="s">
        <v>333</v>
      </c>
      <c r="C151" s="140"/>
      <c r="D151" s="271"/>
      <c r="E151" s="140"/>
      <c r="F151" s="309">
        <f t="shared" si="18"/>
        <v>0</v>
      </c>
      <c r="G151" s="282">
        <f t="shared" si="19"/>
        <v>0</v>
      </c>
      <c r="I151" s="346"/>
    </row>
    <row r="152" spans="1:9" ht="12.75" customHeight="1" thickBot="1" x14ac:dyDescent="0.25">
      <c r="A152" s="195" t="s">
        <v>12</v>
      </c>
      <c r="B152" s="50" t="s">
        <v>334</v>
      </c>
      <c r="C152" s="204"/>
      <c r="D152" s="274"/>
      <c r="E152" s="204"/>
      <c r="F152" s="203">
        <f t="shared" si="18"/>
        <v>0</v>
      </c>
      <c r="G152" s="295">
        <f t="shared" si="19"/>
        <v>0</v>
      </c>
      <c r="I152" s="346"/>
    </row>
    <row r="153" spans="1:9" ht="12.75" customHeight="1" thickBot="1" x14ac:dyDescent="0.25">
      <c r="A153" s="195" t="s">
        <v>13</v>
      </c>
      <c r="B153" s="50" t="s">
        <v>335</v>
      </c>
      <c r="C153" s="204"/>
      <c r="D153" s="274"/>
      <c r="E153" s="204"/>
      <c r="F153" s="203">
        <f t="shared" si="18"/>
        <v>0</v>
      </c>
      <c r="G153" s="295">
        <f t="shared" si="19"/>
        <v>0</v>
      </c>
      <c r="I153" s="346"/>
    </row>
    <row r="154" spans="1:9" ht="12" customHeight="1" thickBot="1" x14ac:dyDescent="0.25">
      <c r="A154" s="25" t="s">
        <v>14</v>
      </c>
      <c r="B154" s="50" t="s">
        <v>337</v>
      </c>
      <c r="C154" s="205">
        <f>+C129+C133+C140+C146+C152+C153</f>
        <v>28491789</v>
      </c>
      <c r="D154" s="275">
        <f>+D129+D133+D140+D146+D152+D153</f>
        <v>0</v>
      </c>
      <c r="E154" s="205"/>
      <c r="F154" s="205"/>
      <c r="G154" s="296">
        <f>+G129+G133+G140+G146+G152+G153</f>
        <v>30590094</v>
      </c>
      <c r="I154" s="346"/>
    </row>
    <row r="155" spans="1:9" ht="15" customHeight="1" thickBot="1" x14ac:dyDescent="0.25">
      <c r="A155" s="178" t="s">
        <v>15</v>
      </c>
      <c r="B155" s="124" t="s">
        <v>336</v>
      </c>
      <c r="C155" s="205">
        <f>+C128+C154</f>
        <v>228619028</v>
      </c>
      <c r="D155" s="275">
        <f>+D128+D154</f>
        <v>0</v>
      </c>
      <c r="E155" s="205">
        <f>+E128+E154</f>
        <v>-20880765</v>
      </c>
      <c r="F155" s="205">
        <f>+F128+F154</f>
        <v>-20880765</v>
      </c>
      <c r="G155" s="296">
        <f>+G128+G154</f>
        <v>209836568</v>
      </c>
      <c r="I155" s="346"/>
    </row>
    <row r="156" spans="1:9" ht="15.75" thickBot="1" x14ac:dyDescent="0.25">
      <c r="A156" s="127"/>
      <c r="B156" s="128"/>
      <c r="C156" s="129"/>
      <c r="D156" s="129"/>
      <c r="E156" s="298"/>
      <c r="F156" s="298"/>
      <c r="G156" s="297"/>
      <c r="I156" s="346"/>
    </row>
    <row r="157" spans="1:9" ht="15" customHeight="1" thickBot="1" x14ac:dyDescent="0.25">
      <c r="A157" s="74" t="s">
        <v>372</v>
      </c>
      <c r="B157" s="75"/>
      <c r="C157" s="240"/>
      <c r="D157" s="291"/>
      <c r="E157" s="240"/>
      <c r="F157" s="328">
        <f>D157+E157</f>
        <v>0</v>
      </c>
      <c r="G157" s="329">
        <f>C157+F157</f>
        <v>0</v>
      </c>
    </row>
    <row r="158" spans="1:9" ht="14.25" customHeight="1" thickBot="1" x14ac:dyDescent="0.25">
      <c r="A158" s="74" t="s">
        <v>119</v>
      </c>
      <c r="B158" s="75"/>
      <c r="C158" s="240"/>
      <c r="D158" s="291"/>
      <c r="E158" s="240"/>
      <c r="F158" s="328">
        <f>D158+E158</f>
        <v>0</v>
      </c>
      <c r="G158" s="329">
        <f>C158+F158</f>
        <v>0</v>
      </c>
    </row>
  </sheetData>
  <sheetProtection formatCells="0"/>
  <mergeCells count="4">
    <mergeCell ref="A7:G7"/>
    <mergeCell ref="B2:D2"/>
    <mergeCell ref="B3:D3"/>
    <mergeCell ref="A92:G9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topLeftCell="B1" zoomScaleNormal="100" zoomScaleSheetLayoutView="100" workbookViewId="0">
      <selection activeCell="I7" sqref="I7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8" width="15.33203125" style="2" bestFit="1" customWidth="1"/>
    <col min="9" max="9" width="11.6640625" style="2" bestFit="1" customWidth="1"/>
    <col min="10" max="16384" width="9.33203125" style="2"/>
  </cols>
  <sheetData>
    <row r="1" spans="1:7" s="1" customFormat="1" ht="16.5" customHeight="1" thickBot="1" x14ac:dyDescent="0.25">
      <c r="A1" s="67"/>
      <c r="B1" s="68"/>
      <c r="G1" s="234" t="s">
        <v>431</v>
      </c>
    </row>
    <row r="2" spans="1:7" s="43" customFormat="1" ht="21" customHeight="1" thickBot="1" x14ac:dyDescent="0.25">
      <c r="A2" s="235" t="s">
        <v>40</v>
      </c>
      <c r="B2" s="369" t="s">
        <v>460</v>
      </c>
      <c r="C2" s="369"/>
      <c r="D2" s="370"/>
      <c r="E2" s="266"/>
      <c r="F2" s="287"/>
      <c r="G2" s="338" t="s">
        <v>39</v>
      </c>
    </row>
    <row r="3" spans="1:7" s="43" customFormat="1" ht="36.75" thickBot="1" x14ac:dyDescent="0.25">
      <c r="A3" s="235" t="s">
        <v>117</v>
      </c>
      <c r="B3" s="371" t="s">
        <v>287</v>
      </c>
      <c r="C3" s="371"/>
      <c r="D3" s="372"/>
      <c r="E3" s="266"/>
      <c r="F3" s="287"/>
      <c r="G3" s="339" t="s">
        <v>36</v>
      </c>
    </row>
    <row r="4" spans="1:7" s="44" customFormat="1" ht="15.95" customHeight="1" thickBot="1" x14ac:dyDescent="0.3">
      <c r="A4" s="69"/>
      <c r="B4" s="69"/>
      <c r="C4" s="70"/>
      <c r="G4" s="258" t="s">
        <v>436</v>
      </c>
    </row>
    <row r="5" spans="1:7" ht="40.5" customHeight="1" thickBot="1" x14ac:dyDescent="0.25">
      <c r="A5" s="144" t="s">
        <v>118</v>
      </c>
      <c r="B5" s="71" t="s">
        <v>435</v>
      </c>
      <c r="C5" s="326" t="s">
        <v>375</v>
      </c>
      <c r="D5" s="327" t="s">
        <v>447</v>
      </c>
      <c r="E5" s="315" t="s">
        <v>464</v>
      </c>
      <c r="F5" s="316" t="s">
        <v>444</v>
      </c>
      <c r="G5" s="317" t="s">
        <v>465</v>
      </c>
    </row>
    <row r="6" spans="1:7" s="41" customFormat="1" ht="12.95" customHeight="1" thickBot="1" x14ac:dyDescent="0.25">
      <c r="A6" s="62" t="s">
        <v>351</v>
      </c>
      <c r="B6" s="63" t="s">
        <v>352</v>
      </c>
      <c r="C6" s="323" t="s">
        <v>353</v>
      </c>
      <c r="D6" s="324" t="s">
        <v>355</v>
      </c>
      <c r="E6" s="324" t="s">
        <v>354</v>
      </c>
      <c r="F6" s="324" t="s">
        <v>448</v>
      </c>
      <c r="G6" s="325" t="s">
        <v>449</v>
      </c>
    </row>
    <row r="7" spans="1:7" s="41" customFormat="1" ht="15.95" customHeight="1" thickBot="1" x14ac:dyDescent="0.25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25">
      <c r="A8" s="25" t="s">
        <v>5</v>
      </c>
      <c r="B8" s="19" t="s">
        <v>141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79">
        <f>+G9+G10+G11+G12+G13+G14</f>
        <v>0</v>
      </c>
    </row>
    <row r="9" spans="1:7" s="45" customFormat="1" ht="12" customHeight="1" x14ac:dyDescent="0.2">
      <c r="A9" s="167" t="s">
        <v>59</v>
      </c>
      <c r="B9" s="151" t="s">
        <v>142</v>
      </c>
      <c r="C9" s="139"/>
      <c r="D9" s="209"/>
      <c r="E9" s="139"/>
      <c r="F9" s="181">
        <f t="shared" ref="F9:F14" si="0">D9+E9</f>
        <v>0</v>
      </c>
      <c r="G9" s="280">
        <f t="shared" ref="G9:G14" si="1">C9+F9</f>
        <v>0</v>
      </c>
    </row>
    <row r="10" spans="1:7" s="46" customFormat="1" ht="12" customHeight="1" x14ac:dyDescent="0.2">
      <c r="A10" s="168" t="s">
        <v>60</v>
      </c>
      <c r="B10" s="152" t="s">
        <v>143</v>
      </c>
      <c r="C10" s="138"/>
      <c r="D10" s="210"/>
      <c r="E10" s="138"/>
      <c r="F10" s="181">
        <f t="shared" si="0"/>
        <v>0</v>
      </c>
      <c r="G10" s="280">
        <f t="shared" si="1"/>
        <v>0</v>
      </c>
    </row>
    <row r="11" spans="1:7" s="46" customFormat="1" ht="12" customHeight="1" x14ac:dyDescent="0.2">
      <c r="A11" s="168" t="s">
        <v>61</v>
      </c>
      <c r="B11" s="152" t="s">
        <v>144</v>
      </c>
      <c r="C11" s="138"/>
      <c r="D11" s="210"/>
      <c r="E11" s="138"/>
      <c r="F11" s="181">
        <f t="shared" si="0"/>
        <v>0</v>
      </c>
      <c r="G11" s="280">
        <f t="shared" si="1"/>
        <v>0</v>
      </c>
    </row>
    <row r="12" spans="1:7" s="46" customFormat="1" ht="12" customHeight="1" x14ac:dyDescent="0.2">
      <c r="A12" s="168" t="s">
        <v>62</v>
      </c>
      <c r="B12" s="152" t="s">
        <v>145</v>
      </c>
      <c r="C12" s="138"/>
      <c r="D12" s="210"/>
      <c r="E12" s="138"/>
      <c r="F12" s="181">
        <f t="shared" si="0"/>
        <v>0</v>
      </c>
      <c r="G12" s="280">
        <f t="shared" si="1"/>
        <v>0</v>
      </c>
    </row>
    <row r="13" spans="1:7" s="46" customFormat="1" ht="12" customHeight="1" x14ac:dyDescent="0.2">
      <c r="A13" s="168" t="s">
        <v>79</v>
      </c>
      <c r="B13" s="152" t="s">
        <v>359</v>
      </c>
      <c r="C13" s="138"/>
      <c r="D13" s="210"/>
      <c r="E13" s="138"/>
      <c r="F13" s="181">
        <f t="shared" si="0"/>
        <v>0</v>
      </c>
      <c r="G13" s="280">
        <f t="shared" si="1"/>
        <v>0</v>
      </c>
    </row>
    <row r="14" spans="1:7" s="45" customFormat="1" ht="12" customHeight="1" thickBot="1" x14ac:dyDescent="0.25">
      <c r="A14" s="169" t="s">
        <v>63</v>
      </c>
      <c r="B14" s="153" t="s">
        <v>297</v>
      </c>
      <c r="C14" s="138"/>
      <c r="D14" s="210"/>
      <c r="E14" s="138"/>
      <c r="F14" s="181">
        <f t="shared" si="0"/>
        <v>0</v>
      </c>
      <c r="G14" s="280">
        <f t="shared" si="1"/>
        <v>0</v>
      </c>
    </row>
    <row r="15" spans="1:7" s="45" customFormat="1" ht="12" customHeight="1" thickBot="1" x14ac:dyDescent="0.25">
      <c r="A15" s="25" t="s">
        <v>6</v>
      </c>
      <c r="B15" s="78" t="s">
        <v>146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79">
        <f>+G16+G17+G18+G19+G20</f>
        <v>0</v>
      </c>
    </row>
    <row r="16" spans="1:7" s="45" customFormat="1" ht="12" customHeight="1" x14ac:dyDescent="0.2">
      <c r="A16" s="167" t="s">
        <v>65</v>
      </c>
      <c r="B16" s="151" t="s">
        <v>147</v>
      </c>
      <c r="C16" s="139"/>
      <c r="D16" s="209"/>
      <c r="E16" s="139"/>
      <c r="F16" s="181">
        <f t="shared" ref="F16:F21" si="2">D16+E16</f>
        <v>0</v>
      </c>
      <c r="G16" s="280">
        <f t="shared" ref="G16:G21" si="3">C16+F16</f>
        <v>0</v>
      </c>
    </row>
    <row r="17" spans="1:7" s="45" customFormat="1" ht="12" customHeight="1" x14ac:dyDescent="0.2">
      <c r="A17" s="168" t="s">
        <v>66</v>
      </c>
      <c r="B17" s="152" t="s">
        <v>148</v>
      </c>
      <c r="C17" s="138"/>
      <c r="D17" s="210"/>
      <c r="E17" s="138"/>
      <c r="F17" s="308">
        <f t="shared" si="2"/>
        <v>0</v>
      </c>
      <c r="G17" s="281">
        <f t="shared" si="3"/>
        <v>0</v>
      </c>
    </row>
    <row r="18" spans="1:7" s="45" customFormat="1" ht="12" customHeight="1" x14ac:dyDescent="0.2">
      <c r="A18" s="168" t="s">
        <v>67</v>
      </c>
      <c r="B18" s="152" t="s">
        <v>289</v>
      </c>
      <c r="C18" s="138"/>
      <c r="D18" s="210"/>
      <c r="E18" s="138"/>
      <c r="F18" s="308">
        <f t="shared" si="2"/>
        <v>0</v>
      </c>
      <c r="G18" s="281">
        <f t="shared" si="3"/>
        <v>0</v>
      </c>
    </row>
    <row r="19" spans="1:7" s="45" customFormat="1" ht="12" customHeight="1" x14ac:dyDescent="0.2">
      <c r="A19" s="168" t="s">
        <v>68</v>
      </c>
      <c r="B19" s="152" t="s">
        <v>290</v>
      </c>
      <c r="C19" s="138"/>
      <c r="D19" s="210"/>
      <c r="E19" s="138"/>
      <c r="F19" s="308">
        <f t="shared" si="2"/>
        <v>0</v>
      </c>
      <c r="G19" s="281">
        <f t="shared" si="3"/>
        <v>0</v>
      </c>
    </row>
    <row r="20" spans="1:7" s="45" customFormat="1" ht="12" customHeight="1" x14ac:dyDescent="0.2">
      <c r="A20" s="168" t="s">
        <v>69</v>
      </c>
      <c r="B20" s="152" t="s">
        <v>149</v>
      </c>
      <c r="C20" s="138"/>
      <c r="D20" s="210"/>
      <c r="E20" s="138"/>
      <c r="F20" s="308">
        <f t="shared" si="2"/>
        <v>0</v>
      </c>
      <c r="G20" s="281">
        <f t="shared" si="3"/>
        <v>0</v>
      </c>
    </row>
    <row r="21" spans="1:7" s="46" customFormat="1" ht="12" customHeight="1" thickBot="1" x14ac:dyDescent="0.25">
      <c r="A21" s="169" t="s">
        <v>75</v>
      </c>
      <c r="B21" s="153" t="s">
        <v>150</v>
      </c>
      <c r="C21" s="140"/>
      <c r="D21" s="211"/>
      <c r="E21" s="140"/>
      <c r="F21" s="309">
        <f t="shared" si="2"/>
        <v>0</v>
      </c>
      <c r="G21" s="282">
        <f t="shared" si="3"/>
        <v>0</v>
      </c>
    </row>
    <row r="22" spans="1:7" s="46" customFormat="1" ht="12" customHeight="1" thickBot="1" x14ac:dyDescent="0.25">
      <c r="A22" s="25" t="s">
        <v>7</v>
      </c>
      <c r="B22" s="19" t="s">
        <v>151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79">
        <f>+G23+G24+G25+G26+G27</f>
        <v>0</v>
      </c>
    </row>
    <row r="23" spans="1:7" s="46" customFormat="1" ht="12" customHeight="1" x14ac:dyDescent="0.2">
      <c r="A23" s="167" t="s">
        <v>48</v>
      </c>
      <c r="B23" s="151" t="s">
        <v>152</v>
      </c>
      <c r="C23" s="139"/>
      <c r="D23" s="209"/>
      <c r="E23" s="139"/>
      <c r="F23" s="181">
        <f t="shared" ref="F23:F28" si="4">D23+E23</f>
        <v>0</v>
      </c>
      <c r="G23" s="280">
        <f t="shared" ref="G23:G28" si="5">C23+F23</f>
        <v>0</v>
      </c>
    </row>
    <row r="24" spans="1:7" s="45" customFormat="1" ht="12" customHeight="1" x14ac:dyDescent="0.2">
      <c r="A24" s="168" t="s">
        <v>49</v>
      </c>
      <c r="B24" s="152" t="s">
        <v>153</v>
      </c>
      <c r="C24" s="138"/>
      <c r="D24" s="210"/>
      <c r="E24" s="138"/>
      <c r="F24" s="308">
        <f t="shared" si="4"/>
        <v>0</v>
      </c>
      <c r="G24" s="281">
        <f t="shared" si="5"/>
        <v>0</v>
      </c>
    </row>
    <row r="25" spans="1:7" s="46" customFormat="1" ht="12" customHeight="1" x14ac:dyDescent="0.2">
      <c r="A25" s="168" t="s">
        <v>50</v>
      </c>
      <c r="B25" s="152" t="s">
        <v>291</v>
      </c>
      <c r="C25" s="138"/>
      <c r="D25" s="210"/>
      <c r="E25" s="138"/>
      <c r="F25" s="308">
        <f t="shared" si="4"/>
        <v>0</v>
      </c>
      <c r="G25" s="281">
        <f t="shared" si="5"/>
        <v>0</v>
      </c>
    </row>
    <row r="26" spans="1:7" s="46" customFormat="1" ht="12" customHeight="1" x14ac:dyDescent="0.2">
      <c r="A26" s="168" t="s">
        <v>51</v>
      </c>
      <c r="B26" s="152" t="s">
        <v>292</v>
      </c>
      <c r="C26" s="138"/>
      <c r="D26" s="210"/>
      <c r="E26" s="138"/>
      <c r="F26" s="308">
        <f t="shared" si="4"/>
        <v>0</v>
      </c>
      <c r="G26" s="281">
        <f t="shared" si="5"/>
        <v>0</v>
      </c>
    </row>
    <row r="27" spans="1:7" s="46" customFormat="1" ht="12" customHeight="1" x14ac:dyDescent="0.2">
      <c r="A27" s="168" t="s">
        <v>92</v>
      </c>
      <c r="B27" s="152" t="s">
        <v>154</v>
      </c>
      <c r="C27" s="138"/>
      <c r="D27" s="210"/>
      <c r="E27" s="138"/>
      <c r="F27" s="308">
        <f t="shared" si="4"/>
        <v>0</v>
      </c>
      <c r="G27" s="281">
        <f t="shared" si="5"/>
        <v>0</v>
      </c>
    </row>
    <row r="28" spans="1:7" s="46" customFormat="1" ht="12" customHeight="1" thickBot="1" x14ac:dyDescent="0.25">
      <c r="A28" s="169" t="s">
        <v>93</v>
      </c>
      <c r="B28" s="153" t="s">
        <v>155</v>
      </c>
      <c r="C28" s="140"/>
      <c r="D28" s="211"/>
      <c r="E28" s="140"/>
      <c r="F28" s="309">
        <f t="shared" si="4"/>
        <v>0</v>
      </c>
      <c r="G28" s="282">
        <f t="shared" si="5"/>
        <v>0</v>
      </c>
    </row>
    <row r="29" spans="1:7" s="46" customFormat="1" ht="12" customHeight="1" thickBot="1" x14ac:dyDescent="0.25">
      <c r="A29" s="25" t="s">
        <v>94</v>
      </c>
      <c r="B29" s="19" t="s">
        <v>426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3">
        <f>+G30+G31+G32+G33+G34+G35+G36</f>
        <v>0</v>
      </c>
    </row>
    <row r="30" spans="1:7" s="46" customFormat="1" ht="12" customHeight="1" x14ac:dyDescent="0.2">
      <c r="A30" s="167" t="s">
        <v>156</v>
      </c>
      <c r="B30" s="151" t="s">
        <v>419</v>
      </c>
      <c r="C30" s="139"/>
      <c r="D30" s="139"/>
      <c r="E30" s="139"/>
      <c r="F30" s="181">
        <f t="shared" ref="F30:F36" si="6">D30+E30</f>
        <v>0</v>
      </c>
      <c r="G30" s="280">
        <f t="shared" ref="G30:G36" si="7">C30+F30</f>
        <v>0</v>
      </c>
    </row>
    <row r="31" spans="1:7" s="46" customFormat="1" ht="12" customHeight="1" x14ac:dyDescent="0.2">
      <c r="A31" s="168" t="s">
        <v>157</v>
      </c>
      <c r="B31" s="152" t="s">
        <v>420</v>
      </c>
      <c r="C31" s="138"/>
      <c r="D31" s="138"/>
      <c r="E31" s="138"/>
      <c r="F31" s="308">
        <f t="shared" si="6"/>
        <v>0</v>
      </c>
      <c r="G31" s="281">
        <f t="shared" si="7"/>
        <v>0</v>
      </c>
    </row>
    <row r="32" spans="1:7" s="46" customFormat="1" ht="12" customHeight="1" x14ac:dyDescent="0.2">
      <c r="A32" s="168" t="s">
        <v>158</v>
      </c>
      <c r="B32" s="152" t="s">
        <v>421</v>
      </c>
      <c r="C32" s="138"/>
      <c r="D32" s="138"/>
      <c r="E32" s="138"/>
      <c r="F32" s="308">
        <f t="shared" si="6"/>
        <v>0</v>
      </c>
      <c r="G32" s="281">
        <f t="shared" si="7"/>
        <v>0</v>
      </c>
    </row>
    <row r="33" spans="1:7" s="46" customFormat="1" ht="12" customHeight="1" x14ac:dyDescent="0.2">
      <c r="A33" s="168" t="s">
        <v>159</v>
      </c>
      <c r="B33" s="152" t="s">
        <v>422</v>
      </c>
      <c r="C33" s="138"/>
      <c r="D33" s="138"/>
      <c r="E33" s="138"/>
      <c r="F33" s="308">
        <f t="shared" si="6"/>
        <v>0</v>
      </c>
      <c r="G33" s="281">
        <f t="shared" si="7"/>
        <v>0</v>
      </c>
    </row>
    <row r="34" spans="1:7" s="46" customFormat="1" ht="12" customHeight="1" x14ac:dyDescent="0.2">
      <c r="A34" s="168" t="s">
        <v>423</v>
      </c>
      <c r="B34" s="152" t="s">
        <v>160</v>
      </c>
      <c r="C34" s="138"/>
      <c r="D34" s="138"/>
      <c r="E34" s="138"/>
      <c r="F34" s="308">
        <f t="shared" si="6"/>
        <v>0</v>
      </c>
      <c r="G34" s="281">
        <f t="shared" si="7"/>
        <v>0</v>
      </c>
    </row>
    <row r="35" spans="1:7" s="46" customFormat="1" ht="12" customHeight="1" x14ac:dyDescent="0.2">
      <c r="A35" s="168" t="s">
        <v>424</v>
      </c>
      <c r="B35" s="152" t="s">
        <v>161</v>
      </c>
      <c r="C35" s="138"/>
      <c r="D35" s="138"/>
      <c r="E35" s="138"/>
      <c r="F35" s="308">
        <f t="shared" si="6"/>
        <v>0</v>
      </c>
      <c r="G35" s="281">
        <f t="shared" si="7"/>
        <v>0</v>
      </c>
    </row>
    <row r="36" spans="1:7" s="46" customFormat="1" ht="12" customHeight="1" thickBot="1" x14ac:dyDescent="0.25">
      <c r="A36" s="169" t="s">
        <v>425</v>
      </c>
      <c r="B36" s="153" t="s">
        <v>162</v>
      </c>
      <c r="C36" s="140"/>
      <c r="D36" s="140"/>
      <c r="E36" s="140"/>
      <c r="F36" s="309">
        <f t="shared" si="6"/>
        <v>0</v>
      </c>
      <c r="G36" s="282">
        <f t="shared" si="7"/>
        <v>0</v>
      </c>
    </row>
    <row r="37" spans="1:7" s="46" customFormat="1" ht="12" customHeight="1" thickBot="1" x14ac:dyDescent="0.25">
      <c r="A37" s="25" t="s">
        <v>9</v>
      </c>
      <c r="B37" s="19" t="s">
        <v>298</v>
      </c>
      <c r="C37" s="137">
        <f>SUM(C38:C48)</f>
        <v>0</v>
      </c>
      <c r="D37" s="208">
        <f>SUM(D38:D48)</f>
        <v>0</v>
      </c>
      <c r="E37" s="137">
        <f>SUM(E38:E48)</f>
        <v>147693</v>
      </c>
      <c r="F37" s="137">
        <f>SUM(F38:F48)</f>
        <v>147693</v>
      </c>
      <c r="G37" s="279">
        <f>SUM(G38:G48)</f>
        <v>147693</v>
      </c>
    </row>
    <row r="38" spans="1:7" s="46" customFormat="1" ht="12" customHeight="1" x14ac:dyDescent="0.2">
      <c r="A38" s="167" t="s">
        <v>52</v>
      </c>
      <c r="B38" s="151" t="s">
        <v>165</v>
      </c>
      <c r="C38" s="139"/>
      <c r="D38" s="209"/>
      <c r="E38" s="139"/>
      <c r="F38" s="181">
        <f t="shared" ref="F38:F47" si="8">D38+E38</f>
        <v>0</v>
      </c>
      <c r="G38" s="280">
        <f t="shared" ref="G38:G48" si="9">C38+F38</f>
        <v>0</v>
      </c>
    </row>
    <row r="39" spans="1:7" s="46" customFormat="1" ht="12" customHeight="1" x14ac:dyDescent="0.2">
      <c r="A39" s="168" t="s">
        <v>53</v>
      </c>
      <c r="B39" s="152" t="s">
        <v>166</v>
      </c>
      <c r="C39" s="138"/>
      <c r="D39" s="210"/>
      <c r="E39" s="138"/>
      <c r="F39" s="308">
        <f t="shared" si="8"/>
        <v>0</v>
      </c>
      <c r="G39" s="281">
        <f t="shared" si="9"/>
        <v>0</v>
      </c>
    </row>
    <row r="40" spans="1:7" s="46" customFormat="1" ht="12" customHeight="1" x14ac:dyDescent="0.2">
      <c r="A40" s="168" t="s">
        <v>54</v>
      </c>
      <c r="B40" s="152" t="s">
        <v>167</v>
      </c>
      <c r="C40" s="138"/>
      <c r="D40" s="210"/>
      <c r="E40" s="138"/>
      <c r="F40" s="308">
        <f t="shared" si="8"/>
        <v>0</v>
      </c>
      <c r="G40" s="281">
        <f t="shared" si="9"/>
        <v>0</v>
      </c>
    </row>
    <row r="41" spans="1:7" s="46" customFormat="1" ht="12" customHeight="1" x14ac:dyDescent="0.2">
      <c r="A41" s="168" t="s">
        <v>96</v>
      </c>
      <c r="B41" s="152" t="s">
        <v>168</v>
      </c>
      <c r="C41" s="138"/>
      <c r="D41" s="210"/>
      <c r="E41" s="138"/>
      <c r="F41" s="308">
        <f t="shared" si="8"/>
        <v>0</v>
      </c>
      <c r="G41" s="281">
        <f t="shared" si="9"/>
        <v>0</v>
      </c>
    </row>
    <row r="42" spans="1:7" s="46" customFormat="1" ht="12" customHeight="1" x14ac:dyDescent="0.2">
      <c r="A42" s="168" t="s">
        <v>97</v>
      </c>
      <c r="B42" s="152" t="s">
        <v>169</v>
      </c>
      <c r="C42" s="138"/>
      <c r="D42" s="210"/>
      <c r="E42" s="138"/>
      <c r="F42" s="308">
        <f t="shared" si="8"/>
        <v>0</v>
      </c>
      <c r="G42" s="281">
        <f t="shared" si="9"/>
        <v>0</v>
      </c>
    </row>
    <row r="43" spans="1:7" s="46" customFormat="1" ht="12" customHeight="1" x14ac:dyDescent="0.2">
      <c r="A43" s="168" t="s">
        <v>98</v>
      </c>
      <c r="B43" s="152" t="s">
        <v>170</v>
      </c>
      <c r="C43" s="138"/>
      <c r="D43" s="210"/>
      <c r="E43" s="138">
        <v>31396</v>
      </c>
      <c r="F43" s="308">
        <f t="shared" si="8"/>
        <v>31396</v>
      </c>
      <c r="G43" s="281">
        <f t="shared" si="9"/>
        <v>31396</v>
      </c>
    </row>
    <row r="44" spans="1:7" s="46" customFormat="1" ht="12" customHeight="1" x14ac:dyDescent="0.2">
      <c r="A44" s="168" t="s">
        <v>99</v>
      </c>
      <c r="B44" s="152" t="s">
        <v>171</v>
      </c>
      <c r="C44" s="138"/>
      <c r="D44" s="210"/>
      <c r="E44" s="138"/>
      <c r="F44" s="308">
        <f t="shared" si="8"/>
        <v>0</v>
      </c>
      <c r="G44" s="281">
        <f t="shared" si="9"/>
        <v>0</v>
      </c>
    </row>
    <row r="45" spans="1:7" s="46" customFormat="1" ht="12" customHeight="1" x14ac:dyDescent="0.2">
      <c r="A45" s="168" t="s">
        <v>100</v>
      </c>
      <c r="B45" s="152" t="s">
        <v>172</v>
      </c>
      <c r="C45" s="138"/>
      <c r="D45" s="210"/>
      <c r="E45" s="138">
        <v>13</v>
      </c>
      <c r="F45" s="308">
        <f t="shared" si="8"/>
        <v>13</v>
      </c>
      <c r="G45" s="281">
        <f t="shared" si="9"/>
        <v>13</v>
      </c>
    </row>
    <row r="46" spans="1:7" s="46" customFormat="1" ht="12" customHeight="1" x14ac:dyDescent="0.2">
      <c r="A46" s="168" t="s">
        <v>163</v>
      </c>
      <c r="B46" s="152" t="s">
        <v>173</v>
      </c>
      <c r="C46" s="141"/>
      <c r="D46" s="236"/>
      <c r="E46" s="141"/>
      <c r="F46" s="306">
        <f t="shared" si="8"/>
        <v>0</v>
      </c>
      <c r="G46" s="284">
        <f t="shared" si="9"/>
        <v>0</v>
      </c>
    </row>
    <row r="47" spans="1:7" s="46" customFormat="1" ht="12" customHeight="1" x14ac:dyDescent="0.2">
      <c r="A47" s="169" t="s">
        <v>164</v>
      </c>
      <c r="B47" s="153" t="s">
        <v>300</v>
      </c>
      <c r="C47" s="142"/>
      <c r="D47" s="237"/>
      <c r="E47" s="142"/>
      <c r="F47" s="312">
        <f t="shared" si="8"/>
        <v>0</v>
      </c>
      <c r="G47" s="285">
        <f t="shared" si="9"/>
        <v>0</v>
      </c>
    </row>
    <row r="48" spans="1:7" s="46" customFormat="1" ht="12" customHeight="1" thickBot="1" x14ac:dyDescent="0.25">
      <c r="A48" s="169" t="s">
        <v>299</v>
      </c>
      <c r="B48" s="153" t="s">
        <v>174</v>
      </c>
      <c r="C48" s="142"/>
      <c r="D48" s="237"/>
      <c r="E48" s="142">
        <v>116284</v>
      </c>
      <c r="F48" s="312">
        <v>116284</v>
      </c>
      <c r="G48" s="285">
        <f t="shared" si="9"/>
        <v>116284</v>
      </c>
    </row>
    <row r="49" spans="1:7" s="46" customFormat="1" ht="12" customHeight="1" thickBot="1" x14ac:dyDescent="0.25">
      <c r="A49" s="25" t="s">
        <v>10</v>
      </c>
      <c r="B49" s="19" t="s">
        <v>175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79">
        <f>SUM(G50:G54)</f>
        <v>0</v>
      </c>
    </row>
    <row r="50" spans="1:7" s="46" customFormat="1" ht="12" customHeight="1" x14ac:dyDescent="0.2">
      <c r="A50" s="167" t="s">
        <v>55</v>
      </c>
      <c r="B50" s="151" t="s">
        <v>179</v>
      </c>
      <c r="C50" s="182"/>
      <c r="D50" s="238"/>
      <c r="E50" s="182"/>
      <c r="F50" s="303">
        <f>D50+E50</f>
        <v>0</v>
      </c>
      <c r="G50" s="286">
        <f>C50+F50</f>
        <v>0</v>
      </c>
    </row>
    <row r="51" spans="1:7" s="46" customFormat="1" ht="12" customHeight="1" x14ac:dyDescent="0.2">
      <c r="A51" s="168" t="s">
        <v>56</v>
      </c>
      <c r="B51" s="152" t="s">
        <v>180</v>
      </c>
      <c r="C51" s="141"/>
      <c r="D51" s="236"/>
      <c r="E51" s="141"/>
      <c r="F51" s="306">
        <f>D51+E51</f>
        <v>0</v>
      </c>
      <c r="G51" s="284">
        <f>C51+F51</f>
        <v>0</v>
      </c>
    </row>
    <row r="52" spans="1:7" s="46" customFormat="1" ht="12" customHeight="1" x14ac:dyDescent="0.2">
      <c r="A52" s="168" t="s">
        <v>176</v>
      </c>
      <c r="B52" s="152" t="s">
        <v>181</v>
      </c>
      <c r="C52" s="141"/>
      <c r="D52" s="236"/>
      <c r="E52" s="141"/>
      <c r="F52" s="306">
        <f>D52+E52</f>
        <v>0</v>
      </c>
      <c r="G52" s="284">
        <f>C52+F52</f>
        <v>0</v>
      </c>
    </row>
    <row r="53" spans="1:7" s="46" customFormat="1" ht="12" customHeight="1" x14ac:dyDescent="0.2">
      <c r="A53" s="168" t="s">
        <v>177</v>
      </c>
      <c r="B53" s="152" t="s">
        <v>182</v>
      </c>
      <c r="C53" s="141"/>
      <c r="D53" s="236"/>
      <c r="E53" s="141"/>
      <c r="F53" s="306">
        <f>D53+E53</f>
        <v>0</v>
      </c>
      <c r="G53" s="284">
        <f>C53+F53</f>
        <v>0</v>
      </c>
    </row>
    <row r="54" spans="1:7" s="46" customFormat="1" ht="12" customHeight="1" thickBot="1" x14ac:dyDescent="0.25">
      <c r="A54" s="169" t="s">
        <v>178</v>
      </c>
      <c r="B54" s="153" t="s">
        <v>183</v>
      </c>
      <c r="C54" s="142"/>
      <c r="D54" s="237"/>
      <c r="E54" s="142"/>
      <c r="F54" s="312">
        <f>D54+E54</f>
        <v>0</v>
      </c>
      <c r="G54" s="285">
        <f>C54+F54</f>
        <v>0</v>
      </c>
    </row>
    <row r="55" spans="1:7" s="46" customFormat="1" ht="12" customHeight="1" thickBot="1" x14ac:dyDescent="0.25">
      <c r="A55" s="25" t="s">
        <v>101</v>
      </c>
      <c r="B55" s="19" t="s">
        <v>184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79">
        <f>SUM(G56:G58)</f>
        <v>0</v>
      </c>
    </row>
    <row r="56" spans="1:7" s="46" customFormat="1" ht="12" customHeight="1" x14ac:dyDescent="0.2">
      <c r="A56" s="167" t="s">
        <v>57</v>
      </c>
      <c r="B56" s="151" t="s">
        <v>185</v>
      </c>
      <c r="C56" s="139"/>
      <c r="D56" s="209"/>
      <c r="E56" s="139"/>
      <c r="F56" s="181">
        <f>D56+E56</f>
        <v>0</v>
      </c>
      <c r="G56" s="280">
        <f>C56+F56</f>
        <v>0</v>
      </c>
    </row>
    <row r="57" spans="1:7" s="46" customFormat="1" ht="12" customHeight="1" x14ac:dyDescent="0.2">
      <c r="A57" s="168" t="s">
        <v>58</v>
      </c>
      <c r="B57" s="152" t="s">
        <v>293</v>
      </c>
      <c r="C57" s="138"/>
      <c r="D57" s="210"/>
      <c r="E57" s="138"/>
      <c r="F57" s="308">
        <f>D57+E57</f>
        <v>0</v>
      </c>
      <c r="G57" s="281">
        <f>C57+F57</f>
        <v>0</v>
      </c>
    </row>
    <row r="58" spans="1:7" s="46" customFormat="1" ht="12" customHeight="1" x14ac:dyDescent="0.2">
      <c r="A58" s="168" t="s">
        <v>188</v>
      </c>
      <c r="B58" s="152" t="s">
        <v>186</v>
      </c>
      <c r="C58" s="138"/>
      <c r="D58" s="210"/>
      <c r="E58" s="138"/>
      <c r="F58" s="308">
        <f>D58+E58</f>
        <v>0</v>
      </c>
      <c r="G58" s="281">
        <f>C58+F58</f>
        <v>0</v>
      </c>
    </row>
    <row r="59" spans="1:7" s="46" customFormat="1" ht="12" customHeight="1" thickBot="1" x14ac:dyDescent="0.25">
      <c r="A59" s="169" t="s">
        <v>189</v>
      </c>
      <c r="B59" s="153" t="s">
        <v>187</v>
      </c>
      <c r="C59" s="140"/>
      <c r="D59" s="211"/>
      <c r="E59" s="140"/>
      <c r="F59" s="309">
        <f>D59+E59</f>
        <v>0</v>
      </c>
      <c r="G59" s="282">
        <f>C59+F59</f>
        <v>0</v>
      </c>
    </row>
    <row r="60" spans="1:7" s="46" customFormat="1" ht="12" customHeight="1" thickBot="1" x14ac:dyDescent="0.25">
      <c r="A60" s="25" t="s">
        <v>12</v>
      </c>
      <c r="B60" s="78" t="s">
        <v>190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79">
        <f>SUM(G61:G63)</f>
        <v>0</v>
      </c>
    </row>
    <row r="61" spans="1:7" s="46" customFormat="1" ht="12" customHeight="1" x14ac:dyDescent="0.2">
      <c r="A61" s="167" t="s">
        <v>102</v>
      </c>
      <c r="B61" s="151" t="s">
        <v>192</v>
      </c>
      <c r="C61" s="141"/>
      <c r="D61" s="236"/>
      <c r="E61" s="141"/>
      <c r="F61" s="306">
        <f>D61+E61</f>
        <v>0</v>
      </c>
      <c r="G61" s="284">
        <f>C61+F61</f>
        <v>0</v>
      </c>
    </row>
    <row r="62" spans="1:7" s="46" customFormat="1" ht="12" customHeight="1" x14ac:dyDescent="0.2">
      <c r="A62" s="168" t="s">
        <v>103</v>
      </c>
      <c r="B62" s="152" t="s">
        <v>294</v>
      </c>
      <c r="C62" s="141"/>
      <c r="D62" s="236"/>
      <c r="E62" s="141"/>
      <c r="F62" s="306">
        <f>D62+E62</f>
        <v>0</v>
      </c>
      <c r="G62" s="284">
        <f>C62+F62</f>
        <v>0</v>
      </c>
    </row>
    <row r="63" spans="1:7" s="46" customFormat="1" ht="12" customHeight="1" x14ac:dyDescent="0.2">
      <c r="A63" s="168" t="s">
        <v>123</v>
      </c>
      <c r="B63" s="152" t="s">
        <v>193</v>
      </c>
      <c r="C63" s="141"/>
      <c r="D63" s="236"/>
      <c r="E63" s="141"/>
      <c r="F63" s="306">
        <f>D63+E63</f>
        <v>0</v>
      </c>
      <c r="G63" s="284">
        <f>C63+F63</f>
        <v>0</v>
      </c>
    </row>
    <row r="64" spans="1:7" s="46" customFormat="1" ht="12" customHeight="1" thickBot="1" x14ac:dyDescent="0.25">
      <c r="A64" s="169" t="s">
        <v>191</v>
      </c>
      <c r="B64" s="153" t="s">
        <v>194</v>
      </c>
      <c r="C64" s="141"/>
      <c r="D64" s="236"/>
      <c r="E64" s="141"/>
      <c r="F64" s="306">
        <f>D64+E64</f>
        <v>0</v>
      </c>
      <c r="G64" s="284">
        <f>C64+F64</f>
        <v>0</v>
      </c>
    </row>
    <row r="65" spans="1:7" s="46" customFormat="1" ht="12" customHeight="1" thickBot="1" x14ac:dyDescent="0.25">
      <c r="A65" s="25" t="s">
        <v>13</v>
      </c>
      <c r="B65" s="19" t="s">
        <v>195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147693</v>
      </c>
      <c r="F65" s="143">
        <f>+F8+F15+F22+F29+F37+F49+F55+F60</f>
        <v>147693</v>
      </c>
      <c r="G65" s="283">
        <f>+G8+G15+G22+G29+G37+G49+G55+G60</f>
        <v>147693</v>
      </c>
    </row>
    <row r="66" spans="1:7" s="46" customFormat="1" ht="12" customHeight="1" thickBot="1" x14ac:dyDescent="0.2">
      <c r="A66" s="170" t="s">
        <v>283</v>
      </c>
      <c r="B66" s="78" t="s">
        <v>197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79">
        <f>SUM(G67:G69)</f>
        <v>0</v>
      </c>
    </row>
    <row r="67" spans="1:7" s="46" customFormat="1" ht="12" customHeight="1" x14ac:dyDescent="0.2">
      <c r="A67" s="167" t="s">
        <v>225</v>
      </c>
      <c r="B67" s="151" t="s">
        <v>198</v>
      </c>
      <c r="C67" s="141"/>
      <c r="D67" s="236"/>
      <c r="E67" s="141"/>
      <c r="F67" s="306">
        <f>D67+E67</f>
        <v>0</v>
      </c>
      <c r="G67" s="284">
        <f>C67+F67</f>
        <v>0</v>
      </c>
    </row>
    <row r="68" spans="1:7" s="46" customFormat="1" ht="12" customHeight="1" x14ac:dyDescent="0.2">
      <c r="A68" s="168" t="s">
        <v>234</v>
      </c>
      <c r="B68" s="152" t="s">
        <v>199</v>
      </c>
      <c r="C68" s="141"/>
      <c r="D68" s="236"/>
      <c r="E68" s="141"/>
      <c r="F68" s="306">
        <f>D68+E68</f>
        <v>0</v>
      </c>
      <c r="G68" s="284">
        <f>C68+F68</f>
        <v>0</v>
      </c>
    </row>
    <row r="69" spans="1:7" s="46" customFormat="1" ht="12" customHeight="1" thickBot="1" x14ac:dyDescent="0.25">
      <c r="A69" s="177" t="s">
        <v>235</v>
      </c>
      <c r="B69" s="300" t="s">
        <v>200</v>
      </c>
      <c r="C69" s="278"/>
      <c r="D69" s="239"/>
      <c r="E69" s="278"/>
      <c r="F69" s="305">
        <f>D69+E69</f>
        <v>0</v>
      </c>
      <c r="G69" s="301">
        <f>C69+F69</f>
        <v>0</v>
      </c>
    </row>
    <row r="70" spans="1:7" s="46" customFormat="1" ht="12" customHeight="1" thickBot="1" x14ac:dyDescent="0.2">
      <c r="A70" s="170" t="s">
        <v>201</v>
      </c>
      <c r="B70" s="78" t="s">
        <v>202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79">
        <f>SUM(G71:G74)</f>
        <v>0</v>
      </c>
    </row>
    <row r="71" spans="1:7" s="46" customFormat="1" ht="12" customHeight="1" x14ac:dyDescent="0.2">
      <c r="A71" s="167" t="s">
        <v>80</v>
      </c>
      <c r="B71" s="263" t="s">
        <v>203</v>
      </c>
      <c r="C71" s="141"/>
      <c r="D71" s="141"/>
      <c r="E71" s="141"/>
      <c r="F71" s="306">
        <f>D71+E71</f>
        <v>0</v>
      </c>
      <c r="G71" s="284">
        <f>C71+F71</f>
        <v>0</v>
      </c>
    </row>
    <row r="72" spans="1:7" s="46" customFormat="1" ht="12" customHeight="1" x14ac:dyDescent="0.2">
      <c r="A72" s="168" t="s">
        <v>81</v>
      </c>
      <c r="B72" s="263" t="s">
        <v>440</v>
      </c>
      <c r="C72" s="141"/>
      <c r="D72" s="141"/>
      <c r="E72" s="141"/>
      <c r="F72" s="306">
        <f>D72+E72</f>
        <v>0</v>
      </c>
      <c r="G72" s="284">
        <f>C72+F72</f>
        <v>0</v>
      </c>
    </row>
    <row r="73" spans="1:7" s="46" customFormat="1" ht="12" customHeight="1" x14ac:dyDescent="0.2">
      <c r="A73" s="168" t="s">
        <v>226</v>
      </c>
      <c r="B73" s="263" t="s">
        <v>204</v>
      </c>
      <c r="C73" s="141"/>
      <c r="D73" s="141"/>
      <c r="E73" s="141"/>
      <c r="F73" s="306">
        <f>D73+E73</f>
        <v>0</v>
      </c>
      <c r="G73" s="284">
        <f>C73+F73</f>
        <v>0</v>
      </c>
    </row>
    <row r="74" spans="1:7" s="46" customFormat="1" ht="12" customHeight="1" thickBot="1" x14ac:dyDescent="0.25">
      <c r="A74" s="169" t="s">
        <v>227</v>
      </c>
      <c r="B74" s="264" t="s">
        <v>441</v>
      </c>
      <c r="C74" s="141"/>
      <c r="D74" s="141"/>
      <c r="E74" s="141"/>
      <c r="F74" s="306">
        <f>D74+E74</f>
        <v>0</v>
      </c>
      <c r="G74" s="284">
        <f>C74+F74</f>
        <v>0</v>
      </c>
    </row>
    <row r="75" spans="1:7" s="46" customFormat="1" ht="12" customHeight="1" thickBot="1" x14ac:dyDescent="0.2">
      <c r="A75" s="170" t="s">
        <v>205</v>
      </c>
      <c r="B75" s="78" t="s">
        <v>206</v>
      </c>
      <c r="C75" s="137">
        <f>SUM(C76:C77)</f>
        <v>0</v>
      </c>
      <c r="D75" s="137">
        <f>SUM(D76:D77)</f>
        <v>0</v>
      </c>
      <c r="E75" s="137">
        <f>SUM(E76:E77)</f>
        <v>4084353</v>
      </c>
      <c r="F75" s="137">
        <f>SUM(F76:F77)</f>
        <v>4084353</v>
      </c>
      <c r="G75" s="279">
        <f>SUM(G76:G77)</f>
        <v>4084353</v>
      </c>
    </row>
    <row r="76" spans="1:7" s="46" customFormat="1" ht="12" customHeight="1" x14ac:dyDescent="0.2">
      <c r="A76" s="167" t="s">
        <v>228</v>
      </c>
      <c r="B76" s="151" t="s">
        <v>207</v>
      </c>
      <c r="C76" s="141"/>
      <c r="D76" s="141"/>
      <c r="E76" s="141">
        <v>4084353</v>
      </c>
      <c r="F76" s="306">
        <f>D76+E76</f>
        <v>4084353</v>
      </c>
      <c r="G76" s="284">
        <f>C76+F76</f>
        <v>4084353</v>
      </c>
    </row>
    <row r="77" spans="1:7" s="46" customFormat="1" ht="12" customHeight="1" thickBot="1" x14ac:dyDescent="0.25">
      <c r="A77" s="169" t="s">
        <v>229</v>
      </c>
      <c r="B77" s="153" t="s">
        <v>208</v>
      </c>
      <c r="C77" s="141"/>
      <c r="D77" s="141"/>
      <c r="E77" s="141"/>
      <c r="F77" s="306">
        <f>D77+E77</f>
        <v>0</v>
      </c>
      <c r="G77" s="284">
        <f>C77+F77</f>
        <v>0</v>
      </c>
    </row>
    <row r="78" spans="1:7" s="45" customFormat="1" ht="12" customHeight="1" thickBot="1" x14ac:dyDescent="0.2">
      <c r="A78" s="170" t="s">
        <v>209</v>
      </c>
      <c r="B78" s="78" t="s">
        <v>210</v>
      </c>
      <c r="C78" s="137">
        <f>SUM(C79:C81)</f>
        <v>28491789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79">
        <f>SUM(G79:G81)</f>
        <v>28491789</v>
      </c>
    </row>
    <row r="79" spans="1:7" s="46" customFormat="1" ht="12" customHeight="1" x14ac:dyDescent="0.2">
      <c r="A79" s="167" t="s">
        <v>230</v>
      </c>
      <c r="B79" s="151" t="s">
        <v>211</v>
      </c>
      <c r="C79" s="141">
        <v>28491789</v>
      </c>
      <c r="D79" s="141"/>
      <c r="E79" s="141"/>
      <c r="F79" s="306">
        <f>D79+E79</f>
        <v>0</v>
      </c>
      <c r="G79" s="284">
        <f>C79+F79</f>
        <v>28491789</v>
      </c>
    </row>
    <row r="80" spans="1:7" s="46" customFormat="1" ht="12" customHeight="1" x14ac:dyDescent="0.2">
      <c r="A80" s="168" t="s">
        <v>231</v>
      </c>
      <c r="B80" s="152" t="s">
        <v>212</v>
      </c>
      <c r="C80" s="141"/>
      <c r="D80" s="141"/>
      <c r="E80" s="141"/>
      <c r="F80" s="306">
        <f>D80+E80</f>
        <v>0</v>
      </c>
      <c r="G80" s="284">
        <f>C80+F80</f>
        <v>0</v>
      </c>
    </row>
    <row r="81" spans="1:9" s="46" customFormat="1" ht="12" customHeight="1" thickBot="1" x14ac:dyDescent="0.25">
      <c r="A81" s="169" t="s">
        <v>232</v>
      </c>
      <c r="B81" s="265" t="s">
        <v>442</v>
      </c>
      <c r="C81" s="141"/>
      <c r="D81" s="141"/>
      <c r="E81" s="141"/>
      <c r="F81" s="306">
        <f>D81+E81</f>
        <v>0</v>
      </c>
      <c r="G81" s="284">
        <f>C81+F81</f>
        <v>0</v>
      </c>
    </row>
    <row r="82" spans="1:9" s="46" customFormat="1" ht="12" customHeight="1" thickBot="1" x14ac:dyDescent="0.2">
      <c r="A82" s="170" t="s">
        <v>213</v>
      </c>
      <c r="B82" s="78" t="s">
        <v>233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79">
        <f>SUM(G83:G86)</f>
        <v>0</v>
      </c>
    </row>
    <row r="83" spans="1:9" s="46" customFormat="1" ht="12" customHeight="1" x14ac:dyDescent="0.2">
      <c r="A83" s="171" t="s">
        <v>214</v>
      </c>
      <c r="B83" s="151" t="s">
        <v>215</v>
      </c>
      <c r="C83" s="141"/>
      <c r="D83" s="141"/>
      <c r="E83" s="141"/>
      <c r="F83" s="306">
        <f t="shared" ref="F83:F88" si="10">D83+E83</f>
        <v>0</v>
      </c>
      <c r="G83" s="284">
        <f t="shared" ref="G83:G88" si="11">C83+F83</f>
        <v>0</v>
      </c>
    </row>
    <row r="84" spans="1:9" s="46" customFormat="1" ht="12" customHeight="1" x14ac:dyDescent="0.2">
      <c r="A84" s="172" t="s">
        <v>216</v>
      </c>
      <c r="B84" s="152" t="s">
        <v>217</v>
      </c>
      <c r="C84" s="141"/>
      <c r="D84" s="141"/>
      <c r="E84" s="141"/>
      <c r="F84" s="306">
        <f t="shared" si="10"/>
        <v>0</v>
      </c>
      <c r="G84" s="284">
        <f t="shared" si="11"/>
        <v>0</v>
      </c>
    </row>
    <row r="85" spans="1:9" s="46" customFormat="1" ht="12" customHeight="1" x14ac:dyDescent="0.2">
      <c r="A85" s="172" t="s">
        <v>218</v>
      </c>
      <c r="B85" s="152" t="s">
        <v>219</v>
      </c>
      <c r="C85" s="141"/>
      <c r="D85" s="141"/>
      <c r="E85" s="141"/>
      <c r="F85" s="306">
        <f t="shared" si="10"/>
        <v>0</v>
      </c>
      <c r="G85" s="284">
        <f t="shared" si="11"/>
        <v>0</v>
      </c>
    </row>
    <row r="86" spans="1:9" s="45" customFormat="1" ht="12" customHeight="1" thickBot="1" x14ac:dyDescent="0.25">
      <c r="A86" s="173" t="s">
        <v>220</v>
      </c>
      <c r="B86" s="153" t="s">
        <v>221</v>
      </c>
      <c r="C86" s="141"/>
      <c r="D86" s="141"/>
      <c r="E86" s="141"/>
      <c r="F86" s="306">
        <f t="shared" si="10"/>
        <v>0</v>
      </c>
      <c r="G86" s="284">
        <f t="shared" si="11"/>
        <v>0</v>
      </c>
    </row>
    <row r="87" spans="1:9" s="45" customFormat="1" ht="12" customHeight="1" thickBot="1" x14ac:dyDescent="0.2">
      <c r="A87" s="170" t="s">
        <v>222</v>
      </c>
      <c r="B87" s="78" t="s">
        <v>339</v>
      </c>
      <c r="C87" s="185"/>
      <c r="D87" s="185"/>
      <c r="E87" s="185"/>
      <c r="F87" s="137">
        <f t="shared" si="10"/>
        <v>0</v>
      </c>
      <c r="G87" s="279">
        <f t="shared" si="11"/>
        <v>0</v>
      </c>
    </row>
    <row r="88" spans="1:9" s="45" customFormat="1" ht="12" customHeight="1" thickBot="1" x14ac:dyDescent="0.2">
      <c r="A88" s="170" t="s">
        <v>360</v>
      </c>
      <c r="B88" s="78" t="s">
        <v>223</v>
      </c>
      <c r="C88" s="185"/>
      <c r="D88" s="185"/>
      <c r="E88" s="185"/>
      <c r="F88" s="137">
        <f t="shared" si="10"/>
        <v>0</v>
      </c>
      <c r="G88" s="279">
        <f t="shared" si="11"/>
        <v>0</v>
      </c>
    </row>
    <row r="89" spans="1:9" s="45" customFormat="1" ht="12" customHeight="1" thickBot="1" x14ac:dyDescent="0.2">
      <c r="A89" s="170" t="s">
        <v>361</v>
      </c>
      <c r="B89" s="157" t="s">
        <v>342</v>
      </c>
      <c r="C89" s="143">
        <f>+C66+C70+C75+C78+C82+C88+C87</f>
        <v>28491789</v>
      </c>
      <c r="D89" s="143">
        <f>+D66+D70+D75+D78+D82+D88+D87</f>
        <v>0</v>
      </c>
      <c r="E89" s="143">
        <f>+E66+E70+E75+E78+E82+E88+E87</f>
        <v>4084353</v>
      </c>
      <c r="F89" s="143">
        <f>+F66+F70+F75+F78+F82+F88+F87</f>
        <v>4084353</v>
      </c>
      <c r="G89" s="283">
        <f>+G66+G70+G75+G78+G82+G88+G87</f>
        <v>32576142</v>
      </c>
    </row>
    <row r="90" spans="1:9" s="45" customFormat="1" ht="12" customHeight="1" thickBot="1" x14ac:dyDescent="0.2">
      <c r="A90" s="174" t="s">
        <v>362</v>
      </c>
      <c r="B90" s="158" t="s">
        <v>363</v>
      </c>
      <c r="C90" s="143">
        <f>+C65+C89</f>
        <v>28491789</v>
      </c>
      <c r="D90" s="143">
        <f>+D65+D89</f>
        <v>0</v>
      </c>
      <c r="E90" s="143">
        <f>+E65+E89</f>
        <v>4232046</v>
      </c>
      <c r="F90" s="143">
        <f>+F65+F89</f>
        <v>4232046</v>
      </c>
      <c r="G90" s="283">
        <f>+G65+G89</f>
        <v>32723835</v>
      </c>
    </row>
    <row r="91" spans="1:9" s="46" customFormat="1" ht="15" customHeight="1" thickBot="1" x14ac:dyDescent="0.25">
      <c r="A91" s="72"/>
      <c r="B91" s="73"/>
      <c r="C91" s="123"/>
    </row>
    <row r="92" spans="1:9" s="41" customFormat="1" ht="16.5" customHeight="1" thickBot="1" x14ac:dyDescent="0.25">
      <c r="A92" s="366" t="s">
        <v>38</v>
      </c>
      <c r="B92" s="367"/>
      <c r="C92" s="367"/>
      <c r="D92" s="367"/>
      <c r="E92" s="367"/>
      <c r="F92" s="367"/>
      <c r="G92" s="368"/>
    </row>
    <row r="93" spans="1:9" s="47" customFormat="1" ht="12" customHeight="1" thickBot="1" x14ac:dyDescent="0.25">
      <c r="A93" s="145" t="s">
        <v>5</v>
      </c>
      <c r="B93" s="24" t="s">
        <v>367</v>
      </c>
      <c r="C93" s="136">
        <f>+C94+C95+C96+C97+C98+C111</f>
        <v>28491789</v>
      </c>
      <c r="D93" s="288">
        <f>+D94+D95+D96+D97+D98+D111</f>
        <v>0</v>
      </c>
      <c r="E93" s="136">
        <f>+E94+E95+E96+E97+E98+E111</f>
        <v>4232046</v>
      </c>
      <c r="F93" s="136">
        <f>+F94+F95+F96+F97+F98+F111</f>
        <v>4232046</v>
      </c>
      <c r="G93" s="292">
        <f>+G94+G95+G96+G97+G98+G111</f>
        <v>32723835</v>
      </c>
    </row>
    <row r="94" spans="1:9" ht="12" customHeight="1" x14ac:dyDescent="0.2">
      <c r="A94" s="175" t="s">
        <v>59</v>
      </c>
      <c r="B94" s="8" t="s">
        <v>34</v>
      </c>
      <c r="C94" s="200">
        <v>18586632</v>
      </c>
      <c r="D94" s="289"/>
      <c r="E94" s="200">
        <v>-561461</v>
      </c>
      <c r="F94" s="307">
        <f t="shared" ref="F94:F113" si="12">D94+E94</f>
        <v>-561461</v>
      </c>
      <c r="G94" s="293">
        <f t="shared" ref="G94:G113" si="13">C94+F94</f>
        <v>18025171</v>
      </c>
      <c r="H94" s="341"/>
      <c r="I94" s="342"/>
    </row>
    <row r="95" spans="1:9" ht="12" customHeight="1" x14ac:dyDescent="0.2">
      <c r="A95" s="168" t="s">
        <v>60</v>
      </c>
      <c r="B95" s="6" t="s">
        <v>104</v>
      </c>
      <c r="C95" s="138">
        <v>3624393</v>
      </c>
      <c r="D95" s="290"/>
      <c r="E95" s="138">
        <v>-120134</v>
      </c>
      <c r="F95" s="308">
        <f t="shared" si="12"/>
        <v>-120134</v>
      </c>
      <c r="G95" s="281">
        <f t="shared" si="13"/>
        <v>3504259</v>
      </c>
      <c r="H95" s="341"/>
      <c r="I95" s="342"/>
    </row>
    <row r="96" spans="1:9" ht="12" customHeight="1" x14ac:dyDescent="0.2">
      <c r="A96" s="168" t="s">
        <v>61</v>
      </c>
      <c r="B96" s="6" t="s">
        <v>78</v>
      </c>
      <c r="C96" s="140">
        <v>6280764</v>
      </c>
      <c r="D96" s="290"/>
      <c r="E96" s="140">
        <v>756226</v>
      </c>
      <c r="F96" s="309">
        <f t="shared" si="12"/>
        <v>756226</v>
      </c>
      <c r="G96" s="282">
        <f t="shared" si="13"/>
        <v>7036990</v>
      </c>
      <c r="H96" s="341"/>
      <c r="I96" s="342"/>
    </row>
    <row r="97" spans="1:9" ht="12" customHeight="1" x14ac:dyDescent="0.2">
      <c r="A97" s="168" t="s">
        <v>62</v>
      </c>
      <c r="B97" s="9" t="s">
        <v>105</v>
      </c>
      <c r="C97" s="140"/>
      <c r="D97" s="271"/>
      <c r="E97" s="140"/>
      <c r="F97" s="309">
        <f t="shared" si="12"/>
        <v>0</v>
      </c>
      <c r="G97" s="282">
        <f t="shared" si="13"/>
        <v>0</v>
      </c>
      <c r="I97" s="342"/>
    </row>
    <row r="98" spans="1:9" ht="12" customHeight="1" x14ac:dyDescent="0.2">
      <c r="A98" s="168" t="s">
        <v>70</v>
      </c>
      <c r="B98" s="17" t="s">
        <v>106</v>
      </c>
      <c r="C98" s="140"/>
      <c r="D98" s="271"/>
      <c r="E98" s="140">
        <v>4157415</v>
      </c>
      <c r="F98" s="309">
        <f t="shared" si="12"/>
        <v>4157415</v>
      </c>
      <c r="G98" s="282">
        <f t="shared" si="13"/>
        <v>4157415</v>
      </c>
      <c r="H98" s="342"/>
      <c r="I98" s="342"/>
    </row>
    <row r="99" spans="1:9" ht="12" customHeight="1" x14ac:dyDescent="0.2">
      <c r="A99" s="168" t="s">
        <v>63</v>
      </c>
      <c r="B99" s="6" t="s">
        <v>364</v>
      </c>
      <c r="C99" s="140"/>
      <c r="D99" s="271"/>
      <c r="E99" s="140"/>
      <c r="F99" s="309">
        <f t="shared" si="12"/>
        <v>0</v>
      </c>
      <c r="G99" s="282">
        <f t="shared" si="13"/>
        <v>0</v>
      </c>
    </row>
    <row r="100" spans="1:9" ht="12" customHeight="1" x14ac:dyDescent="0.2">
      <c r="A100" s="168" t="s">
        <v>64</v>
      </c>
      <c r="B100" s="53" t="s">
        <v>305</v>
      </c>
      <c r="C100" s="140"/>
      <c r="D100" s="271"/>
      <c r="E100" s="140"/>
      <c r="F100" s="309">
        <f t="shared" si="12"/>
        <v>0</v>
      </c>
      <c r="G100" s="282">
        <f t="shared" si="13"/>
        <v>0</v>
      </c>
    </row>
    <row r="101" spans="1:9" ht="12" customHeight="1" x14ac:dyDescent="0.2">
      <c r="A101" s="168" t="s">
        <v>71</v>
      </c>
      <c r="B101" s="53" t="s">
        <v>304</v>
      </c>
      <c r="C101" s="140"/>
      <c r="D101" s="271"/>
      <c r="E101" s="140">
        <v>4157415</v>
      </c>
      <c r="F101" s="309">
        <f t="shared" si="12"/>
        <v>4157415</v>
      </c>
      <c r="G101" s="282">
        <f t="shared" si="13"/>
        <v>4157415</v>
      </c>
    </row>
    <row r="102" spans="1:9" ht="12" customHeight="1" x14ac:dyDescent="0.2">
      <c r="A102" s="168" t="s">
        <v>72</v>
      </c>
      <c r="B102" s="53" t="s">
        <v>239</v>
      </c>
      <c r="C102" s="140"/>
      <c r="D102" s="271"/>
      <c r="E102" s="140"/>
      <c r="F102" s="309">
        <f t="shared" si="12"/>
        <v>0</v>
      </c>
      <c r="G102" s="282">
        <f t="shared" si="13"/>
        <v>0</v>
      </c>
    </row>
    <row r="103" spans="1:9" ht="12" customHeight="1" x14ac:dyDescent="0.2">
      <c r="A103" s="168" t="s">
        <v>73</v>
      </c>
      <c r="B103" s="54" t="s">
        <v>240</v>
      </c>
      <c r="C103" s="140"/>
      <c r="D103" s="271"/>
      <c r="E103" s="140"/>
      <c r="F103" s="309">
        <f t="shared" si="12"/>
        <v>0</v>
      </c>
      <c r="G103" s="282">
        <f t="shared" si="13"/>
        <v>0</v>
      </c>
    </row>
    <row r="104" spans="1:9" ht="12" customHeight="1" x14ac:dyDescent="0.2">
      <c r="A104" s="168" t="s">
        <v>74</v>
      </c>
      <c r="B104" s="54" t="s">
        <v>241</v>
      </c>
      <c r="C104" s="140"/>
      <c r="D104" s="271"/>
      <c r="E104" s="140"/>
      <c r="F104" s="309">
        <f t="shared" si="12"/>
        <v>0</v>
      </c>
      <c r="G104" s="282">
        <f t="shared" si="13"/>
        <v>0</v>
      </c>
    </row>
    <row r="105" spans="1:9" ht="12" customHeight="1" x14ac:dyDescent="0.2">
      <c r="A105" s="168" t="s">
        <v>76</v>
      </c>
      <c r="B105" s="53" t="s">
        <v>242</v>
      </c>
      <c r="C105" s="140"/>
      <c r="D105" s="271"/>
      <c r="E105" s="140"/>
      <c r="F105" s="309">
        <f t="shared" si="12"/>
        <v>0</v>
      </c>
      <c r="G105" s="282">
        <f t="shared" si="13"/>
        <v>0</v>
      </c>
    </row>
    <row r="106" spans="1:9" ht="12" customHeight="1" x14ac:dyDescent="0.2">
      <c r="A106" s="168" t="s">
        <v>107</v>
      </c>
      <c r="B106" s="53" t="s">
        <v>243</v>
      </c>
      <c r="C106" s="140"/>
      <c r="D106" s="271"/>
      <c r="E106" s="140"/>
      <c r="F106" s="309">
        <f t="shared" si="12"/>
        <v>0</v>
      </c>
      <c r="G106" s="282">
        <f t="shared" si="13"/>
        <v>0</v>
      </c>
    </row>
    <row r="107" spans="1:9" ht="12" customHeight="1" x14ac:dyDescent="0.2">
      <c r="A107" s="168" t="s">
        <v>237</v>
      </c>
      <c r="B107" s="54" t="s">
        <v>244</v>
      </c>
      <c r="C107" s="138"/>
      <c r="D107" s="271"/>
      <c r="E107" s="140"/>
      <c r="F107" s="309">
        <f t="shared" si="12"/>
        <v>0</v>
      </c>
      <c r="G107" s="282">
        <f t="shared" si="13"/>
        <v>0</v>
      </c>
    </row>
    <row r="108" spans="1:9" ht="12" customHeight="1" x14ac:dyDescent="0.2">
      <c r="A108" s="176" t="s">
        <v>238</v>
      </c>
      <c r="B108" s="55" t="s">
        <v>245</v>
      </c>
      <c r="C108" s="140"/>
      <c r="D108" s="271"/>
      <c r="E108" s="140"/>
      <c r="F108" s="309">
        <f t="shared" si="12"/>
        <v>0</v>
      </c>
      <c r="G108" s="282">
        <f t="shared" si="13"/>
        <v>0</v>
      </c>
    </row>
    <row r="109" spans="1:9" ht="12" customHeight="1" x14ac:dyDescent="0.2">
      <c r="A109" s="168" t="s">
        <v>302</v>
      </c>
      <c r="B109" s="55" t="s">
        <v>246</v>
      </c>
      <c r="C109" s="140"/>
      <c r="D109" s="271"/>
      <c r="E109" s="140"/>
      <c r="F109" s="309">
        <f t="shared" si="12"/>
        <v>0</v>
      </c>
      <c r="G109" s="282">
        <f t="shared" si="13"/>
        <v>0</v>
      </c>
    </row>
    <row r="110" spans="1:9" ht="12" customHeight="1" x14ac:dyDescent="0.2">
      <c r="A110" s="168" t="s">
        <v>303</v>
      </c>
      <c r="B110" s="54" t="s">
        <v>247</v>
      </c>
      <c r="C110" s="138"/>
      <c r="D110" s="270"/>
      <c r="E110" s="138"/>
      <c r="F110" s="308">
        <f t="shared" si="12"/>
        <v>0</v>
      </c>
      <c r="G110" s="281">
        <f t="shared" si="13"/>
        <v>0</v>
      </c>
    </row>
    <row r="111" spans="1:9" ht="12" customHeight="1" x14ac:dyDescent="0.2">
      <c r="A111" s="168" t="s">
        <v>307</v>
      </c>
      <c r="B111" s="9" t="s">
        <v>35</v>
      </c>
      <c r="C111" s="138"/>
      <c r="D111" s="270"/>
      <c r="E111" s="138"/>
      <c r="F111" s="308">
        <f t="shared" si="12"/>
        <v>0</v>
      </c>
      <c r="G111" s="281">
        <f t="shared" si="13"/>
        <v>0</v>
      </c>
    </row>
    <row r="112" spans="1:9" ht="12" customHeight="1" x14ac:dyDescent="0.2">
      <c r="A112" s="169" t="s">
        <v>308</v>
      </c>
      <c r="B112" s="6" t="s">
        <v>365</v>
      </c>
      <c r="C112" s="140"/>
      <c r="D112" s="271"/>
      <c r="E112" s="140">
        <v>0</v>
      </c>
      <c r="F112" s="309">
        <f t="shared" si="12"/>
        <v>0</v>
      </c>
      <c r="G112" s="282">
        <f t="shared" si="13"/>
        <v>0</v>
      </c>
    </row>
    <row r="113" spans="1:8" ht="12" customHeight="1" thickBot="1" x14ac:dyDescent="0.25">
      <c r="A113" s="177" t="s">
        <v>309</v>
      </c>
      <c r="B113" s="56" t="s">
        <v>366</v>
      </c>
      <c r="C113" s="201"/>
      <c r="D113" s="272"/>
      <c r="E113" s="201"/>
      <c r="F113" s="310">
        <f t="shared" si="12"/>
        <v>0</v>
      </c>
      <c r="G113" s="294">
        <f t="shared" si="13"/>
        <v>0</v>
      </c>
    </row>
    <row r="114" spans="1:8" ht="12" customHeight="1" thickBot="1" x14ac:dyDescent="0.25">
      <c r="A114" s="25" t="s">
        <v>6</v>
      </c>
      <c r="B114" s="23" t="s">
        <v>248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79">
        <f>+G115+G117+G119</f>
        <v>0</v>
      </c>
    </row>
    <row r="115" spans="1:8" ht="12" customHeight="1" x14ac:dyDescent="0.2">
      <c r="A115" s="167" t="s">
        <v>65</v>
      </c>
      <c r="B115" s="6" t="s">
        <v>122</v>
      </c>
      <c r="C115" s="139"/>
      <c r="D115" s="268"/>
      <c r="E115" s="139"/>
      <c r="F115" s="181">
        <f t="shared" ref="F115:F127" si="14">D115+E115</f>
        <v>0</v>
      </c>
      <c r="G115" s="280">
        <f t="shared" ref="G115:G127" si="15">C115+F115</f>
        <v>0</v>
      </c>
    </row>
    <row r="116" spans="1:8" ht="12" customHeight="1" x14ac:dyDescent="0.2">
      <c r="A116" s="167" t="s">
        <v>66</v>
      </c>
      <c r="B116" s="10" t="s">
        <v>252</v>
      </c>
      <c r="C116" s="139"/>
      <c r="D116" s="268"/>
      <c r="E116" s="139"/>
      <c r="F116" s="181">
        <f t="shared" si="14"/>
        <v>0</v>
      </c>
      <c r="G116" s="280">
        <f t="shared" si="15"/>
        <v>0</v>
      </c>
    </row>
    <row r="117" spans="1:8" ht="12" customHeight="1" x14ac:dyDescent="0.2">
      <c r="A117" s="167" t="s">
        <v>67</v>
      </c>
      <c r="B117" s="10" t="s">
        <v>108</v>
      </c>
      <c r="C117" s="138"/>
      <c r="D117" s="270"/>
      <c r="E117" s="138"/>
      <c r="F117" s="308">
        <f t="shared" si="14"/>
        <v>0</v>
      </c>
      <c r="G117" s="281">
        <f t="shared" si="15"/>
        <v>0</v>
      </c>
    </row>
    <row r="118" spans="1:8" ht="12" customHeight="1" x14ac:dyDescent="0.2">
      <c r="A118" s="167" t="s">
        <v>68</v>
      </c>
      <c r="B118" s="10" t="s">
        <v>253</v>
      </c>
      <c r="C118" s="138"/>
      <c r="D118" s="270"/>
      <c r="E118" s="138"/>
      <c r="F118" s="308">
        <f t="shared" si="14"/>
        <v>0</v>
      </c>
      <c r="G118" s="281">
        <f t="shared" si="15"/>
        <v>0</v>
      </c>
    </row>
    <row r="119" spans="1:8" ht="12" customHeight="1" x14ac:dyDescent="0.2">
      <c r="A119" s="167" t="s">
        <v>69</v>
      </c>
      <c r="B119" s="80" t="s">
        <v>124</v>
      </c>
      <c r="C119" s="138"/>
      <c r="D119" s="270"/>
      <c r="E119" s="138"/>
      <c r="F119" s="308">
        <f t="shared" si="14"/>
        <v>0</v>
      </c>
      <c r="G119" s="281">
        <f t="shared" si="15"/>
        <v>0</v>
      </c>
      <c r="H119" s="27"/>
    </row>
    <row r="120" spans="1:8" ht="12" customHeight="1" x14ac:dyDescent="0.2">
      <c r="A120" s="167" t="s">
        <v>75</v>
      </c>
      <c r="B120" s="79" t="s">
        <v>295</v>
      </c>
      <c r="C120" s="138"/>
      <c r="D120" s="270"/>
      <c r="E120" s="138"/>
      <c r="F120" s="308">
        <f t="shared" si="14"/>
        <v>0</v>
      </c>
      <c r="G120" s="281">
        <f t="shared" si="15"/>
        <v>0</v>
      </c>
    </row>
    <row r="121" spans="1:8" ht="12" customHeight="1" x14ac:dyDescent="0.2">
      <c r="A121" s="167" t="s">
        <v>77</v>
      </c>
      <c r="B121" s="147" t="s">
        <v>258</v>
      </c>
      <c r="C121" s="138"/>
      <c r="D121" s="270"/>
      <c r="E121" s="138"/>
      <c r="F121" s="308">
        <f t="shared" si="14"/>
        <v>0</v>
      </c>
      <c r="G121" s="281">
        <f t="shared" si="15"/>
        <v>0</v>
      </c>
    </row>
    <row r="122" spans="1:8" ht="12" customHeight="1" x14ac:dyDescent="0.2">
      <c r="A122" s="167" t="s">
        <v>109</v>
      </c>
      <c r="B122" s="54" t="s">
        <v>241</v>
      </c>
      <c r="C122" s="138"/>
      <c r="D122" s="270"/>
      <c r="E122" s="138"/>
      <c r="F122" s="308">
        <f t="shared" si="14"/>
        <v>0</v>
      </c>
      <c r="G122" s="281">
        <f t="shared" si="15"/>
        <v>0</v>
      </c>
    </row>
    <row r="123" spans="1:8" ht="12" customHeight="1" x14ac:dyDescent="0.2">
      <c r="A123" s="167" t="s">
        <v>110</v>
      </c>
      <c r="B123" s="54" t="s">
        <v>257</v>
      </c>
      <c r="C123" s="138"/>
      <c r="D123" s="270"/>
      <c r="E123" s="138"/>
      <c r="F123" s="308">
        <f t="shared" si="14"/>
        <v>0</v>
      </c>
      <c r="G123" s="281">
        <f t="shared" si="15"/>
        <v>0</v>
      </c>
    </row>
    <row r="124" spans="1:8" ht="12" customHeight="1" x14ac:dyDescent="0.2">
      <c r="A124" s="167" t="s">
        <v>111</v>
      </c>
      <c r="B124" s="54" t="s">
        <v>256</v>
      </c>
      <c r="C124" s="138"/>
      <c r="D124" s="270"/>
      <c r="E124" s="138"/>
      <c r="F124" s="308">
        <f t="shared" si="14"/>
        <v>0</v>
      </c>
      <c r="G124" s="281">
        <f t="shared" si="15"/>
        <v>0</v>
      </c>
    </row>
    <row r="125" spans="1:8" ht="12" customHeight="1" x14ac:dyDescent="0.2">
      <c r="A125" s="167" t="s">
        <v>249</v>
      </c>
      <c r="B125" s="54" t="s">
        <v>244</v>
      </c>
      <c r="C125" s="138"/>
      <c r="D125" s="270"/>
      <c r="E125" s="138"/>
      <c r="F125" s="308">
        <f t="shared" si="14"/>
        <v>0</v>
      </c>
      <c r="G125" s="281">
        <f t="shared" si="15"/>
        <v>0</v>
      </c>
    </row>
    <row r="126" spans="1:8" ht="12" customHeight="1" x14ac:dyDescent="0.2">
      <c r="A126" s="167" t="s">
        <v>250</v>
      </c>
      <c r="B126" s="54" t="s">
        <v>255</v>
      </c>
      <c r="C126" s="138"/>
      <c r="D126" s="270"/>
      <c r="E126" s="138"/>
      <c r="F126" s="308">
        <f t="shared" si="14"/>
        <v>0</v>
      </c>
      <c r="G126" s="281">
        <f t="shared" si="15"/>
        <v>0</v>
      </c>
    </row>
    <row r="127" spans="1:8" ht="12" customHeight="1" thickBot="1" x14ac:dyDescent="0.25">
      <c r="A127" s="176" t="s">
        <v>251</v>
      </c>
      <c r="B127" s="54" t="s">
        <v>254</v>
      </c>
      <c r="C127" s="140"/>
      <c r="D127" s="271"/>
      <c r="E127" s="140"/>
      <c r="F127" s="309">
        <f t="shared" si="14"/>
        <v>0</v>
      </c>
      <c r="G127" s="282">
        <f t="shared" si="15"/>
        <v>0</v>
      </c>
    </row>
    <row r="128" spans="1:8" ht="12" customHeight="1" thickBot="1" x14ac:dyDescent="0.25">
      <c r="A128" s="25" t="s">
        <v>7</v>
      </c>
      <c r="B128" s="50" t="s">
        <v>312</v>
      </c>
      <c r="C128" s="137">
        <f>+C93+C114</f>
        <v>28491789</v>
      </c>
      <c r="D128" s="267">
        <f>+D93+D114</f>
        <v>0</v>
      </c>
      <c r="E128" s="137">
        <f>+E93+E114</f>
        <v>4232046</v>
      </c>
      <c r="F128" s="137">
        <f>+F93+F114</f>
        <v>4232046</v>
      </c>
      <c r="G128" s="279">
        <f>+G93+G114</f>
        <v>32723835</v>
      </c>
    </row>
    <row r="129" spans="1:13" ht="12" customHeight="1" thickBot="1" x14ac:dyDescent="0.25">
      <c r="A129" s="25" t="s">
        <v>8</v>
      </c>
      <c r="B129" s="50" t="s">
        <v>313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79">
        <f>+G130+G131+G132</f>
        <v>0</v>
      </c>
    </row>
    <row r="130" spans="1:13" s="47" customFormat="1" ht="12" customHeight="1" x14ac:dyDescent="0.2">
      <c r="A130" s="167" t="s">
        <v>156</v>
      </c>
      <c r="B130" s="7" t="s">
        <v>370</v>
      </c>
      <c r="C130" s="138"/>
      <c r="D130" s="270"/>
      <c r="E130" s="138"/>
      <c r="F130" s="308">
        <f>D130+E130</f>
        <v>0</v>
      </c>
      <c r="G130" s="281">
        <f>C130+F130</f>
        <v>0</v>
      </c>
    </row>
    <row r="131" spans="1:13" ht="12" customHeight="1" x14ac:dyDescent="0.2">
      <c r="A131" s="167" t="s">
        <v>157</v>
      </c>
      <c r="B131" s="7" t="s">
        <v>321</v>
      </c>
      <c r="C131" s="138"/>
      <c r="D131" s="270"/>
      <c r="E131" s="138"/>
      <c r="F131" s="308">
        <f>D131+E131</f>
        <v>0</v>
      </c>
      <c r="G131" s="281">
        <f>C131+F131</f>
        <v>0</v>
      </c>
    </row>
    <row r="132" spans="1:13" ht="12" customHeight="1" thickBot="1" x14ac:dyDescent="0.25">
      <c r="A132" s="176" t="s">
        <v>158</v>
      </c>
      <c r="B132" s="5" t="s">
        <v>369</v>
      </c>
      <c r="C132" s="138"/>
      <c r="D132" s="270"/>
      <c r="E132" s="138"/>
      <c r="F132" s="308">
        <f>D132+E132</f>
        <v>0</v>
      </c>
      <c r="G132" s="281">
        <f>C132+F132</f>
        <v>0</v>
      </c>
    </row>
    <row r="133" spans="1:13" ht="12" customHeight="1" thickBot="1" x14ac:dyDescent="0.25">
      <c r="A133" s="25" t="s">
        <v>9</v>
      </c>
      <c r="B133" s="50" t="s">
        <v>314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79">
        <f>+G134+G135+G136+G137+G138+G139</f>
        <v>0</v>
      </c>
    </row>
    <row r="134" spans="1:13" ht="12" customHeight="1" x14ac:dyDescent="0.2">
      <c r="A134" s="167" t="s">
        <v>52</v>
      </c>
      <c r="B134" s="7" t="s">
        <v>323</v>
      </c>
      <c r="C134" s="138"/>
      <c r="D134" s="270"/>
      <c r="E134" s="138"/>
      <c r="F134" s="308">
        <f t="shared" ref="F134:F139" si="16">D134+E134</f>
        <v>0</v>
      </c>
      <c r="G134" s="281">
        <f t="shared" ref="G134:G139" si="17">C134+F134</f>
        <v>0</v>
      </c>
    </row>
    <row r="135" spans="1:13" ht="12" customHeight="1" x14ac:dyDescent="0.2">
      <c r="A135" s="167" t="s">
        <v>53</v>
      </c>
      <c r="B135" s="7" t="s">
        <v>315</v>
      </c>
      <c r="C135" s="138"/>
      <c r="D135" s="270"/>
      <c r="E135" s="138"/>
      <c r="F135" s="308">
        <f t="shared" si="16"/>
        <v>0</v>
      </c>
      <c r="G135" s="281">
        <f t="shared" si="17"/>
        <v>0</v>
      </c>
    </row>
    <row r="136" spans="1:13" ht="12" customHeight="1" x14ac:dyDescent="0.2">
      <c r="A136" s="167" t="s">
        <v>54</v>
      </c>
      <c r="B136" s="7" t="s">
        <v>316</v>
      </c>
      <c r="C136" s="138"/>
      <c r="D136" s="270"/>
      <c r="E136" s="138"/>
      <c r="F136" s="308">
        <f t="shared" si="16"/>
        <v>0</v>
      </c>
      <c r="G136" s="281">
        <f t="shared" si="17"/>
        <v>0</v>
      </c>
    </row>
    <row r="137" spans="1:13" ht="12" customHeight="1" x14ac:dyDescent="0.2">
      <c r="A137" s="167" t="s">
        <v>96</v>
      </c>
      <c r="B137" s="7" t="s">
        <v>368</v>
      </c>
      <c r="C137" s="138"/>
      <c r="D137" s="270"/>
      <c r="E137" s="138"/>
      <c r="F137" s="308">
        <f t="shared" si="16"/>
        <v>0</v>
      </c>
      <c r="G137" s="281">
        <f t="shared" si="17"/>
        <v>0</v>
      </c>
    </row>
    <row r="138" spans="1:13" ht="12" customHeight="1" x14ac:dyDescent="0.2">
      <c r="A138" s="167" t="s">
        <v>97</v>
      </c>
      <c r="B138" s="7" t="s">
        <v>318</v>
      </c>
      <c r="C138" s="138"/>
      <c r="D138" s="270"/>
      <c r="E138" s="138"/>
      <c r="F138" s="308">
        <f t="shared" si="16"/>
        <v>0</v>
      </c>
      <c r="G138" s="281">
        <f t="shared" si="17"/>
        <v>0</v>
      </c>
    </row>
    <row r="139" spans="1:13" s="47" customFormat="1" ht="12" customHeight="1" thickBot="1" x14ac:dyDescent="0.25">
      <c r="A139" s="176" t="s">
        <v>98</v>
      </c>
      <c r="B139" s="5" t="s">
        <v>319</v>
      </c>
      <c r="C139" s="138"/>
      <c r="D139" s="270"/>
      <c r="E139" s="138"/>
      <c r="F139" s="308">
        <f t="shared" si="16"/>
        <v>0</v>
      </c>
      <c r="G139" s="281">
        <f t="shared" si="17"/>
        <v>0</v>
      </c>
    </row>
    <row r="140" spans="1:13" ht="12" customHeight="1" thickBot="1" x14ac:dyDescent="0.25">
      <c r="A140" s="25" t="s">
        <v>10</v>
      </c>
      <c r="B140" s="50" t="s">
        <v>374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3">
        <f>+G141+G142+G144+G145+G143</f>
        <v>0</v>
      </c>
      <c r="M140" s="76"/>
    </row>
    <row r="141" spans="1:13" x14ac:dyDescent="0.2">
      <c r="A141" s="167" t="s">
        <v>55</v>
      </c>
      <c r="B141" s="7" t="s">
        <v>259</v>
      </c>
      <c r="C141" s="138"/>
      <c r="D141" s="270"/>
      <c r="E141" s="138"/>
      <c r="F141" s="308">
        <f>D141+E141</f>
        <v>0</v>
      </c>
      <c r="G141" s="281">
        <f>C141+F141</f>
        <v>0</v>
      </c>
    </row>
    <row r="142" spans="1:13" ht="12" customHeight="1" x14ac:dyDescent="0.2">
      <c r="A142" s="167" t="s">
        <v>56</v>
      </c>
      <c r="B142" s="7" t="s">
        <v>260</v>
      </c>
      <c r="C142" s="138"/>
      <c r="D142" s="270"/>
      <c r="E142" s="138"/>
      <c r="F142" s="308">
        <f>D142+E142</f>
        <v>0</v>
      </c>
      <c r="G142" s="281">
        <f>C142+F142</f>
        <v>0</v>
      </c>
    </row>
    <row r="143" spans="1:13" ht="12" customHeight="1" x14ac:dyDescent="0.2">
      <c r="A143" s="167" t="s">
        <v>176</v>
      </c>
      <c r="B143" s="7" t="s">
        <v>373</v>
      </c>
      <c r="C143" s="138"/>
      <c r="D143" s="270"/>
      <c r="E143" s="138"/>
      <c r="F143" s="308">
        <f>D143+E143</f>
        <v>0</v>
      </c>
      <c r="G143" s="281">
        <f>C143+F143</f>
        <v>0</v>
      </c>
    </row>
    <row r="144" spans="1:13" s="47" customFormat="1" ht="12" customHeight="1" x14ac:dyDescent="0.2">
      <c r="A144" s="167" t="s">
        <v>177</v>
      </c>
      <c r="B144" s="7" t="s">
        <v>328</v>
      </c>
      <c r="C144" s="138"/>
      <c r="D144" s="270"/>
      <c r="E144" s="138"/>
      <c r="F144" s="308">
        <f>D144+E144</f>
        <v>0</v>
      </c>
      <c r="G144" s="281">
        <f>C144+F144</f>
        <v>0</v>
      </c>
    </row>
    <row r="145" spans="1:8" s="47" customFormat="1" ht="12" customHeight="1" thickBot="1" x14ac:dyDescent="0.25">
      <c r="A145" s="176" t="s">
        <v>178</v>
      </c>
      <c r="B145" s="5" t="s">
        <v>279</v>
      </c>
      <c r="C145" s="138"/>
      <c r="D145" s="270"/>
      <c r="E145" s="138"/>
      <c r="F145" s="308">
        <f>D145+E145</f>
        <v>0</v>
      </c>
      <c r="G145" s="281">
        <f>C145+F145</f>
        <v>0</v>
      </c>
    </row>
    <row r="146" spans="1:8" s="47" customFormat="1" ht="12" customHeight="1" thickBot="1" x14ac:dyDescent="0.25">
      <c r="A146" s="25" t="s">
        <v>11</v>
      </c>
      <c r="B146" s="50" t="s">
        <v>329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5">
        <f>+G147+G148+G149+G150+G151</f>
        <v>0</v>
      </c>
    </row>
    <row r="147" spans="1:8" s="47" customFormat="1" ht="12" customHeight="1" x14ac:dyDescent="0.2">
      <c r="A147" s="167" t="s">
        <v>57</v>
      </c>
      <c r="B147" s="7" t="s">
        <v>324</v>
      </c>
      <c r="C147" s="138"/>
      <c r="D147" s="270"/>
      <c r="E147" s="138"/>
      <c r="F147" s="308">
        <f t="shared" ref="F147:F153" si="18">D147+E147</f>
        <v>0</v>
      </c>
      <c r="G147" s="281">
        <f t="shared" ref="G147:G153" si="19">C147+F147</f>
        <v>0</v>
      </c>
    </row>
    <row r="148" spans="1:8" s="47" customFormat="1" ht="12" customHeight="1" x14ac:dyDescent="0.2">
      <c r="A148" s="167" t="s">
        <v>58</v>
      </c>
      <c r="B148" s="7" t="s">
        <v>331</v>
      </c>
      <c r="C148" s="138"/>
      <c r="D148" s="270"/>
      <c r="E148" s="138"/>
      <c r="F148" s="308">
        <f t="shared" si="18"/>
        <v>0</v>
      </c>
      <c r="G148" s="281">
        <f t="shared" si="19"/>
        <v>0</v>
      </c>
    </row>
    <row r="149" spans="1:8" s="47" customFormat="1" ht="12" customHeight="1" x14ac:dyDescent="0.2">
      <c r="A149" s="167" t="s">
        <v>188</v>
      </c>
      <c r="B149" s="7" t="s">
        <v>326</v>
      </c>
      <c r="C149" s="138"/>
      <c r="D149" s="270"/>
      <c r="E149" s="138"/>
      <c r="F149" s="308">
        <f t="shared" si="18"/>
        <v>0</v>
      </c>
      <c r="G149" s="281">
        <f t="shared" si="19"/>
        <v>0</v>
      </c>
    </row>
    <row r="150" spans="1:8" s="47" customFormat="1" ht="12" customHeight="1" x14ac:dyDescent="0.2">
      <c r="A150" s="167" t="s">
        <v>189</v>
      </c>
      <c r="B150" s="7" t="s">
        <v>371</v>
      </c>
      <c r="C150" s="138"/>
      <c r="D150" s="270"/>
      <c r="E150" s="138"/>
      <c r="F150" s="308">
        <f t="shared" si="18"/>
        <v>0</v>
      </c>
      <c r="G150" s="281">
        <f t="shared" si="19"/>
        <v>0</v>
      </c>
    </row>
    <row r="151" spans="1:8" ht="12.75" customHeight="1" thickBot="1" x14ac:dyDescent="0.25">
      <c r="A151" s="176" t="s">
        <v>330</v>
      </c>
      <c r="B151" s="5" t="s">
        <v>333</v>
      </c>
      <c r="C151" s="140"/>
      <c r="D151" s="271"/>
      <c r="E151" s="140"/>
      <c r="F151" s="309">
        <f t="shared" si="18"/>
        <v>0</v>
      </c>
      <c r="G151" s="282">
        <f t="shared" si="19"/>
        <v>0</v>
      </c>
    </row>
    <row r="152" spans="1:8" ht="12.75" customHeight="1" thickBot="1" x14ac:dyDescent="0.25">
      <c r="A152" s="195" t="s">
        <v>12</v>
      </c>
      <c r="B152" s="50" t="s">
        <v>334</v>
      </c>
      <c r="C152" s="204"/>
      <c r="D152" s="274"/>
      <c r="E152" s="204"/>
      <c r="F152" s="203">
        <f t="shared" si="18"/>
        <v>0</v>
      </c>
      <c r="G152" s="295">
        <f t="shared" si="19"/>
        <v>0</v>
      </c>
    </row>
    <row r="153" spans="1:8" ht="12.75" customHeight="1" thickBot="1" x14ac:dyDescent="0.25">
      <c r="A153" s="195" t="s">
        <v>13</v>
      </c>
      <c r="B153" s="50" t="s">
        <v>335</v>
      </c>
      <c r="C153" s="204"/>
      <c r="D153" s="274"/>
      <c r="E153" s="204"/>
      <c r="F153" s="203">
        <f t="shared" si="18"/>
        <v>0</v>
      </c>
      <c r="G153" s="295">
        <f t="shared" si="19"/>
        <v>0</v>
      </c>
    </row>
    <row r="154" spans="1:8" ht="12" customHeight="1" thickBot="1" x14ac:dyDescent="0.25">
      <c r="A154" s="25" t="s">
        <v>14</v>
      </c>
      <c r="B154" s="50" t="s">
        <v>337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6">
        <f>+G129+G133+G140+G146+G152+G153</f>
        <v>0</v>
      </c>
    </row>
    <row r="155" spans="1:8" ht="15" customHeight="1" thickBot="1" x14ac:dyDescent="0.25">
      <c r="A155" s="178" t="s">
        <v>15</v>
      </c>
      <c r="B155" s="124" t="s">
        <v>336</v>
      </c>
      <c r="C155" s="205">
        <f>+C128+C154</f>
        <v>28491789</v>
      </c>
      <c r="D155" s="275">
        <f>+D128+D154</f>
        <v>0</v>
      </c>
      <c r="E155" s="205">
        <f>+E128+E154</f>
        <v>4232046</v>
      </c>
      <c r="F155" s="205">
        <f>+F128+F154</f>
        <v>4232046</v>
      </c>
      <c r="G155" s="296">
        <f>+G128+G154</f>
        <v>32723835</v>
      </c>
      <c r="H155" s="27"/>
    </row>
    <row r="156" spans="1:8" ht="13.5" thickBot="1" x14ac:dyDescent="0.25">
      <c r="A156" s="127"/>
      <c r="B156" s="128"/>
      <c r="C156" s="129"/>
      <c r="D156" s="129"/>
      <c r="E156" s="298"/>
      <c r="F156" s="298"/>
      <c r="G156" s="297"/>
    </row>
    <row r="157" spans="1:8" ht="15" customHeight="1" thickBot="1" x14ac:dyDescent="0.25">
      <c r="A157" s="74" t="s">
        <v>372</v>
      </c>
      <c r="B157" s="75"/>
      <c r="C157" s="240"/>
      <c r="D157" s="291"/>
      <c r="E157" s="240"/>
      <c r="F157" s="328">
        <f>D157+E157</f>
        <v>0</v>
      </c>
      <c r="G157" s="329">
        <f>C157+F157</f>
        <v>0</v>
      </c>
    </row>
    <row r="158" spans="1:8" ht="14.25" customHeight="1" thickBot="1" x14ac:dyDescent="0.25">
      <c r="A158" s="74" t="s">
        <v>119</v>
      </c>
      <c r="B158" s="75"/>
      <c r="C158" s="240"/>
      <c r="D158" s="291"/>
      <c r="E158" s="240"/>
      <c r="F158" s="328">
        <f>D158+E158</f>
        <v>0</v>
      </c>
      <c r="G158" s="329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ÖSSZEFÜGGÉSEK</vt:lpstr>
      <vt:lpstr>1.1.sz.mell.</vt:lpstr>
      <vt:lpstr>2.1.sz.mell  </vt:lpstr>
      <vt:lpstr>2.2.sz.mell  </vt:lpstr>
      <vt:lpstr>ELLENŐRZÉS-1.sz.2.a.sz.2.b.sz.</vt:lpstr>
      <vt:lpstr>3.sz.mell.</vt:lpstr>
      <vt:lpstr>4.sz.mell. </vt:lpstr>
      <vt:lpstr>5.1. sz. mell</vt:lpstr>
      <vt:lpstr>5.3. sz. mell  </vt:lpstr>
      <vt:lpstr>'5.1. sz. mell'!Nyomtatási_cím</vt:lpstr>
      <vt:lpstr>'5.3. sz. mell  '!Nyomtatási_cím</vt:lpstr>
      <vt:lpstr>'1.1.sz.mell.'!Nyomtatási_terület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2019-01-26T09:59:12Z</cp:lastPrinted>
  <dcterms:created xsi:type="dcterms:W3CDTF">1999-10-30T10:30:45Z</dcterms:created>
  <dcterms:modified xsi:type="dcterms:W3CDTF">2019-01-29T14:13:07Z</dcterms:modified>
</cp:coreProperties>
</file>