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estületiÜlések\!Nyim\2018\2018.05.29\Rendelet\2018. ktgv. rendelet módosítás\"/>
    </mc:Choice>
  </mc:AlternateContent>
  <bookViews>
    <workbookView xWindow="0" yWindow="0" windowWidth="24000" windowHeight="9600" activeTab="21"/>
  </bookViews>
  <sheets>
    <sheet name="Tartalék" sheetId="43" r:id="rId1"/>
    <sheet name="1" sheetId="53" r:id="rId2"/>
    <sheet name="1a" sheetId="58" r:id="rId3"/>
    <sheet name="  1a" sheetId="51" state="hidden" r:id="rId4"/>
    <sheet name="  1b" sheetId="52" state="hidden" r:id="rId5"/>
    <sheet name="1b" sheetId="60" r:id="rId6"/>
    <sheet name="2" sheetId="5" r:id="rId7"/>
    <sheet name="2a" sheetId="6" r:id="rId8"/>
    <sheet name="2b" sheetId="7" r:id="rId9"/>
    <sheet name="2c" sheetId="15" r:id="rId10"/>
    <sheet name="3" sheetId="46" r:id="rId11"/>
    <sheet name="Fejlesztés (2012)" sheetId="48" state="hidden" r:id="rId12"/>
    <sheet name="6.sz." sheetId="24" state="hidden" r:id="rId13"/>
    <sheet name="7.sz" sheetId="28" state="hidden" r:id="rId14"/>
    <sheet name="8.sz." sheetId="30" state="hidden" r:id="rId15"/>
    <sheet name="9.sz." sheetId="27" state="hidden" r:id="rId16"/>
    <sheet name="10.sz" sheetId="34" state="hidden" r:id="rId17"/>
    <sheet name="11.sz." sheetId="33" state="hidden" r:id="rId18"/>
    <sheet name="12.sz" sheetId="26" state="hidden" r:id="rId19"/>
    <sheet name="13.sz." sheetId="35" state="hidden" r:id="rId20"/>
    <sheet name="3_m" sheetId="54" state="hidden" r:id="rId21"/>
    <sheet name="4" sheetId="55" r:id="rId22"/>
  </sheets>
  <externalReferences>
    <externalReference r:id="rId23"/>
  </externalReferences>
  <definedNames>
    <definedName name="_xlnm.Print_Titles" localSheetId="3">'  1a'!$7:$9</definedName>
    <definedName name="_xlnm.Print_Titles" localSheetId="4">'  1b'!$8:$9</definedName>
    <definedName name="_xlnm.Print_Titles" localSheetId="2">'1a'!$7:$9</definedName>
    <definedName name="_xlnm.Print_Titles" localSheetId="5">'1b'!$7:$9</definedName>
    <definedName name="_xlnm.Print_Titles" localSheetId="9">'2c'!$5:$8</definedName>
    <definedName name="_xlnm.Print_Titles" localSheetId="10">'3'!$6:$6</definedName>
    <definedName name="_xlnm.Print_Area" localSheetId="3">'  1a'!$A$1:$J$236</definedName>
    <definedName name="_xlnm.Print_Area" localSheetId="1">'1'!$A$1:$K$38</definedName>
    <definedName name="_xlnm.Print_Area" localSheetId="16">'10.sz'!$A$1:$K$51</definedName>
    <definedName name="_xlnm.Print_Area" localSheetId="2">'1a'!$A$1:$J$154</definedName>
    <definedName name="_xlnm.Print_Area" localSheetId="5">'1b'!$A$1:$G$148</definedName>
    <definedName name="_xlnm.Print_Area" localSheetId="6">'2'!$A$1:$F$59</definedName>
    <definedName name="_xlnm.Print_Area" localSheetId="8">'2b'!$A$1:$D$23</definedName>
    <definedName name="_xlnm.Print_Area" localSheetId="9">'2c'!$A$1:$W$47</definedName>
    <definedName name="_xlnm.Print_Area" localSheetId="10">'3'!$A$1:$F$117</definedName>
    <definedName name="_xlnm.Print_Area" localSheetId="20">'3_m'!$A$1:$E$320</definedName>
    <definedName name="_xlnm.Print_Area" localSheetId="13">'7.sz'!$A$1:$F$30</definedName>
    <definedName name="_xlnm.Print_Area" localSheetId="15">'9.sz.'!$A$1:$O$101</definedName>
    <definedName name="_xlnm.Print_Area" localSheetId="11">'Fejlesztés (2012)'!$A$1:$M$126</definedName>
    <definedName name="_xlnm.Print_Area" localSheetId="0">Tartalék!$A$1:$H$62</definedName>
  </definedNames>
  <calcPr calcId="162913"/>
</workbook>
</file>

<file path=xl/calcChain.xml><?xml version="1.0" encoding="utf-8"?>
<calcChain xmlns="http://schemas.openxmlformats.org/spreadsheetml/2006/main">
  <c r="D38" i="53" l="1"/>
  <c r="V38" i="15" l="1"/>
  <c r="C41" i="15"/>
  <c r="E39" i="58"/>
  <c r="J19" i="15"/>
  <c r="J10" i="15"/>
  <c r="M41" i="15" l="1"/>
  <c r="D41" i="15"/>
  <c r="V37" i="15"/>
  <c r="C96" i="46"/>
  <c r="C22" i="46"/>
  <c r="C19" i="46"/>
  <c r="P41" i="15"/>
  <c r="S41" i="15"/>
  <c r="R41" i="15"/>
  <c r="O41" i="15"/>
  <c r="L41" i="15"/>
  <c r="F41" i="15"/>
  <c r="O39" i="15"/>
  <c r="I30" i="15"/>
  <c r="B27" i="6"/>
  <c r="F39" i="58"/>
  <c r="H78" i="58"/>
  <c r="J15" i="53" l="1"/>
  <c r="D83" i="60" l="1"/>
  <c r="E83" i="60"/>
  <c r="F83" i="60"/>
  <c r="J24" i="58" l="1"/>
  <c r="V19" i="15" l="1"/>
  <c r="V20" i="15"/>
  <c r="V21" i="15"/>
  <c r="V22" i="15"/>
  <c r="V23" i="15"/>
  <c r="V24" i="15"/>
  <c r="V25" i="15"/>
  <c r="V26" i="15"/>
  <c r="V27" i="15"/>
  <c r="V28" i="15"/>
  <c r="V29" i="15"/>
  <c r="V31" i="15"/>
  <c r="V32" i="15"/>
  <c r="V33" i="15"/>
  <c r="V34" i="15"/>
  <c r="V35" i="15"/>
  <c r="V36" i="15"/>
  <c r="V39" i="15"/>
  <c r="V40" i="15"/>
  <c r="V18" i="15"/>
  <c r="V12" i="15"/>
  <c r="V10" i="15"/>
  <c r="D22" i="46"/>
  <c r="D43" i="60"/>
  <c r="E43" i="60"/>
  <c r="F43" i="60"/>
  <c r="D19" i="46"/>
  <c r="F40" i="60" l="1"/>
  <c r="F39" i="60"/>
  <c r="D84" i="46" l="1"/>
  <c r="J30" i="15"/>
  <c r="V30" i="15" s="1"/>
  <c r="F42" i="60"/>
  <c r="U19" i="15"/>
  <c r="U18" i="15"/>
  <c r="F25" i="46" l="1"/>
  <c r="U39" i="15" l="1"/>
  <c r="U40" i="15"/>
  <c r="U30" i="15"/>
  <c r="U31" i="15"/>
  <c r="U29" i="15"/>
  <c r="U21" i="15"/>
  <c r="U26" i="15" l="1"/>
  <c r="F41" i="60"/>
  <c r="D41" i="60"/>
  <c r="E41" i="60"/>
  <c r="D42" i="60"/>
  <c r="E42" i="60"/>
  <c r="D92" i="60" l="1"/>
  <c r="E92" i="60"/>
  <c r="F92" i="60"/>
  <c r="D78" i="60"/>
  <c r="E78" i="60"/>
  <c r="F78" i="60"/>
  <c r="D34" i="60"/>
  <c r="E34" i="60"/>
  <c r="F34" i="60"/>
  <c r="J142" i="58"/>
  <c r="J103" i="58" l="1"/>
  <c r="J92" i="58"/>
  <c r="H86" i="58" l="1"/>
  <c r="I86" i="58"/>
  <c r="I78" i="58"/>
  <c r="G47" i="58"/>
  <c r="G40" i="58"/>
  <c r="F46" i="58"/>
  <c r="E46" i="58"/>
  <c r="H14" i="58"/>
  <c r="C31" i="5" l="1"/>
  <c r="D31" i="5"/>
  <c r="F31" i="5"/>
  <c r="H34" i="15" l="1"/>
  <c r="E34" i="15"/>
  <c r="I41" i="15"/>
  <c r="E31" i="5"/>
  <c r="E13" i="46"/>
  <c r="E33" i="46"/>
  <c r="U23" i="15"/>
  <c r="D19" i="5" s="1"/>
  <c r="E19" i="5"/>
  <c r="U24" i="15"/>
  <c r="E20" i="5"/>
  <c r="U25" i="15"/>
  <c r="D21" i="5" s="1"/>
  <c r="E21" i="5"/>
  <c r="U27" i="15"/>
  <c r="D22" i="5" s="1"/>
  <c r="E22" i="5"/>
  <c r="C22" i="5"/>
  <c r="C21" i="5"/>
  <c r="C18" i="5"/>
  <c r="C19" i="5"/>
  <c r="C20" i="5"/>
  <c r="D20" i="5"/>
  <c r="K27" i="15"/>
  <c r="K20" i="15"/>
  <c r="C33" i="46"/>
  <c r="C84" i="46"/>
  <c r="G41" i="15"/>
  <c r="W24" i="15" l="1"/>
  <c r="F20" i="5" s="1"/>
  <c r="W23" i="15"/>
  <c r="F19" i="5" s="1"/>
  <c r="W27" i="15"/>
  <c r="F22" i="5" s="1"/>
  <c r="W25" i="15"/>
  <c r="F21" i="5" s="1"/>
  <c r="J41" i="15"/>
  <c r="V41" i="15" s="1"/>
  <c r="V47" i="15" s="1"/>
  <c r="D19" i="7"/>
  <c r="C20" i="7"/>
  <c r="B20" i="7"/>
  <c r="F141" i="60"/>
  <c r="E40" i="60"/>
  <c r="E39" i="60"/>
  <c r="D40" i="60"/>
  <c r="D39" i="60"/>
  <c r="I33" i="58"/>
  <c r="H33" i="58"/>
  <c r="J126" i="58" l="1"/>
  <c r="F102" i="60" l="1"/>
  <c r="I89" i="58"/>
  <c r="D73" i="60"/>
  <c r="E73" i="60"/>
  <c r="F73" i="60"/>
  <c r="I71" i="58"/>
  <c r="H71" i="58"/>
  <c r="I18" i="58"/>
  <c r="H18" i="58"/>
  <c r="I21" i="58"/>
  <c r="H21" i="58"/>
  <c r="F138" i="60"/>
  <c r="E138" i="60"/>
  <c r="D138" i="60"/>
  <c r="D137" i="60"/>
  <c r="D125" i="60"/>
  <c r="I138" i="58"/>
  <c r="H138" i="58"/>
  <c r="C32" i="53" s="1"/>
  <c r="F110" i="60"/>
  <c r="F111" i="60"/>
  <c r="E111" i="60"/>
  <c r="E110" i="60"/>
  <c r="D111" i="60"/>
  <c r="D110" i="60"/>
  <c r="I110" i="58"/>
  <c r="H110" i="58"/>
  <c r="E33" i="60"/>
  <c r="F33" i="60"/>
  <c r="D33" i="60"/>
  <c r="D89" i="60"/>
  <c r="E89" i="60"/>
  <c r="F89" i="60"/>
  <c r="D90" i="60"/>
  <c r="E90" i="60"/>
  <c r="F90" i="60"/>
  <c r="D91" i="60"/>
  <c r="E91" i="60"/>
  <c r="F91" i="60"/>
  <c r="D82" i="60"/>
  <c r="E82" i="60"/>
  <c r="F82" i="60"/>
  <c r="I81" i="58"/>
  <c r="H81" i="58"/>
  <c r="I55" i="58"/>
  <c r="H55" i="58"/>
  <c r="J58" i="58"/>
  <c r="D56" i="60"/>
  <c r="G39" i="58"/>
  <c r="J34" i="58"/>
  <c r="D23" i="60"/>
  <c r="E23" i="60"/>
  <c r="F23" i="60"/>
  <c r="D19" i="60"/>
  <c r="E19" i="60"/>
  <c r="F19" i="60"/>
  <c r="J23" i="58"/>
  <c r="C30" i="5"/>
  <c r="D30" i="5"/>
  <c r="F30" i="5"/>
  <c r="E30" i="5"/>
  <c r="I125" i="58"/>
  <c r="Q43" i="15"/>
  <c r="Q22" i="15"/>
  <c r="I17" i="53"/>
  <c r="J17" i="53"/>
  <c r="F137" i="60" l="1"/>
  <c r="D32" i="53"/>
  <c r="G33" i="60"/>
  <c r="J110" i="58"/>
  <c r="E137" i="60"/>
  <c r="J33" i="58"/>
  <c r="G23" i="60"/>
  <c r="J14" i="53"/>
  <c r="K17" i="53"/>
  <c r="D33" i="46"/>
  <c r="C29" i="5"/>
  <c r="D29" i="5"/>
  <c r="F29" i="5"/>
  <c r="E29" i="5"/>
  <c r="C8" i="53"/>
  <c r="C27" i="6" l="1"/>
  <c r="B23" i="6"/>
  <c r="C23" i="6"/>
  <c r="D8" i="53"/>
  <c r="E8" i="53" s="1"/>
  <c r="F32" i="60" l="1"/>
  <c r="V43" i="15"/>
  <c r="V44" i="15"/>
  <c r="H125" i="58"/>
  <c r="I146" i="58"/>
  <c r="F145" i="60" s="1"/>
  <c r="U44" i="15"/>
  <c r="U43" i="15"/>
  <c r="C34" i="53"/>
  <c r="I34" i="53"/>
  <c r="I33" i="53"/>
  <c r="O45" i="15"/>
  <c r="C57" i="46"/>
  <c r="F125" i="60"/>
  <c r="E125" i="60"/>
  <c r="E124" i="60" s="1"/>
  <c r="E143" i="60"/>
  <c r="F143" i="60"/>
  <c r="E145" i="60"/>
  <c r="D145" i="60"/>
  <c r="D146" i="60"/>
  <c r="D143" i="60"/>
  <c r="U45" i="15" l="1"/>
  <c r="D36" i="5" s="1"/>
  <c r="O47" i="15"/>
  <c r="H119" i="58"/>
  <c r="C14" i="53" s="1"/>
  <c r="J125" i="58"/>
  <c r="G125" i="60"/>
  <c r="I15" i="53"/>
  <c r="K15" i="53" s="1"/>
  <c r="I14" i="53"/>
  <c r="K14" i="53" s="1"/>
  <c r="W43" i="15"/>
  <c r="F34" i="5" s="1"/>
  <c r="F124" i="60"/>
  <c r="G124" i="60" s="1"/>
  <c r="I119" i="58" l="1"/>
  <c r="D14" i="53" s="1"/>
  <c r="E14" i="53" l="1"/>
  <c r="C35" i="5"/>
  <c r="D35" i="5"/>
  <c r="J34" i="53"/>
  <c r="P45" i="15"/>
  <c r="D34" i="53"/>
  <c r="C36" i="5"/>
  <c r="C34" i="5"/>
  <c r="D34" i="5"/>
  <c r="E35" i="5" l="1"/>
  <c r="J90" i="58"/>
  <c r="V45" i="15"/>
  <c r="E36" i="5" l="1"/>
  <c r="W45" i="15"/>
  <c r="F36" i="5" s="1"/>
  <c r="J33" i="53"/>
  <c r="K33" i="53" s="1"/>
  <c r="E34" i="5"/>
  <c r="C32" i="5"/>
  <c r="H89" i="58"/>
  <c r="D57" i="46"/>
  <c r="E107" i="60" l="1"/>
  <c r="F107" i="60"/>
  <c r="D107" i="60"/>
  <c r="D81" i="60"/>
  <c r="E81" i="60"/>
  <c r="F81" i="60"/>
  <c r="Q35" i="15"/>
  <c r="K12" i="15"/>
  <c r="D18" i="7"/>
  <c r="D9" i="6"/>
  <c r="E32" i="60" l="1"/>
  <c r="J89" i="58"/>
  <c r="G32" i="60" l="1"/>
  <c r="U34" i="15"/>
  <c r="E26" i="5"/>
  <c r="C26" i="5"/>
  <c r="K34" i="15"/>
  <c r="D103" i="60"/>
  <c r="F103" i="60"/>
  <c r="G89" i="60" l="1"/>
  <c r="W34" i="15"/>
  <c r="F26" i="5" s="1"/>
  <c r="D26" i="5"/>
  <c r="I14" i="58" l="1"/>
  <c r="D14" i="7" l="1"/>
  <c r="B15" i="7"/>
  <c r="H33" i="15"/>
  <c r="J15" i="58"/>
  <c r="J27" i="58" l="1"/>
  <c r="I29" i="58"/>
  <c r="N32" i="15"/>
  <c r="I141" i="58" l="1"/>
  <c r="H141" i="58"/>
  <c r="I26" i="58"/>
  <c r="F25" i="60" s="1"/>
  <c r="E33" i="15"/>
  <c r="C15" i="7"/>
  <c r="A147" i="60"/>
  <c r="D141" i="60"/>
  <c r="D140" i="60"/>
  <c r="D18" i="60"/>
  <c r="D80" i="60"/>
  <c r="D85" i="60"/>
  <c r="D86" i="60"/>
  <c r="D88" i="60"/>
  <c r="D94" i="60"/>
  <c r="D97" i="60"/>
  <c r="D99" i="60"/>
  <c r="D101" i="60"/>
  <c r="D102" i="60"/>
  <c r="D105" i="60"/>
  <c r="D109" i="60"/>
  <c r="D50" i="60"/>
  <c r="D54" i="60"/>
  <c r="D55" i="60"/>
  <c r="D60" i="60"/>
  <c r="D61" i="60"/>
  <c r="D63" i="60"/>
  <c r="D64" i="60"/>
  <c r="D66" i="60"/>
  <c r="D70" i="60"/>
  <c r="D71" i="60"/>
  <c r="D72" i="60"/>
  <c r="D14" i="60"/>
  <c r="D15" i="60"/>
  <c r="D16" i="60"/>
  <c r="D21" i="60"/>
  <c r="D22" i="60"/>
  <c r="D25" i="60"/>
  <c r="D26" i="60"/>
  <c r="D28" i="60"/>
  <c r="D77" i="60"/>
  <c r="E72" i="60"/>
  <c r="F72" i="60"/>
  <c r="E77" i="60"/>
  <c r="F77" i="60"/>
  <c r="F86" i="60"/>
  <c r="E97" i="60"/>
  <c r="F97" i="60"/>
  <c r="E99" i="60"/>
  <c r="F99" i="60"/>
  <c r="E105" i="60"/>
  <c r="F105" i="60"/>
  <c r="E50" i="60"/>
  <c r="F50" i="60"/>
  <c r="E54" i="60"/>
  <c r="F54" i="60"/>
  <c r="E55" i="60"/>
  <c r="F55" i="60"/>
  <c r="E61" i="60"/>
  <c r="F61" i="60"/>
  <c r="E64" i="60"/>
  <c r="F64" i="60"/>
  <c r="E70" i="60"/>
  <c r="F70" i="60"/>
  <c r="E71" i="60"/>
  <c r="F71" i="60"/>
  <c r="E15" i="60"/>
  <c r="F15" i="60"/>
  <c r="F16" i="60"/>
  <c r="E18" i="60"/>
  <c r="F18" i="60"/>
  <c r="E22" i="60"/>
  <c r="F22" i="60"/>
  <c r="E26" i="60"/>
  <c r="F26" i="60"/>
  <c r="F28" i="60"/>
  <c r="E120" i="60"/>
  <c r="E118" i="60" s="1"/>
  <c r="F120" i="60"/>
  <c r="F118" i="60" s="1"/>
  <c r="A4" i="60"/>
  <c r="J57" i="58"/>
  <c r="J63" i="58"/>
  <c r="J66" i="58"/>
  <c r="E28" i="5"/>
  <c r="U36" i="15"/>
  <c r="T12" i="15"/>
  <c r="K33" i="15"/>
  <c r="K28" i="15"/>
  <c r="C27" i="5"/>
  <c r="K10" i="15"/>
  <c r="H10" i="15"/>
  <c r="E10" i="15"/>
  <c r="I31" i="58"/>
  <c r="F30" i="60" s="1"/>
  <c r="H31" i="58"/>
  <c r="E30" i="60" s="1"/>
  <c r="J141" i="58" l="1"/>
  <c r="I137" i="58"/>
  <c r="C33" i="53"/>
  <c r="H137" i="58"/>
  <c r="H136" i="58" s="1"/>
  <c r="D33" i="53"/>
  <c r="D28" i="5"/>
  <c r="G64" i="60"/>
  <c r="G54" i="60"/>
  <c r="G22" i="60"/>
  <c r="G15" i="60"/>
  <c r="G71" i="60"/>
  <c r="G26" i="60"/>
  <c r="G61" i="60"/>
  <c r="G55" i="60"/>
  <c r="E69" i="60"/>
  <c r="H68" i="58"/>
  <c r="E66" i="60" s="1"/>
  <c r="H65" i="58"/>
  <c r="E63" i="60" s="1"/>
  <c r="H62" i="58"/>
  <c r="E60" i="60" s="1"/>
  <c r="F53" i="60"/>
  <c r="I62" i="58"/>
  <c r="F60" i="60" s="1"/>
  <c r="I65" i="58"/>
  <c r="F63" i="60" s="1"/>
  <c r="F69" i="60"/>
  <c r="I68" i="58"/>
  <c r="F66" i="60" s="1"/>
  <c r="G63" i="60" l="1"/>
  <c r="I136" i="58"/>
  <c r="I60" i="58"/>
  <c r="F58" i="60" s="1"/>
  <c r="G60" i="60"/>
  <c r="G69" i="60"/>
  <c r="H60" i="58"/>
  <c r="H29" i="58"/>
  <c r="H26" i="58"/>
  <c r="E21" i="60"/>
  <c r="F21" i="60"/>
  <c r="J73" i="58"/>
  <c r="E53" i="60"/>
  <c r="G53" i="60" s="1"/>
  <c r="G11" i="55"/>
  <c r="E11" i="55"/>
  <c r="D96" i="46"/>
  <c r="J32" i="53" s="1"/>
  <c r="I32" i="53"/>
  <c r="D88" i="46"/>
  <c r="C88" i="46"/>
  <c r="D78" i="46"/>
  <c r="C78" i="46"/>
  <c r="D61" i="46"/>
  <c r="C61" i="46"/>
  <c r="D53" i="46"/>
  <c r="C53" i="46"/>
  <c r="D49" i="46"/>
  <c r="C49" i="46"/>
  <c r="D45" i="46"/>
  <c r="C45" i="46"/>
  <c r="D41" i="46"/>
  <c r="C41" i="46"/>
  <c r="D37" i="46"/>
  <c r="C37" i="46"/>
  <c r="F33" i="46"/>
  <c r="D13" i="46"/>
  <c r="C13" i="46"/>
  <c r="D9" i="46"/>
  <c r="C9" i="46"/>
  <c r="C90" i="46" l="1"/>
  <c r="I24" i="53" s="1"/>
  <c r="D90" i="46"/>
  <c r="J24" i="53" s="1"/>
  <c r="D63" i="46"/>
  <c r="H12" i="58"/>
  <c r="C63" i="46"/>
  <c r="E33" i="53"/>
  <c r="G21" i="60"/>
  <c r="E28" i="60"/>
  <c r="J26" i="58"/>
  <c r="E25" i="60"/>
  <c r="G25" i="60" s="1"/>
  <c r="E58" i="60"/>
  <c r="G58" i="60" s="1"/>
  <c r="F14" i="60"/>
  <c r="I12" i="58"/>
  <c r="D6" i="53" s="1"/>
  <c r="K24" i="53" l="1"/>
  <c r="J22" i="53"/>
  <c r="F63" i="46"/>
  <c r="C92" i="46"/>
  <c r="I22" i="53"/>
  <c r="F12" i="60"/>
  <c r="I10" i="58"/>
  <c r="D92" i="46"/>
  <c r="E141" i="60"/>
  <c r="G141" i="60" s="1"/>
  <c r="F132" i="58"/>
  <c r="F131" i="60" s="1"/>
  <c r="E132" i="58"/>
  <c r="E131" i="60" s="1"/>
  <c r="F130" i="58"/>
  <c r="F129" i="60" s="1"/>
  <c r="E130" i="58"/>
  <c r="E129" i="60" s="1"/>
  <c r="F141" i="58"/>
  <c r="F140" i="60" s="1"/>
  <c r="F115" i="58"/>
  <c r="F114" i="60" s="1"/>
  <c r="E115" i="58"/>
  <c r="E114" i="60" s="1"/>
  <c r="F109" i="60"/>
  <c r="E109" i="60"/>
  <c r="I102" i="58"/>
  <c r="F101" i="60" s="1"/>
  <c r="H102" i="58"/>
  <c r="E101" i="60" s="1"/>
  <c r="I95" i="58"/>
  <c r="H95" i="58"/>
  <c r="E88" i="60"/>
  <c r="F85" i="60"/>
  <c r="E85" i="60"/>
  <c r="F80" i="60"/>
  <c r="E80" i="60"/>
  <c r="J71" i="58"/>
  <c r="J65" i="58"/>
  <c r="J62" i="58"/>
  <c r="J56" i="58"/>
  <c r="J55" i="58"/>
  <c r="I51" i="58"/>
  <c r="H51" i="58"/>
  <c r="F45" i="60"/>
  <c r="E45" i="60"/>
  <c r="F38" i="60"/>
  <c r="E38" i="60"/>
  <c r="J22" i="58"/>
  <c r="J21" i="58"/>
  <c r="E16" i="60"/>
  <c r="I9" i="58"/>
  <c r="J8" i="58"/>
  <c r="I8" i="58"/>
  <c r="F8" i="60" s="1"/>
  <c r="H8" i="58"/>
  <c r="E8" i="60" s="1"/>
  <c r="A4" i="58"/>
  <c r="G109" i="60" l="1"/>
  <c r="E114" i="58"/>
  <c r="E113" i="60" s="1"/>
  <c r="F114" i="58"/>
  <c r="F113" i="60" s="1"/>
  <c r="F92" i="46"/>
  <c r="F94" i="60"/>
  <c r="I76" i="58"/>
  <c r="D12" i="53" s="1"/>
  <c r="E94" i="60"/>
  <c r="H76" i="58"/>
  <c r="C12" i="53" s="1"/>
  <c r="K22" i="53"/>
  <c r="F49" i="60"/>
  <c r="I49" i="58"/>
  <c r="D10" i="53" s="1"/>
  <c r="E49" i="60"/>
  <c r="H49" i="58"/>
  <c r="C10" i="53" s="1"/>
  <c r="G101" i="60"/>
  <c r="F10" i="60"/>
  <c r="F88" i="60"/>
  <c r="G88" i="60" s="1"/>
  <c r="F137" i="58"/>
  <c r="F136" i="60" s="1"/>
  <c r="E37" i="58"/>
  <c r="E36" i="60" s="1"/>
  <c r="E129" i="58"/>
  <c r="E128" i="60" s="1"/>
  <c r="E141" i="58"/>
  <c r="F129" i="58"/>
  <c r="F128" i="60" s="1"/>
  <c r="J60" i="58"/>
  <c r="J102" i="58"/>
  <c r="F37" i="58"/>
  <c r="I135" i="58" l="1"/>
  <c r="F36" i="60"/>
  <c r="F135" i="58"/>
  <c r="E140" i="60"/>
  <c r="G140" i="60" s="1"/>
  <c r="E12" i="53"/>
  <c r="E10" i="53"/>
  <c r="D21" i="53"/>
  <c r="E75" i="60"/>
  <c r="F75" i="60"/>
  <c r="E47" i="60"/>
  <c r="E14" i="60"/>
  <c r="G14" i="60" s="1"/>
  <c r="J14" i="58"/>
  <c r="E135" i="58"/>
  <c r="J49" i="58"/>
  <c r="F47" i="60"/>
  <c r="C6" i="53"/>
  <c r="C21" i="53" s="1"/>
  <c r="D22" i="53"/>
  <c r="F136" i="58"/>
  <c r="E137" i="58"/>
  <c r="E136" i="60" s="1"/>
  <c r="G136" i="60" s="1"/>
  <c r="C22" i="53"/>
  <c r="E22" i="53" l="1"/>
  <c r="G75" i="60"/>
  <c r="F134" i="60"/>
  <c r="G47" i="60"/>
  <c r="E12" i="60"/>
  <c r="G12" i="60" s="1"/>
  <c r="H10" i="58"/>
  <c r="H135" i="58" s="1"/>
  <c r="F135" i="60"/>
  <c r="F148" i="58"/>
  <c r="I148" i="58"/>
  <c r="J12" i="58"/>
  <c r="E136" i="58"/>
  <c r="E10" i="60" l="1"/>
  <c r="G10" i="60" s="1"/>
  <c r="H148" i="58"/>
  <c r="E148" i="58"/>
  <c r="E135" i="60"/>
  <c r="G135" i="60" s="1"/>
  <c r="F147" i="60"/>
  <c r="J10" i="58"/>
  <c r="D25" i="6"/>
  <c r="D13" i="6"/>
  <c r="D19" i="6"/>
  <c r="D10" i="6"/>
  <c r="E134" i="60" l="1"/>
  <c r="G134" i="60" s="1"/>
  <c r="J135" i="58"/>
  <c r="E21" i="53"/>
  <c r="E147" i="60" l="1"/>
  <c r="G147" i="60" s="1"/>
  <c r="J148" i="58"/>
  <c r="S47" i="15"/>
  <c r="R47" i="15"/>
  <c r="P47" i="15"/>
  <c r="M47" i="15"/>
  <c r="J12" i="53" s="1"/>
  <c r="L47" i="15"/>
  <c r="I12" i="53" s="1"/>
  <c r="I47" i="15"/>
  <c r="I10" i="53" s="1"/>
  <c r="G47" i="15"/>
  <c r="J8" i="53" s="1"/>
  <c r="F47" i="15"/>
  <c r="I8" i="53" s="1"/>
  <c r="D47" i="15"/>
  <c r="C17" i="5"/>
  <c r="C23" i="5"/>
  <c r="C24" i="5"/>
  <c r="C25" i="5"/>
  <c r="C28" i="5"/>
  <c r="K12" i="53" l="1"/>
  <c r="K8" i="53"/>
  <c r="C47" i="15"/>
  <c r="U41" i="15"/>
  <c r="U47" i="15" s="1"/>
  <c r="Q47" i="15"/>
  <c r="N47" i="15"/>
  <c r="T47" i="15"/>
  <c r="H47" i="15"/>
  <c r="T41" i="15"/>
  <c r="Q41" i="15"/>
  <c r="N41" i="15"/>
  <c r="H41" i="15"/>
  <c r="E41" i="15"/>
  <c r="U20" i="15" l="1"/>
  <c r="D17" i="5" s="1"/>
  <c r="E17" i="5"/>
  <c r="U22" i="15"/>
  <c r="D18" i="5" s="1"/>
  <c r="E18" i="5"/>
  <c r="U28" i="15"/>
  <c r="D23" i="5" s="1"/>
  <c r="E23" i="5"/>
  <c r="U32" i="15"/>
  <c r="D24" i="5" s="1"/>
  <c r="U33" i="15"/>
  <c r="D25" i="5" s="1"/>
  <c r="U35" i="15"/>
  <c r="E27" i="5"/>
  <c r="U15" i="15"/>
  <c r="V15" i="15"/>
  <c r="U12" i="15"/>
  <c r="U10" i="15"/>
  <c r="W22" i="15" l="1"/>
  <c r="F18" i="5" s="1"/>
  <c r="D27" i="5"/>
  <c r="W35" i="15"/>
  <c r="F27" i="5" s="1"/>
  <c r="W12" i="15"/>
  <c r="E25" i="5"/>
  <c r="W33" i="15"/>
  <c r="F25" i="5" s="1"/>
  <c r="E24" i="5"/>
  <c r="W32" i="15"/>
  <c r="F24" i="5" s="1"/>
  <c r="W28" i="15"/>
  <c r="F23" i="5" s="1"/>
  <c r="W20" i="15"/>
  <c r="F17" i="5" s="1"/>
  <c r="W10" i="15"/>
  <c r="K41" i="15" l="1"/>
  <c r="J47" i="15"/>
  <c r="D23" i="6"/>
  <c r="J39" i="51"/>
  <c r="J40" i="51"/>
  <c r="K47" i="15" l="1"/>
  <c r="J10" i="53"/>
  <c r="K10" i="53" s="1"/>
  <c r="E6" i="53"/>
  <c r="I101" i="51"/>
  <c r="H101" i="51"/>
  <c r="I99" i="51"/>
  <c r="H99" i="51"/>
  <c r="I92" i="51"/>
  <c r="H92" i="51"/>
  <c r="I89" i="51"/>
  <c r="H89" i="51"/>
  <c r="H87" i="51" s="1"/>
  <c r="I87" i="51" l="1"/>
  <c r="I84" i="51"/>
  <c r="H84" i="51"/>
  <c r="H77" i="51"/>
  <c r="I78" i="51"/>
  <c r="I77" i="51" s="1"/>
  <c r="I75" i="51"/>
  <c r="H75" i="51"/>
  <c r="I73" i="51"/>
  <c r="H73" i="51"/>
  <c r="I64" i="51"/>
  <c r="H64" i="51"/>
  <c r="H63" i="51" s="1"/>
  <c r="I63" i="51" l="1"/>
  <c r="I57" i="51"/>
  <c r="I52" i="51"/>
  <c r="I51" i="51"/>
  <c r="I50" i="51"/>
  <c r="J59" i="51"/>
  <c r="I59" i="51"/>
  <c r="H59" i="51"/>
  <c r="H49" i="51" s="1"/>
  <c r="H48" i="51" s="1"/>
  <c r="H39" i="51"/>
  <c r="I31" i="51"/>
  <c r="I21" i="51"/>
  <c r="I16" i="51"/>
  <c r="I14" i="51"/>
  <c r="H40" i="51"/>
  <c r="I44" i="51"/>
  <c r="H44" i="51"/>
  <c r="I49" i="51" l="1"/>
  <c r="I48" i="51" s="1"/>
  <c r="I12" i="51"/>
  <c r="I38" i="51" l="1"/>
  <c r="I11" i="51" s="1"/>
  <c r="I105" i="51" s="1"/>
  <c r="H38" i="51"/>
  <c r="H30" i="51"/>
  <c r="H31" i="51"/>
  <c r="H21" i="51"/>
  <c r="H16" i="51"/>
  <c r="H14" i="51"/>
  <c r="C129" i="52"/>
  <c r="D129" i="52"/>
  <c r="E129" i="52"/>
  <c r="C130" i="52"/>
  <c r="D130" i="52"/>
  <c r="E130" i="52"/>
  <c r="C131" i="52"/>
  <c r="D131" i="52"/>
  <c r="E131" i="52"/>
  <c r="C132" i="52"/>
  <c r="D132" i="52"/>
  <c r="E132" i="52"/>
  <c r="C133" i="52"/>
  <c r="D133" i="52"/>
  <c r="E133" i="52"/>
  <c r="C134" i="52"/>
  <c r="D134" i="52"/>
  <c r="E134" i="52"/>
  <c r="F131" i="52" l="1"/>
  <c r="F134" i="52"/>
  <c r="F132" i="52"/>
  <c r="F133" i="52"/>
  <c r="F130" i="52"/>
  <c r="F129" i="52"/>
  <c r="C292" i="52" l="1"/>
  <c r="C283" i="52"/>
  <c r="D283" i="52"/>
  <c r="E283" i="52"/>
  <c r="C284" i="52"/>
  <c r="D284" i="52"/>
  <c r="E284" i="52"/>
  <c r="C285" i="52"/>
  <c r="D285" i="52"/>
  <c r="E285" i="52"/>
  <c r="C286" i="52"/>
  <c r="D286" i="52"/>
  <c r="E286" i="52"/>
  <c r="C287" i="52"/>
  <c r="D287" i="52"/>
  <c r="E287" i="52"/>
  <c r="C288" i="52"/>
  <c r="D288" i="52"/>
  <c r="E288" i="52"/>
  <c r="C289" i="52"/>
  <c r="C290" i="52"/>
  <c r="D290" i="52"/>
  <c r="E282" i="52"/>
  <c r="D282" i="52"/>
  <c r="C282" i="52"/>
  <c r="C280" i="52"/>
  <c r="D278" i="52"/>
  <c r="E278" i="52"/>
  <c r="C278" i="52"/>
  <c r="C276" i="52"/>
  <c r="C247" i="52"/>
  <c r="D247" i="52"/>
  <c r="E247" i="52"/>
  <c r="C248" i="52"/>
  <c r="D248" i="52"/>
  <c r="E248" i="52"/>
  <c r="C245" i="52"/>
  <c r="D245" i="52"/>
  <c r="E245" i="52"/>
  <c r="C246" i="52"/>
  <c r="D246" i="52"/>
  <c r="E246" i="52"/>
  <c r="C237" i="52"/>
  <c r="D237" i="52"/>
  <c r="E237" i="52"/>
  <c r="C238" i="52"/>
  <c r="D238" i="52"/>
  <c r="E238" i="52"/>
  <c r="C239" i="52"/>
  <c r="D239" i="52"/>
  <c r="E239" i="52"/>
  <c r="C240" i="52"/>
  <c r="D240" i="52"/>
  <c r="E240" i="52"/>
  <c r="C241" i="52"/>
  <c r="D241" i="52"/>
  <c r="E241" i="52"/>
  <c r="C242" i="52"/>
  <c r="D242" i="52"/>
  <c r="E242" i="52"/>
  <c r="C243" i="52"/>
  <c r="D243" i="52"/>
  <c r="E243" i="52"/>
  <c r="C244" i="52"/>
  <c r="D244" i="52"/>
  <c r="E244" i="52"/>
  <c r="D236" i="52"/>
  <c r="C236" i="52"/>
  <c r="C190" i="52"/>
  <c r="D190" i="52"/>
  <c r="E190" i="52"/>
  <c r="C139" i="52"/>
  <c r="D139" i="52"/>
  <c r="E139" i="52"/>
  <c r="C140" i="52"/>
  <c r="D140" i="52"/>
  <c r="E140" i="52"/>
  <c r="C100" i="52"/>
  <c r="C101" i="52"/>
  <c r="C102" i="52"/>
  <c r="C103" i="52"/>
  <c r="C74" i="52"/>
  <c r="C75" i="52"/>
  <c r="C76" i="52"/>
  <c r="C77" i="52"/>
  <c r="C78" i="52"/>
  <c r="C65" i="52"/>
  <c r="D65" i="52"/>
  <c r="E65" i="52"/>
  <c r="C66" i="52"/>
  <c r="D66" i="52"/>
  <c r="E66" i="52"/>
  <c r="C67" i="52"/>
  <c r="D67" i="52"/>
  <c r="E67" i="52"/>
  <c r="C68" i="52"/>
  <c r="D68" i="52"/>
  <c r="E68" i="52"/>
  <c r="C69" i="52"/>
  <c r="D69" i="52"/>
  <c r="E69" i="52"/>
  <c r="C57" i="52"/>
  <c r="C58" i="52"/>
  <c r="C59" i="52"/>
  <c r="C60" i="52"/>
  <c r="F237" i="52" l="1"/>
  <c r="F190" i="52"/>
  <c r="F278" i="52"/>
  <c r="F282" i="52"/>
  <c r="F245" i="52"/>
  <c r="F242" i="52"/>
  <c r="F240" i="52"/>
  <c r="F247" i="52"/>
  <c r="F238" i="52"/>
  <c r="F139" i="52"/>
  <c r="F140" i="52"/>
  <c r="F244" i="52"/>
  <c r="F246" i="52"/>
  <c r="F248" i="52"/>
  <c r="F285" i="52"/>
  <c r="F243" i="52"/>
  <c r="F241" i="52"/>
  <c r="F239" i="52"/>
  <c r="F286" i="52"/>
  <c r="F287" i="52"/>
  <c r="F288" i="52"/>
  <c r="F284" i="52"/>
  <c r="F283" i="52"/>
  <c r="F67" i="52"/>
  <c r="F65" i="52"/>
  <c r="F68" i="52"/>
  <c r="F66" i="52"/>
  <c r="F69" i="52"/>
  <c r="C44" i="52"/>
  <c r="D44" i="52"/>
  <c r="E44" i="52"/>
  <c r="I232" i="51"/>
  <c r="H232" i="51"/>
  <c r="F232" i="51"/>
  <c r="E232" i="51"/>
  <c r="E235" i="51" s="1"/>
  <c r="H192" i="51"/>
  <c r="J8" i="51"/>
  <c r="F44" i="52" l="1"/>
  <c r="I235" i="51"/>
  <c r="E289" i="52"/>
  <c r="H235" i="51"/>
  <c r="D292" i="52" s="1"/>
  <c r="D289" i="52"/>
  <c r="F289" i="52" l="1"/>
  <c r="C156" i="52"/>
  <c r="D156" i="52"/>
  <c r="E156" i="52"/>
  <c r="F156" i="52" l="1"/>
  <c r="C183" i="52" l="1"/>
  <c r="D183" i="52"/>
  <c r="E183" i="52"/>
  <c r="C184" i="52"/>
  <c r="D184" i="52"/>
  <c r="E184" i="52"/>
  <c r="C185" i="52"/>
  <c r="D185" i="52"/>
  <c r="E185" i="52"/>
  <c r="C186" i="52"/>
  <c r="D186" i="52"/>
  <c r="E186" i="52"/>
  <c r="C187" i="52"/>
  <c r="D187" i="52"/>
  <c r="E187" i="52"/>
  <c r="C188" i="52"/>
  <c r="D188" i="52"/>
  <c r="E188" i="52"/>
  <c r="C189" i="52"/>
  <c r="D189" i="52"/>
  <c r="E189" i="52"/>
  <c r="C191" i="52"/>
  <c r="D191" i="52"/>
  <c r="E191" i="52"/>
  <c r="C192" i="52"/>
  <c r="D192" i="52"/>
  <c r="E192" i="52"/>
  <c r="C193" i="52"/>
  <c r="D193" i="52"/>
  <c r="E193" i="52"/>
  <c r="C194" i="52"/>
  <c r="D194" i="52"/>
  <c r="E194" i="52"/>
  <c r="C195" i="52"/>
  <c r="D195" i="52"/>
  <c r="E195" i="52"/>
  <c r="C196" i="52"/>
  <c r="D196" i="52"/>
  <c r="E196" i="52"/>
  <c r="C197" i="52"/>
  <c r="D197" i="52"/>
  <c r="E197" i="52"/>
  <c r="C198" i="52"/>
  <c r="D198" i="52"/>
  <c r="E198" i="52"/>
  <c r="C199" i="52"/>
  <c r="D199" i="52"/>
  <c r="E199" i="52"/>
  <c r="C200" i="52"/>
  <c r="D200" i="52"/>
  <c r="E200" i="52"/>
  <c r="C201" i="52"/>
  <c r="D201" i="52"/>
  <c r="E201" i="52"/>
  <c r="C202" i="52"/>
  <c r="D202" i="52"/>
  <c r="E202" i="52"/>
  <c r="C203" i="52"/>
  <c r="D203" i="52"/>
  <c r="E203" i="52"/>
  <c r="C204" i="52"/>
  <c r="D204" i="52"/>
  <c r="E204" i="52"/>
  <c r="C205" i="52"/>
  <c r="D205" i="52"/>
  <c r="E205" i="52"/>
  <c r="C206" i="52"/>
  <c r="D206" i="52"/>
  <c r="C207" i="52"/>
  <c r="D207" i="52"/>
  <c r="E207" i="52"/>
  <c r="C208" i="52"/>
  <c r="D208" i="52"/>
  <c r="E208" i="52"/>
  <c r="C209" i="52"/>
  <c r="D209" i="52"/>
  <c r="E209" i="52"/>
  <c r="C210" i="52"/>
  <c r="D210" i="52"/>
  <c r="E210" i="52"/>
  <c r="C157" i="52"/>
  <c r="D157" i="52"/>
  <c r="F183" i="52" l="1"/>
  <c r="F192" i="52"/>
  <c r="F209" i="52"/>
  <c r="F189" i="52"/>
  <c r="F187" i="52"/>
  <c r="F185" i="52"/>
  <c r="F205" i="52"/>
  <c r="F203" i="52"/>
  <c r="F201" i="52"/>
  <c r="F199" i="52"/>
  <c r="F197" i="52"/>
  <c r="F195" i="52"/>
  <c r="F191" i="52"/>
  <c r="F207" i="52"/>
  <c r="F193" i="52"/>
  <c r="F188" i="52"/>
  <c r="F186" i="52"/>
  <c r="F204" i="52"/>
  <c r="F202" i="52"/>
  <c r="F200" i="52"/>
  <c r="F198" i="52"/>
  <c r="F196" i="52"/>
  <c r="F194" i="52"/>
  <c r="F210" i="52"/>
  <c r="F208" i="52"/>
  <c r="F184" i="52"/>
  <c r="E157" i="52" l="1"/>
  <c r="F157" i="52" s="1"/>
  <c r="I179" i="51" l="1"/>
  <c r="E236" i="52" s="1"/>
  <c r="F236" i="52" s="1"/>
  <c r="C229" i="52" l="1"/>
  <c r="C230" i="52"/>
  <c r="C231" i="52"/>
  <c r="C232" i="52"/>
  <c r="I192" i="51" l="1"/>
  <c r="C25" i="52"/>
  <c r="C26" i="52"/>
  <c r="C27" i="52"/>
  <c r="C28" i="52"/>
  <c r="C29" i="52"/>
  <c r="C30" i="52"/>
  <c r="C150" i="52" l="1"/>
  <c r="D150" i="52"/>
  <c r="E150" i="52"/>
  <c r="C151" i="52"/>
  <c r="D151" i="52"/>
  <c r="E151" i="52"/>
  <c r="C152" i="52"/>
  <c r="D152" i="52"/>
  <c r="C153" i="52"/>
  <c r="D153" i="52"/>
  <c r="E153" i="52"/>
  <c r="C154" i="52"/>
  <c r="D154" i="52"/>
  <c r="E154" i="52"/>
  <c r="C155" i="52"/>
  <c r="D155" i="52"/>
  <c r="C158" i="52"/>
  <c r="D158" i="52"/>
  <c r="C159" i="52"/>
  <c r="D159" i="52"/>
  <c r="C160" i="52"/>
  <c r="D160" i="52"/>
  <c r="E160" i="52"/>
  <c r="C161" i="52"/>
  <c r="D161" i="52"/>
  <c r="E161" i="52"/>
  <c r="C162" i="52"/>
  <c r="D162" i="52"/>
  <c r="E162" i="52"/>
  <c r="C163" i="52"/>
  <c r="D163" i="52"/>
  <c r="E163" i="52"/>
  <c r="F151" i="52" l="1"/>
  <c r="F162" i="52"/>
  <c r="F160" i="52"/>
  <c r="F150" i="52"/>
  <c r="F154" i="52"/>
  <c r="F163" i="52"/>
  <c r="F161" i="52"/>
  <c r="F153" i="52"/>
  <c r="E159" i="52"/>
  <c r="F159" i="52" s="1"/>
  <c r="E158" i="52"/>
  <c r="F158" i="52" s="1"/>
  <c r="E155" i="52" l="1"/>
  <c r="F155" i="52" s="1"/>
  <c r="F205" i="51"/>
  <c r="F206" i="51" s="1"/>
  <c r="E206" i="52"/>
  <c r="F206" i="52" s="1"/>
  <c r="E130" i="51"/>
  <c r="H20" i="51"/>
  <c r="H12" i="51" s="1"/>
  <c r="H11" i="51" s="1"/>
  <c r="H105" i="51" s="1"/>
  <c r="E152" i="52" l="1"/>
  <c r="F152" i="52" s="1"/>
  <c r="E149" i="52" l="1"/>
  <c r="C144" i="52"/>
  <c r="D144" i="52"/>
  <c r="E144" i="52"/>
  <c r="C145" i="52"/>
  <c r="D145" i="52"/>
  <c r="E145" i="52"/>
  <c r="C146" i="52"/>
  <c r="D146" i="52"/>
  <c r="E146" i="52"/>
  <c r="C147" i="52"/>
  <c r="D147" i="52"/>
  <c r="E147" i="52"/>
  <c r="C148" i="52"/>
  <c r="D148" i="52"/>
  <c r="E148" i="52"/>
  <c r="K5" i="53"/>
  <c r="F9" i="5"/>
  <c r="G231" i="51"/>
  <c r="G233" i="51"/>
  <c r="F220" i="52"/>
  <c r="F221" i="52"/>
  <c r="F222" i="52"/>
  <c r="F223" i="52"/>
  <c r="F224" i="52"/>
  <c r="J176" i="51"/>
  <c r="J168" i="51"/>
  <c r="F211" i="52"/>
  <c r="F212" i="52"/>
  <c r="F213" i="52"/>
  <c r="F214" i="52"/>
  <c r="F215" i="52"/>
  <c r="C149" i="52"/>
  <c r="D149" i="52"/>
  <c r="C164" i="52"/>
  <c r="D164" i="52"/>
  <c r="E164" i="52"/>
  <c r="C165" i="52"/>
  <c r="D165" i="52"/>
  <c r="E165" i="52"/>
  <c r="C166" i="52"/>
  <c r="D166" i="52"/>
  <c r="E166" i="52"/>
  <c r="C167" i="52"/>
  <c r="D167" i="52"/>
  <c r="E167" i="52"/>
  <c r="C168" i="52"/>
  <c r="D168" i="52"/>
  <c r="E168" i="52"/>
  <c r="C169" i="52"/>
  <c r="D169" i="52"/>
  <c r="E169" i="52"/>
  <c r="C170" i="52"/>
  <c r="D170" i="52"/>
  <c r="E170" i="52"/>
  <c r="C172" i="52"/>
  <c r="C173" i="52"/>
  <c r="D173" i="52"/>
  <c r="E173" i="52"/>
  <c r="C174" i="52"/>
  <c r="D174" i="52"/>
  <c r="E174" i="52"/>
  <c r="C175" i="52"/>
  <c r="D175" i="52"/>
  <c r="E175" i="52"/>
  <c r="C176" i="52"/>
  <c r="D176" i="52"/>
  <c r="E176" i="52"/>
  <c r="C177" i="52"/>
  <c r="D177" i="52"/>
  <c r="E177" i="52"/>
  <c r="C180" i="52"/>
  <c r="C181" i="52"/>
  <c r="D181" i="52"/>
  <c r="E181" i="52"/>
  <c r="C182" i="52"/>
  <c r="D182" i="52"/>
  <c r="E182" i="52"/>
  <c r="G115" i="51"/>
  <c r="F56" i="52"/>
  <c r="F57" i="52"/>
  <c r="F58" i="52"/>
  <c r="F59" i="52"/>
  <c r="F60" i="52"/>
  <c r="F26" i="52"/>
  <c r="F27" i="52"/>
  <c r="F28" i="52"/>
  <c r="F29" i="52"/>
  <c r="F30" i="52"/>
  <c r="F177" i="52" l="1"/>
  <c r="F175" i="52"/>
  <c r="F173" i="52"/>
  <c r="F170" i="52"/>
  <c r="F168" i="52"/>
  <c r="F166" i="52"/>
  <c r="F148" i="52"/>
  <c r="F146" i="52"/>
  <c r="F144" i="52"/>
  <c r="F164" i="52"/>
  <c r="F145" i="52"/>
  <c r="F147" i="52"/>
  <c r="F182" i="52"/>
  <c r="F176" i="52"/>
  <c r="F174" i="52"/>
  <c r="F169" i="52"/>
  <c r="F167" i="52"/>
  <c r="F165" i="52"/>
  <c r="F149" i="52"/>
  <c r="F181" i="52"/>
  <c r="C50" i="52" l="1"/>
  <c r="D50" i="52"/>
  <c r="E50" i="52"/>
  <c r="F50" i="52" l="1"/>
  <c r="P129" i="51"/>
  <c r="L8" i="15" l="1"/>
  <c r="G8" i="15"/>
  <c r="J8" i="15" s="1"/>
  <c r="R7" i="15"/>
  <c r="O7" i="15"/>
  <c r="G7" i="15"/>
  <c r="J7" i="15" s="1"/>
  <c r="P7" i="15" s="1"/>
  <c r="S7" i="15" s="1"/>
  <c r="F7" i="15"/>
  <c r="I7" i="15" s="1"/>
  <c r="L7" i="15" s="1"/>
  <c r="P8" i="15" l="1"/>
  <c r="S8" i="15" s="1"/>
  <c r="M8" i="15"/>
  <c r="M7" i="15"/>
  <c r="C250" i="52"/>
  <c r="C259" i="52" l="1"/>
  <c r="D259" i="52"/>
  <c r="E259" i="52"/>
  <c r="C260" i="52"/>
  <c r="D260" i="52"/>
  <c r="E260" i="52"/>
  <c r="C261" i="52"/>
  <c r="D261" i="52"/>
  <c r="E261" i="52"/>
  <c r="F259" i="52" l="1"/>
  <c r="F260" i="52"/>
  <c r="F261" i="52"/>
  <c r="C258" i="52" l="1"/>
  <c r="D258" i="52"/>
  <c r="E258" i="52"/>
  <c r="F258" i="52" l="1"/>
  <c r="J320" i="54" l="1"/>
  <c r="G320" i="54"/>
  <c r="D320" i="54"/>
  <c r="C320" i="54"/>
  <c r="I318" i="54"/>
  <c r="E318" i="54"/>
  <c r="I317" i="54"/>
  <c r="E317" i="54"/>
  <c r="I316" i="54"/>
  <c r="E316" i="54"/>
  <c r="I315" i="54"/>
  <c r="E315" i="54"/>
  <c r="D309" i="54"/>
  <c r="C309" i="54"/>
  <c r="E300" i="54"/>
  <c r="E298" i="54"/>
  <c r="D295" i="54"/>
  <c r="E295" i="54" s="1"/>
  <c r="C295" i="54"/>
  <c r="E290" i="54"/>
  <c r="C287" i="54"/>
  <c r="C311" i="54" s="1"/>
  <c r="E284" i="54"/>
  <c r="D282" i="54"/>
  <c r="D287" i="54" s="1"/>
  <c r="E281" i="54"/>
  <c r="D279" i="54"/>
  <c r="C279" i="54"/>
  <c r="D274" i="54"/>
  <c r="C274" i="54"/>
  <c r="D264" i="54"/>
  <c r="C264" i="54"/>
  <c r="D245" i="54"/>
  <c r="C245" i="54"/>
  <c r="D225" i="54"/>
  <c r="E225" i="54" s="1"/>
  <c r="C225" i="54"/>
  <c r="E213" i="54"/>
  <c r="D209" i="54"/>
  <c r="C209" i="54"/>
  <c r="D189" i="54"/>
  <c r="C189" i="54"/>
  <c r="D173" i="54"/>
  <c r="C173" i="54"/>
  <c r="D156" i="54"/>
  <c r="C156" i="54"/>
  <c r="D154" i="54"/>
  <c r="C154" i="54"/>
  <c r="C133" i="54"/>
  <c r="D83" i="54"/>
  <c r="D133" i="54" s="1"/>
  <c r="E133" i="54" s="1"/>
  <c r="E79" i="54"/>
  <c r="E78" i="54"/>
  <c r="E77" i="54"/>
  <c r="E76" i="54"/>
  <c r="E75" i="54"/>
  <c r="E74" i="54"/>
  <c r="E72" i="54"/>
  <c r="E71" i="54"/>
  <c r="E70" i="54"/>
  <c r="E69" i="54"/>
  <c r="E68" i="54"/>
  <c r="D64" i="54"/>
  <c r="E50" i="54"/>
  <c r="C49" i="54"/>
  <c r="C64" i="54" s="1"/>
  <c r="E47" i="54"/>
  <c r="E46" i="54"/>
  <c r="E45" i="54"/>
  <c r="E44" i="54"/>
  <c r="E43" i="54"/>
  <c r="E42" i="54"/>
  <c r="E41" i="54"/>
  <c r="E40" i="54"/>
  <c r="E39" i="54"/>
  <c r="E38" i="54"/>
  <c r="E37" i="54"/>
  <c r="E36" i="54"/>
  <c r="D32" i="54"/>
  <c r="C32" i="54"/>
  <c r="E26" i="54"/>
  <c r="E23" i="54"/>
  <c r="E21" i="54"/>
  <c r="E20" i="54"/>
  <c r="E19" i="54"/>
  <c r="E18" i="54"/>
  <c r="E17" i="54"/>
  <c r="E16" i="54"/>
  <c r="E15" i="54"/>
  <c r="E14" i="54"/>
  <c r="E13" i="54"/>
  <c r="E12" i="54"/>
  <c r="E11" i="54"/>
  <c r="E10" i="54"/>
  <c r="E9" i="54"/>
  <c r="E8" i="54"/>
  <c r="A3" i="54"/>
  <c r="E320" i="54" l="1"/>
  <c r="C276" i="54"/>
  <c r="C313" i="54" s="1"/>
  <c r="E309" i="54"/>
  <c r="D276" i="54"/>
  <c r="D311" i="54"/>
  <c r="E311" i="54" s="1"/>
  <c r="E287" i="54"/>
  <c r="E64" i="54"/>
  <c r="E32" i="54"/>
  <c r="E49" i="54"/>
  <c r="D313" i="54" l="1"/>
  <c r="G311" i="54"/>
  <c r="E276" i="54"/>
  <c r="G319" i="54" l="1"/>
  <c r="G3" i="54" s="1"/>
  <c r="E313" i="54"/>
  <c r="C211" i="52" l="1"/>
  <c r="D211" i="52"/>
  <c r="E211" i="52"/>
  <c r="C212" i="52"/>
  <c r="D212" i="52"/>
  <c r="E212" i="52"/>
  <c r="C213" i="52"/>
  <c r="D213" i="52"/>
  <c r="E213" i="52"/>
  <c r="C214" i="52"/>
  <c r="D214" i="52"/>
  <c r="E214" i="52"/>
  <c r="C215" i="52"/>
  <c r="D215" i="52"/>
  <c r="E215" i="52"/>
  <c r="P32" i="24" l="1"/>
  <c r="P27" i="24"/>
  <c r="B38" i="5" l="1"/>
  <c r="L48" i="34" l="1"/>
  <c r="L40" i="34"/>
  <c r="L17" i="34"/>
  <c r="E9" i="52"/>
  <c r="E8" i="52"/>
  <c r="D8" i="52"/>
  <c r="A4" i="51"/>
  <c r="A4" i="52" s="1"/>
  <c r="N20" i="27"/>
  <c r="J228" i="51" l="1"/>
  <c r="G125" i="51"/>
  <c r="J205" i="51"/>
  <c r="G132" i="51"/>
  <c r="L49" i="34"/>
  <c r="R9" i="24"/>
  <c r="R10" i="24"/>
  <c r="R11" i="24"/>
  <c r="R12" i="24"/>
  <c r="R13" i="24"/>
  <c r="R14" i="24"/>
  <c r="R17" i="24"/>
  <c r="R18" i="24"/>
  <c r="R19" i="24"/>
  <c r="R20" i="24"/>
  <c r="R21" i="24"/>
  <c r="R22" i="24"/>
  <c r="R25" i="24"/>
  <c r="R26" i="24"/>
  <c r="R30" i="24"/>
  <c r="R31" i="24"/>
  <c r="I32" i="24"/>
  <c r="J32" i="24"/>
  <c r="K32" i="24"/>
  <c r="L32" i="24"/>
  <c r="M32" i="24"/>
  <c r="O32" i="24"/>
  <c r="J27" i="24"/>
  <c r="K27" i="24"/>
  <c r="M27" i="24"/>
  <c r="O27" i="24"/>
  <c r="C27" i="24"/>
  <c r="E27" i="24"/>
  <c r="B27" i="24"/>
  <c r="N38" i="27"/>
  <c r="J38" i="27"/>
  <c r="I38" i="27"/>
  <c r="H38" i="27"/>
  <c r="G38" i="27"/>
  <c r="F38" i="27"/>
  <c r="E38" i="27"/>
  <c r="O9" i="27"/>
  <c r="G126" i="51" l="1"/>
  <c r="J19" i="35"/>
  <c r="B29" i="33" l="1"/>
  <c r="F9" i="33"/>
  <c r="G25" i="33" l="1"/>
  <c r="G23" i="33"/>
  <c r="E29" i="33"/>
  <c r="D29" i="33"/>
  <c r="C29" i="33"/>
  <c r="E22" i="33"/>
  <c r="D22" i="33"/>
  <c r="C22" i="33"/>
  <c r="C30" i="33" s="1"/>
  <c r="C32" i="33" s="1"/>
  <c r="B22" i="33"/>
  <c r="B30" i="33" s="1"/>
  <c r="B32" i="33" s="1"/>
  <c r="E30" i="33" l="1"/>
  <c r="E32" i="33" s="1"/>
  <c r="D30" i="33"/>
  <c r="D32" i="33" s="1"/>
  <c r="C94" i="27"/>
  <c r="B94" i="27"/>
  <c r="C91" i="27"/>
  <c r="B91" i="27"/>
  <c r="C88" i="27"/>
  <c r="B88" i="27"/>
  <c r="C85" i="27"/>
  <c r="C84" i="27"/>
  <c r="C83" i="27"/>
  <c r="C82" i="27"/>
  <c r="C86" i="27" s="1"/>
  <c r="B82" i="27"/>
  <c r="C75" i="27"/>
  <c r="E70" i="27"/>
  <c r="C67" i="27"/>
  <c r="C79" i="27" s="1"/>
  <c r="C66" i="27"/>
  <c r="C78" i="27" s="1"/>
  <c r="C63" i="27"/>
  <c r="C74" i="27" s="1"/>
  <c r="C62" i="27"/>
  <c r="C73" i="27" s="1"/>
  <c r="C61" i="27"/>
  <c r="C72" i="27" s="1"/>
  <c r="C76" i="27" s="1"/>
  <c r="O56" i="27"/>
  <c r="O55" i="27"/>
  <c r="O54" i="27"/>
  <c r="O53" i="27"/>
  <c r="O52" i="27"/>
  <c r="O51" i="27"/>
  <c r="O50" i="27"/>
  <c r="O49" i="27"/>
  <c r="H48" i="27"/>
  <c r="O48" i="27" s="1"/>
  <c r="N47" i="27"/>
  <c r="M47" i="27"/>
  <c r="L47" i="27"/>
  <c r="K47" i="27"/>
  <c r="J47" i="27"/>
  <c r="I47" i="27"/>
  <c r="G47" i="27"/>
  <c r="F47" i="27"/>
  <c r="E47" i="27"/>
  <c r="D47" i="27"/>
  <c r="C47" i="27"/>
  <c r="O46" i="27"/>
  <c r="K45" i="27"/>
  <c r="J45" i="27"/>
  <c r="I45" i="27"/>
  <c r="H45" i="27"/>
  <c r="G45" i="27"/>
  <c r="O44" i="27"/>
  <c r="N43" i="27"/>
  <c r="K43" i="27"/>
  <c r="G43" i="27"/>
  <c r="D43" i="27"/>
  <c r="O42" i="27"/>
  <c r="O41" i="27"/>
  <c r="O40" i="27"/>
  <c r="O39" i="27"/>
  <c r="M38" i="27"/>
  <c r="M34" i="27" s="1"/>
  <c r="L38" i="27"/>
  <c r="K38" i="27"/>
  <c r="D38" i="27"/>
  <c r="D34" i="27" s="1"/>
  <c r="D57" i="27" s="1"/>
  <c r="C38" i="27"/>
  <c r="C34" i="27" s="1"/>
  <c r="C57" i="27" s="1"/>
  <c r="O37" i="27"/>
  <c r="O36" i="27"/>
  <c r="O35" i="27"/>
  <c r="N34" i="27"/>
  <c r="L34" i="27"/>
  <c r="K34" i="27"/>
  <c r="K57" i="27" s="1"/>
  <c r="J34" i="27"/>
  <c r="I34" i="27"/>
  <c r="H34" i="27"/>
  <c r="G34" i="27"/>
  <c r="G57" i="27" s="1"/>
  <c r="F34" i="27"/>
  <c r="E34" i="27"/>
  <c r="O29" i="27"/>
  <c r="O28" i="27"/>
  <c r="O27" i="27"/>
  <c r="O26" i="27"/>
  <c r="O25" i="27"/>
  <c r="O24" i="27"/>
  <c r="O23" i="27"/>
  <c r="O22" i="27"/>
  <c r="M21" i="27"/>
  <c r="M20" i="27" s="1"/>
  <c r="L21" i="27"/>
  <c r="L20" i="27" s="1"/>
  <c r="K21" i="27"/>
  <c r="K20" i="27" s="1"/>
  <c r="J21" i="27"/>
  <c r="J20" i="27" s="1"/>
  <c r="I21" i="27"/>
  <c r="I20" i="27" s="1"/>
  <c r="H21" i="27"/>
  <c r="H20" i="27" s="1"/>
  <c r="G21" i="27"/>
  <c r="G20" i="27" s="1"/>
  <c r="F21" i="27"/>
  <c r="F20" i="27" s="1"/>
  <c r="E21" i="27"/>
  <c r="E20" i="27" s="1"/>
  <c r="D21" i="27"/>
  <c r="C21" i="27"/>
  <c r="C20" i="27" s="1"/>
  <c r="O19" i="27"/>
  <c r="O18" i="27"/>
  <c r="O17" i="27"/>
  <c r="O16" i="27"/>
  <c r="N15" i="27"/>
  <c r="M15" i="27"/>
  <c r="L15" i="27"/>
  <c r="K15" i="27"/>
  <c r="J15" i="27"/>
  <c r="I15" i="27"/>
  <c r="H15" i="27"/>
  <c r="G15" i="27"/>
  <c r="F15" i="27"/>
  <c r="E15" i="27"/>
  <c r="D15" i="27"/>
  <c r="C15" i="27"/>
  <c r="O14" i="27"/>
  <c r="O13" i="27"/>
  <c r="O12" i="27"/>
  <c r="O11" i="27"/>
  <c r="O10" i="27"/>
  <c r="O8" i="27"/>
  <c r="N7" i="27"/>
  <c r="M7" i="27"/>
  <c r="L7" i="27"/>
  <c r="K7" i="27"/>
  <c r="J7" i="27"/>
  <c r="I7" i="27"/>
  <c r="H7" i="27"/>
  <c r="G7" i="27"/>
  <c r="F7" i="27"/>
  <c r="E7" i="27"/>
  <c r="D7" i="27"/>
  <c r="C7" i="27"/>
  <c r="K40" i="34"/>
  <c r="K48" i="34"/>
  <c r="K17" i="34"/>
  <c r="I26" i="34"/>
  <c r="N57" i="27" l="1"/>
  <c r="F57" i="27"/>
  <c r="H47" i="27"/>
  <c r="H57" i="27" s="1"/>
  <c r="O15" i="27"/>
  <c r="E57" i="27"/>
  <c r="I57" i="27"/>
  <c r="M57" i="27"/>
  <c r="C32" i="27"/>
  <c r="C58" i="27" s="1"/>
  <c r="D31" i="27" s="1"/>
  <c r="L57" i="27"/>
  <c r="O21" i="27"/>
  <c r="D20" i="27"/>
  <c r="O20" i="27" s="1"/>
  <c r="O32" i="27" s="1"/>
  <c r="J57" i="27"/>
  <c r="O38" i="27"/>
  <c r="O43" i="27"/>
  <c r="O45" i="27"/>
  <c r="O47" i="27"/>
  <c r="O7" i="27"/>
  <c r="C80" i="27"/>
  <c r="C97" i="27" s="1"/>
  <c r="O34" i="27"/>
  <c r="C64" i="27"/>
  <c r="C68" i="27"/>
  <c r="K49" i="34"/>
  <c r="C70" i="27" l="1"/>
  <c r="O57" i="27"/>
  <c r="D32" i="27"/>
  <c r="D58" i="27" s="1"/>
  <c r="E31" i="27" s="1"/>
  <c r="E32" i="27" s="1"/>
  <c r="E58" i="27" s="1"/>
  <c r="F31" i="27" s="1"/>
  <c r="F32" i="27" l="1"/>
  <c r="F58" i="27" s="1"/>
  <c r="G31" i="27" s="1"/>
  <c r="G32" i="27" l="1"/>
  <c r="G58" i="27" s="1"/>
  <c r="H31" i="27" s="1"/>
  <c r="D10" i="28"/>
  <c r="D9" i="28"/>
  <c r="H32" i="27" l="1"/>
  <c r="H58" i="27" s="1"/>
  <c r="I31" i="27" s="1"/>
  <c r="D24" i="28"/>
  <c r="D23" i="28"/>
  <c r="D22" i="28"/>
  <c r="D8" i="28"/>
  <c r="I32" i="27" l="1"/>
  <c r="I58" i="27" s="1"/>
  <c r="J31" i="27" s="1"/>
  <c r="G11" i="30"/>
  <c r="E11" i="30"/>
  <c r="J32" i="27" l="1"/>
  <c r="J58" i="27" s="1"/>
  <c r="K31" i="27" s="1"/>
  <c r="L26" i="24"/>
  <c r="L25" i="24"/>
  <c r="K15" i="24"/>
  <c r="L27" i="24" l="1"/>
  <c r="K32" i="27"/>
  <c r="K58" i="27" s="1"/>
  <c r="L31" i="27" s="1"/>
  <c r="L32" i="27" l="1"/>
  <c r="L58" i="27" s="1"/>
  <c r="M31" i="27" s="1"/>
  <c r="M32" i="27" l="1"/>
  <c r="M58" i="27" s="1"/>
  <c r="N31" i="27" s="1"/>
  <c r="C253" i="52"/>
  <c r="D253" i="52"/>
  <c r="E253" i="52"/>
  <c r="F253" i="52" l="1"/>
  <c r="N32" i="27"/>
  <c r="N58" i="27" s="1"/>
  <c r="D20" i="7" l="1"/>
  <c r="C23" i="7" l="1"/>
  <c r="C43" i="52" l="1"/>
  <c r="C45" i="52"/>
  <c r="C46" i="52"/>
  <c r="C47" i="52"/>
  <c r="C48" i="52"/>
  <c r="C49" i="52"/>
  <c r="E178" i="52" l="1"/>
  <c r="D178" i="52"/>
  <c r="E171" i="52"/>
  <c r="D171" i="52"/>
  <c r="D138" i="52"/>
  <c r="E138" i="52"/>
  <c r="C138" i="52"/>
  <c r="C267" i="52"/>
  <c r="C268" i="52"/>
  <c r="C269" i="52"/>
  <c r="C270" i="52"/>
  <c r="C271" i="52"/>
  <c r="C272" i="52"/>
  <c r="C266" i="52"/>
  <c r="C265" i="52"/>
  <c r="C252" i="52"/>
  <c r="C254" i="52"/>
  <c r="C255" i="52"/>
  <c r="C256" i="52"/>
  <c r="C257" i="52"/>
  <c r="C251" i="52"/>
  <c r="C235" i="52"/>
  <c r="C228" i="52"/>
  <c r="C227" i="52"/>
  <c r="C220" i="52"/>
  <c r="C221" i="52"/>
  <c r="C222" i="52"/>
  <c r="C223" i="52"/>
  <c r="C224" i="52"/>
  <c r="C219" i="52"/>
  <c r="C218" i="52"/>
  <c r="C143" i="52"/>
  <c r="C142" i="52"/>
  <c r="C137" i="52"/>
  <c r="C128" i="52"/>
  <c r="C127" i="52"/>
  <c r="C108" i="52"/>
  <c r="C109" i="52"/>
  <c r="C107" i="52"/>
  <c r="C106" i="52"/>
  <c r="C93" i="52"/>
  <c r="C94" i="52"/>
  <c r="C95" i="52"/>
  <c r="C96" i="52"/>
  <c r="C97" i="52"/>
  <c r="C98" i="52"/>
  <c r="C99" i="52"/>
  <c r="C92" i="52"/>
  <c r="C91" i="52"/>
  <c r="C83" i="52"/>
  <c r="C84" i="52"/>
  <c r="C85" i="52"/>
  <c r="C86" i="52"/>
  <c r="C87" i="52"/>
  <c r="C88" i="52"/>
  <c r="C82" i="52"/>
  <c r="C81" i="52"/>
  <c r="C73" i="52"/>
  <c r="C72" i="52"/>
  <c r="C64" i="52"/>
  <c r="C63" i="52"/>
  <c r="C55" i="52"/>
  <c r="C56" i="52"/>
  <c r="C54" i="52"/>
  <c r="C53" i="52"/>
  <c r="C34" i="52"/>
  <c r="C35" i="52"/>
  <c r="C36" i="52"/>
  <c r="C37" i="52"/>
  <c r="C38" i="52"/>
  <c r="C39" i="52"/>
  <c r="C40" i="52"/>
  <c r="C41" i="52"/>
  <c r="C42" i="52"/>
  <c r="C33" i="52"/>
  <c r="C32" i="52"/>
  <c r="C22" i="52"/>
  <c r="C23" i="52"/>
  <c r="C24" i="52"/>
  <c r="C21" i="52"/>
  <c r="C20" i="52"/>
  <c r="C13" i="52"/>
  <c r="C14" i="52"/>
  <c r="C15" i="52"/>
  <c r="C16" i="52"/>
  <c r="C17" i="52"/>
  <c r="C12" i="52"/>
  <c r="C11" i="52"/>
  <c r="B10" i="52"/>
  <c r="D266" i="52"/>
  <c r="D267" i="52"/>
  <c r="D268" i="52"/>
  <c r="D269" i="52"/>
  <c r="D270" i="52"/>
  <c r="D271" i="52"/>
  <c r="D272" i="52"/>
  <c r="D251" i="52"/>
  <c r="D252" i="52"/>
  <c r="D254" i="52"/>
  <c r="D255" i="52"/>
  <c r="D256" i="52"/>
  <c r="D257" i="52"/>
  <c r="D228" i="52"/>
  <c r="D229" i="52"/>
  <c r="D230" i="52"/>
  <c r="D231" i="52"/>
  <c r="D232" i="52"/>
  <c r="D219" i="52"/>
  <c r="D220" i="52"/>
  <c r="D221" i="52"/>
  <c r="D222" i="52"/>
  <c r="D223" i="52"/>
  <c r="D224" i="52"/>
  <c r="D143" i="52"/>
  <c r="D128" i="52"/>
  <c r="D107" i="52"/>
  <c r="D108" i="52"/>
  <c r="D109" i="52"/>
  <c r="D92" i="52"/>
  <c r="D93" i="52"/>
  <c r="D94" i="52"/>
  <c r="D95" i="52"/>
  <c r="D96" i="52"/>
  <c r="D97" i="52"/>
  <c r="D98" i="52"/>
  <c r="D99" i="52"/>
  <c r="D100" i="52"/>
  <c r="D101" i="52"/>
  <c r="D102" i="52"/>
  <c r="D103" i="52"/>
  <c r="D82" i="52"/>
  <c r="D83" i="52"/>
  <c r="D84" i="52"/>
  <c r="D85" i="52"/>
  <c r="D86" i="52"/>
  <c r="D87" i="52"/>
  <c r="D88" i="52"/>
  <c r="D73" i="52"/>
  <c r="D74" i="52"/>
  <c r="D75" i="52"/>
  <c r="D76" i="52"/>
  <c r="D77" i="52"/>
  <c r="D78" i="52"/>
  <c r="D64" i="52"/>
  <c r="D54" i="52"/>
  <c r="D55" i="52"/>
  <c r="D56" i="52"/>
  <c r="D57" i="52"/>
  <c r="D58" i="52"/>
  <c r="D59" i="52"/>
  <c r="D60" i="52"/>
  <c r="D34" i="52"/>
  <c r="D35" i="52"/>
  <c r="D36" i="52"/>
  <c r="D37" i="52"/>
  <c r="D38" i="52"/>
  <c r="D39" i="52"/>
  <c r="D40" i="52"/>
  <c r="D41" i="52"/>
  <c r="D42" i="52"/>
  <c r="D43" i="52"/>
  <c r="D45" i="52"/>
  <c r="D46" i="52"/>
  <c r="D47" i="52"/>
  <c r="D48" i="52"/>
  <c r="D49" i="52"/>
  <c r="D21" i="52"/>
  <c r="D22" i="52"/>
  <c r="D23" i="52"/>
  <c r="D24" i="52"/>
  <c r="D25" i="52"/>
  <c r="D26" i="52"/>
  <c r="D27" i="52"/>
  <c r="D28" i="52"/>
  <c r="D29" i="52"/>
  <c r="D30" i="52"/>
  <c r="D12" i="52"/>
  <c r="D13" i="52"/>
  <c r="D14" i="52"/>
  <c r="D15" i="52"/>
  <c r="D16" i="52"/>
  <c r="D17" i="52"/>
  <c r="E267" i="52"/>
  <c r="F267" i="52" s="1"/>
  <c r="E268" i="52"/>
  <c r="F268" i="52" s="1"/>
  <c r="E269" i="52"/>
  <c r="F269" i="52" s="1"/>
  <c r="E270" i="52"/>
  <c r="F270" i="52" s="1"/>
  <c r="E271" i="52"/>
  <c r="F271" i="52" s="1"/>
  <c r="E272" i="52"/>
  <c r="F272" i="52" s="1"/>
  <c r="E266" i="52"/>
  <c r="E252" i="52"/>
  <c r="F252" i="52" s="1"/>
  <c r="E254" i="52"/>
  <c r="F254" i="52" s="1"/>
  <c r="E255" i="52"/>
  <c r="F255" i="52" s="1"/>
  <c r="E256" i="52"/>
  <c r="F256" i="52" s="1"/>
  <c r="E257" i="52"/>
  <c r="E251" i="52"/>
  <c r="E229" i="52"/>
  <c r="F229" i="52" s="1"/>
  <c r="E230" i="52"/>
  <c r="F230" i="52" s="1"/>
  <c r="E231" i="52"/>
  <c r="F231" i="52" s="1"/>
  <c r="E232" i="52"/>
  <c r="F232" i="52" s="1"/>
  <c r="E228" i="52"/>
  <c r="E220" i="52"/>
  <c r="E221" i="52"/>
  <c r="E222" i="52"/>
  <c r="E223" i="52"/>
  <c r="E224" i="52"/>
  <c r="E219" i="52"/>
  <c r="E143" i="52"/>
  <c r="E128" i="52"/>
  <c r="E108" i="52"/>
  <c r="F108" i="52" s="1"/>
  <c r="E109" i="52"/>
  <c r="F109" i="52" s="1"/>
  <c r="E93" i="52"/>
  <c r="E94" i="52"/>
  <c r="E95" i="52"/>
  <c r="E96" i="52"/>
  <c r="E97" i="52"/>
  <c r="E98" i="52"/>
  <c r="E99" i="52"/>
  <c r="E100" i="52"/>
  <c r="E101" i="52"/>
  <c r="E102" i="52"/>
  <c r="E103" i="52"/>
  <c r="E92" i="52"/>
  <c r="E83" i="52"/>
  <c r="E84" i="52"/>
  <c r="E85" i="52"/>
  <c r="E86" i="52"/>
  <c r="E87" i="52"/>
  <c r="E88" i="52"/>
  <c r="E82" i="52"/>
  <c r="E74" i="52"/>
  <c r="E75" i="52"/>
  <c r="E76" i="52"/>
  <c r="E77" i="52"/>
  <c r="E78" i="52"/>
  <c r="E73" i="52"/>
  <c r="E64" i="52"/>
  <c r="E55" i="52"/>
  <c r="E56" i="52"/>
  <c r="E57" i="52"/>
  <c r="E58" i="52"/>
  <c r="E59" i="52"/>
  <c r="E60" i="52"/>
  <c r="E54" i="52"/>
  <c r="E34" i="52"/>
  <c r="F34" i="52" s="1"/>
  <c r="E35" i="52"/>
  <c r="F35" i="52" s="1"/>
  <c r="E36" i="52"/>
  <c r="F36" i="52" s="1"/>
  <c r="E37" i="52"/>
  <c r="F37" i="52" s="1"/>
  <c r="E38" i="52"/>
  <c r="F38" i="52" s="1"/>
  <c r="E39" i="52"/>
  <c r="F39" i="52" s="1"/>
  <c r="E40" i="52"/>
  <c r="F40" i="52" s="1"/>
  <c r="E41" i="52"/>
  <c r="F41" i="52" s="1"/>
  <c r="E42" i="52"/>
  <c r="F42" i="52" s="1"/>
  <c r="E43" i="52"/>
  <c r="F43" i="52" s="1"/>
  <c r="E45" i="52"/>
  <c r="F45" i="52" s="1"/>
  <c r="E46" i="52"/>
  <c r="F46" i="52" s="1"/>
  <c r="E47" i="52"/>
  <c r="F47" i="52" s="1"/>
  <c r="E48" i="52"/>
  <c r="F48" i="52" s="1"/>
  <c r="E49" i="52"/>
  <c r="F49" i="52" s="1"/>
  <c r="E33" i="52"/>
  <c r="E22" i="52"/>
  <c r="F22" i="52" s="1"/>
  <c r="E23" i="52"/>
  <c r="F23" i="52" s="1"/>
  <c r="E24" i="52"/>
  <c r="F24" i="52" s="1"/>
  <c r="E25" i="52"/>
  <c r="F25" i="52" s="1"/>
  <c r="E26" i="52"/>
  <c r="E27" i="52"/>
  <c r="E28" i="52"/>
  <c r="E29" i="52"/>
  <c r="E30" i="52"/>
  <c r="E21" i="52"/>
  <c r="E13" i="52"/>
  <c r="E14" i="52"/>
  <c r="E15" i="52"/>
  <c r="E16" i="52"/>
  <c r="E17" i="52"/>
  <c r="E12" i="52"/>
  <c r="F219" i="52" l="1"/>
  <c r="F21" i="52"/>
  <c r="F82" i="52"/>
  <c r="F54" i="52"/>
  <c r="F251" i="52"/>
  <c r="F78" i="52"/>
  <c r="F76" i="52"/>
  <c r="F74" i="52"/>
  <c r="F88" i="52"/>
  <c r="F86" i="52"/>
  <c r="F84" i="52"/>
  <c r="F92" i="52"/>
  <c r="F102" i="52"/>
  <c r="F100" i="52"/>
  <c r="F98" i="52"/>
  <c r="F96" i="52"/>
  <c r="F94" i="52"/>
  <c r="F128" i="52"/>
  <c r="F228" i="52"/>
  <c r="F55" i="52"/>
  <c r="F73" i="52"/>
  <c r="F77" i="52"/>
  <c r="F75" i="52"/>
  <c r="F87" i="52"/>
  <c r="F85" i="52"/>
  <c r="F83" i="52"/>
  <c r="F103" i="52"/>
  <c r="F101" i="52"/>
  <c r="F99" i="52"/>
  <c r="F97" i="52"/>
  <c r="F95" i="52"/>
  <c r="F93" i="52"/>
  <c r="F143" i="52"/>
  <c r="F266" i="52"/>
  <c r="F138" i="52"/>
  <c r="F171" i="52"/>
  <c r="F178" i="52"/>
  <c r="F257" i="52"/>
  <c r="F12" i="52"/>
  <c r="F13" i="52"/>
  <c r="F14" i="52"/>
  <c r="F17" i="52"/>
  <c r="F15" i="52"/>
  <c r="F16" i="52"/>
  <c r="D141" i="52"/>
  <c r="E141" i="52"/>
  <c r="F64" i="52"/>
  <c r="F141" i="52" l="1"/>
  <c r="A3" i="15"/>
  <c r="A5" i="7"/>
  <c r="A4" i="6"/>
  <c r="A3" i="5"/>
  <c r="D9" i="48"/>
  <c r="C9" i="48"/>
  <c r="I8" i="48"/>
  <c r="H8" i="48"/>
  <c r="B119" i="48"/>
  <c r="A119" i="48"/>
  <c r="B118" i="48"/>
  <c r="A118" i="48"/>
  <c r="B117" i="48"/>
  <c r="A117" i="48"/>
  <c r="L8" i="48"/>
  <c r="M8" i="48"/>
  <c r="E5" i="48"/>
  <c r="F5" i="48"/>
  <c r="E6" i="48"/>
  <c r="F6" i="48"/>
  <c r="E7" i="48"/>
  <c r="F7" i="48"/>
  <c r="F4" i="48"/>
  <c r="E4" i="48"/>
  <c r="D8" i="48"/>
  <c r="C8" i="48"/>
  <c r="D7" i="48"/>
  <c r="C7" i="48"/>
  <c r="D6" i="48"/>
  <c r="C6" i="48"/>
  <c r="D5" i="48"/>
  <c r="C5" i="48"/>
  <c r="D4" i="48"/>
  <c r="C4" i="48"/>
  <c r="B116" i="48"/>
  <c r="A116" i="48"/>
  <c r="A112" i="48"/>
  <c r="B112" i="48"/>
  <c r="A113" i="48"/>
  <c r="B113" i="48"/>
  <c r="A114" i="48"/>
  <c r="B114" i="48"/>
  <c r="A115" i="48"/>
  <c r="B115" i="48"/>
  <c r="B111" i="48"/>
  <c r="A111" i="48"/>
  <c r="A109" i="48"/>
  <c r="B109" i="48"/>
  <c r="A110" i="48"/>
  <c r="B110" i="48"/>
  <c r="B108" i="48"/>
  <c r="A108" i="48"/>
  <c r="A107" i="48"/>
  <c r="B107" i="48"/>
  <c r="B106" i="48"/>
  <c r="A106" i="48"/>
  <c r="A99" i="48"/>
  <c r="B99" i="48"/>
  <c r="A100" i="48"/>
  <c r="B100" i="48"/>
  <c r="A101" i="48"/>
  <c r="B101" i="48"/>
  <c r="A102" i="48"/>
  <c r="B102" i="48"/>
  <c r="A103" i="48"/>
  <c r="B103" i="48"/>
  <c r="A104" i="48"/>
  <c r="B104" i="48"/>
  <c r="A105" i="48"/>
  <c r="B105" i="48"/>
  <c r="B98" i="48"/>
  <c r="A98" i="48"/>
  <c r="D3" i="48"/>
  <c r="C3" i="48"/>
  <c r="A85" i="48"/>
  <c r="B85" i="48"/>
  <c r="A86" i="48"/>
  <c r="B86" i="48"/>
  <c r="A87" i="48"/>
  <c r="B87" i="48"/>
  <c r="A88" i="48"/>
  <c r="B88" i="48"/>
  <c r="A89" i="48"/>
  <c r="B89" i="48"/>
  <c r="A90" i="48"/>
  <c r="B90" i="48"/>
  <c r="A91" i="48"/>
  <c r="B91" i="48"/>
  <c r="A92" i="48"/>
  <c r="B92" i="48"/>
  <c r="A93" i="48"/>
  <c r="B93" i="48"/>
  <c r="A94" i="48"/>
  <c r="B94" i="48"/>
  <c r="A95" i="48"/>
  <c r="B95" i="48"/>
  <c r="A96" i="48"/>
  <c r="B96" i="48"/>
  <c r="A97" i="48"/>
  <c r="B97" i="48"/>
  <c r="B84" i="48"/>
  <c r="A84" i="48"/>
  <c r="A80" i="48"/>
  <c r="B80" i="48"/>
  <c r="A81" i="48"/>
  <c r="B81" i="48"/>
  <c r="A82" i="48"/>
  <c r="B82" i="48"/>
  <c r="A83" i="48"/>
  <c r="B83" i="48"/>
  <c r="A67" i="48"/>
  <c r="B67" i="48"/>
  <c r="A68" i="48"/>
  <c r="B68" i="48"/>
  <c r="A69" i="48"/>
  <c r="B69" i="48"/>
  <c r="A70" i="48"/>
  <c r="B70" i="48"/>
  <c r="A71" i="48"/>
  <c r="B71" i="48"/>
  <c r="A72" i="48"/>
  <c r="B72" i="48"/>
  <c r="A73" i="48"/>
  <c r="B73" i="48"/>
  <c r="A74" i="48"/>
  <c r="B74" i="48"/>
  <c r="A76" i="48"/>
  <c r="B76" i="48"/>
  <c r="A77" i="48"/>
  <c r="B77" i="48"/>
  <c r="A78" i="48"/>
  <c r="B78" i="48"/>
  <c r="A79" i="48"/>
  <c r="B79" i="48"/>
  <c r="A61" i="48"/>
  <c r="B61" i="48"/>
  <c r="A62" i="48"/>
  <c r="B62" i="48"/>
  <c r="A63" i="48"/>
  <c r="B63" i="48"/>
  <c r="A64" i="48"/>
  <c r="B64" i="48"/>
  <c r="A65" i="48"/>
  <c r="B65" i="48"/>
  <c r="A66" i="48"/>
  <c r="B66" i="48"/>
  <c r="A42" i="48"/>
  <c r="B42" i="48"/>
  <c r="A43" i="48"/>
  <c r="B43" i="48"/>
  <c r="A44" i="48"/>
  <c r="B44" i="48"/>
  <c r="A45" i="48"/>
  <c r="B45" i="48"/>
  <c r="A46" i="48"/>
  <c r="B46" i="48"/>
  <c r="A47" i="48"/>
  <c r="B47" i="48"/>
  <c r="A48" i="48"/>
  <c r="B48" i="48"/>
  <c r="A49" i="48"/>
  <c r="B49" i="48"/>
  <c r="A50" i="48"/>
  <c r="B50" i="48"/>
  <c r="A51" i="48"/>
  <c r="B51" i="48"/>
  <c r="A52" i="48"/>
  <c r="B52" i="48"/>
  <c r="A53" i="48"/>
  <c r="B53" i="48"/>
  <c r="A54" i="48"/>
  <c r="B54" i="48"/>
  <c r="A55" i="48"/>
  <c r="B55" i="48"/>
  <c r="A56" i="48"/>
  <c r="B56" i="48"/>
  <c r="A57" i="48"/>
  <c r="B57" i="48"/>
  <c r="A58" i="48"/>
  <c r="B58" i="48"/>
  <c r="A59" i="48"/>
  <c r="B59" i="48"/>
  <c r="A60" i="48"/>
  <c r="B60" i="48"/>
  <c r="B41" i="48"/>
  <c r="A41" i="48"/>
  <c r="A36" i="48"/>
  <c r="B36" i="48"/>
  <c r="A37" i="48"/>
  <c r="B37" i="48"/>
  <c r="A38" i="48"/>
  <c r="B38" i="48"/>
  <c r="A40" i="48"/>
  <c r="B40" i="48"/>
  <c r="A35" i="48"/>
  <c r="B35" i="48"/>
  <c r="A22" i="48"/>
  <c r="B22" i="48"/>
  <c r="A23" i="48"/>
  <c r="B23" i="48"/>
  <c r="A24" i="48"/>
  <c r="B24" i="48"/>
  <c r="A25" i="48"/>
  <c r="B25" i="48"/>
  <c r="A26" i="48"/>
  <c r="B26" i="48"/>
  <c r="A27" i="48"/>
  <c r="B27" i="48"/>
  <c r="A28" i="48"/>
  <c r="B28" i="48"/>
  <c r="A29" i="48"/>
  <c r="B29" i="48"/>
  <c r="A30" i="48"/>
  <c r="B30" i="48"/>
  <c r="A31" i="48"/>
  <c r="B31" i="48"/>
  <c r="A32" i="48"/>
  <c r="B32" i="48"/>
  <c r="A33" i="48"/>
  <c r="B33" i="48"/>
  <c r="A34" i="48"/>
  <c r="B34" i="48"/>
  <c r="B21" i="48"/>
  <c r="A21" i="48"/>
  <c r="I7" i="48"/>
  <c r="H7" i="48"/>
  <c r="A13" i="48"/>
  <c r="B13" i="48"/>
  <c r="A14" i="48"/>
  <c r="B14" i="48"/>
  <c r="A15" i="48"/>
  <c r="B15" i="48"/>
  <c r="A16" i="48"/>
  <c r="B16" i="48"/>
  <c r="A17" i="48"/>
  <c r="B17" i="48"/>
  <c r="A18" i="48"/>
  <c r="B18" i="48"/>
  <c r="A19" i="48"/>
  <c r="B19" i="48"/>
  <c r="A20" i="48"/>
  <c r="B20" i="48"/>
  <c r="B12" i="48"/>
  <c r="A12" i="48"/>
  <c r="A7" i="48"/>
  <c r="B7" i="48"/>
  <c r="A8" i="48"/>
  <c r="B8" i="48"/>
  <c r="A9" i="48"/>
  <c r="B9" i="48"/>
  <c r="A10" i="48"/>
  <c r="B10" i="48"/>
  <c r="A11" i="48"/>
  <c r="B11" i="48"/>
  <c r="B6" i="48"/>
  <c r="A6" i="48"/>
  <c r="H6" i="48"/>
  <c r="I6" i="48"/>
  <c r="I5" i="48"/>
  <c r="H5" i="48"/>
  <c r="M3" i="48"/>
  <c r="M4" i="48"/>
  <c r="M5" i="48"/>
  <c r="M6" i="48"/>
  <c r="M7" i="48"/>
  <c r="L3" i="48"/>
  <c r="L4" i="48"/>
  <c r="L5" i="48"/>
  <c r="L6" i="48"/>
  <c r="L7" i="48"/>
  <c r="D124" i="48" l="1"/>
  <c r="M124" i="48"/>
  <c r="E51" i="52" l="1"/>
  <c r="D33" i="52" l="1"/>
  <c r="F33" i="52" s="1"/>
  <c r="D51" i="52" l="1"/>
  <c r="F51" i="52" s="1"/>
  <c r="J42" i="26" l="1"/>
  <c r="J33" i="26"/>
  <c r="A4" i="26"/>
  <c r="J44" i="26" l="1"/>
  <c r="G230" i="51" l="1"/>
  <c r="J5" i="53"/>
  <c r="I5" i="53"/>
  <c r="G229" i="51" l="1"/>
  <c r="G235" i="51" l="1"/>
  <c r="I216" i="51"/>
  <c r="F216" i="51"/>
  <c r="I205" i="51"/>
  <c r="E249" i="52"/>
  <c r="I176" i="51"/>
  <c r="E233" i="52" s="1"/>
  <c r="I168" i="51"/>
  <c r="I132" i="51"/>
  <c r="I159" i="51" s="1"/>
  <c r="F125" i="51"/>
  <c r="F115" i="51"/>
  <c r="E79" i="52" s="1"/>
  <c r="F110" i="51"/>
  <c r="E31" i="52"/>
  <c r="H216" i="51"/>
  <c r="E216" i="51"/>
  <c r="H205" i="51"/>
  <c r="E205" i="51"/>
  <c r="D249" i="52"/>
  <c r="H176" i="51"/>
  <c r="H168" i="51"/>
  <c r="H132" i="51"/>
  <c r="E132" i="51"/>
  <c r="E125" i="51"/>
  <c r="E115" i="51"/>
  <c r="D79" i="52" s="1"/>
  <c r="E110" i="51"/>
  <c r="D31" i="52"/>
  <c r="I9" i="51"/>
  <c r="I8" i="51"/>
  <c r="H8" i="51"/>
  <c r="H159" i="51" l="1"/>
  <c r="H219" i="51" s="1"/>
  <c r="H223" i="51" s="1"/>
  <c r="D70" i="52"/>
  <c r="F249" i="52"/>
  <c r="F31" i="52"/>
  <c r="F79" i="52"/>
  <c r="O129" i="51"/>
  <c r="I219" i="51"/>
  <c r="I223" i="51" s="1"/>
  <c r="E70" i="52"/>
  <c r="G205" i="51"/>
  <c r="G159" i="51"/>
  <c r="J192" i="51"/>
  <c r="G216" i="51"/>
  <c r="J132" i="51"/>
  <c r="D61" i="52"/>
  <c r="E126" i="51"/>
  <c r="E159" i="51" s="1"/>
  <c r="E89" i="52"/>
  <c r="F126" i="51"/>
  <c r="F159" i="51" s="1"/>
  <c r="E61" i="52"/>
  <c r="F61" i="52" s="1"/>
  <c r="E225" i="52"/>
  <c r="D18" i="52"/>
  <c r="D135" i="52"/>
  <c r="E273" i="52"/>
  <c r="E104" i="52"/>
  <c r="E18" i="52"/>
  <c r="D104" i="52"/>
  <c r="D89" i="52"/>
  <c r="D225" i="52"/>
  <c r="E135" i="52"/>
  <c r="E262" i="52"/>
  <c r="D110" i="52"/>
  <c r="D233" i="52"/>
  <c r="F233" i="52" s="1"/>
  <c r="E206" i="51"/>
  <c r="D262" i="52"/>
  <c r="F262" i="52" s="1"/>
  <c r="E217" i="51"/>
  <c r="D273" i="52"/>
  <c r="F217" i="51"/>
  <c r="F135" i="52" l="1"/>
  <c r="J159" i="51"/>
  <c r="J219" i="51" s="1"/>
  <c r="F70" i="52"/>
  <c r="E219" i="51"/>
  <c r="E223" i="51" s="1"/>
  <c r="E160" i="51"/>
  <c r="D216" i="52"/>
  <c r="F160" i="51"/>
  <c r="D28" i="53"/>
  <c r="E216" i="52"/>
  <c r="F18" i="52"/>
  <c r="F104" i="52"/>
  <c r="F89" i="52"/>
  <c r="F273" i="52"/>
  <c r="F225" i="52"/>
  <c r="G219" i="51"/>
  <c r="G206" i="51"/>
  <c r="G160" i="51"/>
  <c r="G217" i="51"/>
  <c r="E107" i="52"/>
  <c r="F107" i="52" s="1"/>
  <c r="F132" i="51"/>
  <c r="F219" i="51" s="1"/>
  <c r="F223" i="51" s="1"/>
  <c r="E280" i="52" s="1"/>
  <c r="C28" i="53"/>
  <c r="F216" i="52" l="1"/>
  <c r="C31" i="53"/>
  <c r="C36" i="53" s="1"/>
  <c r="D31" i="53"/>
  <c r="D36" i="53" s="1"/>
  <c r="D276" i="52"/>
  <c r="D280" i="52"/>
  <c r="F280" i="52" s="1"/>
  <c r="E276" i="52"/>
  <c r="L132" i="51"/>
  <c r="E110" i="52"/>
  <c r="F110" i="52" s="1"/>
  <c r="F276" i="52" l="1"/>
  <c r="L219" i="51"/>
  <c r="I4" i="48" l="1"/>
  <c r="I3" i="48"/>
  <c r="F3" i="48"/>
  <c r="F124" i="48" s="1"/>
  <c r="B5" i="48"/>
  <c r="B4" i="48"/>
  <c r="B3" i="48"/>
  <c r="B124" i="48" l="1"/>
  <c r="I124" i="48"/>
  <c r="C60" i="43"/>
  <c r="G60" i="43" l="1"/>
  <c r="G9" i="43"/>
  <c r="F233" i="51" s="1"/>
  <c r="E290" i="52" l="1"/>
  <c r="F290" i="52" s="1"/>
  <c r="F235" i="51"/>
  <c r="E292" i="52" s="1"/>
  <c r="F292" i="52" s="1"/>
  <c r="D27" i="6"/>
  <c r="F7" i="5" s="1"/>
  <c r="H41" i="34" l="1"/>
  <c r="H48" i="34" s="1"/>
  <c r="J42" i="34"/>
  <c r="H40" i="34"/>
  <c r="H26" i="34"/>
  <c r="H17" i="34"/>
  <c r="H49" i="34" l="1"/>
  <c r="H50" i="34"/>
  <c r="Q17" i="24"/>
  <c r="G45" i="34"/>
  <c r="Q18" i="24"/>
  <c r="Q19" i="24"/>
  <c r="Q20" i="24"/>
  <c r="Q21" i="24"/>
  <c r="Q22" i="24"/>
  <c r="Q25" i="24"/>
  <c r="Q26" i="24"/>
  <c r="Q30" i="24"/>
  <c r="Q32" i="24" s="1"/>
  <c r="Q31" i="24"/>
  <c r="P23" i="24"/>
  <c r="P15" i="24"/>
  <c r="J15" i="24"/>
  <c r="H15" i="24"/>
  <c r="E12" i="24"/>
  <c r="L12" i="24" s="1"/>
  <c r="E13" i="24"/>
  <c r="L13" i="24" s="1"/>
  <c r="E14" i="24"/>
  <c r="L14" i="24" s="1"/>
  <c r="J23" i="24"/>
  <c r="H23" i="24"/>
  <c r="I23" i="24"/>
  <c r="E28" i="28"/>
  <c r="F28" i="28"/>
  <c r="G28" i="28"/>
  <c r="C28" i="28"/>
  <c r="E7" i="28"/>
  <c r="D7" i="28"/>
  <c r="G24" i="33"/>
  <c r="G26" i="33"/>
  <c r="G27" i="33"/>
  <c r="G31" i="33"/>
  <c r="G15" i="33"/>
  <c r="G16" i="33"/>
  <c r="G17" i="33"/>
  <c r="G18" i="33"/>
  <c r="G19" i="33"/>
  <c r="G20" i="33"/>
  <c r="G14" i="33"/>
  <c r="G9" i="33"/>
  <c r="G11" i="33"/>
  <c r="G12" i="33"/>
  <c r="G13" i="33"/>
  <c r="G8" i="33"/>
  <c r="F29" i="33"/>
  <c r="F22" i="33"/>
  <c r="G46" i="34"/>
  <c r="G44" i="34"/>
  <c r="A5" i="48"/>
  <c r="A4" i="48"/>
  <c r="H4" i="48"/>
  <c r="H3" i="48"/>
  <c r="A3" i="48"/>
  <c r="E3" i="48"/>
  <c r="K124" i="48"/>
  <c r="I33" i="26"/>
  <c r="I42" i="26"/>
  <c r="Q27" i="24" l="1"/>
  <c r="Q14" i="24"/>
  <c r="Q13" i="24"/>
  <c r="D28" i="28"/>
  <c r="Q12" i="24"/>
  <c r="G38" i="34"/>
  <c r="F30" i="33"/>
  <c r="F32" i="33" s="1"/>
  <c r="I44" i="26"/>
  <c r="E15" i="5"/>
  <c r="C8" i="7"/>
  <c r="D60" i="43"/>
  <c r="D15" i="5"/>
  <c r="G12" i="34"/>
  <c r="G14" i="34"/>
  <c r="D15" i="7"/>
  <c r="C8" i="28"/>
  <c r="C7" i="28"/>
  <c r="C10" i="28"/>
  <c r="F10" i="28" s="1"/>
  <c r="G19" i="28"/>
  <c r="C9" i="28"/>
  <c r="F9" i="28" s="1"/>
  <c r="J48" i="34"/>
  <c r="J10" i="34"/>
  <c r="J17" i="34" s="1"/>
  <c r="J40" i="34"/>
  <c r="I17" i="34"/>
  <c r="I40" i="34"/>
  <c r="I48" i="34"/>
  <c r="I50" i="34" s="1"/>
  <c r="O23" i="24"/>
  <c r="N23" i="24"/>
  <c r="M23" i="24"/>
  <c r="K23" i="24"/>
  <c r="G23" i="24"/>
  <c r="F23" i="24"/>
  <c r="O15" i="24"/>
  <c r="N15" i="24"/>
  <c r="M15" i="24"/>
  <c r="I15" i="24"/>
  <c r="G15" i="24"/>
  <c r="F15" i="24"/>
  <c r="B15" i="24"/>
  <c r="C15" i="24"/>
  <c r="D15" i="24"/>
  <c r="E11" i="24"/>
  <c r="E10" i="24"/>
  <c r="E9" i="24"/>
  <c r="E7" i="5"/>
  <c r="G33" i="43"/>
  <c r="G22" i="33"/>
  <c r="F62" i="43"/>
  <c r="H33" i="26"/>
  <c r="H42" i="26"/>
  <c r="E9" i="5"/>
  <c r="U7" i="15"/>
  <c r="D9" i="5"/>
  <c r="D19" i="28"/>
  <c r="E19" i="28"/>
  <c r="E30" i="28" s="1"/>
  <c r="G35" i="34"/>
  <c r="G34" i="34"/>
  <c r="G30" i="34"/>
  <c r="G31" i="34"/>
  <c r="G32" i="34"/>
  <c r="G37" i="34"/>
  <c r="G11" i="34"/>
  <c r="G33" i="26"/>
  <c r="G42" i="26"/>
  <c r="B10" i="15"/>
  <c r="B11" i="15"/>
  <c r="B12" i="15"/>
  <c r="B14" i="15"/>
  <c r="B17" i="15"/>
  <c r="B9" i="15"/>
  <c r="C8" i="6"/>
  <c r="C9" i="7" s="1"/>
  <c r="F33" i="26"/>
  <c r="F42" i="26"/>
  <c r="E33" i="26"/>
  <c r="E42" i="26"/>
  <c r="D24" i="26"/>
  <c r="D33" i="26" s="1"/>
  <c r="D42" i="26"/>
  <c r="C24" i="26"/>
  <c r="C33" i="26" s="1"/>
  <c r="C42" i="26"/>
  <c r="A3" i="33"/>
  <c r="C44" i="26" l="1"/>
  <c r="D30" i="28"/>
  <c r="D32" i="5"/>
  <c r="R23" i="24"/>
  <c r="E44" i="26"/>
  <c r="R15" i="24"/>
  <c r="I6" i="53"/>
  <c r="I21" i="53" s="1"/>
  <c r="F19" i="28"/>
  <c r="F30" i="28" s="1"/>
  <c r="B23" i="7"/>
  <c r="D23" i="7" s="1"/>
  <c r="L10" i="24"/>
  <c r="Q10" i="24" s="1"/>
  <c r="L9" i="24"/>
  <c r="Q9" i="24" s="1"/>
  <c r="L11" i="24"/>
  <c r="Q11" i="24" s="1"/>
  <c r="F44" i="26"/>
  <c r="G44" i="26"/>
  <c r="G22" i="34"/>
  <c r="G30" i="33"/>
  <c r="H44" i="26"/>
  <c r="D44" i="26"/>
  <c r="G62" i="43"/>
  <c r="C62" i="43"/>
  <c r="J19" i="53" s="1"/>
  <c r="K19" i="53" s="1"/>
  <c r="D7" i="5"/>
  <c r="B125" i="48"/>
  <c r="B126" i="48" s="1"/>
  <c r="G47" i="34"/>
  <c r="G25" i="34"/>
  <c r="G40" i="34"/>
  <c r="E15" i="24"/>
  <c r="G30" i="28"/>
  <c r="C19" i="28"/>
  <c r="C30" i="28" s="1"/>
  <c r="G29" i="33"/>
  <c r="J49" i="34"/>
  <c r="I49" i="34"/>
  <c r="G42" i="34"/>
  <c r="I28" i="53"/>
  <c r="V7" i="15"/>
  <c r="I31" i="53" l="1"/>
  <c r="I36" i="53" s="1"/>
  <c r="Q15" i="24"/>
  <c r="G32" i="33"/>
  <c r="J28" i="53"/>
  <c r="K28" i="53" s="1"/>
  <c r="G41" i="34"/>
  <c r="G48" i="34" s="1"/>
  <c r="E32" i="5"/>
  <c r="G21" i="34"/>
  <c r="V8" i="15"/>
  <c r="W41" i="15" l="1"/>
  <c r="F32" i="5" s="1"/>
  <c r="W47" i="15"/>
  <c r="G23" i="34"/>
  <c r="G20" i="34"/>
  <c r="G19" i="34"/>
  <c r="J6" i="53" l="1"/>
  <c r="J21" i="53" s="1"/>
  <c r="J31" i="53" s="1"/>
  <c r="J36" i="53" s="1"/>
  <c r="E47" i="15"/>
  <c r="D63" i="43"/>
  <c r="D64" i="43" s="1"/>
  <c r="J227" i="51"/>
  <c r="G10" i="34"/>
  <c r="G18" i="34"/>
  <c r="G13" i="34"/>
  <c r="K21" i="53" l="1"/>
  <c r="K6" i="53"/>
  <c r="J235" i="51"/>
  <c r="D38" i="5"/>
  <c r="G17" i="34"/>
  <c r="G49" i="34" s="1"/>
  <c r="G26" i="34"/>
  <c r="G50" i="34" s="1"/>
  <c r="F38" i="5" l="1"/>
  <c r="J18" i="34"/>
  <c r="K31" i="53" l="1"/>
  <c r="E31" i="53"/>
  <c r="E36" i="53"/>
  <c r="E38" i="5"/>
  <c r="J19" i="34"/>
  <c r="J26" i="34" s="1"/>
  <c r="J50" i="34" s="1"/>
  <c r="K18" i="34"/>
  <c r="K36" i="53" l="1"/>
  <c r="K37" i="53" s="1"/>
  <c r="J38" i="53"/>
  <c r="L18" i="34"/>
  <c r="K19" i="34"/>
  <c r="K26" i="34" s="1"/>
  <c r="K50" i="34" s="1"/>
  <c r="L19" i="34" l="1"/>
  <c r="L26" i="34" s="1"/>
  <c r="L50" i="34" s="1"/>
  <c r="L15" i="24"/>
  <c r="Q23" i="24"/>
  <c r="L23" i="24"/>
  <c r="J37" i="53" l="1"/>
  <c r="J39" i="53"/>
</calcChain>
</file>

<file path=xl/sharedStrings.xml><?xml version="1.0" encoding="utf-8"?>
<sst xmlns="http://schemas.openxmlformats.org/spreadsheetml/2006/main" count="1560" uniqueCount="976">
  <si>
    <t>Állategészségügyi és mg-i feladat</t>
  </si>
  <si>
    <t>Vízrendezés, belvízelvezetés</t>
  </si>
  <si>
    <t>Köztisztasági feladatok</t>
  </si>
  <si>
    <t>Temetőfenntartás</t>
  </si>
  <si>
    <t>Környezetvédelmi vizsgálatok</t>
  </si>
  <si>
    <t>Összesen</t>
  </si>
  <si>
    <t>Fenntartási költségek összesen</t>
  </si>
  <si>
    <t>Pályázati Alapok összesen</t>
  </si>
  <si>
    <t>I. Pályázati Alapok</t>
  </si>
  <si>
    <t>1. Közoktatási pályázati alapok</t>
  </si>
  <si>
    <t>Rendezvények összesen</t>
  </si>
  <si>
    <t>Mindösszesen</t>
  </si>
  <si>
    <t>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</si>
  <si>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</si>
  <si>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</si>
  <si>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</si>
  <si>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</si>
  <si>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</si>
  <si>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</si>
  <si>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</si>
  <si>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</si>
  <si>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</si>
  <si>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Tartalék</t>
  </si>
  <si>
    <t>Adósságszolgálat</t>
  </si>
  <si>
    <t>terv</t>
  </si>
  <si>
    <t xml:space="preserve">Iskolatej program finanszírozás </t>
  </si>
  <si>
    <t xml:space="preserve">                   SIÓFOK VÁROS ÖNKORMÁNYZATÁNAK BEVÉTELEI</t>
  </si>
  <si>
    <t>2007.évi</t>
  </si>
  <si>
    <t>Kórház struktúra váltás</t>
  </si>
  <si>
    <t xml:space="preserve">Kötvény </t>
  </si>
  <si>
    <t>2012. év</t>
  </si>
  <si>
    <t>Könyvtár átépítés</t>
  </si>
  <si>
    <t xml:space="preserve">Axel Springer Kft. </t>
  </si>
  <si>
    <t>Média</t>
  </si>
  <si>
    <t>Beruházás (1)</t>
  </si>
  <si>
    <t>Felújítás (2)</t>
  </si>
  <si>
    <t>Hosszú lejáratú hitel és kötvény kamata</t>
  </si>
  <si>
    <t>Kórház Sürgősségi Ellátás</t>
  </si>
  <si>
    <t xml:space="preserve">Közhasznú foglalkoztatottak </t>
  </si>
  <si>
    <r>
      <t>m</t>
    </r>
    <r>
      <rPr>
        <vertAlign val="superscript"/>
        <sz val="11"/>
        <rFont val="Times New Roman"/>
        <family val="1"/>
        <charset val="238"/>
      </rPr>
      <t>2</t>
    </r>
  </si>
  <si>
    <r>
      <t>m</t>
    </r>
    <r>
      <rPr>
        <vertAlign val="superscript"/>
        <sz val="11"/>
        <rFont val="Times New Roman"/>
        <family val="1"/>
        <charset val="238"/>
      </rPr>
      <t>2</t>
    </r>
    <r>
      <rPr>
        <sz val="10"/>
        <rFont val="Arial"/>
        <family val="2"/>
        <charset val="238"/>
      </rPr>
      <t/>
    </r>
  </si>
  <si>
    <t>Egyéb kiadások, támogatások előirányzata (3)</t>
  </si>
  <si>
    <t>lakásépítés összegét (5)</t>
  </si>
  <si>
    <t>Panelfelújítás</t>
  </si>
  <si>
    <t>közvilágítás korszerűsítés</t>
  </si>
  <si>
    <t>13. sz. melléklet</t>
  </si>
  <si>
    <t>Működési kiadás</t>
  </si>
  <si>
    <t>int</t>
  </si>
  <si>
    <t>átvett pénzeszköz</t>
  </si>
  <si>
    <t>Intézményi szinten</t>
  </si>
  <si>
    <t>összességében</t>
  </si>
  <si>
    <t>mérleg</t>
  </si>
  <si>
    <t>Felhalmozási</t>
  </si>
  <si>
    <t>öszesen</t>
  </si>
  <si>
    <t>Mérlegben</t>
  </si>
  <si>
    <t>17.</t>
  </si>
  <si>
    <t>18.</t>
  </si>
  <si>
    <t>19.</t>
  </si>
  <si>
    <t>20.</t>
  </si>
  <si>
    <t>21.</t>
  </si>
  <si>
    <t>22.</t>
  </si>
  <si>
    <t>23.</t>
  </si>
  <si>
    <t>26.</t>
  </si>
  <si>
    <t>Összesen:</t>
  </si>
  <si>
    <t>Megnevezés</t>
  </si>
  <si>
    <t>Hitel felvétel</t>
  </si>
  <si>
    <t>Utána</t>
  </si>
  <si>
    <t>H i t e l e k:</t>
  </si>
  <si>
    <t xml:space="preserve">CIB Kiliti szennyvízre    </t>
  </si>
  <si>
    <t>CIB Útépítésre</t>
  </si>
  <si>
    <t>ERSTE Útépítésre</t>
  </si>
  <si>
    <t xml:space="preserve">VOLKSBANK </t>
  </si>
  <si>
    <t>H i t e l e k   összesen:</t>
  </si>
  <si>
    <t>K a m a t o k :</t>
  </si>
  <si>
    <t xml:space="preserve">        - CIB útépítésre</t>
  </si>
  <si>
    <t xml:space="preserve">        - ERSTE útépítésre</t>
  </si>
  <si>
    <t xml:space="preserve">        - VOLKSBANK</t>
  </si>
  <si>
    <t>K a m a t o k  összesen:</t>
  </si>
  <si>
    <t>7. sz. melléklet</t>
  </si>
  <si>
    <t xml:space="preserve">                         Siófok Város Önkormányzatának több éves kihatással járó feladatai</t>
  </si>
  <si>
    <t>Beruházás megnevezése</t>
  </si>
  <si>
    <t xml:space="preserve">Tervezett összeg </t>
  </si>
  <si>
    <t>8.sz.melléklet</t>
  </si>
  <si>
    <t xml:space="preserve">              Létszám  ( fő  )</t>
  </si>
  <si>
    <t>9.sz.melléklet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</si>
  <si>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</si>
  <si>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</si>
  <si>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</si>
  <si>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</si>
  <si>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</si>
  <si>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</si>
  <si>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</si>
  <si>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</si>
  <si>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Szeptemb.</t>
  </si>
  <si>
    <t>Október</t>
  </si>
  <si>
    <t>November</t>
  </si>
  <si>
    <t>December</t>
  </si>
  <si>
    <t>Bevételek</t>
  </si>
  <si>
    <t>Saját bevétel</t>
  </si>
  <si>
    <t>Előző havi záró pénzállomány</t>
  </si>
  <si>
    <t>Kiadások</t>
  </si>
  <si>
    <t>Működési kiadások</t>
  </si>
  <si>
    <t>Felújítási kiadások</t>
  </si>
  <si>
    <t>Fejlesztési kiadások</t>
  </si>
  <si>
    <t>Tartalék felhasználás</t>
  </si>
  <si>
    <t>10. sz. melléklet</t>
  </si>
  <si>
    <t>I. Működési bevételek és kiadások</t>
  </si>
  <si>
    <t>Intézményi működési bevételek</t>
  </si>
  <si>
    <t xml:space="preserve">Önkormányzatok sajátos működési bevételei </t>
  </si>
  <si>
    <t>Működési célú pénzesz.átvétel áth-on kivülről</t>
  </si>
  <si>
    <t>Támogatásértékű működési bevétel</t>
  </si>
  <si>
    <t>Műk.-i célú előző évi pénzmaradvány igénybevétel</t>
  </si>
  <si>
    <t>Működési célú bevételek összesen:</t>
  </si>
  <si>
    <t>Személyi juttatások</t>
  </si>
  <si>
    <t>Munkaadókat terhelő járulékok</t>
  </si>
  <si>
    <t>Dologi kiadások és egyéb folyó kiadások</t>
  </si>
  <si>
    <t>Működési célú pénzeszk. átadás, egyéb tám</t>
  </si>
  <si>
    <t>Támogatásértékű működési kiadás</t>
  </si>
  <si>
    <t xml:space="preserve">Ellátottak pénzbeli juttatása </t>
  </si>
  <si>
    <t>Rövid lejáratú hitel visszafiz.</t>
  </si>
  <si>
    <t>Tartalékok</t>
  </si>
  <si>
    <t>Működési célú kiadások összesen</t>
  </si>
  <si>
    <t>II. Felhalmozási célú bevételek  és kiadások</t>
  </si>
  <si>
    <t>Önkorm. felhalm. és tőke jellegű bevételei</t>
  </si>
  <si>
    <t>Önkorm.sajátos felhalm. és tőke bevételei</t>
  </si>
  <si>
    <t xml:space="preserve">Felhalm.célú pénzeszk.áth-on kívül                           </t>
  </si>
  <si>
    <t>Támogatásértékű felhalmozási bevétel</t>
  </si>
  <si>
    <t>Felhalm.célú bevételek összesen</t>
  </si>
  <si>
    <t>Felhalm. kiadások áfa-val együtt</t>
  </si>
  <si>
    <t>Felújítási kiadások áfa-val együtt</t>
  </si>
  <si>
    <t>Felhalm.célú kölcsönök nyújtása és törleszt</t>
  </si>
  <si>
    <t xml:space="preserve">Hosszú lejáratú hitel visszafizetése                                </t>
  </si>
  <si>
    <t>Felhalmozási célú kiadások összesen</t>
  </si>
  <si>
    <t>Önkormányzat bevételei összesen</t>
  </si>
  <si>
    <t>Önkormányzat kiadásai összesen</t>
  </si>
  <si>
    <t>-</t>
  </si>
  <si>
    <t>11.sz.melléklet</t>
  </si>
  <si>
    <t>2008. év</t>
  </si>
  <si>
    <t>Jogcím</t>
  </si>
  <si>
    <t>Lakott külterülettel kapcsolatos feladatok</t>
  </si>
  <si>
    <t>Üdülőhelyi feladatok</t>
  </si>
  <si>
    <t>Pénzbeli szociális juttatások</t>
  </si>
  <si>
    <t>Szociális és gyermekjóléti alapszolgáltatás feladatai</t>
  </si>
  <si>
    <t>Szociális és gyermekvédelmi bentlakásos és átmeneti elhelyezés</t>
  </si>
  <si>
    <t>Hajléktalanok átmeneti intézményei</t>
  </si>
  <si>
    <t>Kiliti Viziközmű társulat</t>
  </si>
  <si>
    <t>Gyermekek napközbeni ellátása</t>
  </si>
  <si>
    <t>Közoktatási alaphozzájárulás</t>
  </si>
  <si>
    <t>Közoktatási kiegészítő hozzájárulások</t>
  </si>
  <si>
    <t>Helyi közművelődési és közgyűjteményi feladatok</t>
  </si>
  <si>
    <t>Pedagógiai szakszolgálat</t>
  </si>
  <si>
    <t>Helyi önkormányzat hivatásos tűzoltóságok támogatása</t>
  </si>
  <si>
    <t>Mindösszesen:</t>
  </si>
  <si>
    <t xml:space="preserve">                                  Normatív támogatás                                   </t>
  </si>
  <si>
    <t>Pályázat útján eladásra kijelölt ingatlanok</t>
  </si>
  <si>
    <t xml:space="preserve">       T e r v</t>
  </si>
  <si>
    <t>2006.évi</t>
  </si>
  <si>
    <t>I/ Felnőtt segélyezés</t>
  </si>
  <si>
    <t>1./ Rendszeres felnőtt segélyezés</t>
  </si>
  <si>
    <t xml:space="preserve">  - Aktív korú nem foglalkoztatottak</t>
  </si>
  <si>
    <t xml:space="preserve">  - Időskorúak járadéka</t>
  </si>
  <si>
    <t xml:space="preserve">  - Átmeneti szociális segély</t>
  </si>
  <si>
    <t xml:space="preserve">  - Munkanélküli jöv.pótló tám.</t>
  </si>
  <si>
    <t xml:space="preserve">        egészségügyi hozzájárulás</t>
  </si>
  <si>
    <t xml:space="preserve">  - Lakásfenntartási támogatás</t>
  </si>
  <si>
    <t xml:space="preserve">  - Ápolási díj</t>
  </si>
  <si>
    <t xml:space="preserve">  - Temetési segély, köztemetés</t>
  </si>
  <si>
    <t xml:space="preserve">  - Méltányossági közggyógyellátás</t>
  </si>
  <si>
    <t xml:space="preserve">  - Mozgáskorlátozottak közlekedési tám.</t>
  </si>
  <si>
    <t xml:space="preserve">     Felnőtt segélyezés összesen:</t>
  </si>
  <si>
    <t>II./ Gyermeksegélyezés</t>
  </si>
  <si>
    <t xml:space="preserve">  - Rendszeres gyermekvédelmi támogatás</t>
  </si>
  <si>
    <t xml:space="preserve">  - Rendkívüli gyermekvédelmi támogatás</t>
  </si>
  <si>
    <t xml:space="preserve">  - Tartásdíj megelőlegezés</t>
  </si>
  <si>
    <t xml:space="preserve">  - Otthonteremtési támogatás</t>
  </si>
  <si>
    <t xml:space="preserve">     Gyermeksegélyezés összesen:</t>
  </si>
  <si>
    <t xml:space="preserve">     Segélyezés összesen:</t>
  </si>
  <si>
    <t xml:space="preserve">             Szociális és gyermekvédelmi ellátások </t>
  </si>
  <si>
    <t>A működési és fejlesztési célú bevételek és kiadások</t>
  </si>
  <si>
    <t>Kezdeti</t>
  </si>
  <si>
    <t>Céltartalék</t>
  </si>
  <si>
    <t>+</t>
  </si>
  <si>
    <t>összesen</t>
  </si>
  <si>
    <t>Alakulása</t>
  </si>
  <si>
    <t>ERSTE Infrastuktúra fejl.</t>
  </si>
  <si>
    <t>Viziközmütől átvállalt</t>
  </si>
  <si>
    <t xml:space="preserve">        - ERSTE infrastrukt.</t>
  </si>
  <si>
    <t xml:space="preserve">      -Viziközműtől átvállalt</t>
  </si>
  <si>
    <t>Fordított ÁFA</t>
  </si>
  <si>
    <t>2009.évi</t>
  </si>
  <si>
    <t>2009. év</t>
  </si>
  <si>
    <t>Vált. %</t>
  </si>
  <si>
    <t>2010.évi</t>
  </si>
  <si>
    <t>2012. évre</t>
  </si>
  <si>
    <t>Különbség</t>
  </si>
  <si>
    <t>ÖNKORMÁNYZAT ÖSSZESEN:</t>
  </si>
  <si>
    <t>Vagyon értékesítés</t>
  </si>
  <si>
    <t>hrsz.</t>
  </si>
  <si>
    <t>Kötvény</t>
  </si>
  <si>
    <t>.december 31.</t>
  </si>
  <si>
    <t>Diáksport</t>
  </si>
  <si>
    <t xml:space="preserve"> 2005.évi</t>
  </si>
  <si>
    <t>2011. évre</t>
  </si>
  <si>
    <t>FELÚJÍTÁS</t>
  </si>
  <si>
    <t>FEJLESZTÉS</t>
  </si>
  <si>
    <t>Felhalmozási kiadások</t>
  </si>
  <si>
    <t>BERUHÁZÁS ÖSSZESEN</t>
  </si>
  <si>
    <t>BERUHÁZÁS</t>
  </si>
  <si>
    <t>MŰKÖDÉS</t>
  </si>
  <si>
    <t>MŰKÖDÉS ÖSSZESEN:</t>
  </si>
  <si>
    <t>BERUHÁZÁS/MŰKÖDÉS EGYÜTTESEN</t>
  </si>
  <si>
    <t>2010. év</t>
  </si>
  <si>
    <t xml:space="preserve">3.sz </t>
  </si>
  <si>
    <t>ebből városüzemeltetés</t>
  </si>
  <si>
    <t>intézmény</t>
  </si>
  <si>
    <t xml:space="preserve">Kórház </t>
  </si>
  <si>
    <t>beruházási osztály</t>
  </si>
  <si>
    <t>Tűzoltóság</t>
  </si>
  <si>
    <t>intézményi</t>
  </si>
  <si>
    <t>Intézményi</t>
  </si>
  <si>
    <t>Bahart</t>
  </si>
  <si>
    <t>maradék</t>
  </si>
  <si>
    <t>29.</t>
  </si>
  <si>
    <t>Fonyódi erdőfelújítás</t>
  </si>
  <si>
    <t>Kórház sürgősségi ellátás pályázat</t>
  </si>
  <si>
    <t>33.</t>
  </si>
  <si>
    <t>35.</t>
  </si>
  <si>
    <t>36.</t>
  </si>
  <si>
    <t>Fejlesztési</t>
  </si>
  <si>
    <t>Működési</t>
  </si>
  <si>
    <t>2008.évi</t>
  </si>
  <si>
    <t>I. Áthúzódó beruházások</t>
  </si>
  <si>
    <t>10.</t>
  </si>
  <si>
    <t>11.</t>
  </si>
  <si>
    <t>12.</t>
  </si>
  <si>
    <t>13.</t>
  </si>
  <si>
    <t>14.</t>
  </si>
  <si>
    <t>15.</t>
  </si>
  <si>
    <t>16.</t>
  </si>
  <si>
    <t xml:space="preserve">   </t>
  </si>
  <si>
    <t>Kiadások összesen</t>
  </si>
  <si>
    <t>BEVÉTELEK</t>
  </si>
  <si>
    <t>Támogatás</t>
  </si>
  <si>
    <t>Kórház</t>
  </si>
  <si>
    <t>Pénzmaradvány</t>
  </si>
  <si>
    <t>1./</t>
  </si>
  <si>
    <t>Átvett pénzeszközök</t>
  </si>
  <si>
    <t>Siófoki Hírek</t>
  </si>
  <si>
    <t>2./</t>
  </si>
  <si>
    <t>Balaton-parti Kft.</t>
  </si>
  <si>
    <t>Nem lakás céljára szolgáló helyiségek</t>
  </si>
  <si>
    <t>Közterület használat</t>
  </si>
  <si>
    <t>3./</t>
  </si>
  <si>
    <t>Értékesítés</t>
  </si>
  <si>
    <t>4./</t>
  </si>
  <si>
    <t>5./</t>
  </si>
  <si>
    <t>Kiszámlázott ÁFA</t>
  </si>
  <si>
    <t>Visszaigényelt ÁFA</t>
  </si>
  <si>
    <t>6./</t>
  </si>
  <si>
    <t>Helyi iparűzési adó</t>
  </si>
  <si>
    <t>Gépjárműadó</t>
  </si>
  <si>
    <t>Bírság, pótlék</t>
  </si>
  <si>
    <t>7./</t>
  </si>
  <si>
    <t>Lakástámogatás törlesztő részlet</t>
  </si>
  <si>
    <t>Munkáltatói támogatás részlet</t>
  </si>
  <si>
    <t>Viziközmű társulat</t>
  </si>
  <si>
    <t>8./</t>
  </si>
  <si>
    <t>9./</t>
  </si>
  <si>
    <t>Közművelődés</t>
  </si>
  <si>
    <t>Szociálpolitikai feladatok</t>
  </si>
  <si>
    <t>Egyéb feladatok</t>
  </si>
  <si>
    <t>Szakfeladat megnevezése</t>
  </si>
  <si>
    <t>Zöldterületek, parkok fenntartása</t>
  </si>
  <si>
    <t>Közutak, hidak, járdák, parkolók</t>
  </si>
  <si>
    <t>Építés és településfejlesztés</t>
  </si>
  <si>
    <t>Közvilágítás</t>
  </si>
  <si>
    <t>ebből</t>
  </si>
  <si>
    <t>FEJLESZTÉS/FELÚJÍTÁS ÖSSZESEN:</t>
  </si>
  <si>
    <t>24.</t>
  </si>
  <si>
    <t>25.</t>
  </si>
  <si>
    <t>27.</t>
  </si>
  <si>
    <t>Egyéb bérleti díj</t>
  </si>
  <si>
    <t>Talajterhelési díj</t>
  </si>
  <si>
    <t>28.</t>
  </si>
  <si>
    <t>30.</t>
  </si>
  <si>
    <t>31.</t>
  </si>
  <si>
    <t>32.</t>
  </si>
  <si>
    <t>34.</t>
  </si>
  <si>
    <t>37.</t>
  </si>
  <si>
    <t>38.</t>
  </si>
  <si>
    <t>Panel felújítás</t>
  </si>
  <si>
    <t>II. Pályázott beruházások</t>
  </si>
  <si>
    <t>Déli tehermentesítő út és híd</t>
  </si>
  <si>
    <t>intézményi beruházások (4)</t>
  </si>
  <si>
    <t>1/A. sz. melléklet</t>
  </si>
  <si>
    <t>Hull.gazd.haszn.díj-áthúzódó 2010-ről déli területek</t>
  </si>
  <si>
    <t>2011. évi terv</t>
  </si>
  <si>
    <t>Kórház struktúraváltás pályázat</t>
  </si>
  <si>
    <t>Építményadó</t>
  </si>
  <si>
    <t>III. Egyéb beruházások</t>
  </si>
  <si>
    <t>IV. Útépítések/Járdaépítések</t>
  </si>
  <si>
    <t>V. Vízépítések</t>
  </si>
  <si>
    <t>VI. Hídépítések</t>
  </si>
  <si>
    <t>VII. Parkoló építések</t>
  </si>
  <si>
    <t>VIII. Tervezési feladatok</t>
  </si>
  <si>
    <t>IX. Egyéb fejlesztés</t>
  </si>
  <si>
    <t>2011.évi</t>
  </si>
  <si>
    <t xml:space="preserve">  - Aktív korúak bérpótló támogatása</t>
  </si>
  <si>
    <t xml:space="preserve">  - Aktív korúak rendszeres szociális segélye</t>
  </si>
  <si>
    <t xml:space="preserve">                              méltányos</t>
  </si>
  <si>
    <t xml:space="preserve">                              normatív</t>
  </si>
  <si>
    <t xml:space="preserve">                              alanyi</t>
  </si>
  <si>
    <t xml:space="preserve">  - Óvodáztatási támogatás</t>
  </si>
  <si>
    <t>12.sz.melléklet</t>
  </si>
  <si>
    <t>2013. évre</t>
  </si>
  <si>
    <t>Hitel</t>
  </si>
  <si>
    <t>2013. év</t>
  </si>
  <si>
    <t>Ész-Ker Kft.</t>
  </si>
  <si>
    <t>2009-ig</t>
  </si>
  <si>
    <t>Hitel törlesztés tény</t>
  </si>
  <si>
    <t>Hitel törlesztés várható</t>
  </si>
  <si>
    <t>Kötvény "Siófok Jövőjéért" II. felvét:</t>
  </si>
  <si>
    <t>Kötvény "Siófok Jövőjéért" felvét:</t>
  </si>
  <si>
    <t>Kötvény "Siófok Jövőjéért":</t>
  </si>
  <si>
    <t>Kötvény "Siófok Jövőjéért" II. :</t>
  </si>
  <si>
    <t>Kötvény kamata</t>
  </si>
  <si>
    <t>Támogatási kölcsön igénybevétele, visszatérülése</t>
  </si>
  <si>
    <t>Államháztartáson kívülre irányuló (6)</t>
  </si>
  <si>
    <t>2011.évre</t>
  </si>
  <si>
    <t>Önkorm.költségvetési tám.</t>
  </si>
  <si>
    <t xml:space="preserve"> - értékesített tárgyi eszközök és immat.javak áfa-ja</t>
  </si>
  <si>
    <t>Turisztikai Szolgáltatások Fejlesztése Siófok Város emblematikus jelképében a Víztoronyban DDOP-2.1.1/D-09-2010-0001</t>
  </si>
  <si>
    <t>2012. évi koncepció</t>
  </si>
  <si>
    <t>2012. évi</t>
  </si>
  <si>
    <t>%</t>
  </si>
  <si>
    <t>10./</t>
  </si>
  <si>
    <t>11./</t>
  </si>
  <si>
    <t>12./</t>
  </si>
  <si>
    <t>13./</t>
  </si>
  <si>
    <t>14./</t>
  </si>
  <si>
    <t>15./</t>
  </si>
  <si>
    <t>1/B. sz. melléklet</t>
  </si>
  <si>
    <t>Osztalék- és hozambevétel</t>
  </si>
  <si>
    <t>Munkáltatót terhelő járulékok</t>
  </si>
  <si>
    <t>Ellátottak pénzbeli juttatása</t>
  </si>
  <si>
    <t>MŰKÖDÉSI CÉLÚ BEVÉTELEK</t>
  </si>
  <si>
    <t>MŰKÖDÉSI CÉLÚ KIADÁSOK</t>
  </si>
  <si>
    <t>Felújítások</t>
  </si>
  <si>
    <t>FELHALMOZÁSI CÉLÚ BEVÉTELEK</t>
  </si>
  <si>
    <t>FELHALMOZÁSI CÉLÚ KIADÁSOK</t>
  </si>
  <si>
    <t>Működési célú tartalék</t>
  </si>
  <si>
    <t>BEVÉTELEK MINDÖSSZESEN</t>
  </si>
  <si>
    <t>KIADÁSOK MINDÖSSZESEN</t>
  </si>
  <si>
    <t>Turisztikai szolgáltatások fejlesztése a Víztoronyban DDOP.2.1.1/D2010-0001</t>
  </si>
  <si>
    <t>Siófok hőközpont hőigényének kielégítése biomassza felhaszn. KEOP-4.2.0/B/09-2010-0047</t>
  </si>
  <si>
    <t>39.</t>
  </si>
  <si>
    <t>40.</t>
  </si>
  <si>
    <t>41.</t>
  </si>
  <si>
    <t>42.</t>
  </si>
  <si>
    <t>43.</t>
  </si>
  <si>
    <t>X. Parkok és zöldfelületek</t>
  </si>
  <si>
    <t>XI. Közvilágítás</t>
  </si>
  <si>
    <t>Aluljáró lépcsőinek felújítása</t>
  </si>
  <si>
    <t>Marosi körforgalom kisajátítás MÁV</t>
  </si>
  <si>
    <t>56.</t>
  </si>
  <si>
    <t>FEJLESZTÉS ÖSSZESEN ( I-XI. összesen):</t>
  </si>
  <si>
    <t>XII. Áthúzódó felújítások</t>
  </si>
  <si>
    <t>XIII. Intézményi felújítások</t>
  </si>
  <si>
    <t>XIV. Egyéb felújítási feladatok</t>
  </si>
  <si>
    <t>Tószabályozás</t>
  </si>
  <si>
    <t>Informatika</t>
  </si>
  <si>
    <t>Kisajátítások, kártalanítási összegek</t>
  </si>
  <si>
    <t>Egyéb kisösszegű bevételek</t>
  </si>
  <si>
    <t>Hulladékártalmatlanítási díj</t>
  </si>
  <si>
    <t>Útalap bevétele</t>
  </si>
  <si>
    <t>Osztalék AVE ZÖLDFOK Zrt.</t>
  </si>
  <si>
    <t>BAHART Zrt.</t>
  </si>
  <si>
    <t>Postaköltség</t>
  </si>
  <si>
    <t>Siófoki új tehermentesítő út létesítése KÖZOP-3.5.0.-09-11-2011-0012</t>
  </si>
  <si>
    <t>Továbbszámlázott szolgáltatás</t>
  </si>
  <si>
    <t>Helyi és térségi jelentőségű vízvédelmi rendsz.rekonstr.</t>
  </si>
  <si>
    <t>MINDÖSSZESEN</t>
  </si>
  <si>
    <t>Hajléktalan szálló bővítés</t>
  </si>
  <si>
    <t>Közvilágítás korszerűsítés KEOP-5.3.0/A/09-2010-0358</t>
  </si>
  <si>
    <t>II. Rendezvények</t>
  </si>
  <si>
    <t>Közvilágítás egyéb költségek (műszaki ellenőr, könyvvizsgálat, nyilvánosság, szakhatóság)</t>
  </si>
  <si>
    <t>Helyi és térségi jelentőségű vízvédelmi rendszerek rekonstrukciója egyéb költségek (műszaki ellenőr)</t>
  </si>
  <si>
    <t>Siófok Vilma majori árok kapacitás bővítése DDOP-5.1.5/B-09-2009-0024</t>
  </si>
  <si>
    <t>Siófok Vilma majori árok kapacitás bővítése egyéb költségek (műszaki ellenőr, könyvvizsgálat)</t>
  </si>
  <si>
    <t>BAHART részvény vásárlás (Szántód)</t>
  </si>
  <si>
    <t>BAHART részvény vásárlás (Balatonszemes)</t>
  </si>
  <si>
    <t>BAHART részvény vásárlás (Balatonudvari)</t>
  </si>
  <si>
    <t>BAHART részvény vásárlás (Tihany)</t>
  </si>
  <si>
    <t>Galérius Fürdő ingatlanvásárlás</t>
  </si>
  <si>
    <t xml:space="preserve">        Hitel: tőke</t>
  </si>
  <si>
    <t xml:space="preserve">                  kamat</t>
  </si>
  <si>
    <t xml:space="preserve">                  kötvény</t>
  </si>
  <si>
    <t xml:space="preserve">                  kötvény kamat</t>
  </si>
  <si>
    <t>Helyi és térségi jelentőségű vízvédelmi rendszerek rekonstrukciója DDOP-5.1.5/B-11-2011-0030</t>
  </si>
  <si>
    <t>Siófoki Bányász SE</t>
  </si>
  <si>
    <t>Rendelőintézet hibáinak kijavítása</t>
  </si>
  <si>
    <t>ezerFt-ban</t>
  </si>
  <si>
    <t xml:space="preserve">                            ezerFt-ban</t>
  </si>
  <si>
    <t>Idegenforgalmi kiegészítő támogatás</t>
  </si>
  <si>
    <t>FELÚJÍTÁS ÖSSZESEN  (XII-XIV. összesen)</t>
  </si>
  <si>
    <t>MOK + külföldi pótdíjak behajtása programfejlesztés</t>
  </si>
  <si>
    <t>Víztorony felső szint informatikai kialakítása</t>
  </si>
  <si>
    <t>Könyvtár belsőépítészet kialakítása</t>
  </si>
  <si>
    <t>Déli tehermentesítő egyéb költségei (szimulációs vizsgálat, könyvvizsgálói díj)</t>
  </si>
  <si>
    <t>Tulajdonviszonyok rendezése a déli tehermentesítőnél (telekvásárlás, bérleti szerződés)</t>
  </si>
  <si>
    <t>Déli tehermentesítő tervezési díj (eng. terv + kiviteli terv)</t>
  </si>
  <si>
    <t>Fűtésrendszer korszerűsítés a Perczel Mór Gimnáziumban - KEOP pályázat javítása</t>
  </si>
  <si>
    <t>Sió parti kerékpárút helyreállítása</t>
  </si>
  <si>
    <t>Intézmények energetikai vizsgálata</t>
  </si>
  <si>
    <t>Illegális szemétlerakók bekamerázása</t>
  </si>
  <si>
    <t>Gimnázium energetikai szakvéleménye</t>
  </si>
  <si>
    <t xml:space="preserve">     szociális segélye (90%) </t>
  </si>
  <si>
    <t xml:space="preserve">  - Egészségkárosodottak rendszeres </t>
  </si>
  <si>
    <t xml:space="preserve">  - Térítési díj</t>
  </si>
  <si>
    <t>Siófok 8985/12 hrsz.-ú ingatlan megvétele</t>
  </si>
  <si>
    <t>Önkormányzati lakások folyamatos felújítása</t>
  </si>
  <si>
    <t>16./</t>
  </si>
  <si>
    <t>Víztorony bérleti díj (földszint)</t>
  </si>
  <si>
    <t>Víztorony bérleti díj (felső szint)</t>
  </si>
  <si>
    <t>KIKK-Kreatív Innovációk a Kultúrán keresztül TÁMOP-3.2.3/A-11/1</t>
  </si>
  <si>
    <t>Helyi és térségi turisztikai desztinációs menedzsment szervezetek létrehozása és fejlesztése        DDOP-2.1.3/C-11</t>
  </si>
  <si>
    <t>ÖNKORMÁNYZAT KIADÁSAI</t>
  </si>
  <si>
    <t>Intézmények közműveinek leválasztása</t>
  </si>
  <si>
    <t>I.</t>
  </si>
  <si>
    <t>Siófok Fő tér 5. I/2 szám alatti bérlakás bérleti szerződés megszüntetése</t>
  </si>
  <si>
    <t>Siófok, Szent L.-Halápi-Csúszda u. Balaton közti helyi építési szabályzatának módosítása</t>
  </si>
  <si>
    <t>Siófok, Köztársaság u. 10. bérlakás bérleti szerződés megszüntetése</t>
  </si>
  <si>
    <t>Ringló u járda tervezés</t>
  </si>
  <si>
    <t xml:space="preserve">Római Katolikus Egyház </t>
  </si>
  <si>
    <t>Dél-Balatoni Szennyvíztársulástól önrész visszatérítés</t>
  </si>
  <si>
    <t>Önkormányzat</t>
  </si>
  <si>
    <t>ÖNKORMÁNYZAT ÖSSZES BEVÉTELE</t>
  </si>
  <si>
    <t>ÖNKORMÁNYZAT ÖSSZES KIADÁSA</t>
  </si>
  <si>
    <t>Önkormányzat fejlesztési feladatai</t>
  </si>
  <si>
    <t xml:space="preserve">        - CIB sz.vízre</t>
  </si>
  <si>
    <t>Állomány 2011.</t>
  </si>
  <si>
    <t>LÉTSZÁM ADATOK</t>
  </si>
  <si>
    <t>2011. év végéig</t>
  </si>
  <si>
    <t>2014. év</t>
  </si>
  <si>
    <t xml:space="preserve">                              alanyi (38.350.-Ft/fő)</t>
  </si>
  <si>
    <t xml:space="preserve">                              alanyi (29.500.-Ft/fő)</t>
  </si>
  <si>
    <t>Üzemeltetési jog visszafizetése Zöldfok Zrt.-nek ISPA projekt elszámolása után</t>
  </si>
  <si>
    <t>Siófok, Köztársaság u. 8.</t>
  </si>
  <si>
    <t>kollégium, udvar</t>
  </si>
  <si>
    <t>2/A Ordacsehi</t>
  </si>
  <si>
    <t>091/7</t>
  </si>
  <si>
    <t>ha</t>
  </si>
  <si>
    <t>szemétlerakó telep</t>
  </si>
  <si>
    <t>68.800.000</t>
  </si>
  <si>
    <t>091/9</t>
  </si>
  <si>
    <t>saját használatú út</t>
  </si>
  <si>
    <t>091/10</t>
  </si>
  <si>
    <t>2/B Balatonkeresztúr</t>
  </si>
  <si>
    <t>2/C Siófok</t>
  </si>
  <si>
    <t>3377/1</t>
  </si>
  <si>
    <t>beépítetlen terület</t>
  </si>
  <si>
    <t>A 2/A/B/C  alatt felsorolt ingatlanok együttesen értékesítendők</t>
  </si>
  <si>
    <t>ÖNKORMÁNYZAT</t>
  </si>
  <si>
    <t>2014. évre</t>
  </si>
  <si>
    <t xml:space="preserve"> - fordított áfa</t>
  </si>
  <si>
    <t xml:space="preserve"> - felhalmozási áfa visszatérülése</t>
  </si>
  <si>
    <t>Siófok, Batthyány u. 10.</t>
  </si>
  <si>
    <t>lakóház és udvar</t>
  </si>
  <si>
    <t>Siófok, Batthyány tér 1.</t>
  </si>
  <si>
    <t>6710/A/1-5</t>
  </si>
  <si>
    <t>lakás</t>
  </si>
  <si>
    <t xml:space="preserve">Siófok, Szent László u. </t>
  </si>
  <si>
    <t>2629/1</t>
  </si>
  <si>
    <t>üdülőépület és udvar</t>
  </si>
  <si>
    <t>Siófok, Ady E. u. 70.</t>
  </si>
  <si>
    <t>Siófok, Foki-hegy</t>
  </si>
  <si>
    <t>8988/33</t>
  </si>
  <si>
    <t>073</t>
  </si>
  <si>
    <t>nettó eladási ár</t>
  </si>
  <si>
    <t>2011. év</t>
  </si>
  <si>
    <t>Települési önkormányzat üzemelt.igazg,sport-kultúra</t>
  </si>
  <si>
    <t>Szociális juttatások</t>
  </si>
  <si>
    <t>Normatív hozzájárulás összesen:</t>
  </si>
  <si>
    <t>Pedagógus továbbképzés, szakvizsga</t>
  </si>
  <si>
    <t>Pedagógiai pótlékok kiegészítése</t>
  </si>
  <si>
    <t xml:space="preserve">Szociális továbbképzés </t>
  </si>
  <si>
    <t xml:space="preserve">Személyi jövedelemadó </t>
  </si>
  <si>
    <t>ÖSSZESEN:</t>
  </si>
  <si>
    <t>Körjegyzőség</t>
  </si>
  <si>
    <t xml:space="preserve">Körzeti igazgatás </t>
  </si>
  <si>
    <t>Siófok, Kálmán Imre stny. 13.</t>
  </si>
  <si>
    <t>filmszínház</t>
  </si>
  <si>
    <t>6.sz. melléklet</t>
  </si>
  <si>
    <t>Kötvények összesen</t>
  </si>
  <si>
    <t>Kötvény kamat összesen</t>
  </si>
  <si>
    <t xml:space="preserve">  - ból adók</t>
  </si>
  <si>
    <t xml:space="preserve">  - ból állami támogatás</t>
  </si>
  <si>
    <t xml:space="preserve">  - ból átengedett bevételek</t>
  </si>
  <si>
    <t>Bevételek összesen (1-7)</t>
  </si>
  <si>
    <t>Kiadások összesen (8-13)</t>
  </si>
  <si>
    <t xml:space="preserve">Pénzállomány </t>
  </si>
  <si>
    <t>2013. évi koncepció</t>
  </si>
  <si>
    <t>2013. évi</t>
  </si>
  <si>
    <t>2012. évi         terv</t>
  </si>
  <si>
    <t>Siófok Város Önkormányzata hitel törlesztése 2013. év</t>
  </si>
  <si>
    <t>2012. évi                    terv</t>
  </si>
  <si>
    <t xml:space="preserve">2013. évi előirányzat-felhasználási ütemterv </t>
  </si>
  <si>
    <t>2013-2014-2015 évi alakulását külön bemutató mérleg</t>
  </si>
  <si>
    <t>2015. évre</t>
  </si>
  <si>
    <t>3. sz. melléklet</t>
  </si>
  <si>
    <t>Thanhoffer villa felújítása</t>
  </si>
  <si>
    <t>Thanhoffer villa felújítása - műszaki ellenőri tevékenység</t>
  </si>
  <si>
    <t>Fő tér 5. sz. alatti lakások fűtésleválasztása</t>
  </si>
  <si>
    <t>Jubileum tér - Galamb köz kerékpár úttervfelújítás</t>
  </si>
  <si>
    <t>Víztorony forgó javítása</t>
  </si>
  <si>
    <t>SIOK játszóeszközök javítása, beszerzése</t>
  </si>
  <si>
    <t>Térfigyelő kamerák a Fő téren és a hivatal környékén (BM pályázat)</t>
  </si>
  <si>
    <t>Város térfigyelő kameráinak összehangolása</t>
  </si>
  <si>
    <t>Közvilágítás korszerűsítés (KEOP)</t>
  </si>
  <si>
    <t>Energetikai korszerűsítés a Siófoki Csárdaréti úti Pillangó Óvodában - egyéb költségek (műszaki ellenőr, könyvvizsgálat, nyilvánosság, szakhatóság, projektmenedzsment)</t>
  </si>
  <si>
    <t>Galérius fürdő - KEOP-4.2.0/A/11-2011-0515</t>
  </si>
  <si>
    <t>Óvodafejlesztés - TÁMOP-3.1.11</t>
  </si>
  <si>
    <t>BFT közösségi közlekedés színvonalának fejlesztése</t>
  </si>
  <si>
    <t>Károlyi szobor kamerázása</t>
  </si>
  <si>
    <t>Parkolóautomaták beszerzése</t>
  </si>
  <si>
    <t>Petőfi sétány kamerarendszer korszerűsítése</t>
  </si>
  <si>
    <t>Kerékpártároló helyek (burkolat+tároló) kiépítése - Fő tér és környéke</t>
  </si>
  <si>
    <t>Utcabútorok beszerzése</t>
  </si>
  <si>
    <t>Virágládák beszerzése Szűcs utcában</t>
  </si>
  <si>
    <t>Kerti pavilonok felújítása Millenáris parkban (zenepavilon pergolák)</t>
  </si>
  <si>
    <t>Fokihegyi kutyafuttató kerítésépítése</t>
  </si>
  <si>
    <t xml:space="preserve">Buszváró kiépítés Szabadság u. </t>
  </si>
  <si>
    <t>Mártírsirató szobor helyreállítása</t>
  </si>
  <si>
    <t>Ad Astra szobor helyreállítása</t>
  </si>
  <si>
    <t>Önkormányzati ingatlanok felújítása</t>
  </si>
  <si>
    <t>Cinege pihenő Töreki - tanösvény tábláinak felújítása</t>
  </si>
  <si>
    <t>Sóstói magaspart - tanösvény felújítása</t>
  </si>
  <si>
    <t>Perczel Mór Gimnázium</t>
  </si>
  <si>
    <t>Meggyfa utca déli oldalon járda építése</t>
  </si>
  <si>
    <t>Május 1. utca keleti oldal Gesztenye u. - Csersznye u. között járda</t>
  </si>
  <si>
    <t>Bodza u. kátyútalanítása, csapadékvíz elvezetése, felületi zárása</t>
  </si>
  <si>
    <t>Bláthy u. kátyútalanítása, csapadékvíz elvezetése, felületi zárás, járda építése Ringló u.-tól Ny-ra</t>
  </si>
  <si>
    <t>Kökény u. kátyútalanítása, csapadékvíz elvezetése, felületi zárása</t>
  </si>
  <si>
    <t>Indóház u.-i vasúti aluljáró előtti parkolók kiépítése</t>
  </si>
  <si>
    <t>Beszédes J. iskola előtti árok lefedése, parkolók kialakítása</t>
  </si>
  <si>
    <t>Mártírok útja vasúttól északra kétoldali járdafelújítás</t>
  </si>
  <si>
    <t>Erdei F. u. vízelvezetés, felületi zárás Reviczky u.-tól délre</t>
  </si>
  <si>
    <t>Koch R. u. 2-6. előtt parkolók bővítése</t>
  </si>
  <si>
    <t>Újhelyi temető előtt közvilágítás biztosítása</t>
  </si>
  <si>
    <t>Béke park felújítása, járda építés kitaposott nyomvonalon, felnőtt játszótér telepítése, mozgáskorlátozott fittness eszközök telepítése</t>
  </si>
  <si>
    <t>Koch R. u. magas padka átalakítása</t>
  </si>
  <si>
    <t xml:space="preserve">Kristály utca közvilágítás </t>
  </si>
  <si>
    <t>44.</t>
  </si>
  <si>
    <t>45.</t>
  </si>
  <si>
    <t>46.</t>
  </si>
  <si>
    <t>47.</t>
  </si>
  <si>
    <t>48.</t>
  </si>
  <si>
    <t>Kitaposott ösvények térkövezése a Foki-hegyen</t>
  </si>
  <si>
    <t>Deák köz járda újrarakása</t>
  </si>
  <si>
    <t>Akácvirág utca támfal építése</t>
  </si>
  <si>
    <t>Asztalos u. - Templom u. - Hóvirág u. parkolók kialakítása</t>
  </si>
  <si>
    <t>Csárdaréti óvodánál parkoló kialakítása</t>
  </si>
  <si>
    <t>Halápi utca teljes kiépítése</t>
  </si>
  <si>
    <t>Bajcsy Zs. utca Kele és Sió u. közötti szakaszon árok tisztítása, szintbe helyezése</t>
  </si>
  <si>
    <t>Déryné utca teljes rendbetétele (út, csatorna, zöldfelület)</t>
  </si>
  <si>
    <t>Tanácsház utca északi oldal 4 emeletes házak között a parkolók, csatornák, utak, zöldek felújítása</t>
  </si>
  <si>
    <t>Patak utca közvilágítása</t>
  </si>
  <si>
    <t>Beszédes sétány - Fiumei u. - Halápi u. közötti szakasz kialakítása</t>
  </si>
  <si>
    <t>Bajcsy Zs. u. teljes rekonstrukciója Marosi körforgalomtól keletre</t>
  </si>
  <si>
    <t>Árok burkolása földárok helyén Irinyi és Vasvári utcák</t>
  </si>
  <si>
    <t>49.</t>
  </si>
  <si>
    <t>50.</t>
  </si>
  <si>
    <t>51.</t>
  </si>
  <si>
    <t>52.</t>
  </si>
  <si>
    <t>Fő téri illemhely felújítása</t>
  </si>
  <si>
    <t>Rendelőintézet akadálymentesítése</t>
  </si>
  <si>
    <t>Bajcsy Zs. utcai játszótér átépítése</t>
  </si>
  <si>
    <t>Tanácsház utcai játszótér átépítése</t>
  </si>
  <si>
    <t>Minta lakótelep játszótér rekonstrukció és bővítés</t>
  </si>
  <si>
    <t>Árpád u. - Vak Bottyán u. között zajnyelő fal építése</t>
  </si>
  <si>
    <t>53.</t>
  </si>
  <si>
    <t>54.</t>
  </si>
  <si>
    <t>55.</t>
  </si>
  <si>
    <t>57.</t>
  </si>
  <si>
    <t>58.</t>
  </si>
  <si>
    <t>59.</t>
  </si>
  <si>
    <t>60.</t>
  </si>
  <si>
    <t>Műfüves pálya nyugati oldalán a hangszigetelés megoldása</t>
  </si>
  <si>
    <t>Sóstói városrész játszótér építése</t>
  </si>
  <si>
    <t>Oulu tér parkolóban illemhely létesítése</t>
  </si>
  <si>
    <t>Ofotért épület bontása</t>
  </si>
  <si>
    <t xml:space="preserve">Siófok-Ságvár kerékpár út </t>
  </si>
  <si>
    <t>Balaton-parti Kft. tartaléktőke emelés</t>
  </si>
  <si>
    <t>Dél-Kelet Európai Transznacionális Program (SEERISK) SEE/C/002/2.2/X</t>
  </si>
  <si>
    <t>BFT irodaház fűtéskorszerűsítés</t>
  </si>
  <si>
    <t>Siófok-Ságvár kerékpár út előkészítés, kisajátítás</t>
  </si>
  <si>
    <t>Rózsakert tervpályázat</t>
  </si>
  <si>
    <t>Viola utca közvilágítás kiépítése</t>
  </si>
  <si>
    <t>Trianoni emlékmű kereszt elhelyezés</t>
  </si>
  <si>
    <t>Többcélú Kistérségi Társulás feladatellátásra (orvosi ügyelet)</t>
  </si>
  <si>
    <t>Közrend program</t>
  </si>
  <si>
    <t>2013. évi    terv</t>
  </si>
  <si>
    <t>Szépvölgyi utcai ravatalozó fűtéskorszerűsítése</t>
  </si>
  <si>
    <t>2/A melléklet szerint</t>
  </si>
  <si>
    <t>2/B melléklet szerint</t>
  </si>
  <si>
    <t>BAHART részvény vásárlás</t>
  </si>
  <si>
    <t>Közvilágítás korszerűsítés tervezés</t>
  </si>
  <si>
    <t>Turisztikai vonzerő (Futó felület)</t>
  </si>
  <si>
    <t>Autóbuszvásárlás</t>
  </si>
  <si>
    <t>Siófok, Felszabadulás u. 53. sz. alatti bérlakás bérleti szerződések megszüntetése</t>
  </si>
  <si>
    <t xml:space="preserve">Siófok 6587 hrsz. terület helyreállítása (Ofotért) </t>
  </si>
  <si>
    <t>tartalék listán van a pályáztatónál</t>
  </si>
  <si>
    <t>Hajléktalan szálló bővítés (egyéb költségek)</t>
  </si>
  <si>
    <t xml:space="preserve">Energetikai korszerűsítés a Siófoki Csárdaréti úti Pillangó Óvodában </t>
  </si>
  <si>
    <t>Galérius fürdő - egyéb költségek (műszaki ellenőr, könyvvizsgálat, nyilvánosság, szakhatóság)</t>
  </si>
  <si>
    <t>Yvette 36000 maradék</t>
  </si>
  <si>
    <t>Kazáncsere</t>
  </si>
  <si>
    <t>Töreki buszforduló tervezése</t>
  </si>
  <si>
    <t>Marosi út - Somlay út engedély hosszabítás</t>
  </si>
  <si>
    <t>Jótállási biztosíték visszafizetése (déli tehermentesítő)</t>
  </si>
  <si>
    <t>Jótállási biztosíték visszafizetése (közvilágítás korszerűsítés)</t>
  </si>
  <si>
    <t>Balatonvilágos hozzájárulása a közös hivatal működéséhez</t>
  </si>
  <si>
    <t>Siójut Község hozzájárulása a közös hivatal működéséhez</t>
  </si>
  <si>
    <t>61.</t>
  </si>
  <si>
    <t>62.</t>
  </si>
  <si>
    <t>63.</t>
  </si>
  <si>
    <t>64.</t>
  </si>
  <si>
    <t>65.</t>
  </si>
  <si>
    <t xml:space="preserve">Orvosi rendelők átalakítása </t>
  </si>
  <si>
    <t>?????????????</t>
  </si>
  <si>
    <t>Adósságszolgálat összesen</t>
  </si>
  <si>
    <t>MBH projekt</t>
  </si>
  <si>
    <t>Rajcsányi P. utcában járda újrarakása</t>
  </si>
  <si>
    <t>Molnár utca Dózsa Gy. u. és Hunyadi u. közötti járda befejezése</t>
  </si>
  <si>
    <t>Jókai park északi rész zöldterület felújítás</t>
  </si>
  <si>
    <t>Siójut Község hozzájárulása</t>
  </si>
  <si>
    <t>Szálláshely nyilvántartó rendszer megújítása - EKOP-1.A.2-2012-0038</t>
  </si>
  <si>
    <t>Hosszabb időtartamú közfoglalkoztatás (6 fős)</t>
  </si>
  <si>
    <t xml:space="preserve">MBH projekt előkészítő szakaszának támogatása </t>
  </si>
  <si>
    <t>Települési ÖK h.járulása házi orvosi ügyelethez (II.félév)</t>
  </si>
  <si>
    <t>III. Pályázott beruházások</t>
  </si>
  <si>
    <t>II. Áthúzódó pályázott beruházások</t>
  </si>
  <si>
    <t>Parlagfű mentesítési közfoglalkoztatás</t>
  </si>
  <si>
    <t>Idegenforgalmi közfoglalkoztatás</t>
  </si>
  <si>
    <t>Átmeneti időszakú közfoglalkoztatás</t>
  </si>
  <si>
    <t>Hagyományos önkormányzati közfoglalkoztatás</t>
  </si>
  <si>
    <t>Általános forgalmi adó bevétel, visszatérülés</t>
  </si>
  <si>
    <t>Felhalmozási célú bevételek össz.</t>
  </si>
  <si>
    <t>Átvett pénzeszköz államháztartáson belülről</t>
  </si>
  <si>
    <t>Felhalmozási támogatás államháztartáson belülről</t>
  </si>
  <si>
    <t>Egyéb működési támogatás államháztartáson belülről</t>
  </si>
  <si>
    <t>Társulástól átvett pénzeszköz</t>
  </si>
  <si>
    <t>Helyi, nemzetiségi önkormányzattól átvett pénzeszköz</t>
  </si>
  <si>
    <t>Átvett pénzeszköz államháztartáson kívülről</t>
  </si>
  <si>
    <t>Felhalmozási célú pénzeszköz átvétel államháztartáon kívülről</t>
  </si>
  <si>
    <t>Kölcsönök visszatérülése</t>
  </si>
  <si>
    <t>Kölcsön igénybevétele, visszatér.</t>
  </si>
  <si>
    <t>Dologi kiadások</t>
  </si>
  <si>
    <t>Egyéb működési célú kiadás</t>
  </si>
  <si>
    <t>Települési hozzájárulás étkeztetéshez</t>
  </si>
  <si>
    <t xml:space="preserve">    - Ösztöndíj Alap</t>
  </si>
  <si>
    <t>MBH projekt megelőlegezett előkészítő ktg-einek megtérítése</t>
  </si>
  <si>
    <t>Termofok Kft.-től pénzeszközátvétel (kezesség vállalás alapján)</t>
  </si>
  <si>
    <t>Központosított előirányzatok</t>
  </si>
  <si>
    <t xml:space="preserve"> - ből Üdülőhelyi feladatok támogatása</t>
  </si>
  <si>
    <t xml:space="preserve">         Lakott külterületek</t>
  </si>
  <si>
    <t>Siófok Város Óv. és Bölcs. Pitypang tagóvodájának ép.energetikai korszerűsítése</t>
  </si>
  <si>
    <t>Közösségi közlekedés fejlesztése a Balaton térségében DDOP-5.1.2/B-11-2012-0001</t>
  </si>
  <si>
    <t>Segélyezés</t>
  </si>
  <si>
    <t>II.</t>
  </si>
  <si>
    <t>Egyéb működési célú központi támogatás (bérkompenzáció)</t>
  </si>
  <si>
    <t>Egyes jövedelempótló támogatások kiegészítése</t>
  </si>
  <si>
    <t>III.</t>
  </si>
  <si>
    <t>Csodálatos Természet - Természettudományi labor fejlesztése a siófoki Perczel Mór Gimnáziumban TÁMOP-3.1.3-11/2-2012-0038</t>
  </si>
  <si>
    <t>Europe Direct Információs Iroda támogatása</t>
  </si>
  <si>
    <t>Tagiskolák műk.ktg. önk.tól átvett 2012. évi elsz. N.berény</t>
  </si>
  <si>
    <t>IV. Egyéb beruházások</t>
  </si>
  <si>
    <t>V. Útépítések/Járdaépítések</t>
  </si>
  <si>
    <t>VI. Vízépítések</t>
  </si>
  <si>
    <t>Többcélú Kistérségi Társulás Siófok 6192 hrsz.beépítetlen ter.</t>
  </si>
  <si>
    <t>IV.</t>
  </si>
  <si>
    <t>Egyéb felhalmozási bevétel</t>
  </si>
  <si>
    <t>SIÓKOM Kft. üzletrészének értékesítése</t>
  </si>
  <si>
    <r>
      <t>.</t>
    </r>
    <r>
      <rPr>
        <b/>
        <sz val="9"/>
        <rFont val="Times New Roman"/>
        <family val="1"/>
        <charset val="238"/>
      </rPr>
      <t>-</t>
    </r>
  </si>
  <si>
    <t>Környezetvédelmi bírság</t>
  </si>
  <si>
    <t>B.világos és B.szabadi h.járulása orvosi ügyelethez (I. félév)</t>
  </si>
  <si>
    <t>TKT megszűnése miatt pénzeszköz átvétel</t>
  </si>
  <si>
    <t>Informatikai támogatás visszautalása</t>
  </si>
  <si>
    <t>V.</t>
  </si>
  <si>
    <t xml:space="preserve">Siófoki Bányász SE </t>
  </si>
  <si>
    <t>SIOK megszűnés miatt pénzeszköz átvétel</t>
  </si>
  <si>
    <t>Vidéki önk.ok pénzeszk.átadása működési kiadásokhoz SIOK megszűnés miatt</t>
  </si>
  <si>
    <t>2014. évi</t>
  </si>
  <si>
    <t>Felhalmozási bevétel</t>
  </si>
  <si>
    <t>Működési bevétel</t>
  </si>
  <si>
    <t>KÖLTSÉGVETÉSI BEVÉTELEK ÖSSZESEN</t>
  </si>
  <si>
    <t>Pénzmaradvány (Finanszírozási bevétel)</t>
  </si>
  <si>
    <t>Önkormányzat működési kiadásai</t>
  </si>
  <si>
    <t>Beruházások</t>
  </si>
  <si>
    <t>Céltartalék: fejlesztési</t>
  </si>
  <si>
    <t xml:space="preserve">                     működési</t>
  </si>
  <si>
    <t>Költségvetési szervek finanszírozása</t>
  </si>
  <si>
    <t>KÖLTSÉGVETÉSI KIADÁSOK ÖSSZESEN</t>
  </si>
  <si>
    <t>Adósságszolgálat (Finanszírozási kiadás)</t>
  </si>
  <si>
    <t>Termőföld bérbeadásából származó jövedelem</t>
  </si>
  <si>
    <t>Vállalkozók kommunális adója</t>
  </si>
  <si>
    <t>Idegenforgalmi adó tartózkodás után</t>
  </si>
  <si>
    <t>Idegenforgalmi adó épület után</t>
  </si>
  <si>
    <t>Igazgatási szolgáltatási díj</t>
  </si>
  <si>
    <t>Adópótlék, adóbírság</t>
  </si>
  <si>
    <t>Bírságbevételek</t>
  </si>
  <si>
    <t>Egyéb bírság</t>
  </si>
  <si>
    <t>17./</t>
  </si>
  <si>
    <t>Kötbér, egyéb kártérítés, bánatpénz bevétele</t>
  </si>
  <si>
    <t>Egyéb saját bevétel</t>
  </si>
  <si>
    <t>Siófok Kártya</t>
  </si>
  <si>
    <t>Bérleti és lízingdíj bevételek</t>
  </si>
  <si>
    <t>Egyéb sajátos működési bevételek</t>
  </si>
  <si>
    <t xml:space="preserve">Áru- és készletértékesítés ellenértéke </t>
  </si>
  <si>
    <t>Önkormányzat intézményi működési bevétele</t>
  </si>
  <si>
    <t>a)</t>
  </si>
  <si>
    <t>b)</t>
  </si>
  <si>
    <t xml:space="preserve">Nyújtott szolgáltatások ellenértéke </t>
  </si>
  <si>
    <t>c)</t>
  </si>
  <si>
    <t>d)</t>
  </si>
  <si>
    <t>e)</t>
  </si>
  <si>
    <t>f)</t>
  </si>
  <si>
    <t>Intézményi ellátási díjak</t>
  </si>
  <si>
    <t>g)</t>
  </si>
  <si>
    <t>Vak B.J.Ált.Isk. és Művészeti</t>
  </si>
  <si>
    <t>Beszédes J.Ált.Isk. és Módszertani Központ</t>
  </si>
  <si>
    <t>Széchenyi I.Ált. Iskola</t>
  </si>
  <si>
    <t>TISZK iskolák térítési díja</t>
  </si>
  <si>
    <t>Intézményi bérleti és lízing bevételek</t>
  </si>
  <si>
    <t>ÁFA-bevételek, -visszatérülések</t>
  </si>
  <si>
    <t>Értékesített tárgyi eszköz, immateriális javak ÁFÁ-ja</t>
  </si>
  <si>
    <t>Kiszámlázott termékek és szolgáltatások ÁFÁ-ja</t>
  </si>
  <si>
    <t xml:space="preserve">Működési célú hozam- és kamatbevételek </t>
  </si>
  <si>
    <t>Egyéb kamatbevételek</t>
  </si>
  <si>
    <t>Forgalmi kamatbevétel</t>
  </si>
  <si>
    <t>Működési célú támogatások állaháztartáson belülről</t>
  </si>
  <si>
    <t>A helyi önkormányzatok működésének általános támogatása</t>
  </si>
  <si>
    <t>Önkormányzat működési célú költségvetési támogatása / NORMATÍVA</t>
  </si>
  <si>
    <t>Óvodaped.ok, és az óvodaped.nevelő munkáját közv.seg.bértám.</t>
  </si>
  <si>
    <t>Óvodaműködtetési támogatás</t>
  </si>
  <si>
    <t>Ingyenes és kedvezményes gyermekétkeztetés támogatása</t>
  </si>
  <si>
    <t>Hozzájárulás a pénzbeli szociális ellátáshoz</t>
  </si>
  <si>
    <t>Egyes szociális és gyermekjóléti feladatok támogatása</t>
  </si>
  <si>
    <t>Az idősek átm.és tartós, vmint a hajl.rész.re nyújt. tartós szoc. szakosított ell.i fel.-ok tám.</t>
  </si>
  <si>
    <t>Könyvtári, közművelődési és múzeumi feladatok támogatása</t>
  </si>
  <si>
    <t xml:space="preserve">2./ </t>
  </si>
  <si>
    <t>Működési célú támogatásértékű bevételek</t>
  </si>
  <si>
    <t>Egyes jövedelempótló támogatások kiegészítése (segély)</t>
  </si>
  <si>
    <t>Egyéb műlödési támogatás államháztartáson belülről</t>
  </si>
  <si>
    <t>KIKK-Kreatív Innovációk a Kultúrán Keresztül</t>
  </si>
  <si>
    <t>Működési célú átvett pénzeszköz államháztartáson kívülről</t>
  </si>
  <si>
    <t>Balaton-parti Kft. kezességvállalási díj</t>
  </si>
  <si>
    <t xml:space="preserve">IV. </t>
  </si>
  <si>
    <t xml:space="preserve">Átengedett központi </t>
  </si>
  <si>
    <t>Helyi adók és adójellegű bevételek</t>
  </si>
  <si>
    <t>Közhatalmi bevételek</t>
  </si>
  <si>
    <t xml:space="preserve">                                         MŰKÖDÉSI BEVÉTELEK MINDÖSSZESEN</t>
  </si>
  <si>
    <t>Lakások bérleti díja Balaton-parti Kft.</t>
  </si>
  <si>
    <t>Működési célú támogatások államháztartáson belülről</t>
  </si>
  <si>
    <t>Felhalmozási célú támogatások államháztartáson belülről</t>
  </si>
  <si>
    <t>Iparűzési adó</t>
  </si>
  <si>
    <t>Igazgatási szolgáltatási díjak</t>
  </si>
  <si>
    <t>Működési bevételek</t>
  </si>
  <si>
    <t>Működési célú átvett pénzeszközök</t>
  </si>
  <si>
    <t>Felhalmozási célú átvett pénzeszközök</t>
  </si>
  <si>
    <t>KÖLTSÉGVETÉSI BEVÉTELEK</t>
  </si>
  <si>
    <t>Felhalmozási bevételek (vagyonértékesítés)</t>
  </si>
  <si>
    <t>VI.</t>
  </si>
  <si>
    <t>VII.</t>
  </si>
  <si>
    <t>h)</t>
  </si>
  <si>
    <t>i)</t>
  </si>
  <si>
    <t>j)</t>
  </si>
  <si>
    <t>VIII.</t>
  </si>
  <si>
    <t>Működési célú támogatások államháztartáson belülről (B1)</t>
  </si>
  <si>
    <t>Önkormányzatok működési támogatásai (B11)</t>
  </si>
  <si>
    <t>Helyi önkormányzatok működésének általános támogatása (B111)</t>
  </si>
  <si>
    <t>Települési önkormányzatok egyes köznevelési feladatainak támogatása (B112)</t>
  </si>
  <si>
    <t>Települési önkormányzatok szociális és gyermekjóléti feladatainak támogatása (B113)</t>
  </si>
  <si>
    <t>Települési önkormányzatok kulturális feladatainak támogatása (B114)</t>
  </si>
  <si>
    <t>Egyéb működési célú támogatások bevételei államháztartáson belülről (B16)</t>
  </si>
  <si>
    <t>Felhalmozási célú támogatások államháztartáson belülről (B2)</t>
  </si>
  <si>
    <t>Felhalmozási célú önkormányztai támogatások (B21)</t>
  </si>
  <si>
    <t>Egyéb felhalmozási célú támogatások bevételei államháztartáson belülről (B25)</t>
  </si>
  <si>
    <t>Közhatalmi bevételek (B3)</t>
  </si>
  <si>
    <t>Jövedelemadók (B31)</t>
  </si>
  <si>
    <t>Magánszemélyek jövedelemadói (B311)</t>
  </si>
  <si>
    <t>Vagyoni típusú adók (B34)</t>
  </si>
  <si>
    <t>Termékek és szolgáltatások adói (B35)</t>
  </si>
  <si>
    <t>Értékesítési és forgalmi adók (B351)</t>
  </si>
  <si>
    <t>Gépjárműadók (B354)</t>
  </si>
  <si>
    <t>Egyéb áruhasználati és szolgáltatási adók (B355)</t>
  </si>
  <si>
    <t>Egyéb közhatalmi bevételek (B36)</t>
  </si>
  <si>
    <t>Működési bevételek (B4)</t>
  </si>
  <si>
    <t>Áru- és készletértékesítés ellenértéke (B401)</t>
  </si>
  <si>
    <t>Szolgáltatások ellenértéke (B402)</t>
  </si>
  <si>
    <t>Közvetített szolgáltatások ellenértéke (B403)</t>
  </si>
  <si>
    <t>Tulajdonosi bevételek (B404)</t>
  </si>
  <si>
    <t>Ellátási díjak (B405)</t>
  </si>
  <si>
    <t>Kiszámlázott általános forgalmi adó (B406)</t>
  </si>
  <si>
    <t>Általános forgalmi adó visszatérítése (B407)</t>
  </si>
  <si>
    <t>Kamatbevételek (B408)</t>
  </si>
  <si>
    <t>Egyéb pénzügyi műveletek bevételei (B409)</t>
  </si>
  <si>
    <t>Felhalmozási bevételek (B5)</t>
  </si>
  <si>
    <t>Ingatlanok értékesítése (B52)</t>
  </si>
  <si>
    <t>Működési célú átvett pénzeszközök (B6)</t>
  </si>
  <si>
    <t>Működési célú garancia- és kezességvállalásból származó megtérülések áh-on kívülről (B61)</t>
  </si>
  <si>
    <t>Felhalmozási célú átvett pénzeszközök (B7)</t>
  </si>
  <si>
    <t>Felhalmozási célú visszatérítendő támogatások, kölcsönök visszatérülése (áh-on kívül) (B72)</t>
  </si>
  <si>
    <t>Egyéb felhalmozási célú átvett pénzeszközök (B73)</t>
  </si>
  <si>
    <t>Finanszírozási bevételek (B8)</t>
  </si>
  <si>
    <t>Belföldi finanszírozási bevételei (B81)</t>
  </si>
  <si>
    <t>Maradvány igénybevétele (B813)</t>
  </si>
  <si>
    <t>Előző év költségvetési maradványának igénybevétele (B8131)</t>
  </si>
  <si>
    <t>Magánszemélyek kommunális adója</t>
  </si>
  <si>
    <t>Telekadó</t>
  </si>
  <si>
    <t xml:space="preserve">KÖLTSÉGVETÉSI BEVÉTELEK </t>
  </si>
  <si>
    <t>Vagyonbiztosítás</t>
  </si>
  <si>
    <t>ÖNKORMÁNYZAT MINDÖSSZESEN</t>
  </si>
  <si>
    <t>MŰKÖDÉSI KIADÁSOK</t>
  </si>
  <si>
    <t>Közbiztonsági feladatok</t>
  </si>
  <si>
    <t>Éves engedélyezett létszám</t>
  </si>
  <si>
    <t>Közfoglalkoztatás</t>
  </si>
  <si>
    <t>KÖZSÉGÜZEMELTETÉSI FELADATOK KIADÁSAI</t>
  </si>
  <si>
    <t>Forgalmi kamat</t>
  </si>
  <si>
    <t>Közvilágítás korszerűsítés</t>
  </si>
  <si>
    <t>Működési célú pe.átadás áh.on belülre</t>
  </si>
  <si>
    <t>Működési célú pe.átadás áh.on kívülre</t>
  </si>
  <si>
    <t>Nefela Egyesülés tagdíj, jégeső elhárítási díj</t>
  </si>
  <si>
    <t>KÖLTSÉGVETÉSI ÉS FINANSZÍROZÁSI BEVÉTELEK</t>
  </si>
  <si>
    <t>2.Civil szervezetek pályázati alap</t>
  </si>
  <si>
    <t>ÖNKORMÁNYZAT FEJLESZTÉSI FELADATAI</t>
  </si>
  <si>
    <t>Települési önkormányzatok működési támogatása</t>
  </si>
  <si>
    <t>Közigazgatási bírság</t>
  </si>
  <si>
    <t>Betéti kamat</t>
  </si>
  <si>
    <t>Önkormányzat kiadása</t>
  </si>
  <si>
    <t xml:space="preserve">Központi orvosi ügyelet ellátásához hj.Siófok Város Gondozási Központja </t>
  </si>
  <si>
    <t>Gépjárműadó /helyi önkormányzatot megillető rész/</t>
  </si>
  <si>
    <t>Részesedés értékesítése (B54)</t>
  </si>
  <si>
    <t>Műk. célú visszatérítendő tám.-k, kölcsönök visszatérülése áh-on kívülről (B64)</t>
  </si>
  <si>
    <t>Felhalmozási célú visszatérítendő támogatások, kölcsönök visszatérülése (áh-on kívül) (B74)</t>
  </si>
  <si>
    <t>Egyéb felhalmozási célú átvett pénzeszközök (B75)</t>
  </si>
  <si>
    <t>Elszámolásból származó bevételek (B116)</t>
  </si>
  <si>
    <t>Egyéb működési bevételek (B411)</t>
  </si>
  <si>
    <t>Biztosítók által fizetett kártérítés (B410)</t>
  </si>
  <si>
    <t>k)</t>
  </si>
  <si>
    <t xml:space="preserve">Dologi kiadás                                                                        (K3)                             </t>
  </si>
  <si>
    <t xml:space="preserve">Munkaadókat terhelő járulékok                            (K2)                </t>
  </si>
  <si>
    <t xml:space="preserve">Személyi juttatások                                            (K1)                                               </t>
  </si>
  <si>
    <t>Ellátottak juttatása                                       (K4)</t>
  </si>
  <si>
    <t>Egyéb működési célú kiadás                                                                                                                             (K5)</t>
  </si>
  <si>
    <t>A helyi önk-ok előző évi elszám.szárm.kiadás (K5021), egyéb műk. célú tám.-ok áh.-on belülre (K506)</t>
  </si>
  <si>
    <t>Egyéb műk. célú tám.-ok áh.-on kívülre                                                                               (K512)</t>
  </si>
  <si>
    <t>Működési célú költségvetési támogatások és kiegészítő támogatások (B115)</t>
  </si>
  <si>
    <t>KÖZOKTATÁSI, KÖZMŰVELŐDÉSI TÁMOGATÁS</t>
  </si>
  <si>
    <t xml:space="preserve">ÖNKORMÁNYZAT MŰKÖDÉSI ÉS FINANSZÍROZÁSI  KIADÁSAI </t>
  </si>
  <si>
    <t>ÁHB megelőlegezések folyósítása</t>
  </si>
  <si>
    <t>FINANSZÍROZÁSI KIADÁSOK</t>
  </si>
  <si>
    <t>Egyéb működési célú átvett pénzeszköz áh-on kívülről (B65)</t>
  </si>
  <si>
    <t>ÁHB megelőlegezések (B814)</t>
  </si>
  <si>
    <t>Lekötött bankbetétek megszüntetése (B817)</t>
  </si>
  <si>
    <t>Betétek megszüntetése</t>
  </si>
  <si>
    <t xml:space="preserve">Finanszírozási bevétel (Betétek megszüntetése) </t>
  </si>
  <si>
    <t>Pénzeszköz betétként elhelyezése</t>
  </si>
  <si>
    <t>Finanszírozási kiadás(Pénzeszköz betétként elhelyezése)</t>
  </si>
  <si>
    <t>Segélyezés, szociális feladatok ellátása</t>
  </si>
  <si>
    <t>Természetvédelmi területek fenntartása</t>
  </si>
  <si>
    <t xml:space="preserve">                            Ft-ban</t>
  </si>
  <si>
    <t>Ft-ban</t>
  </si>
  <si>
    <t xml:space="preserve">           Ft-ban</t>
  </si>
  <si>
    <t xml:space="preserve">                    Ft-ban</t>
  </si>
  <si>
    <t xml:space="preserve">               Ft-ban</t>
  </si>
  <si>
    <t xml:space="preserve">Lakott külterülettel kapcsolatos feladatok </t>
  </si>
  <si>
    <t>Községüzemeltetés</t>
  </si>
  <si>
    <t>Finanszírozási kiadás(ÁHB megelőlegezés visszafizetése)</t>
  </si>
  <si>
    <t>Önkormányzatok működési támogatásai</t>
  </si>
  <si>
    <t>Egyéb felhalmozási célú kiadások</t>
  </si>
  <si>
    <t xml:space="preserve"> KÖLTSÉGVETÉSI KIADÁSOK</t>
  </si>
  <si>
    <t>Előző évi költségvetési maradvány igénybevétele</t>
  </si>
  <si>
    <t>Közhatalmi bevételek /adóbevételek/</t>
  </si>
  <si>
    <t>2018. ÉV</t>
  </si>
  <si>
    <t>2018. évi        terv</t>
  </si>
  <si>
    <t>2018. évi</t>
  </si>
  <si>
    <t>2018. év</t>
  </si>
  <si>
    <t>2018. évi                     terv</t>
  </si>
  <si>
    <t>Polgármesteri illetmény támogatása</t>
  </si>
  <si>
    <t>Települési önkormányzatok szociális feladatainak egyéb támogatása</t>
  </si>
  <si>
    <t>Rászoruló gyermekek szünidei étkeztetésének támogatása</t>
  </si>
  <si>
    <t>Temető használati díj</t>
  </si>
  <si>
    <t>Közüzemi díjak visszatérítése</t>
  </si>
  <si>
    <t>Falunap támogatása</t>
  </si>
  <si>
    <t>Rövid lejáratú hitel felvétel (B8113)</t>
  </si>
  <si>
    <t>Hitel, kölcsönfelvétel államháztartáson kívülről (B811)</t>
  </si>
  <si>
    <t>Ságvár Község Önkormányzatának hozzájárulás takarításhoz</t>
  </si>
  <si>
    <t>Ságvár Község Önkormányzatának hozzájárulás Bóbita Óvoda és Bölcsőde fenntartáshoz</t>
  </si>
  <si>
    <t>Ságvár Község Önkormányzatának hozzájárulás Társulás fenntartáshoz</t>
  </si>
  <si>
    <t xml:space="preserve">Ságvár Község Önkormányzatának hozzájárulás KÖH fenntartáshoz </t>
  </si>
  <si>
    <t>XIII. Pályázott felújítások</t>
  </si>
  <si>
    <t xml:space="preserve">2018.évi terv       dologi </t>
  </si>
  <si>
    <t>Könyvtár kiadásai</t>
  </si>
  <si>
    <t>Falugondnoki vagy tanyagondnoki szolgáltatás támogatása</t>
  </si>
  <si>
    <t>Közfoglalkoztatás START  /2017.03.01-2018.02.28/</t>
  </si>
  <si>
    <t>Közfoglalkoztatás START  /2018.03.01-2019.02.28/</t>
  </si>
  <si>
    <t>Vis maior támogatás</t>
  </si>
  <si>
    <t>START közfoglalkoztatási program dologi kiadásainak támogatása</t>
  </si>
  <si>
    <t>Adósságkonszolidáció</t>
  </si>
  <si>
    <t>START közfoglalkoztatás keretén belül megtermelt javak értékesítése</t>
  </si>
  <si>
    <t>Terembérleti díj</t>
  </si>
  <si>
    <t>Továbbszámlázott szolgáltatás /italbolt/</t>
  </si>
  <si>
    <t>Bérleti díj /italbolt/</t>
  </si>
  <si>
    <t>Egyéb bérleti díjak</t>
  </si>
  <si>
    <t>Szennyvíz üzemeltetési díj</t>
  </si>
  <si>
    <t>Egyéb különféle működési bevételek - kerekítési különbözet</t>
  </si>
  <si>
    <t>EFOP/Az egész életen át tartó tanuláshoz hozzáférés</t>
  </si>
  <si>
    <t>EFOP/ Közösen a jövőnkért komplex program a humán közfoglalkoztatók fejlesztésére</t>
  </si>
  <si>
    <t>Egyéb községi feladatok/szennyvíz</t>
  </si>
  <si>
    <t>1.Falunap, rendezvények</t>
  </si>
  <si>
    <t>Falugondnoki szolgálat</t>
  </si>
  <si>
    <t>Felelősségbiztosítás</t>
  </si>
  <si>
    <t>Önkormányzati vagyonnal való gazdálkodás/italbolt/</t>
  </si>
  <si>
    <t>Gazda biztosítás</t>
  </si>
  <si>
    <t>Biztosítás kisbusz (NHN700) kötelező+CASCO</t>
  </si>
  <si>
    <t>Biztosítás kistraktor, utánfutó</t>
  </si>
  <si>
    <t>Településképi arculati kézikönyv elkészítése</t>
  </si>
  <si>
    <t>Tárgyi eszköz beszerzés/utánfutó</t>
  </si>
  <si>
    <t>Beruházás /közfoglalkoztatás/ fóliasátor, gépjármű</t>
  </si>
  <si>
    <t>EFOF Közösen a jövőnkért komplex program kiadásai</t>
  </si>
  <si>
    <t>Tárgyi eszköz beszerzés /EFOP közösen a jövőnkért komplex program/</t>
  </si>
  <si>
    <t>EFOP Egész életen át tartó tanuláshoz hozzáférés biztosítása projekt kiadásai</t>
  </si>
  <si>
    <t>Tárgyi eszköz beszerzés /EFOP életen át tartó tanuláshoz hozzáférés biztosítása/</t>
  </si>
  <si>
    <t>2.Dologi kiadások/Művelődési Ház</t>
  </si>
  <si>
    <t xml:space="preserve">NYIM KÖZSÉG ÖNKORMÁNYZATÁNAK KÖLTSÉGVETÉSI MÉRLEGE </t>
  </si>
  <si>
    <t xml:space="preserve">                   NYIM KÖZSÉG ÖNKORMÁNYZATÁNAK BEVÉTELEI</t>
  </si>
  <si>
    <t>Orvosi rendelő felújítása</t>
  </si>
  <si>
    <t>DBRHÖT 2017/2018.évi tagdíj + veszteségpótlás 2017</t>
  </si>
  <si>
    <t>Orvosi rendelő felújítása BM-pályázat</t>
  </si>
  <si>
    <t>Kistelepülési önkományzatok alacsony összegű fejlesztéseinek támogatása /ravatalozó/ támogatás</t>
  </si>
  <si>
    <t>Vis Maior</t>
  </si>
  <si>
    <t>Tárgyi eszköz beszerzés/ magasnyomású mosó/közutak, hidak karbantartása</t>
  </si>
  <si>
    <t>Fűnyíró vételár kegészítés - új fűnyíró beszerzés/zöldterület karbantartás</t>
  </si>
  <si>
    <t>Önkormányzati gépekkel végzett bérmunka, gép bérbeadás</t>
  </si>
  <si>
    <t>Szociális célú tüzelőanyag kiegészítő támogatás</t>
  </si>
  <si>
    <t>módosított</t>
  </si>
  <si>
    <t>2018. évi        módosított</t>
  </si>
  <si>
    <t>2018. évi                     módosított</t>
  </si>
  <si>
    <t>2018. évi                 terv</t>
  </si>
  <si>
    <t>2018. évi módosított</t>
  </si>
  <si>
    <t>Szociális célú tüzelőanyag - kiegészítő támogatás</t>
  </si>
  <si>
    <t>Hitel, kölcsönfelvétel államháztartáson kívülről (B8112)</t>
  </si>
  <si>
    <t>Adósságszolgálat összesen (hitel + kamat+költség) K9112</t>
  </si>
  <si>
    <t>Vis Maior önrész</t>
  </si>
  <si>
    <t>Internet szolgáltatás (K321) növelése tartalék terhére</t>
  </si>
  <si>
    <t>DBRHÖT felé fizetendő veszteségpótlás</t>
  </si>
  <si>
    <t>Euten Consulting felé fizetendő sikerdíj</t>
  </si>
  <si>
    <t>Falugondnoki képzés ellátási díja</t>
  </si>
  <si>
    <t>Orvosi rendelő felújításának támogatása</t>
  </si>
  <si>
    <t>Településképi arculati kézikönyv előkészítése (bruttó-nettó díj)</t>
  </si>
  <si>
    <t>Temető felújítás (villany bekötés önerőből)</t>
  </si>
  <si>
    <t>Temető felújítás önerő része</t>
  </si>
  <si>
    <t>IX</t>
  </si>
  <si>
    <t>Szociális tüzifa szállítási díj</t>
  </si>
  <si>
    <t>Előző évi költségvetési maradvány igénybevételének pontosítása</t>
  </si>
  <si>
    <t>X.</t>
  </si>
  <si>
    <t>1. melléklet  a 8/2018. (V. 30.) önkormányzati rendelethez</t>
  </si>
  <si>
    <t xml:space="preserve">1/A. melléklet a 8/2018. (V. 30.) önkormányzati rendelethez </t>
  </si>
  <si>
    <t>1/B. melléklet a 8/2018. (V. 30.) önkormányzati rendelethez</t>
  </si>
  <si>
    <r>
      <t xml:space="preserve">         </t>
    </r>
    <r>
      <rPr>
        <b/>
        <i/>
        <sz val="10"/>
        <rFont val="Times New Roman"/>
        <family val="1"/>
        <charset val="238"/>
      </rPr>
      <t xml:space="preserve">  2. melléklet a 8/2018. (V. 30.) önkormányzati rendelethez</t>
    </r>
  </si>
  <si>
    <t xml:space="preserve">              2/A. melléklet a 8/2018. (V. 30.) önkormányzati rendelethez</t>
  </si>
  <si>
    <r>
      <t xml:space="preserve">            </t>
    </r>
    <r>
      <rPr>
        <b/>
        <i/>
        <sz val="10"/>
        <rFont val="Times New Roman"/>
        <family val="1"/>
        <charset val="238"/>
      </rPr>
      <t xml:space="preserve"> 2/B. melléklet a 8/2018. (V. 30.) önkormányzati rendelethez</t>
    </r>
  </si>
  <si>
    <r>
      <t xml:space="preserve">                  </t>
    </r>
    <r>
      <rPr>
        <i/>
        <sz val="8"/>
        <rFont val="Times New Roman"/>
        <family val="1"/>
        <charset val="238"/>
      </rPr>
      <t xml:space="preserve">   2/C melléklet a 8/2018. (V. 30.) önkormányzati rendeleth</t>
    </r>
    <r>
      <rPr>
        <b/>
        <i/>
        <sz val="8"/>
        <rFont val="Times New Roman"/>
        <family val="1"/>
        <charset val="238"/>
      </rPr>
      <t>ez</t>
    </r>
  </si>
  <si>
    <t>3. melléklet a 8/2018. (V. 30.) önkormányzati rendelethez</t>
  </si>
  <si>
    <t>4. melléklet a 8/2018. (V. 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</si>
</sst>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H-&quot;0000"/>
    <numFmt numFmtId="165" formatCode="#,##0.0"/>
    <numFmt numFmtId="166" formatCode="#,##0\ _F_t"/>
    <numFmt numFmtId="167" formatCode="mmmm\ d\."/>
  </numFmts>
  <fonts count="66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2"/>
      <name val="Times New Roman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 CE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</font>
    <font>
      <b/>
      <sz val="9"/>
      <name val="Times New Roman CE"/>
      <family val="1"/>
      <charset val="238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  <charset val="238"/>
    </font>
    <font>
      <b/>
      <u/>
      <sz val="12"/>
      <name val="Times New Roman CE"/>
      <family val="1"/>
      <charset val="238"/>
    </font>
    <font>
      <sz val="9"/>
      <name val="Times New Roman CE"/>
      <family val="1"/>
      <charset val="238"/>
    </font>
    <font>
      <b/>
      <u/>
      <sz val="12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7.5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Times New Roman"/>
      <family val="1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sz val="12"/>
      <name val="Times New Roman CE"/>
      <charset val="238"/>
    </font>
    <font>
      <b/>
      <i/>
      <sz val="12"/>
      <name val="Times New Roman"/>
      <family val="1"/>
      <charset val="238"/>
    </font>
    <font>
      <sz val="9"/>
      <name val="Times New Roman"/>
      <family val="1"/>
      <charset val="238"/>
    </font>
    <font>
      <sz val="9"/>
      <name val="Times New Roman CE"/>
      <charset val="238"/>
    </font>
    <font>
      <b/>
      <sz val="16"/>
      <name val="Times New Roman"/>
      <family val="1"/>
      <charset val="238"/>
    </font>
    <font>
      <b/>
      <u/>
      <sz val="8"/>
      <name val="Times New Roman"/>
      <family val="1"/>
      <charset val="238"/>
    </font>
    <font>
      <b/>
      <sz val="9"/>
      <name val="Times New Roman"/>
      <family val="1"/>
    </font>
    <font>
      <b/>
      <sz val="13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9"/>
      <name val="Arial"/>
      <family val="2"/>
      <charset val="238"/>
    </font>
    <font>
      <b/>
      <u/>
      <sz val="9"/>
      <name val="Times New Roman"/>
      <family val="1"/>
      <charset val="238"/>
    </font>
    <font>
      <b/>
      <sz val="9.5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12"/>
      <name val="Arial"/>
      <family val="2"/>
      <charset val="238"/>
    </font>
    <font>
      <i/>
      <sz val="8"/>
      <name val="Times New Roman"/>
      <family val="1"/>
      <charset val="238"/>
    </font>
    <font>
      <i/>
      <sz val="9"/>
      <name val="Times New Roman CE"/>
      <charset val="238"/>
    </font>
    <font>
      <b/>
      <i/>
      <sz val="9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7"/>
      <name val="Times New Roman"/>
      <family val="1"/>
      <charset val="238"/>
    </font>
    <font>
      <b/>
      <sz val="9"/>
      <color indexed="9"/>
      <name val="Times New Roman"/>
      <family val="1"/>
      <charset val="238"/>
    </font>
    <font>
      <i/>
      <sz val="9"/>
      <name val="Times New Roman"/>
      <family val="1"/>
      <charset val="238"/>
    </font>
    <font>
      <sz val="12"/>
      <name val="Arial"/>
      <family val="2"/>
      <charset val="238"/>
    </font>
    <font>
      <b/>
      <u/>
      <sz val="10"/>
      <name val="Times New Roman"/>
      <family val="1"/>
      <charset val="238"/>
    </font>
    <font>
      <i/>
      <sz val="1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</fills>
  <borders count="7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078">
    <xf numFmtId="0" fontId="0" fillId="0" borderId="0" xfId="0"/>
    <xf numFmtId="0" fontId="0" fillId="0" borderId="0" xfId="0" applyFill="1"/>
    <xf numFmtId="0" fontId="6" fillId="0" borderId="0" xfId="0" applyFont="1"/>
    <xf numFmtId="3" fontId="6" fillId="0" borderId="0" xfId="0" applyNumberFormat="1" applyFont="1"/>
    <xf numFmtId="0" fontId="6" fillId="0" borderId="0" xfId="0" applyFont="1" applyFill="1" applyBorder="1"/>
    <xf numFmtId="0" fontId="9" fillId="0" borderId="0" xfId="0" applyFont="1"/>
    <xf numFmtId="0" fontId="7" fillId="0" borderId="0" xfId="0" applyFont="1" applyFill="1"/>
    <xf numFmtId="0" fontId="6" fillId="0" borderId="0" xfId="0" applyFont="1" applyFill="1"/>
    <xf numFmtId="3" fontId="6" fillId="0" borderId="0" xfId="0" applyNumberFormat="1" applyFont="1" applyFill="1"/>
    <xf numFmtId="0" fontId="7" fillId="0" borderId="0" xfId="0" applyFont="1" applyFill="1" applyAlignment="1">
      <alignment horizontal="center"/>
    </xf>
    <xf numFmtId="0" fontId="12" fillId="0" borderId="0" xfId="0" applyFont="1"/>
    <xf numFmtId="3" fontId="12" fillId="0" borderId="0" xfId="0" applyNumberFormat="1" applyFont="1"/>
    <xf numFmtId="0" fontId="14" fillId="0" borderId="0" xfId="0" applyFont="1" applyBorder="1"/>
    <xf numFmtId="0" fontId="14" fillId="0" borderId="0" xfId="0" applyFont="1"/>
    <xf numFmtId="3" fontId="14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5" fillId="0" borderId="0" xfId="0" applyFont="1"/>
    <xf numFmtId="0" fontId="14" fillId="0" borderId="0" xfId="0" applyFont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9" fillId="0" borderId="6" xfId="0" applyFont="1" applyBorder="1"/>
    <xf numFmtId="0" fontId="12" fillId="0" borderId="6" xfId="0" applyFont="1" applyBorder="1"/>
    <xf numFmtId="0" fontId="12" fillId="0" borderId="1" xfId="0" applyFont="1" applyBorder="1"/>
    <xf numFmtId="3" fontId="12" fillId="0" borderId="6" xfId="0" applyNumberFormat="1" applyFont="1" applyBorder="1"/>
    <xf numFmtId="3" fontId="14" fillId="0" borderId="0" xfId="0" applyNumberFormat="1" applyFont="1" applyAlignment="1">
      <alignment horizontal="right"/>
    </xf>
    <xf numFmtId="3" fontId="12" fillId="0" borderId="6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0" fontId="12" fillId="0" borderId="7" xfId="0" applyFont="1" applyBorder="1" applyAlignment="1">
      <alignment horizontal="center"/>
    </xf>
    <xf numFmtId="0" fontId="12" fillId="0" borderId="7" xfId="0" applyFont="1" applyBorder="1" applyAlignment="1">
      <alignment horizontal="right"/>
    </xf>
    <xf numFmtId="10" fontId="12" fillId="0" borderId="7" xfId="0" applyNumberFormat="1" applyFont="1" applyBorder="1" applyAlignment="1">
      <alignment horizontal="center"/>
    </xf>
    <xf numFmtId="166" fontId="15" fillId="0" borderId="7" xfId="0" applyNumberFormat="1" applyFont="1" applyBorder="1"/>
    <xf numFmtId="166" fontId="22" fillId="0" borderId="7" xfId="0" applyNumberFormat="1" applyFont="1" applyBorder="1"/>
    <xf numFmtId="0" fontId="23" fillId="0" borderId="0" xfId="0" applyFont="1"/>
    <xf numFmtId="166" fontId="23" fillId="0" borderId="7" xfId="0" applyNumberFormat="1" applyFont="1" applyBorder="1"/>
    <xf numFmtId="0" fontId="12" fillId="0" borderId="0" xfId="0" applyFont="1" applyBorder="1"/>
    <xf numFmtId="0" fontId="15" fillId="0" borderId="0" xfId="0" applyFont="1" applyAlignment="1">
      <alignment horizontal="center"/>
    </xf>
    <xf numFmtId="0" fontId="20" fillId="0" borderId="0" xfId="0" applyFont="1"/>
    <xf numFmtId="0" fontId="11" fillId="0" borderId="7" xfId="0" applyFont="1" applyBorder="1"/>
    <xf numFmtId="3" fontId="12" fillId="0" borderId="0" xfId="0" applyNumberFormat="1" applyFont="1" applyAlignment="1">
      <alignment horizontal="right"/>
    </xf>
    <xf numFmtId="0" fontId="12" fillId="0" borderId="12" xfId="0" applyFont="1" applyBorder="1"/>
    <xf numFmtId="3" fontId="12" fillId="0" borderId="12" xfId="0" applyNumberFormat="1" applyFont="1" applyBorder="1"/>
    <xf numFmtId="0" fontId="9" fillId="0" borderId="0" xfId="0" applyFont="1" applyFill="1"/>
    <xf numFmtId="0" fontId="16" fillId="0" borderId="0" xfId="0" applyFont="1" applyFill="1"/>
    <xf numFmtId="0" fontId="6" fillId="0" borderId="10" xfId="0" applyFont="1" applyBorder="1"/>
    <xf numFmtId="0" fontId="7" fillId="0" borderId="10" xfId="0" applyFont="1" applyBorder="1" applyAlignment="1">
      <alignment horizont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3" fontId="7" fillId="0" borderId="0" xfId="0" applyNumberFormat="1" applyFont="1"/>
    <xf numFmtId="0" fontId="6" fillId="0" borderId="8" xfId="0" applyFont="1" applyFill="1" applyBorder="1"/>
    <xf numFmtId="0" fontId="12" fillId="0" borderId="14" xfId="0" applyFont="1" applyBorder="1" applyAlignment="1">
      <alignment horizontal="center"/>
    </xf>
    <xf numFmtId="0" fontId="3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32" fillId="0" borderId="0" xfId="0" applyFont="1"/>
    <xf numFmtId="165" fontId="12" fillId="0" borderId="16" xfId="0" applyNumberFormat="1" applyFont="1" applyBorder="1"/>
    <xf numFmtId="165" fontId="14" fillId="0" borderId="0" xfId="0" applyNumberFormat="1" applyFont="1"/>
    <xf numFmtId="165" fontId="39" fillId="0" borderId="0" xfId="0" applyNumberFormat="1" applyFont="1"/>
    <xf numFmtId="0" fontId="37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0" xfId="0" applyFont="1" applyBorder="1" applyAlignment="1">
      <alignment vertical="center"/>
    </xf>
    <xf numFmtId="3" fontId="3" fillId="0" borderId="7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20" xfId="0" applyFont="1" applyFill="1" applyBorder="1" applyAlignment="1">
      <alignment vertical="center"/>
    </xf>
    <xf numFmtId="3" fontId="3" fillId="0" borderId="7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20" xfId="0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right" vertical="center"/>
    </xf>
    <xf numFmtId="0" fontId="34" fillId="0" borderId="0" xfId="0" applyFont="1" applyFill="1" applyAlignment="1">
      <alignment vertical="center"/>
    </xf>
    <xf numFmtId="0" fontId="5" fillId="0" borderId="20" xfId="0" applyFont="1" applyBorder="1" applyAlignment="1">
      <alignment vertical="center"/>
    </xf>
    <xf numFmtId="3" fontId="2" fillId="0" borderId="7" xfId="0" applyNumberFormat="1" applyFont="1" applyBorder="1" applyAlignment="1">
      <alignment horizontal="right" vertical="center"/>
    </xf>
    <xf numFmtId="0" fontId="34" fillId="0" borderId="0" xfId="0" applyFont="1" applyAlignment="1">
      <alignment vertical="center"/>
    </xf>
    <xf numFmtId="0" fontId="3" fillId="0" borderId="22" xfId="0" applyFont="1" applyBorder="1" applyAlignment="1">
      <alignment vertical="center"/>
    </xf>
    <xf numFmtId="3" fontId="3" fillId="0" borderId="23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12" fillId="0" borderId="0" xfId="0" applyFont="1" applyFill="1"/>
    <xf numFmtId="0" fontId="12" fillId="0" borderId="5" xfId="0" applyFont="1" applyFill="1" applyBorder="1" applyAlignment="1">
      <alignment horizontal="center" vertical="center"/>
    </xf>
    <xf numFmtId="3" fontId="14" fillId="0" borderId="0" xfId="0" applyNumberFormat="1" applyFont="1" applyFill="1"/>
    <xf numFmtId="3" fontId="14" fillId="0" borderId="0" xfId="0" applyNumberFormat="1" applyFont="1" applyFill="1" applyAlignment="1">
      <alignment horizontal="right"/>
    </xf>
    <xf numFmtId="3" fontId="12" fillId="0" borderId="6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0" fontId="14" fillId="0" borderId="0" xfId="0" applyFont="1" applyFill="1"/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right" vertical="center"/>
    </xf>
    <xf numFmtId="0" fontId="13" fillId="0" borderId="3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0" fontId="18" fillId="0" borderId="20" xfId="0" applyFont="1" applyFill="1" applyBorder="1" applyAlignment="1">
      <alignment horizontal="right" vertical="center"/>
    </xf>
    <xf numFmtId="0" fontId="18" fillId="0" borderId="7" xfId="0" applyFont="1" applyFill="1" applyBorder="1" applyAlignment="1">
      <alignment vertical="center"/>
    </xf>
    <xf numFmtId="3" fontId="18" fillId="0" borderId="7" xfId="0" applyNumberFormat="1" applyFont="1" applyFill="1" applyBorder="1" applyAlignment="1">
      <alignment vertical="center"/>
    </xf>
    <xf numFmtId="3" fontId="18" fillId="0" borderId="23" xfId="0" applyNumberFormat="1" applyFont="1" applyFill="1" applyBorder="1" applyAlignment="1">
      <alignment vertical="center"/>
    </xf>
    <xf numFmtId="0" fontId="18" fillId="0" borderId="23" xfId="0" applyFont="1" applyFill="1" applyBorder="1" applyAlignment="1">
      <alignment vertical="center"/>
    </xf>
    <xf numFmtId="0" fontId="13" fillId="0" borderId="26" xfId="0" applyFont="1" applyFill="1" applyBorder="1" applyAlignment="1">
      <alignment horizontal="right" vertical="center"/>
    </xf>
    <xf numFmtId="0" fontId="13" fillId="0" borderId="27" xfId="0" applyFont="1" applyFill="1" applyBorder="1" applyAlignment="1">
      <alignment vertical="center"/>
    </xf>
    <xf numFmtId="3" fontId="13" fillId="0" borderId="27" xfId="0" applyNumberFormat="1" applyFont="1" applyFill="1" applyBorder="1" applyAlignment="1">
      <alignment vertical="center"/>
    </xf>
    <xf numFmtId="3" fontId="18" fillId="0" borderId="3" xfId="0" applyNumberFormat="1" applyFont="1" applyFill="1" applyBorder="1" applyAlignment="1">
      <alignment vertical="center"/>
    </xf>
    <xf numFmtId="3" fontId="41" fillId="0" borderId="7" xfId="0" applyNumberFormat="1" applyFont="1" applyFill="1" applyBorder="1" applyAlignment="1">
      <alignment vertical="center"/>
    </xf>
    <xf numFmtId="0" fontId="10" fillId="0" borderId="28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vertical="center"/>
    </xf>
    <xf numFmtId="3" fontId="18" fillId="0" borderId="18" xfId="0" applyNumberFormat="1" applyFont="1" applyFill="1" applyBorder="1" applyAlignment="1">
      <alignment vertical="center"/>
    </xf>
    <xf numFmtId="3" fontId="13" fillId="0" borderId="28" xfId="0" applyNumberFormat="1" applyFont="1" applyFill="1" applyBorder="1" applyAlignment="1">
      <alignment vertical="center"/>
    </xf>
    <xf numFmtId="3" fontId="13" fillId="0" borderId="18" xfId="0" applyNumberFormat="1" applyFont="1" applyFill="1" applyBorder="1" applyAlignment="1">
      <alignment vertical="center"/>
    </xf>
    <xf numFmtId="0" fontId="18" fillId="0" borderId="22" xfId="0" applyFont="1" applyFill="1" applyBorder="1" applyAlignment="1">
      <alignment horizontal="right" vertical="center"/>
    </xf>
    <xf numFmtId="0" fontId="41" fillId="0" borderId="7" xfId="0" applyFont="1" applyFill="1" applyBorder="1" applyAlignment="1">
      <alignment vertical="center"/>
    </xf>
    <xf numFmtId="0" fontId="41" fillId="0" borderId="7" xfId="0" applyFont="1" applyFill="1" applyBorder="1" applyAlignment="1">
      <alignment horizontal="left" vertical="center"/>
    </xf>
    <xf numFmtId="0" fontId="41" fillId="0" borderId="20" xfId="0" applyFont="1" applyFill="1" applyBorder="1" applyAlignment="1">
      <alignment horizontal="right" vertical="center"/>
    </xf>
    <xf numFmtId="3" fontId="41" fillId="0" borderId="23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17" xfId="0" applyFont="1" applyFill="1" applyBorder="1" applyAlignment="1">
      <alignment horizontal="left"/>
    </xf>
    <xf numFmtId="3" fontId="6" fillId="0" borderId="17" xfId="0" applyNumberFormat="1" applyFont="1" applyFill="1" applyBorder="1"/>
    <xf numFmtId="3" fontId="6" fillId="0" borderId="0" xfId="0" applyNumberFormat="1" applyFont="1" applyFill="1" applyBorder="1"/>
    <xf numFmtId="0" fontId="9" fillId="0" borderId="0" xfId="0" applyFont="1" applyFill="1" applyBorder="1"/>
    <xf numFmtId="3" fontId="6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horizontal="center"/>
    </xf>
    <xf numFmtId="0" fontId="15" fillId="0" borderId="7" xfId="0" applyFont="1" applyBorder="1"/>
    <xf numFmtId="0" fontId="22" fillId="0" borderId="7" xfId="0" applyFont="1" applyBorder="1"/>
    <xf numFmtId="0" fontId="23" fillId="0" borderId="7" xfId="0" applyFont="1" applyBorder="1"/>
    <xf numFmtId="3" fontId="7" fillId="3" borderId="11" xfId="0" applyNumberFormat="1" applyFont="1" applyFill="1" applyBorder="1" applyAlignment="1">
      <alignment horizontal="center" vertical="center"/>
    </xf>
    <xf numFmtId="167" fontId="16" fillId="0" borderId="20" xfId="0" applyNumberFormat="1" applyFont="1" applyBorder="1"/>
    <xf numFmtId="3" fontId="16" fillId="0" borderId="7" xfId="0" applyNumberFormat="1" applyFont="1" applyBorder="1"/>
    <xf numFmtId="3" fontId="16" fillId="0" borderId="18" xfId="0" applyNumberFormat="1" applyFont="1" applyBorder="1"/>
    <xf numFmtId="0" fontId="16" fillId="0" borderId="0" xfId="0" applyFont="1"/>
    <xf numFmtId="0" fontId="16" fillId="0" borderId="7" xfId="0" applyFont="1" applyFill="1" applyBorder="1"/>
    <xf numFmtId="167" fontId="16" fillId="0" borderId="20" xfId="0" applyNumberFormat="1" applyFont="1" applyBorder="1" applyAlignment="1">
      <alignment horizontal="right"/>
    </xf>
    <xf numFmtId="3" fontId="16" fillId="0" borderId="0" xfId="0" applyNumberFormat="1" applyFont="1"/>
    <xf numFmtId="3" fontId="16" fillId="0" borderId="7" xfId="0" applyNumberFormat="1" applyFont="1" applyFill="1" applyBorder="1"/>
    <xf numFmtId="3" fontId="16" fillId="0" borderId="18" xfId="0" applyNumberFormat="1" applyFont="1" applyFill="1" applyBorder="1"/>
    <xf numFmtId="167" fontId="33" fillId="0" borderId="20" xfId="0" applyNumberFormat="1" applyFont="1" applyBorder="1"/>
    <xf numFmtId="3" fontId="33" fillId="0" borderId="7" xfId="0" applyNumberFormat="1" applyFont="1" applyBorder="1"/>
    <xf numFmtId="3" fontId="33" fillId="0" borderId="18" xfId="0" applyNumberFormat="1" applyFont="1" applyBorder="1"/>
    <xf numFmtId="0" fontId="33" fillId="0" borderId="0" xfId="0" applyFont="1"/>
    <xf numFmtId="167" fontId="16" fillId="0" borderId="20" xfId="0" applyNumberFormat="1" applyFont="1" applyFill="1" applyBorder="1"/>
    <xf numFmtId="167" fontId="7" fillId="3" borderId="22" xfId="0" applyNumberFormat="1" applyFont="1" applyFill="1" applyBorder="1" applyAlignment="1">
      <alignment vertical="center"/>
    </xf>
    <xf numFmtId="0" fontId="7" fillId="3" borderId="11" xfId="0" applyFont="1" applyFill="1" applyBorder="1" applyAlignment="1">
      <alignment horizontal="center" vertical="center"/>
    </xf>
    <xf numFmtId="0" fontId="7" fillId="0" borderId="0" xfId="0" applyFont="1"/>
    <xf numFmtId="167" fontId="16" fillId="0" borderId="0" xfId="0" applyNumberFormat="1" applyFont="1"/>
    <xf numFmtId="0" fontId="16" fillId="0" borderId="0" xfId="0" applyFont="1" applyAlignment="1"/>
    <xf numFmtId="3" fontId="16" fillId="0" borderId="0" xfId="0" applyNumberFormat="1" applyFont="1" applyAlignment="1"/>
    <xf numFmtId="167" fontId="43" fillId="0" borderId="20" xfId="0" applyNumberFormat="1" applyFont="1" applyFill="1" applyBorder="1"/>
    <xf numFmtId="167" fontId="16" fillId="0" borderId="20" xfId="0" applyNumberFormat="1" applyFont="1" applyFill="1" applyBorder="1" applyAlignment="1">
      <alignment horizontal="right"/>
    </xf>
    <xf numFmtId="0" fontId="33" fillId="0" borderId="0" xfId="0" applyFont="1" applyFill="1" applyAlignment="1">
      <alignment horizontal="right"/>
    </xf>
    <xf numFmtId="3" fontId="9" fillId="0" borderId="0" xfId="0" applyNumberFormat="1" applyFont="1"/>
    <xf numFmtId="3" fontId="7" fillId="0" borderId="13" xfId="0" applyNumberFormat="1" applyFont="1" applyFill="1" applyBorder="1"/>
    <xf numFmtId="0" fontId="0" fillId="0" borderId="0" xfId="0" applyFill="1" applyBorder="1"/>
    <xf numFmtId="0" fontId="6" fillId="0" borderId="13" xfId="0" applyFont="1" applyFill="1" applyBorder="1"/>
    <xf numFmtId="0" fontId="28" fillId="0" borderId="0" xfId="0" applyFont="1" applyFill="1" applyAlignment="1">
      <alignment horizontal="center"/>
    </xf>
    <xf numFmtId="0" fontId="40" fillId="0" borderId="0" xfId="0" applyFont="1" applyFill="1"/>
    <xf numFmtId="0" fontId="35" fillId="0" borderId="0" xfId="0" applyFont="1" applyFill="1" applyBorder="1"/>
    <xf numFmtId="0" fontId="40" fillId="0" borderId="0" xfId="0" applyFont="1" applyFill="1" applyBorder="1"/>
    <xf numFmtId="3" fontId="40" fillId="0" borderId="0" xfId="0" applyNumberFormat="1" applyFont="1" applyFill="1"/>
    <xf numFmtId="3" fontId="35" fillId="0" borderId="0" xfId="0" applyNumberFormat="1" applyFont="1" applyFill="1" applyBorder="1"/>
    <xf numFmtId="3" fontId="35" fillId="0" borderId="0" xfId="0" applyNumberFormat="1" applyFont="1" applyFill="1"/>
    <xf numFmtId="0" fontId="35" fillId="0" borderId="0" xfId="0" applyFont="1" applyFill="1"/>
    <xf numFmtId="0" fontId="40" fillId="0" borderId="0" xfId="0" applyFont="1" applyFill="1" applyBorder="1" applyAlignment="1">
      <alignment wrapText="1"/>
    </xf>
    <xf numFmtId="0" fontId="35" fillId="0" borderId="1" xfId="0" applyFont="1" applyFill="1" applyBorder="1" applyAlignment="1"/>
    <xf numFmtId="3" fontId="35" fillId="0" borderId="1" xfId="0" applyNumberFormat="1" applyFont="1" applyFill="1" applyBorder="1"/>
    <xf numFmtId="0" fontId="44" fillId="0" borderId="0" xfId="0" applyFont="1" applyAlignment="1">
      <alignment wrapText="1" shrinkToFit="1"/>
    </xf>
    <xf numFmtId="3" fontId="0" fillId="0" borderId="0" xfId="0" applyNumberFormat="1" applyFill="1" applyAlignment="1">
      <alignment vertical="center"/>
    </xf>
    <xf numFmtId="165" fontId="14" fillId="0" borderId="0" xfId="0" applyNumberFormat="1" applyFont="1" applyFill="1" applyBorder="1"/>
    <xf numFmtId="0" fontId="11" fillId="0" borderId="0" xfId="0" applyFont="1" applyFill="1" applyAlignment="1">
      <alignment vertical="center" wrapText="1"/>
    </xf>
    <xf numFmtId="0" fontId="33" fillId="0" borderId="0" xfId="0" applyFont="1" applyFill="1" applyAlignment="1">
      <alignment vertical="center"/>
    </xf>
    <xf numFmtId="0" fontId="16" fillId="0" borderId="0" xfId="0" applyFont="1" applyFill="1" applyAlignment="1">
      <alignment horizontal="right" vertical="center"/>
    </xf>
    <xf numFmtId="0" fontId="9" fillId="0" borderId="0" xfId="0" applyFont="1" applyAlignment="1">
      <alignment horizontal="center"/>
    </xf>
    <xf numFmtId="10" fontId="21" fillId="0" borderId="7" xfId="2" applyNumberFormat="1" applyFont="1" applyBorder="1" applyAlignment="1">
      <alignment horizontal="center"/>
    </xf>
    <xf numFmtId="0" fontId="47" fillId="0" borderId="0" xfId="0" applyFont="1" applyFill="1" applyAlignment="1">
      <alignment vertical="center"/>
    </xf>
    <xf numFmtId="0" fontId="18" fillId="0" borderId="23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vertical="center"/>
    </xf>
    <xf numFmtId="3" fontId="18" fillId="0" borderId="11" xfId="0" applyNumberFormat="1" applyFont="1" applyFill="1" applyBorder="1" applyAlignment="1">
      <alignment vertical="center"/>
    </xf>
    <xf numFmtId="0" fontId="41" fillId="0" borderId="11" xfId="0" applyFont="1" applyFill="1" applyBorder="1" applyAlignment="1">
      <alignment vertical="center"/>
    </xf>
    <xf numFmtId="3" fontId="41" fillId="0" borderId="11" xfId="0" applyNumberFormat="1" applyFont="1" applyFill="1" applyBorder="1" applyAlignment="1">
      <alignment vertical="center"/>
    </xf>
    <xf numFmtId="0" fontId="40" fillId="0" borderId="29" xfId="0" applyFont="1" applyFill="1" applyBorder="1" applyAlignment="1">
      <alignment horizontal="left"/>
    </xf>
    <xf numFmtId="0" fontId="40" fillId="0" borderId="7" xfId="0" applyFont="1" applyFill="1" applyBorder="1" applyAlignment="1">
      <alignment horizontal="left"/>
    </xf>
    <xf numFmtId="3" fontId="30" fillId="0" borderId="7" xfId="1" applyNumberFormat="1" applyFont="1" applyBorder="1" applyAlignment="1">
      <alignment wrapText="1" shrinkToFit="1"/>
    </xf>
    <xf numFmtId="3" fontId="30" fillId="0" borderId="7" xfId="1" applyNumberFormat="1" applyFont="1" applyBorder="1" applyAlignment="1">
      <alignment horizontal="left" wrapText="1" shrinkToFit="1"/>
    </xf>
    <xf numFmtId="3" fontId="30" fillId="0" borderId="7" xfId="1" applyNumberFormat="1" applyFont="1" applyBorder="1" applyAlignment="1">
      <alignment horizontal="right" wrapText="1" shrinkToFit="1"/>
    </xf>
    <xf numFmtId="3" fontId="29" fillId="0" borderId="7" xfId="1" applyNumberFormat="1" applyFont="1" applyBorder="1" applyAlignment="1">
      <alignment wrapText="1" shrinkToFit="1"/>
    </xf>
    <xf numFmtId="0" fontId="30" fillId="0" borderId="0" xfId="0" applyFont="1" applyAlignment="1">
      <alignment wrapText="1" shrinkToFit="1"/>
    </xf>
    <xf numFmtId="3" fontId="30" fillId="0" borderId="0" xfId="0" applyNumberFormat="1" applyFont="1" applyAlignment="1">
      <alignment wrapText="1" shrinkToFit="1"/>
    </xf>
    <xf numFmtId="3" fontId="30" fillId="0" borderId="0" xfId="1" applyNumberFormat="1" applyFont="1" applyAlignment="1">
      <alignment wrapText="1" shrinkToFit="1"/>
    </xf>
    <xf numFmtId="0" fontId="30" fillId="0" borderId="0" xfId="1" applyFont="1" applyAlignment="1">
      <alignment wrapText="1" shrinkToFit="1"/>
    </xf>
    <xf numFmtId="0" fontId="30" fillId="0" borderId="7" xfId="1" applyFont="1" applyBorder="1" applyAlignment="1">
      <alignment horizontal="right" wrapText="1" shrinkToFit="1"/>
    </xf>
    <xf numFmtId="0" fontId="30" fillId="0" borderId="7" xfId="1" applyFont="1" applyBorder="1" applyAlignment="1">
      <alignment wrapText="1" shrinkToFit="1"/>
    </xf>
    <xf numFmtId="3" fontId="30" fillId="0" borderId="7" xfId="1" applyNumberFormat="1" applyFont="1" applyFill="1" applyBorder="1" applyAlignment="1">
      <alignment wrapText="1" shrinkToFit="1"/>
    </xf>
    <xf numFmtId="0" fontId="30" fillId="0" borderId="7" xfId="0" applyFont="1" applyBorder="1" applyAlignment="1">
      <alignment wrapText="1" shrinkToFit="1"/>
    </xf>
    <xf numFmtId="3" fontId="30" fillId="0" borderId="7" xfId="0" applyNumberFormat="1" applyFont="1" applyBorder="1" applyAlignment="1">
      <alignment wrapText="1" shrinkToFit="1"/>
    </xf>
    <xf numFmtId="0" fontId="30" fillId="0" borderId="21" xfId="0" applyFont="1" applyBorder="1" applyAlignment="1">
      <alignment wrapText="1" shrinkToFit="1"/>
    </xf>
    <xf numFmtId="0" fontId="30" fillId="0" borderId="0" xfId="0" applyFont="1" applyBorder="1" applyAlignment="1">
      <alignment wrapText="1" shrinkToFit="1"/>
    </xf>
    <xf numFmtId="0" fontId="30" fillId="0" borderId="0" xfId="1" applyFont="1" applyFill="1" applyBorder="1" applyAlignment="1">
      <alignment wrapText="1" shrinkToFit="1"/>
    </xf>
    <xf numFmtId="3" fontId="30" fillId="0" borderId="29" xfId="0" applyNumberFormat="1" applyFont="1" applyBorder="1" applyAlignment="1">
      <alignment wrapText="1" shrinkToFit="1"/>
    </xf>
    <xf numFmtId="3" fontId="30" fillId="0" borderId="7" xfId="0" applyNumberFormat="1" applyFont="1" applyBorder="1" applyAlignment="1">
      <alignment horizontal="left" wrapText="1" shrinkToFit="1"/>
    </xf>
    <xf numFmtId="0" fontId="30" fillId="0" borderId="0" xfId="0" applyFont="1" applyAlignment="1">
      <alignment horizontal="left" wrapText="1" shrinkToFit="1"/>
    </xf>
    <xf numFmtId="0" fontId="29" fillId="0" borderId="7" xfId="1" applyFont="1" applyBorder="1" applyAlignment="1">
      <alignment horizontal="center" wrapText="1" shrinkToFit="1"/>
    </xf>
    <xf numFmtId="3" fontId="31" fillId="0" borderId="7" xfId="0" applyNumberFormat="1" applyFont="1" applyBorder="1" applyAlignment="1">
      <alignment wrapText="1" shrinkToFit="1"/>
    </xf>
    <xf numFmtId="0" fontId="14" fillId="0" borderId="0" xfId="0" applyFont="1" applyFill="1" applyBorder="1"/>
    <xf numFmtId="0" fontId="37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/>
    </xf>
    <xf numFmtId="3" fontId="40" fillId="0" borderId="0" xfId="0" applyNumberFormat="1" applyFont="1" applyFill="1" applyBorder="1"/>
    <xf numFmtId="0" fontId="7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36" fillId="0" borderId="0" xfId="0" applyFont="1" applyFill="1" applyAlignment="1">
      <alignment vertical="center"/>
    </xf>
    <xf numFmtId="3" fontId="37" fillId="5" borderId="9" xfId="0" applyNumberFormat="1" applyFont="1" applyFill="1" applyBorder="1" applyAlignment="1">
      <alignment vertical="center"/>
    </xf>
    <xf numFmtId="3" fontId="37" fillId="5" borderId="42" xfId="0" applyNumberFormat="1" applyFont="1" applyFill="1" applyBorder="1" applyAlignment="1">
      <alignment vertical="center"/>
    </xf>
    <xf numFmtId="0" fontId="37" fillId="5" borderId="40" xfId="0" applyFont="1" applyFill="1" applyBorder="1" applyAlignment="1">
      <alignment horizontal="center" vertical="center"/>
    </xf>
    <xf numFmtId="3" fontId="9" fillId="7" borderId="4" xfId="0" applyNumberFormat="1" applyFont="1" applyFill="1" applyBorder="1" applyAlignment="1">
      <alignment vertical="center"/>
    </xf>
    <xf numFmtId="0" fontId="40" fillId="0" borderId="0" xfId="0" applyFont="1" applyBorder="1"/>
    <xf numFmtId="0" fontId="35" fillId="0" borderId="0" xfId="0" applyFont="1" applyBorder="1"/>
    <xf numFmtId="0" fontId="35" fillId="0" borderId="0" xfId="0" applyFont="1" applyBorder="1" applyAlignment="1">
      <alignment horizontal="left"/>
    </xf>
    <xf numFmtId="3" fontId="35" fillId="0" borderId="0" xfId="0" applyNumberFormat="1" applyFont="1" applyFill="1" applyBorder="1" applyAlignment="1">
      <alignment horizontal="right"/>
    </xf>
    <xf numFmtId="0" fontId="40" fillId="0" borderId="0" xfId="0" applyFont="1" applyBorder="1" applyAlignment="1">
      <alignment horizontal="left"/>
    </xf>
    <xf numFmtId="3" fontId="40" fillId="0" borderId="0" xfId="0" applyNumberFormat="1" applyFont="1" applyFill="1" applyBorder="1" applyAlignment="1">
      <alignment horizontal="right"/>
    </xf>
    <xf numFmtId="0" fontId="16" fillId="0" borderId="0" xfId="0" applyFont="1" applyAlignment="1">
      <alignment horizontal="center"/>
    </xf>
    <xf numFmtId="3" fontId="9" fillId="4" borderId="3" xfId="0" applyNumberFormat="1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left"/>
    </xf>
    <xf numFmtId="3" fontId="14" fillId="0" borderId="56" xfId="0" applyNumberFormat="1" applyFont="1" applyBorder="1"/>
    <xf numFmtId="0" fontId="30" fillId="0" borderId="7" xfId="1" applyFont="1" applyBorder="1" applyAlignment="1">
      <alignment horizontal="left" wrapText="1" shrinkToFit="1"/>
    </xf>
    <xf numFmtId="0" fontId="30" fillId="0" borderId="7" xfId="0" applyFont="1" applyBorder="1" applyAlignment="1">
      <alignment horizontal="left" wrapText="1" shrinkToFit="1"/>
    </xf>
    <xf numFmtId="0" fontId="30" fillId="0" borderId="7" xfId="1" applyFont="1" applyBorder="1" applyAlignment="1">
      <alignment horizontal="left" wrapText="1" shrinkToFit="1"/>
    </xf>
    <xf numFmtId="0" fontId="30" fillId="0" borderId="39" xfId="0" applyFont="1" applyBorder="1" applyAlignment="1">
      <alignment wrapText="1" shrinkToFit="1"/>
    </xf>
    <xf numFmtId="3" fontId="40" fillId="0" borderId="7" xfId="0" applyNumberFormat="1" applyFont="1" applyFill="1" applyBorder="1" applyAlignment="1">
      <alignment vertical="center"/>
    </xf>
    <xf numFmtId="3" fontId="34" fillId="0" borderId="0" xfId="0" applyNumberFormat="1" applyFont="1" applyFill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3" fontId="18" fillId="0" borderId="4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horizontal="right" vertical="center"/>
    </xf>
    <xf numFmtId="0" fontId="11" fillId="0" borderId="7" xfId="0" applyFont="1" applyBorder="1" applyAlignment="1">
      <alignment vertical="center"/>
    </xf>
    <xf numFmtId="0" fontId="38" fillId="0" borderId="0" xfId="0" applyFont="1" applyAlignment="1">
      <alignment horizontal="right" vertical="center"/>
    </xf>
    <xf numFmtId="0" fontId="7" fillId="0" borderId="0" xfId="0" applyFont="1" applyFill="1" applyAlignment="1">
      <alignment horizontal="center"/>
    </xf>
    <xf numFmtId="0" fontId="36" fillId="0" borderId="48" xfId="0" applyFont="1" applyFill="1" applyBorder="1" applyAlignment="1">
      <alignment horizontal="center" vertical="center" wrapText="1"/>
    </xf>
    <xf numFmtId="0" fontId="36" fillId="0" borderId="46" xfId="0" applyFont="1" applyFill="1" applyBorder="1" applyAlignment="1">
      <alignment horizontal="center" vertical="center" wrapText="1"/>
    </xf>
    <xf numFmtId="0" fontId="30" fillId="0" borderId="21" xfId="1" applyFont="1" applyFill="1" applyBorder="1" applyAlignment="1">
      <alignment horizontal="left" wrapText="1" shrinkToFit="1"/>
    </xf>
    <xf numFmtId="0" fontId="30" fillId="0" borderId="7" xfId="1" applyFont="1" applyBorder="1" applyAlignment="1">
      <alignment horizontal="center" wrapText="1" shrinkToFit="1"/>
    </xf>
    <xf numFmtId="0" fontId="30" fillId="0" borderId="42" xfId="1" applyFont="1" applyBorder="1" applyAlignment="1">
      <alignment horizontal="left" wrapText="1" shrinkToFit="1"/>
    </xf>
    <xf numFmtId="0" fontId="30" fillId="0" borderId="7" xfId="1" applyFont="1" applyBorder="1" applyAlignment="1">
      <alignment horizontal="left" wrapText="1" shrinkToFit="1"/>
    </xf>
    <xf numFmtId="0" fontId="30" fillId="0" borderId="7" xfId="0" applyFont="1" applyBorder="1" applyAlignment="1">
      <alignment horizontal="left" wrapText="1" shrinkToFit="1"/>
    </xf>
    <xf numFmtId="0" fontId="30" fillId="0" borderId="21" xfId="1" applyFont="1" applyBorder="1" applyAlignment="1">
      <alignment horizontal="left" wrapText="1" shrinkToFit="1"/>
    </xf>
    <xf numFmtId="3" fontId="40" fillId="0" borderId="0" xfId="0" applyNumberFormat="1" applyFont="1" applyBorder="1" applyAlignment="1">
      <alignment horizontal="right"/>
    </xf>
    <xf numFmtId="0" fontId="37" fillId="0" borderId="31" xfId="0" applyFont="1" applyFill="1" applyBorder="1" applyAlignment="1">
      <alignment horizontal="right" vertical="center" wrapText="1"/>
    </xf>
    <xf numFmtId="0" fontId="37" fillId="0" borderId="33" xfId="0" applyFont="1" applyFill="1" applyBorder="1" applyAlignment="1">
      <alignment horizontal="right" vertical="center" wrapText="1"/>
    </xf>
    <xf numFmtId="0" fontId="37" fillId="0" borderId="24" xfId="0" applyFont="1" applyFill="1" applyBorder="1" applyAlignment="1">
      <alignment horizontal="right" vertical="center" wrapText="1"/>
    </xf>
    <xf numFmtId="0" fontId="37" fillId="0" borderId="33" xfId="0" applyFont="1" applyFill="1" applyBorder="1" applyAlignment="1">
      <alignment horizontal="right" vertical="center"/>
    </xf>
    <xf numFmtId="0" fontId="36" fillId="5" borderId="33" xfId="0" applyFont="1" applyFill="1" applyBorder="1" applyAlignment="1">
      <alignment horizontal="right" vertical="center"/>
    </xf>
    <xf numFmtId="0" fontId="36" fillId="0" borderId="33" xfId="0" applyFont="1" applyFill="1" applyBorder="1" applyAlignment="1">
      <alignment horizontal="right" vertical="center"/>
    </xf>
    <xf numFmtId="0" fontId="36" fillId="0" borderId="46" xfId="0" applyFont="1" applyFill="1" applyBorder="1" applyAlignment="1">
      <alignment horizontal="center" vertical="center"/>
    </xf>
    <xf numFmtId="3" fontId="7" fillId="0" borderId="0" xfId="0" applyNumberFormat="1" applyFont="1" applyFill="1" applyBorder="1"/>
    <xf numFmtId="0" fontId="6" fillId="0" borderId="0" xfId="0" applyFont="1" applyAlignment="1"/>
    <xf numFmtId="0" fontId="6" fillId="0" borderId="0" xfId="0" applyFont="1" applyFill="1" applyAlignment="1"/>
    <xf numFmtId="3" fontId="6" fillId="0" borderId="8" xfId="0" applyNumberFormat="1" applyFont="1" applyFill="1" applyBorder="1"/>
    <xf numFmtId="3" fontId="7" fillId="0" borderId="0" xfId="0" applyNumberFormat="1" applyFont="1" applyFill="1"/>
    <xf numFmtId="0" fontId="44" fillId="0" borderId="21" xfId="0" applyFont="1" applyBorder="1" applyAlignment="1">
      <alignment horizontal="center" vertical="center" wrapText="1" shrinkToFit="1"/>
    </xf>
    <xf numFmtId="0" fontId="44" fillId="0" borderId="0" xfId="0" applyFont="1" applyBorder="1" applyAlignment="1">
      <alignment horizontal="center" vertical="center" wrapText="1" shrinkToFit="1"/>
    </xf>
    <xf numFmtId="0" fontId="0" fillId="0" borderId="0" xfId="0" applyBorder="1" applyAlignment="1"/>
    <xf numFmtId="0" fontId="44" fillId="0" borderId="0" xfId="1" applyFont="1" applyBorder="1" applyAlignment="1">
      <alignment horizontal="center" vertical="center" wrapText="1" shrinkToFit="1"/>
    </xf>
    <xf numFmtId="167" fontId="42" fillId="0" borderId="20" xfId="0" applyNumberFormat="1" applyFont="1" applyBorder="1" applyAlignment="1"/>
    <xf numFmtId="0" fontId="42" fillId="0" borderId="0" xfId="0" applyFont="1" applyAlignment="1"/>
    <xf numFmtId="10" fontId="9" fillId="0" borderId="0" xfId="0" applyNumberFormat="1" applyFont="1" applyFill="1" applyBorder="1"/>
    <xf numFmtId="0" fontId="30" fillId="0" borderId="7" xfId="1" applyFont="1" applyBorder="1" applyAlignment="1">
      <alignment horizontal="left" wrapText="1" shrinkToFit="1"/>
    </xf>
    <xf numFmtId="0" fontId="30" fillId="0" borderId="7" xfId="1" applyFont="1" applyBorder="1" applyAlignment="1">
      <alignment horizontal="center" wrapText="1" shrinkToFit="1"/>
    </xf>
    <xf numFmtId="0" fontId="30" fillId="0" borderId="21" xfId="1" applyFont="1" applyFill="1" applyBorder="1" applyAlignment="1">
      <alignment horizontal="left" wrapText="1" shrinkToFit="1"/>
    </xf>
    <xf numFmtId="0" fontId="30" fillId="0" borderId="7" xfId="0" applyFont="1" applyBorder="1" applyAlignment="1">
      <alignment horizontal="left" wrapText="1" shrinkToFit="1"/>
    </xf>
    <xf numFmtId="0" fontId="40" fillId="0" borderId="7" xfId="0" applyFont="1" applyFill="1" applyBorder="1" applyAlignment="1">
      <alignment wrapText="1"/>
    </xf>
    <xf numFmtId="0" fontId="40" fillId="0" borderId="33" xfId="0" applyFont="1" applyFill="1" applyBorder="1" applyAlignment="1">
      <alignment wrapText="1"/>
    </xf>
    <xf numFmtId="3" fontId="2" fillId="0" borderId="18" xfId="0" applyNumberFormat="1" applyFont="1" applyBorder="1" applyAlignment="1">
      <alignment horizontal="right" vertical="center"/>
    </xf>
    <xf numFmtId="0" fontId="35" fillId="0" borderId="0" xfId="0" applyFont="1" applyFill="1" applyAlignment="1">
      <alignment horizontal="center"/>
    </xf>
    <xf numFmtId="0" fontId="35" fillId="0" borderId="0" xfId="0" applyFont="1" applyFill="1" applyAlignment="1">
      <alignment horizontal="left"/>
    </xf>
    <xf numFmtId="10" fontId="40" fillId="0" borderId="0" xfId="0" applyNumberFormat="1" applyFont="1" applyFill="1"/>
    <xf numFmtId="0" fontId="40" fillId="0" borderId="13" xfId="0" applyFont="1" applyFill="1" applyBorder="1"/>
    <xf numFmtId="0" fontId="9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Protection="1"/>
    <xf numFmtId="0" fontId="7" fillId="0" borderId="1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39" fillId="0" borderId="0" xfId="0" applyFont="1" applyFill="1" applyBorder="1"/>
    <xf numFmtId="10" fontId="40" fillId="0" borderId="0" xfId="0" applyNumberFormat="1" applyFont="1" applyFill="1" applyBorder="1" applyAlignment="1" applyProtection="1">
      <alignment horizontal="right"/>
    </xf>
    <xf numFmtId="3" fontId="9" fillId="0" borderId="0" xfId="0" applyNumberFormat="1" applyFont="1" applyFill="1" applyBorder="1"/>
    <xf numFmtId="0" fontId="9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10" fontId="35" fillId="0" borderId="0" xfId="0" applyNumberFormat="1" applyFont="1" applyFill="1" applyBorder="1" applyAlignment="1" applyProtection="1">
      <alignment horizontal="right"/>
    </xf>
    <xf numFmtId="3" fontId="7" fillId="8" borderId="1" xfId="0" applyNumberFormat="1" applyFont="1" applyFill="1" applyBorder="1" applyProtection="1"/>
    <xf numFmtId="10" fontId="35" fillId="8" borderId="1" xfId="0" applyNumberFormat="1" applyFont="1" applyFill="1" applyBorder="1" applyAlignment="1" applyProtection="1">
      <alignment horizontal="right"/>
    </xf>
    <xf numFmtId="0" fontId="39" fillId="0" borderId="17" xfId="0" applyFont="1" applyFill="1" applyBorder="1"/>
    <xf numFmtId="0" fontId="39" fillId="0" borderId="0" xfId="0" applyFont="1" applyFill="1" applyBorder="1" applyAlignment="1">
      <alignment horizontal="left"/>
    </xf>
    <xf numFmtId="10" fontId="40" fillId="8" borderId="1" xfId="0" applyNumberFormat="1" applyFont="1" applyFill="1" applyBorder="1" applyAlignment="1" applyProtection="1">
      <alignment horizontal="right"/>
    </xf>
    <xf numFmtId="3" fontId="7" fillId="8" borderId="1" xfId="0" applyNumberFormat="1" applyFont="1" applyFill="1" applyBorder="1"/>
    <xf numFmtId="164" fontId="39" fillId="0" borderId="0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/>
    <xf numFmtId="3" fontId="6" fillId="0" borderId="0" xfId="0" applyNumberFormat="1" applyFont="1" applyFill="1" applyBorder="1" applyAlignment="1" applyProtection="1"/>
    <xf numFmtId="10" fontId="11" fillId="0" borderId="0" xfId="0" applyNumberFormat="1" applyFont="1" applyFill="1" applyBorder="1" applyAlignment="1" applyProtection="1"/>
    <xf numFmtId="3" fontId="6" fillId="0" borderId="0" xfId="0" applyNumberFormat="1" applyFont="1" applyFill="1" applyBorder="1" applyAlignment="1"/>
    <xf numFmtId="0" fontId="9" fillId="0" borderId="0" xfId="0" applyFont="1" applyFill="1" applyBorder="1" applyAlignment="1"/>
    <xf numFmtId="3" fontId="7" fillId="0" borderId="0" xfId="0" applyNumberFormat="1" applyFont="1" applyFill="1" applyBorder="1" applyAlignment="1" applyProtection="1"/>
    <xf numFmtId="3" fontId="7" fillId="0" borderId="0" xfId="0" applyNumberFormat="1" applyFont="1" applyFill="1" applyBorder="1" applyAlignment="1"/>
    <xf numFmtId="10" fontId="35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10" fontId="40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/>
    <xf numFmtId="0" fontId="15" fillId="0" borderId="0" xfId="0" applyFont="1" applyFill="1" applyBorder="1"/>
    <xf numFmtId="3" fontId="40" fillId="0" borderId="0" xfId="0" applyNumberFormat="1" applyFont="1" applyBorder="1"/>
    <xf numFmtId="0" fontId="40" fillId="0" borderId="0" xfId="0" applyFont="1" applyBorder="1" applyAlignment="1">
      <alignment wrapText="1"/>
    </xf>
    <xf numFmtId="0" fontId="50" fillId="0" borderId="0" xfId="0" applyFont="1" applyBorder="1"/>
    <xf numFmtId="0" fontId="50" fillId="0" borderId="0" xfId="0" applyFont="1" applyFill="1" applyBorder="1"/>
    <xf numFmtId="3" fontId="40" fillId="0" borderId="6" xfId="0" applyNumberFormat="1" applyFont="1" applyFill="1" applyBorder="1" applyAlignment="1">
      <alignment horizontal="right"/>
    </xf>
    <xf numFmtId="0" fontId="40" fillId="0" borderId="6" xfId="0" applyFont="1" applyFill="1" applyBorder="1"/>
    <xf numFmtId="0" fontId="7" fillId="0" borderId="0" xfId="0" applyFont="1" applyFill="1" applyAlignment="1">
      <alignment horizontal="right"/>
    </xf>
    <xf numFmtId="0" fontId="0" fillId="0" borderId="0" xfId="0" applyAlignment="1"/>
    <xf numFmtId="0" fontId="4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10" fontId="40" fillId="0" borderId="0" xfId="0" applyNumberFormat="1" applyFont="1" applyFill="1" applyBorder="1"/>
    <xf numFmtId="3" fontId="37" fillId="0" borderId="7" xfId="0" applyNumberFormat="1" applyFont="1" applyFill="1" applyBorder="1" applyAlignment="1">
      <alignment vertical="center"/>
    </xf>
    <xf numFmtId="3" fontId="36" fillId="0" borderId="7" xfId="0" applyNumberFormat="1" applyFont="1" applyFill="1" applyBorder="1" applyAlignment="1">
      <alignment vertical="center"/>
    </xf>
    <xf numFmtId="0" fontId="36" fillId="0" borderId="35" xfId="0" applyFont="1" applyFill="1" applyBorder="1" applyAlignment="1">
      <alignment horizontal="center" vertical="center" wrapText="1"/>
    </xf>
    <xf numFmtId="0" fontId="36" fillId="0" borderId="36" xfId="0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center" vertical="center" wrapText="1"/>
    </xf>
    <xf numFmtId="0" fontId="36" fillId="0" borderId="37" xfId="0" applyFont="1" applyFill="1" applyBorder="1" applyAlignment="1">
      <alignment horizontal="center" vertical="center" wrapText="1"/>
    </xf>
    <xf numFmtId="0" fontId="36" fillId="5" borderId="31" xfId="0" applyFont="1" applyFill="1" applyBorder="1" applyAlignment="1">
      <alignment horizontal="right" vertical="center" wrapText="1"/>
    </xf>
    <xf numFmtId="0" fontId="37" fillId="5" borderId="52" xfId="0" applyFont="1" applyFill="1" applyBorder="1" applyAlignment="1">
      <alignment horizontal="center" vertical="center"/>
    </xf>
    <xf numFmtId="3" fontId="37" fillId="0" borderId="42" xfId="0" applyNumberFormat="1" applyFont="1" applyFill="1" applyBorder="1" applyAlignment="1">
      <alignment vertical="center"/>
    </xf>
    <xf numFmtId="0" fontId="37" fillId="5" borderId="60" xfId="0" applyFont="1" applyFill="1" applyBorder="1" applyAlignment="1">
      <alignment horizontal="center" vertical="center"/>
    </xf>
    <xf numFmtId="3" fontId="37" fillId="0" borderId="20" xfId="0" applyNumberFormat="1" applyFont="1" applyFill="1" applyBorder="1" applyAlignment="1">
      <alignment vertical="center"/>
    </xf>
    <xf numFmtId="3" fontId="37" fillId="5" borderId="54" xfId="0" applyNumberFormat="1" applyFont="1" applyFill="1" applyBorder="1" applyAlignment="1">
      <alignment vertical="center"/>
    </xf>
    <xf numFmtId="3" fontId="37" fillId="5" borderId="53" xfId="0" applyNumberFormat="1" applyFont="1" applyFill="1" applyBorder="1" applyAlignment="1">
      <alignment vertical="center"/>
    </xf>
    <xf numFmtId="3" fontId="36" fillId="0" borderId="42" xfId="0" applyNumberFormat="1" applyFont="1" applyFill="1" applyBorder="1" applyAlignment="1">
      <alignment vertical="center"/>
    </xf>
    <xf numFmtId="10" fontId="40" fillId="0" borderId="8" xfId="0" applyNumberFormat="1" applyFont="1" applyFill="1" applyBorder="1"/>
    <xf numFmtId="10" fontId="40" fillId="0" borderId="10" xfId="0" applyNumberFormat="1" applyFont="1" applyFill="1" applyBorder="1"/>
    <xf numFmtId="3" fontId="33" fillId="0" borderId="0" xfId="0" applyNumberFormat="1" applyFont="1" applyFill="1" applyBorder="1"/>
    <xf numFmtId="0" fontId="33" fillId="0" borderId="0" xfId="0" applyFont="1" applyFill="1"/>
    <xf numFmtId="3" fontId="52" fillId="8" borderId="9" xfId="0" applyNumberFormat="1" applyFont="1" applyFill="1" applyBorder="1"/>
    <xf numFmtId="0" fontId="11" fillId="0" borderId="7" xfId="0" applyFont="1" applyBorder="1" applyAlignment="1">
      <alignment horizontal="left" vertical="center"/>
    </xf>
    <xf numFmtId="3" fontId="28" fillId="0" borderId="4" xfId="0" applyNumberFormat="1" applyFont="1" applyBorder="1" applyAlignment="1">
      <alignment vertical="center"/>
    </xf>
    <xf numFmtId="0" fontId="30" fillId="0" borderId="7" xfId="1" applyFont="1" applyBorder="1" applyAlignment="1">
      <alignment horizontal="left" wrapText="1" shrinkToFit="1"/>
    </xf>
    <xf numFmtId="0" fontId="30" fillId="0" borderId="21" xfId="1" applyFont="1" applyFill="1" applyBorder="1" applyAlignment="1">
      <alignment horizontal="left" wrapText="1" shrinkToFit="1"/>
    </xf>
    <xf numFmtId="0" fontId="30" fillId="0" borderId="42" xfId="1" applyFont="1" applyBorder="1" applyAlignment="1">
      <alignment horizontal="left" wrapText="1" shrinkToFit="1"/>
    </xf>
    <xf numFmtId="0" fontId="30" fillId="0" borderId="7" xfId="0" applyFont="1" applyBorder="1" applyAlignment="1">
      <alignment horizontal="left" wrapText="1" shrinkToFit="1"/>
    </xf>
    <xf numFmtId="0" fontId="35" fillId="0" borderId="1" xfId="0" applyFont="1" applyFill="1" applyBorder="1" applyAlignment="1">
      <alignment horizontal="left"/>
    </xf>
    <xf numFmtId="0" fontId="40" fillId="0" borderId="13" xfId="0" applyFont="1" applyFill="1" applyBorder="1" applyAlignment="1">
      <alignment horizontal="left" indent="6"/>
    </xf>
    <xf numFmtId="0" fontId="40" fillId="0" borderId="0" xfId="0" applyFont="1" applyFill="1" applyAlignment="1">
      <alignment horizontal="left"/>
    </xf>
    <xf numFmtId="0" fontId="35" fillId="0" borderId="0" xfId="0" applyFont="1" applyFill="1" applyAlignment="1"/>
    <xf numFmtId="0" fontId="35" fillId="0" borderId="0" xfId="0" applyFont="1" applyFill="1" applyAlignment="1">
      <alignment horizontal="left"/>
    </xf>
    <xf numFmtId="0" fontId="35" fillId="0" borderId="0" xfId="0" applyFont="1" applyFill="1" applyBorder="1" applyAlignment="1">
      <alignment horizontal="left"/>
    </xf>
    <xf numFmtId="0" fontId="40" fillId="0" borderId="0" xfId="0" applyFont="1" applyFill="1" applyAlignment="1"/>
    <xf numFmtId="0" fontId="52" fillId="8" borderId="9" xfId="0" applyFont="1" applyFill="1" applyBorder="1" applyAlignment="1">
      <alignment horizontal="left"/>
    </xf>
    <xf numFmtId="0" fontId="40" fillId="0" borderId="7" xfId="0" applyFont="1" applyFill="1" applyBorder="1"/>
    <xf numFmtId="3" fontId="40" fillId="0" borderId="7" xfId="0" applyNumberFormat="1" applyFont="1" applyFill="1" applyBorder="1" applyAlignment="1">
      <alignment horizontal="right"/>
    </xf>
    <xf numFmtId="10" fontId="40" fillId="0" borderId="7" xfId="0" applyNumberFormat="1" applyFont="1" applyFill="1" applyBorder="1"/>
    <xf numFmtId="3" fontId="40" fillId="0" borderId="7" xfId="0" applyNumberFormat="1" applyFont="1" applyFill="1" applyBorder="1"/>
    <xf numFmtId="0" fontId="51" fillId="0" borderId="7" xfId="0" applyFont="1" applyFill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40" fillId="0" borderId="7" xfId="0" applyFont="1" applyBorder="1"/>
    <xf numFmtId="0" fontId="40" fillId="0" borderId="7" xfId="0" applyFont="1" applyBorder="1" applyAlignment="1">
      <alignment horizontal="left"/>
    </xf>
    <xf numFmtId="3" fontId="40" fillId="0" borderId="7" xfId="0" applyNumberFormat="1" applyFont="1" applyBorder="1" applyAlignment="1">
      <alignment horizontal="right"/>
    </xf>
    <xf numFmtId="3" fontId="35" fillId="0" borderId="7" xfId="0" applyNumberFormat="1" applyFont="1" applyFill="1" applyBorder="1"/>
    <xf numFmtId="3" fontId="35" fillId="0" borderId="7" xfId="0" applyNumberFormat="1" applyFont="1" applyFill="1" applyBorder="1" applyAlignment="1">
      <alignment horizontal="right"/>
    </xf>
    <xf numFmtId="0" fontId="50" fillId="0" borderId="0" xfId="0" applyFont="1" applyBorder="1" applyAlignment="1">
      <alignment horizontal="left" wrapText="1"/>
    </xf>
    <xf numFmtId="0" fontId="50" fillId="0" borderId="0" xfId="0" applyFont="1" applyBorder="1" applyAlignment="1">
      <alignment wrapText="1"/>
    </xf>
    <xf numFmtId="0" fontId="40" fillId="0" borderId="7" xfId="0" applyFont="1" applyFill="1" applyBorder="1" applyAlignment="1">
      <alignment horizontal="left" wrapText="1"/>
    </xf>
    <xf numFmtId="0" fontId="40" fillId="0" borderId="7" xfId="0" applyFont="1" applyBorder="1" applyAlignment="1">
      <alignment horizontal="left" wrapText="1"/>
    </xf>
    <xf numFmtId="0" fontId="40" fillId="0" borderId="0" xfId="0" applyFont="1" applyBorder="1" applyAlignment="1">
      <alignment horizontal="left" wrapText="1"/>
    </xf>
    <xf numFmtId="0" fontId="35" fillId="0" borderId="0" xfId="0" applyFont="1" applyBorder="1" applyAlignment="1">
      <alignment horizontal="left" wrapText="1"/>
    </xf>
    <xf numFmtId="0" fontId="40" fillId="0" borderId="7" xfId="0" applyFont="1" applyBorder="1" applyAlignment="1">
      <alignment wrapText="1"/>
    </xf>
    <xf numFmtId="0" fontId="40" fillId="0" borderId="17" xfId="0" applyFont="1" applyFill="1" applyBorder="1" applyAlignment="1">
      <alignment wrapText="1"/>
    </xf>
    <xf numFmtId="0" fontId="35" fillId="0" borderId="0" xfId="0" applyFont="1" applyFill="1" applyBorder="1" applyAlignment="1">
      <alignment horizontal="left" wrapText="1"/>
    </xf>
    <xf numFmtId="0" fontId="35" fillId="0" borderId="0" xfId="0" applyFont="1" applyBorder="1" applyAlignment="1">
      <alignment wrapText="1"/>
    </xf>
    <xf numFmtId="0" fontId="35" fillId="0" borderId="0" xfId="0" applyFont="1" applyFill="1" applyBorder="1" applyAlignment="1">
      <alignment wrapText="1"/>
    </xf>
    <xf numFmtId="0" fontId="14" fillId="0" borderId="0" xfId="0" applyFont="1" applyBorder="1" applyAlignment="1">
      <alignment wrapText="1"/>
    </xf>
    <xf numFmtId="10" fontId="40" fillId="0" borderId="7" xfId="0" applyNumberFormat="1" applyFont="1" applyFill="1" applyBorder="1" applyAlignment="1">
      <alignment vertical="center"/>
    </xf>
    <xf numFmtId="0" fontId="35" fillId="0" borderId="0" xfId="0" applyFont="1" applyFill="1" applyBorder="1" applyAlignment="1"/>
    <xf numFmtId="0" fontId="40" fillId="0" borderId="13" xfId="0" applyFont="1" applyFill="1" applyBorder="1" applyAlignment="1">
      <alignment horizontal="left"/>
    </xf>
    <xf numFmtId="0" fontId="35" fillId="0" borderId="7" xfId="0" applyFont="1" applyFill="1" applyBorder="1" applyAlignment="1">
      <alignment horizontal="left"/>
    </xf>
    <xf numFmtId="0" fontId="35" fillId="0" borderId="7" xfId="0" applyFont="1" applyFill="1" applyBorder="1"/>
    <xf numFmtId="0" fontId="40" fillId="0" borderId="7" xfId="0" applyFont="1" applyFill="1" applyBorder="1" applyAlignment="1"/>
    <xf numFmtId="0" fontId="40" fillId="0" borderId="7" xfId="0" applyFont="1" applyFill="1" applyBorder="1" applyAlignment="1">
      <alignment horizontal="center"/>
    </xf>
    <xf numFmtId="0" fontId="35" fillId="0" borderId="7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/>
    </xf>
    <xf numFmtId="3" fontId="52" fillId="0" borderId="0" xfId="0" applyNumberFormat="1" applyFont="1" applyFill="1" applyBorder="1"/>
    <xf numFmtId="3" fontId="40" fillId="0" borderId="42" xfId="0" applyNumberFormat="1" applyFont="1" applyFill="1" applyBorder="1"/>
    <xf numFmtId="3" fontId="35" fillId="0" borderId="42" xfId="0" applyNumberFormat="1" applyFont="1" applyFill="1" applyBorder="1"/>
    <xf numFmtId="0" fontId="40" fillId="0" borderId="18" xfId="0" applyFont="1" applyFill="1" applyBorder="1" applyAlignment="1">
      <alignment horizontal="left"/>
    </xf>
    <xf numFmtId="0" fontId="35" fillId="0" borderId="18" xfId="0" applyFont="1" applyFill="1" applyBorder="1" applyAlignment="1">
      <alignment horizontal="left"/>
    </xf>
    <xf numFmtId="0" fontId="40" fillId="0" borderId="18" xfId="0" applyFont="1" applyFill="1" applyBorder="1" applyAlignment="1"/>
    <xf numFmtId="0" fontId="37" fillId="0" borderId="18" xfId="0" applyFont="1" applyFill="1" applyBorder="1" applyAlignment="1">
      <alignment horizontal="left"/>
    </xf>
    <xf numFmtId="0" fontId="40" fillId="0" borderId="18" xfId="0" applyFont="1" applyFill="1" applyBorder="1"/>
    <xf numFmtId="0" fontId="35" fillId="0" borderId="18" xfId="0" applyFont="1" applyFill="1" applyBorder="1"/>
    <xf numFmtId="0" fontId="35" fillId="0" borderId="18" xfId="0" applyFont="1" applyFill="1" applyBorder="1" applyAlignment="1"/>
    <xf numFmtId="0" fontId="35" fillId="0" borderId="42" xfId="0" applyFont="1" applyFill="1" applyBorder="1" applyAlignment="1">
      <alignment horizontal="center" vertical="center"/>
    </xf>
    <xf numFmtId="0" fontId="35" fillId="0" borderId="34" xfId="0" applyFont="1" applyFill="1" applyBorder="1" applyAlignment="1">
      <alignment horizontal="center"/>
    </xf>
    <xf numFmtId="3" fontId="14" fillId="0" borderId="0" xfId="0" applyNumberFormat="1" applyFont="1" applyFill="1" applyBorder="1"/>
    <xf numFmtId="3" fontId="35" fillId="0" borderId="7" xfId="0" applyNumberFormat="1" applyFont="1" applyFill="1" applyBorder="1" applyAlignment="1">
      <alignment horizontal="center" vertical="center" wrapText="1"/>
    </xf>
    <xf numFmtId="0" fontId="35" fillId="8" borderId="9" xfId="0" applyFont="1" applyFill="1" applyBorder="1"/>
    <xf numFmtId="0" fontId="35" fillId="8" borderId="9" xfId="0" applyFont="1" applyFill="1" applyBorder="1" applyAlignment="1">
      <alignment wrapText="1"/>
    </xf>
    <xf numFmtId="3" fontId="35" fillId="8" borderId="9" xfId="0" applyNumberFormat="1" applyFont="1" applyFill="1" applyBorder="1"/>
    <xf numFmtId="10" fontId="40" fillId="8" borderId="9" xfId="0" applyNumberFormat="1" applyFont="1" applyFill="1" applyBorder="1"/>
    <xf numFmtId="10" fontId="40" fillId="8" borderId="10" xfId="0" applyNumberFormat="1" applyFont="1" applyFill="1" applyBorder="1"/>
    <xf numFmtId="0" fontId="35" fillId="9" borderId="1" xfId="0" applyFont="1" applyFill="1" applyBorder="1"/>
    <xf numFmtId="0" fontId="35" fillId="9" borderId="1" xfId="0" applyFont="1" applyFill="1" applyBorder="1" applyAlignment="1">
      <alignment wrapText="1"/>
    </xf>
    <xf numFmtId="3" fontId="35" fillId="9" borderId="13" xfId="0" applyNumberFormat="1" applyFont="1" applyFill="1" applyBorder="1"/>
    <xf numFmtId="3" fontId="35" fillId="9" borderId="1" xfId="0" applyNumberFormat="1" applyFont="1" applyFill="1" applyBorder="1"/>
    <xf numFmtId="10" fontId="35" fillId="9" borderId="1" xfId="0" applyNumberFormat="1" applyFont="1" applyFill="1" applyBorder="1"/>
    <xf numFmtId="0" fontId="35" fillId="8" borderId="17" xfId="0" applyFont="1" applyFill="1" applyBorder="1"/>
    <xf numFmtId="0" fontId="35" fillId="8" borderId="17" xfId="0" applyFont="1" applyFill="1" applyBorder="1" applyAlignment="1">
      <alignment wrapText="1"/>
    </xf>
    <xf numFmtId="3" fontId="35" fillId="8" borderId="17" xfId="0" applyNumberFormat="1" applyFont="1" applyFill="1" applyBorder="1" applyAlignment="1">
      <alignment horizontal="right"/>
    </xf>
    <xf numFmtId="10" fontId="40" fillId="8" borderId="17" xfId="0" applyNumberFormat="1" applyFont="1" applyFill="1" applyBorder="1"/>
    <xf numFmtId="0" fontId="35" fillId="0" borderId="0" xfId="0" applyFont="1" applyFill="1" applyBorder="1" applyAlignment="1">
      <alignment horizontal="left"/>
    </xf>
    <xf numFmtId="0" fontId="35" fillId="0" borderId="7" xfId="0" applyFont="1" applyFill="1" applyBorder="1" applyAlignment="1">
      <alignment horizontal="center" vertical="center"/>
    </xf>
    <xf numFmtId="0" fontId="35" fillId="0" borderId="7" xfId="0" applyFont="1" applyFill="1" applyBorder="1" applyAlignment="1"/>
    <xf numFmtId="0" fontId="40" fillId="0" borderId="7" xfId="0" applyFont="1" applyFill="1" applyBorder="1"/>
    <xf numFmtId="3" fontId="40" fillId="0" borderId="7" xfId="0" applyNumberFormat="1" applyFont="1" applyFill="1" applyBorder="1"/>
    <xf numFmtId="3" fontId="40" fillId="0" borderId="42" xfId="0" applyNumberFormat="1" applyFont="1" applyFill="1" applyBorder="1"/>
    <xf numFmtId="0" fontId="40" fillId="0" borderId="18" xfId="0" applyFont="1" applyFill="1" applyBorder="1" applyAlignment="1">
      <alignment horizontal="left"/>
    </xf>
    <xf numFmtId="0" fontId="37" fillId="0" borderId="62" xfId="0" applyFont="1" applyFill="1" applyBorder="1" applyAlignment="1">
      <alignment vertical="center" wrapText="1"/>
    </xf>
    <xf numFmtId="0" fontId="37" fillId="0" borderId="63" xfId="0" applyFont="1" applyFill="1" applyBorder="1" applyAlignment="1">
      <alignment vertical="center" wrapText="1"/>
    </xf>
    <xf numFmtId="0" fontId="40" fillId="0" borderId="18" xfId="0" applyFont="1" applyFill="1" applyBorder="1" applyAlignment="1">
      <alignment horizontal="left" wrapText="1"/>
    </xf>
    <xf numFmtId="3" fontId="40" fillId="0" borderId="29" xfId="0" applyNumberFormat="1" applyFont="1" applyFill="1" applyBorder="1"/>
    <xf numFmtId="0" fontId="0" fillId="0" borderId="0" xfId="0" applyFill="1" applyAlignment="1">
      <alignment horizontal="center"/>
    </xf>
    <xf numFmtId="0" fontId="49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5" fillId="0" borderId="54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65" fontId="12" fillId="0" borderId="1" xfId="0" applyNumberFormat="1" applyFont="1" applyBorder="1"/>
    <xf numFmtId="3" fontId="12" fillId="0" borderId="12" xfId="0" applyNumberFormat="1" applyFont="1" applyFill="1" applyBorder="1"/>
    <xf numFmtId="0" fontId="9" fillId="0" borderId="51" xfId="0" applyFont="1" applyBorder="1" applyAlignment="1">
      <alignment horizontal="center" vertical="center"/>
    </xf>
    <xf numFmtId="0" fontId="11" fillId="0" borderId="40" xfId="0" applyFont="1" applyBorder="1" applyAlignment="1">
      <alignment vertical="center"/>
    </xf>
    <xf numFmtId="0" fontId="11" fillId="0" borderId="41" xfId="0" applyFont="1" applyBorder="1" applyAlignment="1">
      <alignment horizontal="left" vertical="center"/>
    </xf>
    <xf numFmtId="0" fontId="11" fillId="0" borderId="17" xfId="0" applyFont="1" applyBorder="1" applyAlignment="1">
      <alignment horizontal="right" vertical="center"/>
    </xf>
    <xf numFmtId="0" fontId="11" fillId="0" borderId="41" xfId="0" applyFont="1" applyBorder="1" applyAlignment="1">
      <alignment vertical="center"/>
    </xf>
    <xf numFmtId="3" fontId="11" fillId="0" borderId="40" xfId="0" applyNumberFormat="1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3" fontId="28" fillId="0" borderId="65" xfId="0" applyNumberFormat="1" applyFont="1" applyBorder="1" applyAlignment="1">
      <alignment vertical="center"/>
    </xf>
    <xf numFmtId="0" fontId="11" fillId="0" borderId="21" xfId="0" applyFont="1" applyBorder="1" applyAlignment="1">
      <alignment horizontal="left" vertical="center"/>
    </xf>
    <xf numFmtId="0" fontId="11" fillId="0" borderId="42" xfId="0" applyFont="1" applyBorder="1" applyAlignment="1">
      <alignment horizontal="right" vertical="center"/>
    </xf>
    <xf numFmtId="0" fontId="11" fillId="0" borderId="21" xfId="0" applyFont="1" applyBorder="1" applyAlignment="1">
      <alignment vertical="center"/>
    </xf>
    <xf numFmtId="3" fontId="11" fillId="0" borderId="9" xfId="0" applyNumberFormat="1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67" xfId="0" applyFont="1" applyBorder="1" applyAlignment="1">
      <alignment horizontal="left" vertical="center"/>
    </xf>
    <xf numFmtId="0" fontId="11" fillId="0" borderId="67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49" fontId="11" fillId="0" borderId="21" xfId="0" applyNumberFormat="1" applyFont="1" applyBorder="1" applyAlignment="1">
      <alignment horizontal="left" vertical="center"/>
    </xf>
    <xf numFmtId="0" fontId="11" fillId="0" borderId="30" xfId="0" applyFont="1" applyBorder="1" applyAlignment="1"/>
    <xf numFmtId="0" fontId="11" fillId="0" borderId="43" xfId="0" applyFont="1" applyBorder="1" applyAlignment="1"/>
    <xf numFmtId="3" fontId="7" fillId="0" borderId="19" xfId="0" applyNumberFormat="1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3" fillId="0" borderId="54" xfId="0" applyNumberFormat="1" applyFont="1" applyBorder="1" applyAlignment="1">
      <alignment horizontal="right" vertical="center"/>
    </xf>
    <xf numFmtId="0" fontId="3" fillId="0" borderId="33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52" xfId="0" applyFont="1" applyBorder="1" applyAlignment="1">
      <alignment horizontal="center" vertical="center" wrapText="1"/>
    </xf>
    <xf numFmtId="3" fontId="3" fillId="0" borderId="54" xfId="0" applyNumberFormat="1" applyFont="1" applyFill="1" applyBorder="1" applyAlignment="1">
      <alignment horizontal="right" vertical="center"/>
    </xf>
    <xf numFmtId="3" fontId="2" fillId="0" borderId="54" xfId="0" applyNumberFormat="1" applyFont="1" applyFill="1" applyBorder="1" applyAlignment="1">
      <alignment horizontal="right" vertical="center"/>
    </xf>
    <xf numFmtId="3" fontId="2" fillId="0" borderId="54" xfId="0" applyNumberFormat="1" applyFont="1" applyBorder="1" applyAlignment="1">
      <alignment horizontal="right" vertical="center"/>
    </xf>
    <xf numFmtId="3" fontId="3" fillId="0" borderId="50" xfId="0" applyNumberFormat="1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vertical="center"/>
    </xf>
    <xf numFmtId="3" fontId="3" fillId="0" borderId="69" xfId="0" applyNumberFormat="1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24" fillId="0" borderId="0" xfId="0" applyFont="1" applyFill="1" applyAlignment="1">
      <alignment horizontal="center" vertical="center"/>
    </xf>
    <xf numFmtId="0" fontId="11" fillId="0" borderId="21" xfId="0" applyFont="1" applyBorder="1"/>
    <xf numFmtId="0" fontId="11" fillId="0" borderId="21" xfId="0" applyFont="1" applyBorder="1" applyAlignment="1">
      <alignment horizontal="left"/>
    </xf>
    <xf numFmtId="0" fontId="11" fillId="0" borderId="42" xfId="0" applyFont="1" applyBorder="1"/>
    <xf numFmtId="0" fontId="11" fillId="0" borderId="9" xfId="0" applyFont="1" applyBorder="1"/>
    <xf numFmtId="3" fontId="11" fillId="0" borderId="9" xfId="0" applyNumberFormat="1" applyFont="1" applyBorder="1"/>
    <xf numFmtId="0" fontId="11" fillId="0" borderId="43" xfId="0" applyFont="1" applyBorder="1" applyAlignment="1">
      <alignment vertical="center"/>
    </xf>
    <xf numFmtId="49" fontId="11" fillId="0" borderId="21" xfId="0" applyNumberFormat="1" applyFont="1" applyBorder="1"/>
    <xf numFmtId="0" fontId="11" fillId="0" borderId="71" xfId="0" applyFont="1" applyBorder="1"/>
    <xf numFmtId="0" fontId="11" fillId="0" borderId="43" xfId="0" applyFont="1" applyBorder="1"/>
    <xf numFmtId="0" fontId="11" fillId="0" borderId="8" xfId="0" applyFont="1" applyBorder="1"/>
    <xf numFmtId="3" fontId="11" fillId="0" borderId="8" xfId="0" applyNumberFormat="1" applyFont="1" applyBorder="1"/>
    <xf numFmtId="3" fontId="28" fillId="0" borderId="0" xfId="0" applyNumberFormat="1" applyFont="1"/>
    <xf numFmtId="0" fontId="9" fillId="0" borderId="20" xfId="0" applyFont="1" applyBorder="1" applyAlignment="1">
      <alignment horizontal="center"/>
    </xf>
    <xf numFmtId="3" fontId="28" fillId="0" borderId="18" xfId="0" applyNumberFormat="1" applyFont="1" applyBorder="1"/>
    <xf numFmtId="3" fontId="34" fillId="0" borderId="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3" fontId="28" fillId="0" borderId="69" xfId="0" applyNumberFormat="1" applyFont="1" applyBorder="1"/>
    <xf numFmtId="0" fontId="11" fillId="0" borderId="71" xfId="0" applyFont="1" applyBorder="1" applyAlignment="1">
      <alignment horizontal="left"/>
    </xf>
    <xf numFmtId="0" fontId="16" fillId="0" borderId="0" xfId="0" applyFont="1" applyAlignment="1">
      <alignment horizontal="right"/>
    </xf>
    <xf numFmtId="0" fontId="16" fillId="0" borderId="30" xfId="0" applyFont="1" applyBorder="1" applyAlignment="1">
      <alignment horizontal="center"/>
    </xf>
    <xf numFmtId="0" fontId="33" fillId="0" borderId="3" xfId="0" applyFont="1" applyBorder="1"/>
    <xf numFmtId="0" fontId="16" fillId="0" borderId="11" xfId="0" applyFont="1" applyBorder="1" applyAlignment="1">
      <alignment horizontal="center"/>
    </xf>
    <xf numFmtId="0" fontId="16" fillId="0" borderId="11" xfId="0" applyFont="1" applyBorder="1"/>
    <xf numFmtId="0" fontId="33" fillId="0" borderId="11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31" xfId="0" applyFont="1" applyBorder="1"/>
    <xf numFmtId="0" fontId="16" fillId="0" borderId="17" xfId="0" applyFont="1" applyBorder="1"/>
    <xf numFmtId="0" fontId="16" fillId="0" borderId="32" xfId="0" applyFont="1" applyBorder="1"/>
    <xf numFmtId="0" fontId="16" fillId="0" borderId="20" xfId="0" applyFont="1" applyBorder="1"/>
    <xf numFmtId="3" fontId="16" fillId="0" borderId="23" xfId="0" applyNumberFormat="1" applyFont="1" applyBorder="1"/>
    <xf numFmtId="3" fontId="33" fillId="0" borderId="23" xfId="0" applyNumberFormat="1" applyFont="1" applyBorder="1"/>
    <xf numFmtId="3" fontId="16" fillId="0" borderId="21" xfId="0" applyNumberFormat="1" applyFont="1" applyBorder="1"/>
    <xf numFmtId="0" fontId="16" fillId="0" borderId="35" xfId="0" applyFont="1" applyBorder="1"/>
    <xf numFmtId="0" fontId="55" fillId="0" borderId="20" xfId="0" applyFont="1" applyBorder="1"/>
    <xf numFmtId="3" fontId="55" fillId="0" borderId="7" xfId="0" applyNumberFormat="1" applyFont="1" applyBorder="1"/>
    <xf numFmtId="3" fontId="55" fillId="0" borderId="21" xfId="0" applyNumberFormat="1" applyFont="1" applyBorder="1"/>
    <xf numFmtId="0" fontId="33" fillId="0" borderId="24" xfId="0" applyFont="1" applyBorder="1"/>
    <xf numFmtId="3" fontId="33" fillId="0" borderId="37" xfId="0" applyNumberFormat="1" applyFont="1" applyBorder="1"/>
    <xf numFmtId="3" fontId="33" fillId="0" borderId="38" xfId="0" applyNumberFormat="1" applyFont="1" applyBorder="1"/>
    <xf numFmtId="0" fontId="16" fillId="0" borderId="33" xfId="0" applyFont="1" applyBorder="1"/>
    <xf numFmtId="3" fontId="16" fillId="0" borderId="0" xfId="0" applyNumberFormat="1" applyFont="1" applyBorder="1"/>
    <xf numFmtId="3" fontId="33" fillId="0" borderId="0" xfId="0" applyNumberFormat="1" applyFont="1" applyBorder="1"/>
    <xf numFmtId="3" fontId="16" fillId="0" borderId="34" xfId="0" applyNumberFormat="1" applyFont="1" applyBorder="1"/>
    <xf numFmtId="3" fontId="16" fillId="0" borderId="39" xfId="0" applyNumberFormat="1" applyFont="1" applyBorder="1"/>
    <xf numFmtId="3" fontId="16" fillId="0" borderId="47" xfId="0" applyNumberFormat="1" applyFont="1" applyBorder="1"/>
    <xf numFmtId="0" fontId="33" fillId="0" borderId="36" xfId="0" applyFont="1" applyBorder="1"/>
    <xf numFmtId="3" fontId="33" fillId="0" borderId="0" xfId="0" applyNumberFormat="1" applyFont="1"/>
    <xf numFmtId="3" fontId="43" fillId="0" borderId="0" xfId="0" applyNumberFormat="1" applyFont="1"/>
    <xf numFmtId="0" fontId="16" fillId="0" borderId="0" xfId="0" applyFont="1" applyBorder="1"/>
    <xf numFmtId="0" fontId="36" fillId="0" borderId="2" xfId="0" applyFont="1" applyBorder="1"/>
    <xf numFmtId="3" fontId="16" fillId="0" borderId="3" xfId="0" applyNumberFormat="1" applyFont="1" applyBorder="1"/>
    <xf numFmtId="3" fontId="33" fillId="0" borderId="3" xfId="0" applyNumberFormat="1" applyFont="1" applyBorder="1"/>
    <xf numFmtId="3" fontId="33" fillId="0" borderId="4" xfId="0" applyNumberFormat="1" applyFont="1" applyBorder="1"/>
    <xf numFmtId="0" fontId="36" fillId="0" borderId="20" xfId="0" applyFont="1" applyBorder="1"/>
    <xf numFmtId="0" fontId="33" fillId="0" borderId="22" xfId="0" applyFont="1" applyBorder="1"/>
    <xf numFmtId="3" fontId="16" fillId="0" borderId="11" xfId="0" applyNumberFormat="1" applyFont="1" applyBorder="1"/>
    <xf numFmtId="3" fontId="33" fillId="0" borderId="11" xfId="0" applyNumberFormat="1" applyFont="1" applyBorder="1"/>
    <xf numFmtId="0" fontId="16" fillId="0" borderId="3" xfId="0" applyFont="1" applyBorder="1"/>
    <xf numFmtId="0" fontId="16" fillId="0" borderId="22" xfId="0" applyFont="1" applyBorder="1"/>
    <xf numFmtId="0" fontId="56" fillId="0" borderId="7" xfId="0" applyFont="1" applyFill="1" applyBorder="1" applyAlignment="1">
      <alignment vertical="center"/>
    </xf>
    <xf numFmtId="3" fontId="51" fillId="0" borderId="7" xfId="0" applyNumberFormat="1" applyFont="1" applyFill="1" applyBorder="1" applyAlignment="1">
      <alignment horizontal="center" vertical="center" wrapText="1"/>
    </xf>
    <xf numFmtId="0" fontId="40" fillId="0" borderId="7" xfId="0" applyFont="1" applyBorder="1" applyAlignment="1">
      <alignment vertical="center"/>
    </xf>
    <xf numFmtId="3" fontId="40" fillId="0" borderId="7" xfId="0" applyNumberFormat="1" applyFont="1" applyFill="1" applyBorder="1" applyAlignment="1">
      <alignment horizontal="right" vertical="center"/>
    </xf>
    <xf numFmtId="3" fontId="37" fillId="0" borderId="0" xfId="0" applyNumberFormat="1" applyFont="1" applyFill="1" applyBorder="1" applyAlignment="1">
      <alignment vertical="center"/>
    </xf>
    <xf numFmtId="3" fontId="36" fillId="0" borderId="0" xfId="0" applyNumberFormat="1" applyFont="1" applyFill="1" applyBorder="1" applyAlignment="1">
      <alignment vertical="center"/>
    </xf>
    <xf numFmtId="3" fontId="40" fillId="0" borderId="0" xfId="0" applyNumberFormat="1" applyFont="1" applyFill="1" applyBorder="1" applyAlignment="1">
      <alignment vertical="center"/>
    </xf>
    <xf numFmtId="3" fontId="36" fillId="8" borderId="49" xfId="0" applyNumberFormat="1" applyFont="1" applyFill="1" applyBorder="1" applyAlignment="1">
      <alignment vertical="center"/>
    </xf>
    <xf numFmtId="3" fontId="36" fillId="8" borderId="26" xfId="0" applyNumberFormat="1" applyFont="1" applyFill="1" applyBorder="1" applyAlignment="1">
      <alignment vertical="center"/>
    </xf>
    <xf numFmtId="3" fontId="37" fillId="0" borderId="42" xfId="0" applyNumberFormat="1" applyFont="1" applyFill="1" applyBorder="1"/>
    <xf numFmtId="3" fontId="37" fillId="0" borderId="7" xfId="0" applyNumberFormat="1" applyFont="1" applyFill="1" applyBorder="1"/>
    <xf numFmtId="0" fontId="34" fillId="0" borderId="0" xfId="0" applyFont="1" applyFill="1"/>
    <xf numFmtId="0" fontId="34" fillId="0" borderId="0" xfId="0" applyFont="1" applyFill="1" applyBorder="1" applyAlignment="1">
      <alignment horizontal="center"/>
    </xf>
    <xf numFmtId="3" fontId="57" fillId="8" borderId="7" xfId="0" applyNumberFormat="1" applyFont="1" applyFill="1" applyBorder="1"/>
    <xf numFmtId="0" fontId="34" fillId="0" borderId="0" xfId="0" applyFont="1" applyFill="1" applyBorder="1"/>
    <xf numFmtId="3" fontId="14" fillId="0" borderId="0" xfId="0" applyNumberFormat="1" applyFont="1" applyBorder="1"/>
    <xf numFmtId="3" fontId="15" fillId="0" borderId="0" xfId="0" applyNumberFormat="1" applyFont="1" applyBorder="1"/>
    <xf numFmtId="3" fontId="40" fillId="0" borderId="0" xfId="0" applyNumberFormat="1" applyFont="1" applyBorder="1" applyAlignment="1">
      <alignment wrapText="1"/>
    </xf>
    <xf numFmtId="3" fontId="35" fillId="0" borderId="0" xfId="0" applyNumberFormat="1" applyFont="1" applyBorder="1"/>
    <xf numFmtId="0" fontId="37" fillId="0" borderId="7" xfId="0" applyFont="1" applyFill="1" applyBorder="1" applyAlignment="1">
      <alignment horizontal="left"/>
    </xf>
    <xf numFmtId="0" fontId="40" fillId="0" borderId="7" xfId="0" applyFont="1" applyBorder="1" applyAlignment="1">
      <alignment vertical="center" wrapText="1"/>
    </xf>
    <xf numFmtId="0" fontId="40" fillId="0" borderId="0" xfId="0" applyFont="1" applyBorder="1" applyAlignment="1">
      <alignment vertical="center"/>
    </xf>
    <xf numFmtId="3" fontId="40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3" fontId="40" fillId="6" borderId="7" xfId="0" applyNumberFormat="1" applyFont="1" applyFill="1" applyBorder="1" applyAlignment="1">
      <alignment vertical="center"/>
    </xf>
    <xf numFmtId="0" fontId="53" fillId="0" borderId="7" xfId="0" applyFont="1" applyFill="1" applyBorder="1" applyAlignment="1">
      <alignment wrapText="1"/>
    </xf>
    <xf numFmtId="3" fontId="53" fillId="0" borderId="7" xfId="0" applyNumberFormat="1" applyFont="1" applyFill="1" applyBorder="1" applyAlignment="1">
      <alignment horizontal="right"/>
    </xf>
    <xf numFmtId="10" fontId="53" fillId="0" borderId="7" xfId="0" applyNumberFormat="1" applyFont="1" applyFill="1" applyBorder="1"/>
    <xf numFmtId="3" fontId="53" fillId="0" borderId="7" xfId="0" applyNumberFormat="1" applyFont="1" applyFill="1" applyBorder="1" applyAlignment="1">
      <alignment vertical="center"/>
    </xf>
    <xf numFmtId="0" fontId="58" fillId="6" borderId="7" xfId="0" applyFont="1" applyFill="1" applyBorder="1" applyAlignment="1">
      <alignment wrapText="1"/>
    </xf>
    <xf numFmtId="0" fontId="58" fillId="6" borderId="7" xfId="0" applyFont="1" applyFill="1" applyBorder="1"/>
    <xf numFmtId="3" fontId="58" fillId="6" borderId="7" xfId="0" applyNumberFormat="1" applyFont="1" applyFill="1" applyBorder="1"/>
    <xf numFmtId="10" fontId="58" fillId="6" borderId="7" xfId="0" applyNumberFormat="1" applyFont="1" applyFill="1" applyBorder="1"/>
    <xf numFmtId="0" fontId="53" fillId="0" borderId="0" xfId="0" applyFont="1" applyBorder="1"/>
    <xf numFmtId="0" fontId="40" fillId="0" borderId="7" xfId="0" applyFont="1" applyFill="1" applyBorder="1" applyAlignment="1">
      <alignment vertical="center"/>
    </xf>
    <xf numFmtId="0" fontId="58" fillId="0" borderId="7" xfId="0" applyFont="1" applyFill="1" applyBorder="1" applyAlignment="1">
      <alignment wrapText="1"/>
    </xf>
    <xf numFmtId="0" fontId="58" fillId="0" borderId="7" xfId="0" applyFont="1" applyFill="1" applyBorder="1"/>
    <xf numFmtId="3" fontId="58" fillId="0" borderId="7" xfId="0" applyNumberFormat="1" applyFont="1" applyFill="1" applyBorder="1"/>
    <xf numFmtId="10" fontId="58" fillId="0" borderId="7" xfId="0" applyNumberFormat="1" applyFont="1" applyFill="1" applyBorder="1"/>
    <xf numFmtId="10" fontId="35" fillId="0" borderId="0" xfId="0" applyNumberFormat="1" applyFont="1" applyBorder="1"/>
    <xf numFmtId="0" fontId="1" fillId="0" borderId="0" xfId="0" applyFont="1" applyFill="1"/>
    <xf numFmtId="0" fontId="3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 applyProtection="1">
      <alignment vertical="center"/>
    </xf>
    <xf numFmtId="0" fontId="59" fillId="0" borderId="0" xfId="0" applyFont="1" applyFill="1" applyBorder="1" applyAlignment="1">
      <alignment wrapText="1"/>
    </xf>
    <xf numFmtId="3" fontId="9" fillId="0" borderId="0" xfId="0" applyNumberFormat="1" applyFont="1" applyFill="1" applyBorder="1" applyAlignment="1">
      <alignment vertical="center"/>
    </xf>
    <xf numFmtId="0" fontId="36" fillId="0" borderId="55" xfId="0" applyFont="1" applyFill="1" applyBorder="1" applyAlignment="1">
      <alignment horizontal="center" vertical="center" wrapText="1"/>
    </xf>
    <xf numFmtId="3" fontId="40" fillId="6" borderId="0" xfId="0" applyNumberFormat="1" applyFont="1" applyFill="1"/>
    <xf numFmtId="0" fontId="35" fillId="0" borderId="7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3" fontId="35" fillId="0" borderId="0" xfId="0" applyNumberFormat="1" applyFont="1" applyFill="1" applyAlignment="1">
      <alignment horizontal="right"/>
    </xf>
    <xf numFmtId="3" fontId="35" fillId="0" borderId="0" xfId="0" applyNumberFormat="1" applyFont="1" applyFill="1" applyAlignment="1">
      <alignment horizontal="center"/>
    </xf>
    <xf numFmtId="3" fontId="40" fillId="0" borderId="18" xfId="0" applyNumberFormat="1" applyFont="1" applyFill="1" applyBorder="1"/>
    <xf numFmtId="3" fontId="35" fillId="0" borderId="18" xfId="0" applyNumberFormat="1" applyFont="1" applyFill="1" applyBorder="1"/>
    <xf numFmtId="3" fontId="57" fillId="0" borderId="0" xfId="0" applyNumberFormat="1" applyFont="1" applyFill="1" applyBorder="1"/>
    <xf numFmtId="3" fontId="37" fillId="0" borderId="18" xfId="0" applyNumberFormat="1" applyFont="1" applyFill="1" applyBorder="1" applyAlignment="1">
      <alignment vertical="center"/>
    </xf>
    <xf numFmtId="0" fontId="37" fillId="0" borderId="73" xfId="0" applyFont="1" applyFill="1" applyBorder="1" applyAlignment="1">
      <alignment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37" fillId="0" borderId="73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3" fontId="36" fillId="9" borderId="15" xfId="0" applyNumberFormat="1" applyFont="1" applyFill="1" applyBorder="1" applyAlignment="1">
      <alignment vertical="center"/>
    </xf>
    <xf numFmtId="0" fontId="37" fillId="0" borderId="7" xfId="0" applyFont="1" applyFill="1" applyBorder="1"/>
    <xf numFmtId="3" fontId="37" fillId="0" borderId="18" xfId="0" applyNumberFormat="1" applyFont="1" applyFill="1" applyBorder="1"/>
    <xf numFmtId="0" fontId="36" fillId="0" borderId="7" xfId="0" applyFont="1" applyFill="1" applyBorder="1"/>
    <xf numFmtId="0" fontId="40" fillId="0" borderId="18" xfId="0" applyFont="1" applyFill="1" applyBorder="1" applyAlignment="1">
      <alignment wrapText="1"/>
    </xf>
    <xf numFmtId="3" fontId="36" fillId="9" borderId="27" xfId="0" applyNumberFormat="1" applyFont="1" applyFill="1" applyBorder="1" applyAlignment="1">
      <alignment vertical="center"/>
    </xf>
    <xf numFmtId="3" fontId="40" fillId="0" borderId="42" xfId="0" applyNumberFormat="1" applyFont="1" applyFill="1" applyBorder="1" applyAlignment="1">
      <alignment vertical="center"/>
    </xf>
    <xf numFmtId="0" fontId="40" fillId="0" borderId="18" xfId="0" applyFont="1" applyFill="1" applyBorder="1" applyAlignment="1">
      <alignment horizontal="left" vertical="center" wrapText="1"/>
    </xf>
    <xf numFmtId="0" fontId="35" fillId="0" borderId="7" xfId="0" applyFont="1" applyBorder="1" applyAlignment="1"/>
    <xf numFmtId="3" fontId="35" fillId="0" borderId="7" xfId="0" applyNumberFormat="1" applyFont="1" applyBorder="1" applyAlignment="1">
      <alignment horizontal="center" vertical="center"/>
    </xf>
    <xf numFmtId="3" fontId="61" fillId="0" borderId="18" xfId="0" applyNumberFormat="1" applyFont="1" applyBorder="1" applyAlignment="1">
      <alignment horizontal="center"/>
    </xf>
    <xf numFmtId="167" fontId="35" fillId="0" borderId="20" xfId="0" applyNumberFormat="1" applyFont="1" applyBorder="1" applyAlignment="1"/>
    <xf numFmtId="3" fontId="35" fillId="0" borderId="7" xfId="0" applyNumberFormat="1" applyFont="1" applyBorder="1" applyAlignment="1"/>
    <xf numFmtId="3" fontId="40" fillId="0" borderId="7" xfId="0" applyNumberFormat="1" applyFont="1" applyBorder="1"/>
    <xf numFmtId="3" fontId="40" fillId="0" borderId="18" xfId="0" applyNumberFormat="1" applyFont="1" applyBorder="1"/>
    <xf numFmtId="167" fontId="35" fillId="2" borderId="20" xfId="0" applyNumberFormat="1" applyFont="1" applyFill="1" applyBorder="1"/>
    <xf numFmtId="0" fontId="35" fillId="2" borderId="7" xfId="0" applyFont="1" applyFill="1" applyBorder="1"/>
    <xf numFmtId="3" fontId="35" fillId="2" borderId="7" xfId="0" applyNumberFormat="1" applyFont="1" applyFill="1" applyBorder="1"/>
    <xf numFmtId="3" fontId="35" fillId="2" borderId="18" xfId="0" applyNumberFormat="1" applyFont="1" applyFill="1" applyBorder="1"/>
    <xf numFmtId="167" fontId="35" fillId="0" borderId="20" xfId="0" applyNumberFormat="1" applyFont="1" applyFill="1" applyBorder="1"/>
    <xf numFmtId="167" fontId="40" fillId="0" borderId="20" xfId="0" applyNumberFormat="1" applyFont="1" applyFill="1" applyBorder="1"/>
    <xf numFmtId="167" fontId="40" fillId="0" borderId="20" xfId="0" applyNumberFormat="1" applyFont="1" applyBorder="1"/>
    <xf numFmtId="3" fontId="35" fillId="0" borderId="7" xfId="0" applyNumberFormat="1" applyFont="1" applyBorder="1"/>
    <xf numFmtId="3" fontId="35" fillId="0" borderId="18" xfId="0" applyNumberFormat="1" applyFont="1" applyBorder="1"/>
    <xf numFmtId="3" fontId="40" fillId="0" borderId="21" xfId="0" applyNumberFormat="1" applyFont="1" applyFill="1" applyBorder="1"/>
    <xf numFmtId="0" fontId="40" fillId="2" borderId="7" xfId="0" applyFont="1" applyFill="1" applyBorder="1"/>
    <xf numFmtId="3" fontId="40" fillId="2" borderId="18" xfId="0" applyNumberFormat="1" applyFont="1" applyFill="1" applyBorder="1"/>
    <xf numFmtId="0" fontId="35" fillId="0" borderId="7" xfId="0" applyFont="1" applyBorder="1"/>
    <xf numFmtId="167" fontId="35" fillId="0" borderId="20" xfId="0" applyNumberFormat="1" applyFont="1" applyBorder="1"/>
    <xf numFmtId="3" fontId="40" fillId="0" borderId="21" xfId="0" applyNumberFormat="1" applyFont="1" applyFill="1" applyBorder="1" applyAlignment="1">
      <alignment vertical="center"/>
    </xf>
    <xf numFmtId="3" fontId="40" fillId="0" borderId="18" xfId="0" applyNumberFormat="1" applyFont="1" applyFill="1" applyBorder="1" applyAlignment="1">
      <alignment vertical="center"/>
    </xf>
    <xf numFmtId="167" fontId="16" fillId="0" borderId="20" xfId="0" applyNumberFormat="1" applyFont="1" applyFill="1" applyBorder="1" applyAlignment="1">
      <alignment horizontal="left"/>
    </xf>
    <xf numFmtId="167" fontId="35" fillId="2" borderId="20" xfId="0" applyNumberFormat="1" applyFont="1" applyFill="1" applyBorder="1" applyAlignment="1">
      <alignment vertical="center"/>
    </xf>
    <xf numFmtId="0" fontId="35" fillId="0" borderId="7" xfId="0" applyFont="1" applyFill="1" applyBorder="1" applyAlignment="1">
      <alignment horizontal="left"/>
    </xf>
    <xf numFmtId="0" fontId="35" fillId="0" borderId="9" xfId="0" applyFont="1" applyFill="1" applyBorder="1" applyAlignment="1">
      <alignment horizontal="center" vertical="center"/>
    </xf>
    <xf numFmtId="10" fontId="16" fillId="0" borderId="18" xfId="0" applyNumberFormat="1" applyFont="1" applyFill="1" applyBorder="1"/>
    <xf numFmtId="10" fontId="16" fillId="0" borderId="7" xfId="0" applyNumberFormat="1" applyFont="1" applyFill="1" applyBorder="1"/>
    <xf numFmtId="3" fontId="35" fillId="0" borderId="21" xfId="0" applyNumberFormat="1" applyFont="1" applyFill="1" applyBorder="1"/>
    <xf numFmtId="0" fontId="40" fillId="0" borderId="21" xfId="0" applyFont="1" applyFill="1" applyBorder="1"/>
    <xf numFmtId="10" fontId="33" fillId="0" borderId="1" xfId="0" applyNumberFormat="1" applyFont="1" applyFill="1" applyBorder="1"/>
    <xf numFmtId="10" fontId="16" fillId="0" borderId="0" xfId="0" applyNumberFormat="1" applyFont="1" applyFill="1" applyBorder="1"/>
    <xf numFmtId="10" fontId="33" fillId="0" borderId="0" xfId="0" applyNumberFormat="1" applyFont="1" applyFill="1" applyBorder="1"/>
    <xf numFmtId="10" fontId="16" fillId="0" borderId="13" xfId="0" applyNumberFormat="1" applyFont="1" applyFill="1" applyBorder="1"/>
    <xf numFmtId="10" fontId="33" fillId="0" borderId="18" xfId="0" applyNumberFormat="1" applyFont="1" applyFill="1" applyBorder="1"/>
    <xf numFmtId="10" fontId="40" fillId="0" borderId="7" xfId="2" applyNumberFormat="1" applyFont="1" applyFill="1" applyBorder="1"/>
    <xf numFmtId="10" fontId="35" fillId="0" borderId="1" xfId="0" applyNumberFormat="1" applyFont="1" applyFill="1" applyBorder="1"/>
    <xf numFmtId="10" fontId="33" fillId="0" borderId="0" xfId="0" applyNumberFormat="1" applyFont="1" applyFill="1" applyAlignment="1">
      <alignment horizontal="right"/>
    </xf>
    <xf numFmtId="10" fontId="28" fillId="0" borderId="0" xfId="0" applyNumberFormat="1" applyFont="1" applyFill="1" applyAlignment="1">
      <alignment horizontal="center"/>
    </xf>
    <xf numFmtId="10" fontId="35" fillId="0" borderId="7" xfId="0" applyNumberFormat="1" applyFont="1" applyFill="1" applyBorder="1"/>
    <xf numFmtId="10" fontId="37" fillId="0" borderId="7" xfId="0" applyNumberFormat="1" applyFont="1" applyFill="1" applyBorder="1"/>
    <xf numFmtId="10" fontId="35" fillId="0" borderId="0" xfId="0" applyNumberFormat="1" applyFont="1" applyFill="1" applyBorder="1"/>
    <xf numFmtId="10" fontId="40" fillId="0" borderId="17" xfId="0" applyNumberFormat="1" applyFont="1" applyFill="1" applyBorder="1"/>
    <xf numFmtId="10" fontId="9" fillId="0" borderId="0" xfId="0" applyNumberFormat="1" applyFont="1" applyFill="1"/>
    <xf numFmtId="3" fontId="60" fillId="0" borderId="42" xfId="0" applyNumberFormat="1" applyFont="1" applyFill="1" applyBorder="1"/>
    <xf numFmtId="0" fontId="60" fillId="0" borderId="7" xfId="0" applyFont="1" applyFill="1" applyBorder="1"/>
    <xf numFmtId="3" fontId="60" fillId="0" borderId="18" xfId="0" applyNumberFormat="1" applyFont="1" applyFill="1" applyBorder="1"/>
    <xf numFmtId="3" fontId="60" fillId="0" borderId="7" xfId="0" applyNumberFormat="1" applyFont="1" applyFill="1" applyBorder="1"/>
    <xf numFmtId="0" fontId="35" fillId="0" borderId="0" xfId="0" applyFont="1" applyFill="1" applyAlignment="1">
      <alignment horizontal="center"/>
    </xf>
    <xf numFmtId="3" fontId="40" fillId="0" borderId="43" xfId="0" applyNumberFormat="1" applyFont="1" applyFill="1" applyBorder="1"/>
    <xf numFmtId="3" fontId="40" fillId="0" borderId="70" xfId="0" applyNumberFormat="1" applyFont="1" applyFill="1" applyBorder="1"/>
    <xf numFmtId="0" fontId="57" fillId="0" borderId="0" xfId="0" applyFont="1" applyFill="1"/>
    <xf numFmtId="0" fontId="57" fillId="0" borderId="18" xfId="0" applyFont="1" applyFill="1" applyBorder="1" applyAlignment="1">
      <alignment horizontal="left"/>
    </xf>
    <xf numFmtId="3" fontId="57" fillId="0" borderId="42" xfId="0" applyNumberFormat="1" applyFont="1" applyFill="1" applyBorder="1"/>
    <xf numFmtId="0" fontId="57" fillId="0" borderId="7" xfId="0" applyFont="1" applyFill="1" applyBorder="1"/>
    <xf numFmtId="3" fontId="57" fillId="0" borderId="18" xfId="0" applyNumberFormat="1" applyFont="1" applyFill="1" applyBorder="1"/>
    <xf numFmtId="3" fontId="57" fillId="0" borderId="7" xfId="0" applyNumberFormat="1" applyFont="1" applyFill="1" applyBorder="1"/>
    <xf numFmtId="3" fontId="57" fillId="0" borderId="7" xfId="0" applyNumberFormat="1" applyFont="1" applyFill="1" applyBorder="1" applyAlignment="1">
      <alignment horizontal="center"/>
    </xf>
    <xf numFmtId="3" fontId="57" fillId="0" borderId="42" xfId="0" applyNumberFormat="1" applyFont="1" applyFill="1" applyBorder="1" applyAlignment="1">
      <alignment horizontal="center"/>
    </xf>
    <xf numFmtId="3" fontId="40" fillId="0" borderId="7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3" fontId="35" fillId="0" borderId="0" xfId="0" applyNumberFormat="1" applyFont="1" applyFill="1" applyBorder="1" applyAlignment="1">
      <alignment horizontal="center" vertical="center"/>
    </xf>
    <xf numFmtId="0" fontId="35" fillId="8" borderId="34" xfId="0" applyFont="1" applyFill="1" applyBorder="1" applyAlignment="1">
      <alignment horizontal="center"/>
    </xf>
    <xf numFmtId="3" fontId="35" fillId="8" borderId="42" xfId="0" applyNumberFormat="1" applyFont="1" applyFill="1" applyBorder="1" applyAlignment="1">
      <alignment horizontal="center"/>
    </xf>
    <xf numFmtId="3" fontId="35" fillId="8" borderId="7" xfId="0" applyNumberFormat="1" applyFont="1" applyFill="1" applyBorder="1" applyAlignment="1">
      <alignment horizontal="center"/>
    </xf>
    <xf numFmtId="3" fontId="57" fillId="8" borderId="18" xfId="0" applyNumberFormat="1" applyFont="1" applyFill="1" applyBorder="1"/>
    <xf numFmtId="0" fontId="35" fillId="9" borderId="0" xfId="0" applyFont="1" applyFill="1"/>
    <xf numFmtId="0" fontId="35" fillId="9" borderId="0" xfId="0" applyFont="1" applyFill="1" applyAlignment="1">
      <alignment horizontal="left"/>
    </xf>
    <xf numFmtId="0" fontId="35" fillId="9" borderId="34" xfId="0" applyFont="1" applyFill="1" applyBorder="1" applyAlignment="1">
      <alignment horizontal="center"/>
    </xf>
    <xf numFmtId="3" fontId="35" fillId="9" borderId="42" xfId="0" applyNumberFormat="1" applyFont="1" applyFill="1" applyBorder="1" applyAlignment="1">
      <alignment horizontal="center"/>
    </xf>
    <xf numFmtId="3" fontId="35" fillId="9" borderId="7" xfId="0" applyNumberFormat="1" applyFont="1" applyFill="1" applyBorder="1" applyAlignment="1">
      <alignment horizontal="center"/>
    </xf>
    <xf numFmtId="3" fontId="57" fillId="9" borderId="18" xfId="0" applyNumberFormat="1" applyFont="1" applyFill="1" applyBorder="1"/>
    <xf numFmtId="3" fontId="57" fillId="9" borderId="7" xfId="0" applyNumberFormat="1" applyFont="1" applyFill="1" applyBorder="1"/>
    <xf numFmtId="0" fontId="35" fillId="8" borderId="0" xfId="0" applyFont="1" applyFill="1" applyBorder="1" applyAlignment="1">
      <alignment horizontal="left"/>
    </xf>
    <xf numFmtId="0" fontId="35" fillId="8" borderId="0" xfId="0" applyFont="1" applyFill="1" applyBorder="1"/>
    <xf numFmtId="0" fontId="40" fillId="0" borderId="0" xfId="0" applyFont="1" applyFill="1" applyBorder="1" applyAlignment="1">
      <alignment horizontal="left"/>
    </xf>
    <xf numFmtId="0" fontId="35" fillId="8" borderId="54" xfId="0" applyFont="1" applyFill="1" applyBorder="1" applyAlignment="1">
      <alignment horizontal="center"/>
    </xf>
    <xf numFmtId="0" fontId="40" fillId="0" borderId="69" xfId="0" applyFont="1" applyFill="1" applyBorder="1" applyAlignment="1">
      <alignment horizontal="left"/>
    </xf>
    <xf numFmtId="3" fontId="40" fillId="0" borderId="74" xfId="0" applyNumberFormat="1" applyFont="1" applyFill="1" applyBorder="1"/>
    <xf numFmtId="0" fontId="40" fillId="0" borderId="23" xfId="0" applyFont="1" applyFill="1" applyBorder="1"/>
    <xf numFmtId="3" fontId="40" fillId="0" borderId="69" xfId="0" applyNumberFormat="1" applyFont="1" applyFill="1" applyBorder="1"/>
    <xf numFmtId="3" fontId="40" fillId="0" borderId="23" xfId="0" applyNumberFormat="1" applyFont="1" applyFill="1" applyBorder="1"/>
    <xf numFmtId="0" fontId="35" fillId="0" borderId="23" xfId="0" applyFont="1" applyFill="1" applyBorder="1"/>
    <xf numFmtId="0" fontId="40" fillId="0" borderId="70" xfId="0" applyFont="1" applyFill="1" applyBorder="1" applyAlignment="1">
      <alignment horizontal="left"/>
    </xf>
    <xf numFmtId="0" fontId="35" fillId="0" borderId="29" xfId="0" applyFont="1" applyFill="1" applyBorder="1"/>
    <xf numFmtId="3" fontId="35" fillId="10" borderId="25" xfId="0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 vertical="center" wrapText="1"/>
    </xf>
    <xf numFmtId="10" fontId="9" fillId="0" borderId="0" xfId="0" applyNumberFormat="1" applyFont="1" applyFill="1" applyBorder="1" applyProtection="1"/>
    <xf numFmtId="10" fontId="9" fillId="0" borderId="0" xfId="0" applyNumberFormat="1" applyFont="1" applyFill="1" applyBorder="1" applyAlignment="1"/>
    <xf numFmtId="10" fontId="28" fillId="0" borderId="0" xfId="0" applyNumberFormat="1" applyFont="1" applyFill="1" applyBorder="1" applyAlignment="1"/>
    <xf numFmtId="10" fontId="11" fillId="0" borderId="0" xfId="0" applyNumberFormat="1" applyFont="1" applyFill="1" applyAlignment="1">
      <alignment vertical="center"/>
    </xf>
    <xf numFmtId="10" fontId="16" fillId="0" borderId="0" xfId="0" applyNumberFormat="1" applyFont="1" applyFill="1" applyAlignment="1">
      <alignment horizontal="right" vertical="center"/>
    </xf>
    <xf numFmtId="10" fontId="37" fillId="5" borderId="52" xfId="0" applyNumberFormat="1" applyFont="1" applyFill="1" applyBorder="1" applyAlignment="1">
      <alignment horizontal="center" vertical="center"/>
    </xf>
    <xf numFmtId="10" fontId="36" fillId="0" borderId="18" xfId="0" applyNumberFormat="1" applyFont="1" applyFill="1" applyBorder="1" applyAlignment="1">
      <alignment vertical="center"/>
    </xf>
    <xf numFmtId="10" fontId="37" fillId="5" borderId="57" xfId="0" applyNumberFormat="1" applyFont="1" applyFill="1" applyBorder="1" applyAlignment="1">
      <alignment vertical="center"/>
    </xf>
    <xf numFmtId="10" fontId="36" fillId="8" borderId="16" xfId="0" applyNumberFormat="1" applyFont="1" applyFill="1" applyBorder="1" applyAlignment="1">
      <alignment vertical="center"/>
    </xf>
    <xf numFmtId="10" fontId="36" fillId="0" borderId="0" xfId="0" applyNumberFormat="1" applyFont="1" applyFill="1" applyBorder="1" applyAlignment="1">
      <alignment vertical="center"/>
    </xf>
    <xf numFmtId="10" fontId="36" fillId="9" borderId="16" xfId="0" applyNumberFormat="1" applyFont="1" applyFill="1" applyBorder="1" applyAlignment="1">
      <alignment vertical="center"/>
    </xf>
    <xf numFmtId="10" fontId="0" fillId="0" borderId="0" xfId="0" applyNumberFormat="1" applyFill="1"/>
    <xf numFmtId="10" fontId="37" fillId="0" borderId="18" xfId="0" applyNumberFormat="1" applyFont="1" applyFill="1" applyBorder="1" applyAlignment="1">
      <alignment vertical="center"/>
    </xf>
    <xf numFmtId="10" fontId="37" fillId="5" borderId="54" xfId="0" applyNumberFormat="1" applyFont="1" applyFill="1" applyBorder="1" applyAlignment="1">
      <alignment vertical="center"/>
    </xf>
    <xf numFmtId="10" fontId="37" fillId="0" borderId="0" xfId="0" applyNumberFormat="1" applyFont="1" applyFill="1" applyBorder="1" applyAlignment="1">
      <alignment vertical="center"/>
    </xf>
    <xf numFmtId="10" fontId="1" fillId="0" borderId="0" xfId="0" applyNumberFormat="1" applyFont="1" applyFill="1"/>
    <xf numFmtId="10" fontId="28" fillId="0" borderId="0" xfId="0" applyNumberFormat="1" applyFont="1" applyFill="1" applyBorder="1"/>
    <xf numFmtId="10" fontId="9" fillId="0" borderId="0" xfId="0" applyNumberFormat="1" applyFont="1"/>
    <xf numFmtId="10" fontId="9" fillId="0" borderId="8" xfId="0" applyNumberFormat="1" applyFont="1" applyBorder="1"/>
    <xf numFmtId="0" fontId="12" fillId="0" borderId="7" xfId="0" applyFont="1" applyBorder="1"/>
    <xf numFmtId="0" fontId="14" fillId="0" borderId="7" xfId="0" applyFont="1" applyBorder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38" fillId="0" borderId="7" xfId="0" applyFont="1" applyFill="1" applyBorder="1" applyAlignment="1">
      <alignment vertical="center"/>
    </xf>
    <xf numFmtId="0" fontId="14" fillId="0" borderId="7" xfId="0" applyFont="1" applyFill="1" applyBorder="1"/>
    <xf numFmtId="165" fontId="14" fillId="0" borderId="7" xfId="0" applyNumberFormat="1" applyFont="1" applyFill="1" applyBorder="1"/>
    <xf numFmtId="10" fontId="9" fillId="0" borderId="0" xfId="0" applyNumberFormat="1" applyFont="1" applyFill="1" applyBorder="1" applyAlignment="1" applyProtection="1">
      <alignment vertical="center"/>
    </xf>
    <xf numFmtId="0" fontId="35" fillId="9" borderId="0" xfId="0" applyFont="1" applyFill="1" applyBorder="1" applyAlignment="1">
      <alignment horizontal="left"/>
    </xf>
    <xf numFmtId="3" fontId="35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/>
    <xf numFmtId="10" fontId="33" fillId="0" borderId="0" xfId="0" applyNumberFormat="1" applyFont="1" applyFill="1" applyBorder="1" applyAlignment="1">
      <alignment horizontal="right"/>
    </xf>
    <xf numFmtId="0" fontId="7" fillId="8" borderId="13" xfId="0" applyFont="1" applyFill="1" applyBorder="1"/>
    <xf numFmtId="0" fontId="7" fillId="8" borderId="1" xfId="0" applyFont="1" applyFill="1" applyBorder="1"/>
    <xf numFmtId="0" fontId="7" fillId="9" borderId="1" xfId="0" applyFont="1" applyFill="1" applyBorder="1" applyAlignment="1">
      <alignment vertical="center"/>
    </xf>
    <xf numFmtId="3" fontId="7" fillId="9" borderId="1" xfId="0" applyNumberFormat="1" applyFont="1" applyFill="1" applyBorder="1" applyAlignment="1">
      <alignment vertical="center"/>
    </xf>
    <xf numFmtId="0" fontId="7" fillId="10" borderId="1" xfId="0" applyFont="1" applyFill="1" applyBorder="1" applyAlignment="1">
      <alignment vertical="center"/>
    </xf>
    <xf numFmtId="3" fontId="7" fillId="10" borderId="1" xfId="0" applyNumberFormat="1" applyFont="1" applyFill="1" applyBorder="1" applyAlignment="1">
      <alignment vertical="center"/>
    </xf>
    <xf numFmtId="0" fontId="7" fillId="8" borderId="9" xfId="0" applyFont="1" applyFill="1" applyBorder="1" applyAlignment="1">
      <alignment vertical="center"/>
    </xf>
    <xf numFmtId="3" fontId="7" fillId="8" borderId="9" xfId="0" applyNumberFormat="1" applyFont="1" applyFill="1" applyBorder="1" applyAlignment="1">
      <alignment vertical="center"/>
    </xf>
    <xf numFmtId="0" fontId="35" fillId="9" borderId="0" xfId="0" applyFont="1" applyFill="1" applyBorder="1" applyAlignment="1">
      <alignment horizontal="center"/>
    </xf>
    <xf numFmtId="3" fontId="35" fillId="9" borderId="0" xfId="0" applyNumberFormat="1" applyFont="1" applyFill="1" applyBorder="1" applyAlignment="1">
      <alignment horizontal="right"/>
    </xf>
    <xf numFmtId="10" fontId="33" fillId="9" borderId="0" xfId="0" applyNumberFormat="1" applyFont="1" applyFill="1" applyBorder="1"/>
    <xf numFmtId="10" fontId="16" fillId="0" borderId="0" xfId="0" applyNumberFormat="1" applyFont="1" applyFill="1" applyBorder="1" applyAlignment="1">
      <alignment horizontal="right"/>
    </xf>
    <xf numFmtId="10" fontId="35" fillId="9" borderId="0" xfId="0" applyNumberFormat="1" applyFont="1" applyFill="1" applyBorder="1" applyAlignment="1">
      <alignment horizontal="right"/>
    </xf>
    <xf numFmtId="0" fontId="28" fillId="9" borderId="0" xfId="0" applyFont="1" applyFill="1" applyBorder="1"/>
    <xf numFmtId="0" fontId="34" fillId="9" borderId="0" xfId="0" applyFont="1" applyFill="1" applyBorder="1"/>
    <xf numFmtId="3" fontId="28" fillId="9" borderId="0" xfId="0" applyNumberFormat="1" applyFont="1" applyFill="1" applyBorder="1"/>
    <xf numFmtId="10" fontId="28" fillId="9" borderId="0" xfId="0" applyNumberFormat="1" applyFont="1" applyFill="1" applyBorder="1"/>
    <xf numFmtId="10" fontId="7" fillId="8" borderId="1" xfId="0" applyNumberFormat="1" applyFont="1" applyFill="1" applyBorder="1"/>
    <xf numFmtId="10" fontId="7" fillId="10" borderId="1" xfId="0" applyNumberFormat="1" applyFont="1" applyFill="1" applyBorder="1" applyAlignment="1">
      <alignment vertical="center"/>
    </xf>
    <xf numFmtId="10" fontId="6" fillId="0" borderId="0" xfId="0" applyNumberFormat="1" applyFont="1" applyFill="1"/>
    <xf numFmtId="10" fontId="7" fillId="8" borderId="9" xfId="0" applyNumberFormat="1" applyFont="1" applyFill="1" applyBorder="1" applyAlignment="1">
      <alignment vertical="center"/>
    </xf>
    <xf numFmtId="10" fontId="6" fillId="0" borderId="0" xfId="0" applyNumberFormat="1" applyFont="1"/>
    <xf numFmtId="10" fontId="7" fillId="9" borderId="1" xfId="0" applyNumberFormat="1" applyFont="1" applyFill="1" applyBorder="1" applyAlignment="1">
      <alignment vertical="center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 wrapText="1"/>
    </xf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32" fillId="0" borderId="0" xfId="0" applyFont="1" applyBorder="1"/>
    <xf numFmtId="0" fontId="6" fillId="0" borderId="0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 horizontal="right"/>
    </xf>
    <xf numFmtId="0" fontId="32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right"/>
    </xf>
    <xf numFmtId="10" fontId="6" fillId="0" borderId="0" xfId="0" applyNumberFormat="1" applyFont="1" applyFill="1" applyBorder="1"/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/>
    <xf numFmtId="0" fontId="6" fillId="0" borderId="0" xfId="0" applyFont="1" applyBorder="1" applyAlignment="1">
      <alignment horizontal="left"/>
    </xf>
    <xf numFmtId="0" fontId="33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35" fillId="9" borderId="0" xfId="0" applyFont="1" applyFill="1" applyBorder="1"/>
    <xf numFmtId="0" fontId="57" fillId="0" borderId="0" xfId="0" applyFont="1" applyFill="1" applyBorder="1"/>
    <xf numFmtId="3" fontId="37" fillId="0" borderId="0" xfId="0" applyNumberFormat="1" applyFont="1" applyFill="1" applyBorder="1"/>
    <xf numFmtId="0" fontId="37" fillId="0" borderId="0" xfId="0" applyFont="1" applyFill="1" applyBorder="1"/>
    <xf numFmtId="3" fontId="62" fillId="0" borderId="0" xfId="0" applyNumberFormat="1" applyFont="1" applyFill="1" applyBorder="1"/>
    <xf numFmtId="0" fontId="35" fillId="0" borderId="0" xfId="0" applyFont="1" applyFill="1" applyBorder="1" applyAlignment="1">
      <alignment horizontal="right"/>
    </xf>
    <xf numFmtId="0" fontId="16" fillId="0" borderId="0" xfId="0" applyFont="1" applyFill="1" applyBorder="1"/>
    <xf numFmtId="0" fontId="7" fillId="8" borderId="0" xfId="0" applyFont="1" applyFill="1" applyBorder="1"/>
    <xf numFmtId="0" fontId="7" fillId="8" borderId="0" xfId="0" applyFont="1" applyFill="1" applyBorder="1" applyAlignment="1">
      <alignment wrapText="1"/>
    </xf>
    <xf numFmtId="3" fontId="7" fillId="8" borderId="0" xfId="0" applyNumberFormat="1" applyFont="1" applyFill="1" applyBorder="1" applyAlignment="1">
      <alignment horizontal="right"/>
    </xf>
    <xf numFmtId="10" fontId="6" fillId="8" borderId="0" xfId="0" applyNumberFormat="1" applyFont="1" applyFill="1" applyBorder="1"/>
    <xf numFmtId="10" fontId="37" fillId="0" borderId="18" xfId="2" applyNumberFormat="1" applyFont="1" applyFill="1" applyBorder="1" applyAlignment="1">
      <alignment vertical="center"/>
    </xf>
    <xf numFmtId="10" fontId="7" fillId="8" borderId="0" xfId="0" applyNumberFormat="1" applyFont="1" applyFill="1" applyBorder="1" applyAlignment="1">
      <alignment horizontal="right"/>
    </xf>
    <xf numFmtId="0" fontId="35" fillId="0" borderId="0" xfId="0" applyFont="1" applyFill="1" applyBorder="1" applyAlignment="1">
      <alignment horizontal="center"/>
    </xf>
    <xf numFmtId="0" fontId="35" fillId="5" borderId="0" xfId="0" applyFont="1" applyFill="1" applyBorder="1"/>
    <xf numFmtId="0" fontId="35" fillId="5" borderId="0" xfId="0" applyFont="1" applyFill="1" applyBorder="1" applyAlignment="1">
      <alignment horizontal="left"/>
    </xf>
    <xf numFmtId="0" fontId="35" fillId="5" borderId="0" xfId="0" applyFont="1" applyFill="1" applyBorder="1" applyAlignment="1">
      <alignment horizontal="center"/>
    </xf>
    <xf numFmtId="3" fontId="35" fillId="5" borderId="0" xfId="0" applyNumberFormat="1" applyFont="1" applyFill="1" applyBorder="1" applyAlignment="1">
      <alignment horizontal="center"/>
    </xf>
    <xf numFmtId="10" fontId="33" fillId="5" borderId="0" xfId="0" applyNumberFormat="1" applyFont="1" applyFill="1" applyBorder="1"/>
    <xf numFmtId="3" fontId="35" fillId="5" borderId="0" xfId="0" applyNumberFormat="1" applyFont="1" applyFill="1" applyBorder="1" applyAlignment="1">
      <alignment horizontal="right"/>
    </xf>
    <xf numFmtId="10" fontId="33" fillId="5" borderId="0" xfId="0" applyNumberFormat="1" applyFont="1" applyFill="1" applyBorder="1" applyAlignment="1">
      <alignment horizontal="right"/>
    </xf>
    <xf numFmtId="3" fontId="40" fillId="5" borderId="0" xfId="0" applyNumberFormat="1" applyFont="1" applyFill="1" applyBorder="1" applyAlignment="1">
      <alignment horizontal="right"/>
    </xf>
    <xf numFmtId="0" fontId="40" fillId="5" borderId="0" xfId="0" applyFont="1" applyFill="1" applyBorder="1" applyAlignment="1">
      <alignment horizontal="left"/>
    </xf>
    <xf numFmtId="10" fontId="16" fillId="5" borderId="0" xfId="0" applyNumberFormat="1" applyFont="1" applyFill="1" applyBorder="1" applyAlignment="1">
      <alignment horizontal="right"/>
    </xf>
    <xf numFmtId="0" fontId="57" fillId="5" borderId="0" xfId="0" applyFont="1" applyFill="1" applyBorder="1"/>
    <xf numFmtId="0" fontId="35" fillId="5" borderId="0" xfId="0" applyFont="1" applyFill="1" applyBorder="1" applyAlignment="1">
      <alignment horizontal="right"/>
    </xf>
    <xf numFmtId="0" fontId="40" fillId="5" borderId="0" xfId="0" applyFont="1" applyFill="1" applyBorder="1"/>
    <xf numFmtId="3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3" fontId="7" fillId="8" borderId="0" xfId="0" applyNumberFormat="1" applyFont="1" applyFill="1" applyBorder="1"/>
    <xf numFmtId="10" fontId="7" fillId="8" borderId="0" xfId="0" applyNumberFormat="1" applyFont="1" applyFill="1" applyBorder="1"/>
    <xf numFmtId="0" fontId="7" fillId="9" borderId="0" xfId="0" applyFont="1" applyFill="1" applyBorder="1"/>
    <xf numFmtId="0" fontId="7" fillId="9" borderId="0" xfId="0" applyFont="1" applyFill="1" applyBorder="1" applyAlignment="1">
      <alignment wrapText="1"/>
    </xf>
    <xf numFmtId="3" fontId="7" fillId="9" borderId="0" xfId="0" applyNumberFormat="1" applyFont="1" applyFill="1" applyBorder="1"/>
    <xf numFmtId="10" fontId="7" fillId="9" borderId="0" xfId="0" applyNumberFormat="1" applyFont="1" applyFill="1" applyBorder="1"/>
    <xf numFmtId="10" fontId="7" fillId="0" borderId="0" xfId="0" applyNumberFormat="1" applyFont="1" applyFill="1" applyBorder="1"/>
    <xf numFmtId="0" fontId="7" fillId="0" borderId="0" xfId="0" applyFont="1" applyBorder="1" applyAlignment="1">
      <alignment wrapText="1"/>
    </xf>
    <xf numFmtId="10" fontId="7" fillId="0" borderId="0" xfId="0" applyNumberFormat="1" applyFont="1" applyBorder="1"/>
    <xf numFmtId="3" fontId="37" fillId="0" borderId="66" xfId="0" applyNumberFormat="1" applyFont="1" applyFill="1" applyBorder="1" applyAlignment="1">
      <alignment vertical="center"/>
    </xf>
    <xf numFmtId="10" fontId="37" fillId="0" borderId="54" xfId="0" applyNumberFormat="1" applyFont="1" applyFill="1" applyBorder="1" applyAlignment="1">
      <alignment vertical="center"/>
    </xf>
    <xf numFmtId="3" fontId="37" fillId="0" borderId="8" xfId="0" applyNumberFormat="1" applyFont="1" applyFill="1" applyBorder="1" applyAlignment="1">
      <alignment vertical="center"/>
    </xf>
    <xf numFmtId="3" fontId="37" fillId="0" borderId="54" xfId="0" applyNumberFormat="1" applyFont="1" applyFill="1" applyBorder="1" applyAlignment="1">
      <alignment vertical="center"/>
    </xf>
    <xf numFmtId="3" fontId="37" fillId="0" borderId="9" xfId="0" applyNumberFormat="1" applyFont="1" applyFill="1" applyBorder="1" applyAlignment="1">
      <alignment vertical="center"/>
    </xf>
    <xf numFmtId="3" fontId="37" fillId="0" borderId="53" xfId="0" applyNumberFormat="1" applyFont="1" applyFill="1" applyBorder="1" applyAlignment="1">
      <alignment vertical="center"/>
    </xf>
    <xf numFmtId="10" fontId="37" fillId="0" borderId="57" xfId="0" applyNumberFormat="1" applyFont="1" applyFill="1" applyBorder="1" applyAlignment="1">
      <alignment vertical="center"/>
    </xf>
    <xf numFmtId="3" fontId="36" fillId="0" borderId="18" xfId="0" applyNumberFormat="1" applyFont="1" applyFill="1" applyBorder="1" applyAlignment="1">
      <alignment vertical="center"/>
    </xf>
    <xf numFmtId="0" fontId="36" fillId="9" borderId="36" xfId="0" applyFont="1" applyFill="1" applyBorder="1" applyAlignment="1">
      <alignment vertical="center"/>
    </xf>
    <xf numFmtId="0" fontId="36" fillId="9" borderId="13" xfId="0" applyFont="1" applyFill="1" applyBorder="1" applyAlignment="1">
      <alignment vertical="center"/>
    </xf>
    <xf numFmtId="10" fontId="36" fillId="9" borderId="28" xfId="0" applyNumberFormat="1" applyFont="1" applyFill="1" applyBorder="1" applyAlignment="1">
      <alignment vertical="center"/>
    </xf>
    <xf numFmtId="3" fontId="36" fillId="9" borderId="13" xfId="0" applyNumberFormat="1" applyFont="1" applyFill="1" applyBorder="1" applyAlignment="1">
      <alignment vertical="center"/>
    </xf>
    <xf numFmtId="3" fontId="36" fillId="9" borderId="75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37" fillId="0" borderId="36" xfId="0" applyFont="1" applyFill="1" applyBorder="1" applyAlignment="1">
      <alignment vertical="center"/>
    </xf>
    <xf numFmtId="0" fontId="37" fillId="0" borderId="13" xfId="0" applyFont="1" applyFill="1" applyBorder="1" applyAlignment="1">
      <alignment vertical="center"/>
    </xf>
    <xf numFmtId="3" fontId="37" fillId="0" borderId="13" xfId="0" applyNumberFormat="1" applyFont="1" applyFill="1" applyBorder="1" applyAlignment="1">
      <alignment vertical="center"/>
    </xf>
    <xf numFmtId="10" fontId="37" fillId="0" borderId="38" xfId="0" applyNumberFormat="1" applyFont="1" applyFill="1" applyBorder="1" applyAlignment="1">
      <alignment vertical="center"/>
    </xf>
    <xf numFmtId="3" fontId="37" fillId="0" borderId="76" xfId="0" applyNumberFormat="1" applyFont="1" applyFill="1" applyBorder="1" applyAlignment="1">
      <alignment vertical="center"/>
    </xf>
    <xf numFmtId="3" fontId="37" fillId="0" borderId="38" xfId="0" applyNumberFormat="1" applyFont="1" applyFill="1" applyBorder="1" applyAlignment="1">
      <alignment vertical="center"/>
    </xf>
    <xf numFmtId="3" fontId="37" fillId="0" borderId="19" xfId="0" applyNumberFormat="1" applyFont="1" applyFill="1" applyBorder="1" applyAlignment="1">
      <alignment vertical="center"/>
    </xf>
    <xf numFmtId="3" fontId="37" fillId="0" borderId="11" xfId="0" applyNumberFormat="1" applyFont="1" applyFill="1" applyBorder="1" applyAlignment="1">
      <alignment vertical="center"/>
    </xf>
    <xf numFmtId="10" fontId="36" fillId="0" borderId="32" xfId="0" applyNumberFormat="1" applyFont="1" applyFill="1" applyBorder="1" applyAlignment="1">
      <alignment vertical="center"/>
    </xf>
    <xf numFmtId="0" fontId="37" fillId="0" borderId="2" xfId="0" applyFont="1" applyFill="1" applyBorder="1" applyAlignment="1">
      <alignment vertical="center"/>
    </xf>
    <xf numFmtId="0" fontId="37" fillId="0" borderId="40" xfId="0" applyFont="1" applyFill="1" applyBorder="1" applyAlignment="1">
      <alignment vertical="center"/>
    </xf>
    <xf numFmtId="10" fontId="37" fillId="0" borderId="4" xfId="0" applyNumberFormat="1" applyFont="1" applyFill="1" applyBorder="1" applyAlignment="1">
      <alignment vertical="center"/>
    </xf>
    <xf numFmtId="3" fontId="37" fillId="0" borderId="40" xfId="0" applyNumberFormat="1" applyFont="1" applyFill="1" applyBorder="1" applyAlignment="1">
      <alignment vertical="center"/>
    </xf>
    <xf numFmtId="3" fontId="37" fillId="0" borderId="41" xfId="0" applyNumberFormat="1" applyFont="1" applyFill="1" applyBorder="1" applyAlignment="1">
      <alignment vertical="center"/>
    </xf>
    <xf numFmtId="3" fontId="37" fillId="0" borderId="4" xfId="0" applyNumberFormat="1" applyFont="1" applyFill="1" applyBorder="1" applyAlignment="1">
      <alignment vertical="center"/>
    </xf>
    <xf numFmtId="3" fontId="37" fillId="0" borderId="2" xfId="0" applyNumberFormat="1" applyFont="1" applyFill="1" applyBorder="1" applyAlignment="1">
      <alignment vertical="center"/>
    </xf>
    <xf numFmtId="3" fontId="37" fillId="0" borderId="3" xfId="0" applyNumberFormat="1" applyFont="1" applyFill="1" applyBorder="1" applyAlignment="1">
      <alignment vertical="center"/>
    </xf>
    <xf numFmtId="3" fontId="37" fillId="0" borderId="52" xfId="0" applyNumberFormat="1" applyFont="1" applyFill="1" applyBorder="1" applyAlignment="1">
      <alignment vertical="center"/>
    </xf>
    <xf numFmtId="10" fontId="37" fillId="0" borderId="4" xfId="2" applyNumberFormat="1" applyFont="1" applyFill="1" applyBorder="1" applyAlignment="1">
      <alignment vertical="center"/>
    </xf>
    <xf numFmtId="3" fontId="37" fillId="0" borderId="55" xfId="0" applyNumberFormat="1" applyFont="1" applyFill="1" applyBorder="1" applyAlignment="1">
      <alignment vertical="center"/>
    </xf>
    <xf numFmtId="3" fontId="37" fillId="0" borderId="48" xfId="0" applyNumberFormat="1" applyFont="1" applyFill="1" applyBorder="1" applyAlignment="1">
      <alignment vertical="center"/>
    </xf>
    <xf numFmtId="10" fontId="37" fillId="0" borderId="34" xfId="0" applyNumberFormat="1" applyFont="1" applyFill="1" applyBorder="1" applyAlignment="1">
      <alignment vertical="center"/>
    </xf>
    <xf numFmtId="3" fontId="37" fillId="0" borderId="34" xfId="0" applyNumberFormat="1" applyFont="1" applyFill="1" applyBorder="1" applyAlignment="1">
      <alignment vertical="center"/>
    </xf>
    <xf numFmtId="0" fontId="0" fillId="8" borderId="0" xfId="0" applyFill="1" applyBorder="1"/>
    <xf numFmtId="3" fontId="35" fillId="8" borderId="0" xfId="0" applyNumberFormat="1" applyFont="1" applyFill="1" applyBorder="1"/>
    <xf numFmtId="10" fontId="35" fillId="8" borderId="0" xfId="0" applyNumberFormat="1" applyFont="1" applyFill="1" applyBorder="1"/>
    <xf numFmtId="0" fontId="36" fillId="0" borderId="73" xfId="0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right" vertical="center"/>
    </xf>
    <xf numFmtId="0" fontId="11" fillId="0" borderId="63" xfId="0" applyFont="1" applyFill="1" applyBorder="1" applyAlignment="1">
      <alignment horizontal="right" vertical="center"/>
    </xf>
    <xf numFmtId="0" fontId="36" fillId="0" borderId="33" xfId="0" applyFont="1" applyFill="1" applyBorder="1" applyAlignment="1">
      <alignment vertical="center"/>
    </xf>
    <xf numFmtId="0" fontId="33" fillId="0" borderId="0" xfId="0" applyFont="1" applyFill="1" applyBorder="1"/>
    <xf numFmtId="10" fontId="36" fillId="0" borderId="54" xfId="0" applyNumberFormat="1" applyFont="1" applyFill="1" applyBorder="1" applyAlignment="1">
      <alignment vertical="center"/>
    </xf>
    <xf numFmtId="10" fontId="6" fillId="0" borderId="8" xfId="0" applyNumberFormat="1" applyFont="1" applyFill="1" applyBorder="1"/>
    <xf numFmtId="10" fontId="37" fillId="0" borderId="34" xfId="2" applyNumberFormat="1" applyFont="1" applyFill="1" applyBorder="1" applyAlignment="1">
      <alignment vertical="center"/>
    </xf>
    <xf numFmtId="10" fontId="37" fillId="0" borderId="54" xfId="2" applyNumberFormat="1" applyFont="1" applyFill="1" applyBorder="1" applyAlignment="1">
      <alignment vertical="center"/>
    </xf>
    <xf numFmtId="0" fontId="9" fillId="0" borderId="58" xfId="0" applyFont="1" applyFill="1" applyBorder="1" applyAlignment="1">
      <alignment vertical="center" wrapText="1"/>
    </xf>
    <xf numFmtId="0" fontId="9" fillId="0" borderId="58" xfId="0" applyFont="1" applyFill="1" applyBorder="1" applyAlignment="1">
      <alignment wrapText="1"/>
    </xf>
    <xf numFmtId="0" fontId="9" fillId="0" borderId="72" xfId="0" applyFont="1" applyFill="1" applyBorder="1" applyAlignment="1">
      <alignment vertical="center" wrapText="1"/>
    </xf>
    <xf numFmtId="0" fontId="28" fillId="8" borderId="25" xfId="0" applyFont="1" applyFill="1" applyBorder="1" applyAlignment="1">
      <alignment vertical="center" wrapText="1"/>
    </xf>
    <xf numFmtId="0" fontId="9" fillId="0" borderId="60" xfId="0" applyFont="1" applyFill="1" applyBorder="1" applyAlignment="1">
      <alignment vertical="center" wrapText="1"/>
    </xf>
    <xf numFmtId="0" fontId="9" fillId="0" borderId="63" xfId="0" applyFont="1" applyFill="1" applyBorder="1" applyAlignment="1">
      <alignment vertical="center" wrapText="1"/>
    </xf>
    <xf numFmtId="0" fontId="28" fillId="8" borderId="6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28" fillId="9" borderId="25" xfId="0" applyFont="1" applyFill="1" applyBorder="1" applyAlignment="1">
      <alignment vertical="center" wrapText="1"/>
    </xf>
    <xf numFmtId="0" fontId="64" fillId="5" borderId="59" xfId="0" applyFont="1" applyFill="1" applyBorder="1" applyAlignment="1">
      <alignment vertical="center" wrapText="1"/>
    </xf>
    <xf numFmtId="0" fontId="64" fillId="0" borderId="64" xfId="0" applyFont="1" applyFill="1" applyBorder="1" applyAlignment="1">
      <alignment vertical="center" wrapText="1"/>
    </xf>
    <xf numFmtId="0" fontId="9" fillId="0" borderId="64" xfId="0" applyFont="1" applyFill="1" applyBorder="1" applyAlignment="1">
      <alignment vertical="center" wrapText="1"/>
    </xf>
    <xf numFmtId="0" fontId="64" fillId="5" borderId="58" xfId="0" applyFont="1" applyFill="1" applyBorder="1" applyAlignment="1">
      <alignment vertical="center" wrapText="1"/>
    </xf>
    <xf numFmtId="0" fontId="9" fillId="0" borderId="58" xfId="0" applyFont="1" applyFill="1" applyBorder="1" applyAlignment="1">
      <alignment horizontal="left" vertical="center" wrapText="1"/>
    </xf>
    <xf numFmtId="3" fontId="36" fillId="0" borderId="43" xfId="0" applyNumberFormat="1" applyFont="1" applyFill="1" applyBorder="1" applyAlignment="1">
      <alignment vertical="center"/>
    </xf>
    <xf numFmtId="3" fontId="36" fillId="0" borderId="1" xfId="0" applyNumberFormat="1" applyFont="1" applyFill="1" applyBorder="1" applyAlignment="1">
      <alignment vertical="center"/>
    </xf>
    <xf numFmtId="3" fontId="36" fillId="0" borderId="49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10" fontId="36" fillId="0" borderId="34" xfId="0" applyNumberFormat="1" applyFont="1" applyFill="1" applyBorder="1" applyAlignment="1">
      <alignment vertical="center"/>
    </xf>
    <xf numFmtId="10" fontId="36" fillId="0" borderId="4" xfId="0" applyNumberFormat="1" applyFont="1" applyFill="1" applyBorder="1" applyAlignment="1">
      <alignment vertical="center"/>
    </xf>
    <xf numFmtId="10" fontId="28" fillId="0" borderId="0" xfId="0" applyNumberFormat="1" applyFont="1" applyFill="1" applyBorder="1" applyProtection="1"/>
    <xf numFmtId="10" fontId="7" fillId="8" borderId="1" xfId="0" applyNumberFormat="1" applyFont="1" applyFill="1" applyBorder="1" applyProtection="1"/>
    <xf numFmtId="0" fontId="7" fillId="0" borderId="0" xfId="0" applyFont="1" applyFill="1" applyAlignment="1">
      <alignment horizontal="center"/>
    </xf>
    <xf numFmtId="0" fontId="35" fillId="0" borderId="0" xfId="0" applyFont="1" applyFill="1" applyBorder="1" applyAlignment="1">
      <alignment horizontal="center"/>
    </xf>
    <xf numFmtId="10" fontId="35" fillId="5" borderId="0" xfId="2" applyNumberFormat="1" applyFont="1" applyFill="1" applyBorder="1" applyAlignment="1">
      <alignment horizontal="right"/>
    </xf>
    <xf numFmtId="10" fontId="35" fillId="0" borderId="0" xfId="2" applyNumberFormat="1" applyFont="1" applyFill="1" applyBorder="1"/>
    <xf numFmtId="10" fontId="16" fillId="0" borderId="0" xfId="2" applyNumberFormat="1" applyFont="1" applyFill="1" applyBorder="1" applyAlignment="1">
      <alignment horizontal="right"/>
    </xf>
    <xf numFmtId="0" fontId="9" fillId="0" borderId="72" xfId="0" applyFont="1" applyFill="1" applyBorder="1" applyAlignment="1">
      <alignment wrapText="1"/>
    </xf>
    <xf numFmtId="0" fontId="40" fillId="0" borderId="0" xfId="0" applyFont="1" applyFill="1" applyBorder="1" applyAlignment="1">
      <alignment horizontal="left" wrapText="1"/>
    </xf>
    <xf numFmtId="0" fontId="9" fillId="0" borderId="73" xfId="0" applyFont="1" applyFill="1" applyBorder="1" applyAlignment="1">
      <alignment vertical="center" wrapText="1"/>
    </xf>
    <xf numFmtId="0" fontId="9" fillId="0" borderId="58" xfId="0" applyFont="1" applyFill="1" applyBorder="1"/>
    <xf numFmtId="3" fontId="40" fillId="0" borderId="0" xfId="0" applyNumberFormat="1" applyFont="1" applyFill="1" applyBorder="1" applyAlignment="1"/>
    <xf numFmtId="0" fontId="40" fillId="11" borderId="0" xfId="0" applyFont="1" applyFill="1" applyBorder="1" applyAlignment="1">
      <alignment horizontal="left"/>
    </xf>
    <xf numFmtId="3" fontId="35" fillId="11" borderId="0" xfId="0" applyNumberFormat="1" applyFont="1" applyFill="1" applyBorder="1"/>
    <xf numFmtId="0" fontId="35" fillId="11" borderId="0" xfId="0" applyFont="1" applyFill="1" applyBorder="1"/>
    <xf numFmtId="10" fontId="16" fillId="11" borderId="0" xfId="0" applyNumberFormat="1" applyFont="1" applyFill="1" applyBorder="1"/>
    <xf numFmtId="3" fontId="40" fillId="11" borderId="0" xfId="0" applyNumberFormat="1" applyFont="1" applyFill="1" applyBorder="1" applyAlignment="1">
      <alignment horizontal="right"/>
    </xf>
    <xf numFmtId="3" fontId="37" fillId="11" borderId="42" xfId="0" applyNumberFormat="1" applyFont="1" applyFill="1" applyBorder="1" applyAlignment="1">
      <alignment vertical="center"/>
    </xf>
    <xf numFmtId="3" fontId="37" fillId="11" borderId="7" xfId="0" applyNumberFormat="1" applyFont="1" applyFill="1" applyBorder="1" applyAlignment="1">
      <alignment vertical="center"/>
    </xf>
    <xf numFmtId="3" fontId="37" fillId="11" borderId="9" xfId="0" applyNumberFormat="1" applyFont="1" applyFill="1" applyBorder="1" applyAlignment="1">
      <alignment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3" fontId="7" fillId="4" borderId="2" xfId="0" applyNumberFormat="1" applyFont="1" applyFill="1" applyBorder="1" applyAlignment="1">
      <alignment horizontal="center" vertical="center"/>
    </xf>
    <xf numFmtId="3" fontId="7" fillId="4" borderId="3" xfId="0" applyNumberFormat="1" applyFont="1" applyFill="1" applyBorder="1" applyAlignment="1">
      <alignment horizontal="center" vertical="center"/>
    </xf>
    <xf numFmtId="3" fontId="7" fillId="3" borderId="11" xfId="0" applyNumberFormat="1" applyFont="1" applyFill="1" applyBorder="1" applyAlignment="1">
      <alignment horizontal="center" vertical="center"/>
    </xf>
    <xf numFmtId="3" fontId="7" fillId="3" borderId="19" xfId="0" applyNumberFormat="1" applyFont="1" applyFill="1" applyBorder="1" applyAlignment="1">
      <alignment horizontal="center" vertical="center"/>
    </xf>
    <xf numFmtId="3" fontId="7" fillId="3" borderId="45" xfId="0" applyNumberFormat="1" applyFont="1" applyFill="1" applyBorder="1" applyAlignment="1">
      <alignment horizontal="center" vertical="center"/>
    </xf>
    <xf numFmtId="3" fontId="7" fillId="3" borderId="50" xfId="0" applyNumberFormat="1" applyFont="1" applyFill="1" applyBorder="1" applyAlignment="1">
      <alignment horizontal="center" vertical="center"/>
    </xf>
    <xf numFmtId="0" fontId="39" fillId="11" borderId="0" xfId="0" applyFont="1" applyFill="1" applyBorder="1" applyAlignment="1">
      <alignment horizontal="left" wrapText="1"/>
    </xf>
    <xf numFmtId="0" fontId="7" fillId="11" borderId="17" xfId="0" applyFont="1" applyFill="1" applyBorder="1" applyAlignment="1">
      <alignment horizontal="left" wrapText="1"/>
    </xf>
    <xf numFmtId="0" fontId="7" fillId="8" borderId="1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left"/>
    </xf>
    <xf numFmtId="0" fontId="0" fillId="8" borderId="1" xfId="0" applyFill="1" applyBorder="1" applyAlignment="1">
      <alignment horizontal="left"/>
    </xf>
    <xf numFmtId="0" fontId="7" fillId="8" borderId="1" xfId="0" applyFont="1" applyFill="1" applyBorder="1" applyAlignment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40" fillId="0" borderId="8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 wrapText="1"/>
    </xf>
    <xf numFmtId="0" fontId="39" fillId="0" borderId="0" xfId="0" applyFont="1" applyFill="1" applyBorder="1" applyAlignment="1">
      <alignment horizontal="left"/>
    </xf>
    <xf numFmtId="3" fontId="35" fillId="0" borderId="0" xfId="0" applyNumberFormat="1" applyFont="1" applyFill="1" applyBorder="1" applyAlignment="1">
      <alignment horizontal="left"/>
    </xf>
    <xf numFmtId="3" fontId="35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40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center"/>
    </xf>
    <xf numFmtId="0" fontId="35" fillId="10" borderId="15" xfId="0" applyFont="1" applyFill="1" applyBorder="1" applyAlignment="1">
      <alignment horizontal="left"/>
    </xf>
    <xf numFmtId="0" fontId="35" fillId="10" borderId="1" xfId="0" applyFont="1" applyFill="1" applyBorder="1" applyAlignment="1">
      <alignment horizontal="left"/>
    </xf>
    <xf numFmtId="0" fontId="35" fillId="10" borderId="16" xfId="0" applyFont="1" applyFill="1" applyBorder="1" applyAlignment="1">
      <alignment horizontal="left"/>
    </xf>
    <xf numFmtId="3" fontId="35" fillId="0" borderId="69" xfId="0" applyNumberFormat="1" applyFont="1" applyFill="1" applyBorder="1" applyAlignment="1">
      <alignment horizontal="center" vertical="center"/>
    </xf>
    <xf numFmtId="3" fontId="35" fillId="0" borderId="70" xfId="0" applyNumberFormat="1" applyFont="1" applyFill="1" applyBorder="1" applyAlignment="1">
      <alignment horizontal="center" vertical="center"/>
    </xf>
    <xf numFmtId="3" fontId="35" fillId="0" borderId="23" xfId="0" applyNumberFormat="1" applyFont="1" applyFill="1" applyBorder="1" applyAlignment="1">
      <alignment horizontal="center" vertical="center"/>
    </xf>
    <xf numFmtId="3" fontId="35" fillId="0" borderId="29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0" fillId="0" borderId="0" xfId="0" applyAlignment="1"/>
    <xf numFmtId="0" fontId="40" fillId="0" borderId="0" xfId="0" applyFont="1" applyFill="1" applyAlignment="1">
      <alignment horizontal="right"/>
    </xf>
    <xf numFmtId="0" fontId="35" fillId="0" borderId="42" xfId="0" applyFont="1" applyFill="1" applyBorder="1" applyAlignment="1">
      <alignment horizontal="center"/>
    </xf>
    <xf numFmtId="0" fontId="35" fillId="0" borderId="7" xfId="0" applyFont="1" applyFill="1" applyBorder="1" applyAlignment="1">
      <alignment horizontal="center"/>
    </xf>
    <xf numFmtId="0" fontId="35" fillId="0" borderId="18" xfId="0" applyFont="1" applyFill="1" applyBorder="1" applyAlignment="1">
      <alignment horizontal="center"/>
    </xf>
    <xf numFmtId="10" fontId="35" fillId="0" borderId="23" xfId="0" applyNumberFormat="1" applyFont="1" applyFill="1" applyBorder="1" applyAlignment="1">
      <alignment horizontal="center" vertical="center"/>
    </xf>
    <xf numFmtId="10" fontId="35" fillId="0" borderId="29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/>
    </xf>
    <xf numFmtId="0" fontId="28" fillId="0" borderId="0" xfId="0" applyFont="1" applyFill="1" applyAlignment="1">
      <alignment horizontal="right"/>
    </xf>
    <xf numFmtId="0" fontId="1" fillId="0" borderId="0" xfId="0" applyFont="1" applyAlignment="1"/>
    <xf numFmtId="0" fontId="9" fillId="0" borderId="0" xfId="0" applyFont="1" applyFill="1" applyAlignment="1">
      <alignment horizontal="right"/>
    </xf>
    <xf numFmtId="10" fontId="26" fillId="0" borderId="0" xfId="0" applyNumberFormat="1" applyFont="1" applyFill="1" applyAlignment="1">
      <alignment horizontal="center" vertical="center"/>
    </xf>
    <xf numFmtId="10" fontId="26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10" fontId="28" fillId="0" borderId="10" xfId="0" applyNumberFormat="1" applyFont="1" applyFill="1" applyBorder="1" applyAlignment="1">
      <alignment horizontal="center" vertical="center"/>
    </xf>
    <xf numFmtId="10" fontId="28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10" fontId="28" fillId="0" borderId="0" xfId="0" applyNumberFormat="1" applyFont="1" applyFill="1" applyAlignment="1">
      <alignment horizontal="center" vertical="center"/>
    </xf>
    <xf numFmtId="0" fontId="33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26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36" fillId="0" borderId="66" xfId="0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6" fillId="0" borderId="57" xfId="0" applyFont="1" applyFill="1" applyBorder="1" applyAlignment="1">
      <alignment horizontal="center" vertical="center" wrapText="1"/>
    </xf>
    <xf numFmtId="0" fontId="36" fillId="0" borderId="31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6" fillId="0" borderId="32" xfId="0" applyFont="1" applyFill="1" applyBorder="1" applyAlignment="1">
      <alignment horizontal="center" vertical="center" wrapText="1"/>
    </xf>
    <xf numFmtId="0" fontId="36" fillId="0" borderId="33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34" xfId="0" applyFont="1" applyFill="1" applyBorder="1" applyAlignment="1">
      <alignment horizontal="center" vertical="center" wrapText="1"/>
    </xf>
    <xf numFmtId="3" fontId="36" fillId="0" borderId="69" xfId="0" applyNumberFormat="1" applyFont="1" applyFill="1" applyBorder="1" applyAlignment="1">
      <alignment horizontal="center" vertical="center" wrapText="1"/>
    </xf>
    <xf numFmtId="3" fontId="36" fillId="0" borderId="38" xfId="0" applyNumberFormat="1" applyFont="1" applyFill="1" applyBorder="1" applyAlignment="1">
      <alignment horizontal="center" vertical="center" wrapText="1"/>
    </xf>
    <xf numFmtId="10" fontId="36" fillId="0" borderId="69" xfId="0" applyNumberFormat="1" applyFont="1" applyFill="1" applyBorder="1" applyAlignment="1">
      <alignment horizontal="center" vertical="center" wrapText="1"/>
    </xf>
    <xf numFmtId="10" fontId="36" fillId="0" borderId="38" xfId="0" applyNumberFormat="1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40" xfId="0" applyFont="1" applyFill="1" applyBorder="1" applyAlignment="1">
      <alignment horizontal="center" vertical="center" wrapText="1"/>
    </xf>
    <xf numFmtId="0" fontId="36" fillId="0" borderId="52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63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14" fillId="0" borderId="0" xfId="0" applyFont="1" applyBorder="1" applyAlignment="1"/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3" fillId="0" borderId="0" xfId="0" applyFont="1" applyBorder="1" applyAlignment="1"/>
    <xf numFmtId="3" fontId="29" fillId="0" borderId="21" xfId="0" applyNumberFormat="1" applyFont="1" applyBorder="1" applyAlignment="1">
      <alignment horizontal="center" wrapText="1" shrinkToFit="1"/>
    </xf>
    <xf numFmtId="3" fontId="29" fillId="0" borderId="9" xfId="0" applyNumberFormat="1" applyFont="1" applyBorder="1" applyAlignment="1">
      <alignment horizontal="center" wrapText="1" shrinkToFit="1"/>
    </xf>
    <xf numFmtId="0" fontId="29" fillId="0" borderId="9" xfId="0" applyFont="1" applyBorder="1" applyAlignment="1">
      <alignment horizontal="center" wrapText="1" shrinkToFit="1"/>
    </xf>
    <xf numFmtId="0" fontId="0" fillId="0" borderId="9" xfId="0" applyBorder="1" applyAlignment="1">
      <alignment wrapText="1" shrinkToFit="1"/>
    </xf>
    <xf numFmtId="0" fontId="0" fillId="0" borderId="42" xfId="0" applyBorder="1" applyAlignment="1">
      <alignment wrapText="1" shrinkToFit="1"/>
    </xf>
    <xf numFmtId="3" fontId="30" fillId="0" borderId="10" xfId="1" applyNumberFormat="1" applyFont="1" applyBorder="1" applyAlignment="1">
      <alignment horizontal="center" wrapText="1" shrinkToFit="1"/>
    </xf>
    <xf numFmtId="0" fontId="0" fillId="0" borderId="10" xfId="0" applyBorder="1" applyAlignment="1">
      <alignment horizontal="center" wrapText="1" shrinkToFit="1"/>
    </xf>
    <xf numFmtId="0" fontId="44" fillId="0" borderId="21" xfId="1" applyFont="1" applyBorder="1" applyAlignment="1">
      <alignment horizontal="center" vertical="center" wrapText="1" shrinkToFit="1"/>
    </xf>
    <xf numFmtId="0" fontId="44" fillId="0" borderId="42" xfId="1" applyFont="1" applyBorder="1" applyAlignment="1">
      <alignment horizontal="center" vertical="center" wrapText="1" shrinkToFit="1"/>
    </xf>
    <xf numFmtId="0" fontId="12" fillId="0" borderId="7" xfId="1" applyFont="1" applyBorder="1" applyAlignment="1">
      <alignment horizontal="center" wrapText="1" shrinkToFit="1"/>
    </xf>
    <xf numFmtId="0" fontId="44" fillId="0" borderId="7" xfId="1" applyFont="1" applyBorder="1" applyAlignment="1">
      <alignment horizontal="center" vertical="center" wrapText="1" shrinkToFit="1"/>
    </xf>
    <xf numFmtId="0" fontId="44" fillId="0" borderId="21" xfId="0" applyFont="1" applyBorder="1" applyAlignment="1">
      <alignment horizontal="center" vertical="center" wrapText="1" shrinkToFit="1"/>
    </xf>
    <xf numFmtId="0" fontId="44" fillId="0" borderId="42" xfId="0" applyFont="1" applyBorder="1" applyAlignment="1">
      <alignment horizontal="center" vertical="center" wrapText="1" shrinkToFit="1"/>
    </xf>
    <xf numFmtId="0" fontId="44" fillId="0" borderId="7" xfId="0" applyFont="1" applyBorder="1" applyAlignment="1">
      <alignment horizontal="center" vertical="center" wrapText="1" shrinkToFit="1"/>
    </xf>
    <xf numFmtId="0" fontId="0" fillId="0" borderId="42" xfId="0" applyBorder="1" applyAlignment="1"/>
    <xf numFmtId="0" fontId="11" fillId="0" borderId="0" xfId="0" applyFont="1" applyAlignment="1">
      <alignment horizontal="right"/>
    </xf>
    <xf numFmtId="0" fontId="33" fillId="0" borderId="51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/>
    </xf>
    <xf numFmtId="0" fontId="33" fillId="0" borderId="40" xfId="0" applyFont="1" applyBorder="1" applyAlignment="1">
      <alignment horizontal="center"/>
    </xf>
    <xf numFmtId="0" fontId="33" fillId="0" borderId="30" xfId="0" applyFont="1" applyBorder="1" applyAlignment="1">
      <alignment horizontal="center"/>
    </xf>
    <xf numFmtId="0" fontId="33" fillId="0" borderId="52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3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3" fontId="34" fillId="0" borderId="0" xfId="0" applyNumberFormat="1" applyFont="1" applyFill="1" applyAlignment="1">
      <alignment horizontal="right" vertical="center"/>
    </xf>
    <xf numFmtId="0" fontId="34" fillId="0" borderId="0" xfId="0" applyFont="1" applyFill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3" fontId="0" fillId="0" borderId="0" xfId="0" applyNumberFormat="1" applyFill="1" applyAlignment="1">
      <alignment horizontal="center" vertical="center"/>
    </xf>
    <xf numFmtId="3" fontId="48" fillId="0" borderId="0" xfId="0" applyNumberFormat="1" applyFont="1" applyFill="1" applyAlignment="1">
      <alignment horizontal="right" vertical="center"/>
    </xf>
    <xf numFmtId="3" fontId="34" fillId="0" borderId="10" xfId="0" applyNumberFormat="1" applyFont="1" applyFill="1" applyBorder="1" applyAlignment="1">
      <alignment horizontal="right" vertical="center"/>
    </xf>
    <xf numFmtId="0" fontId="34" fillId="0" borderId="10" xfId="0" applyFont="1" applyFill="1" applyBorder="1" applyAlignment="1">
      <alignment horizontal="right" vertical="center"/>
    </xf>
    <xf numFmtId="3" fontId="0" fillId="0" borderId="8" xfId="0" applyNumberFormat="1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24" fillId="0" borderId="0" xfId="0" applyFont="1" applyFill="1" applyAlignment="1">
      <alignment horizontal="center" vertical="center"/>
    </xf>
    <xf numFmtId="0" fontId="38" fillId="0" borderId="13" xfId="0" applyFont="1" applyFill="1" applyBorder="1" applyAlignment="1">
      <alignment horizontal="right" vertical="center"/>
    </xf>
    <xf numFmtId="0" fontId="24" fillId="0" borderId="0" xfId="0" applyFont="1" applyFill="1" applyAlignment="1">
      <alignment horizontal="right" vertical="center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9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7" fillId="0" borderId="61" xfId="0" applyFont="1" applyBorder="1" applyAlignment="1">
      <alignment horizontal="center" vertical="center"/>
    </xf>
    <xf numFmtId="0" fontId="54" fillId="0" borderId="6" xfId="0" applyFont="1" applyBorder="1" applyAlignment="1">
      <alignment vertical="center"/>
    </xf>
    <xf numFmtId="0" fontId="54" fillId="0" borderId="44" xfId="0" applyFont="1" applyBorder="1" applyAlignment="1">
      <alignment vertical="center"/>
    </xf>
    <xf numFmtId="0" fontId="9" fillId="0" borderId="35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0" fontId="40" fillId="0" borderId="21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11" fillId="0" borderId="23" xfId="0" applyFont="1" applyBorder="1" applyAlignment="1">
      <alignment horizontal="left" vertical="center"/>
    </xf>
    <xf numFmtId="0" fontId="11" fillId="0" borderId="39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3" fontId="28" fillId="0" borderId="69" xfId="0" applyNumberFormat="1" applyFont="1" applyBorder="1" applyAlignment="1">
      <alignment horizontal="right" vertical="center"/>
    </xf>
    <xf numFmtId="3" fontId="28" fillId="0" borderId="65" xfId="0" applyNumberFormat="1" applyFont="1" applyBorder="1" applyAlignment="1">
      <alignment horizontal="right" vertical="center"/>
    </xf>
    <xf numFmtId="3" fontId="28" fillId="0" borderId="70" xfId="0" applyNumberFormat="1" applyFont="1" applyBorder="1" applyAlignment="1">
      <alignment horizontal="right" vertical="center"/>
    </xf>
    <xf numFmtId="0" fontId="35" fillId="0" borderId="7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23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2" fillId="0" borderId="7" xfId="0" applyFont="1" applyBorder="1" applyAlignment="1">
      <alignment horizontal="center"/>
    </xf>
    <xf numFmtId="0" fontId="59" fillId="0" borderId="0" xfId="0" applyFont="1" applyFill="1" applyBorder="1" applyAlignment="1">
      <alignment horizontal="right"/>
    </xf>
    <xf numFmtId="0" fontId="65" fillId="0" borderId="0" xfId="0" applyFont="1" applyAlignment="1">
      <alignment horizontal="right"/>
    </xf>
    <xf numFmtId="0" fontId="65" fillId="0" borderId="0" xfId="0" applyFont="1" applyAlignment="1"/>
    <xf numFmtId="0" fontId="59" fillId="0" borderId="0" xfId="0" applyFont="1" applyAlignment="1">
      <alignment horizontal="right"/>
    </xf>
    <xf numFmtId="0" fontId="59" fillId="0" borderId="0" xfId="0" applyFont="1" applyBorder="1" applyAlignment="1">
      <alignment horizontal="right"/>
    </xf>
  </cellXfs>
  <cellStyles count="3">
    <cellStyle name="Normál" xfId="0" builtinId="0"/>
    <cellStyle name="Normál_Munka1" xfId="1"/>
    <cellStyle name="Százalék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438150</xdr:colOff>
      <xdr:row>136</xdr:row>
      <xdr:rowOff>87313</xdr:rowOff>
    </xdr:from>
    <xdr:to>
      <xdr:col>4</xdr:col>
      <xdr:colOff>514350</xdr:colOff>
      <xdr:row>137</xdr:row>
      <xdr:rowOff>104776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5505450" y="16194088"/>
          <a:ext cx="76200" cy="179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135</xdr:row>
      <xdr:rowOff>0</xdr:rowOff>
    </xdr:from>
    <xdr:to>
      <xdr:col>5</xdr:col>
      <xdr:colOff>514350</xdr:colOff>
      <xdr:row>136</xdr:row>
      <xdr:rowOff>17465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6219825" y="1595437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116</xdr:row>
      <xdr:rowOff>0</xdr:rowOff>
    </xdr:from>
    <xdr:to>
      <xdr:col>10</xdr:col>
      <xdr:colOff>76200</xdr:colOff>
      <xdr:row>117</xdr:row>
      <xdr:rowOff>29186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9210675" y="1595437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135</xdr:row>
      <xdr:rowOff>0</xdr:rowOff>
    </xdr:from>
    <xdr:to>
      <xdr:col>5</xdr:col>
      <xdr:colOff>708758</xdr:colOff>
      <xdr:row>136</xdr:row>
      <xdr:rowOff>17465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6219825" y="15954375"/>
          <a:ext cx="269875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438150</xdr:colOff>
      <xdr:row>135</xdr:row>
      <xdr:rowOff>0</xdr:rowOff>
    </xdr:from>
    <xdr:to>
      <xdr:col>6</xdr:col>
      <xdr:colOff>514350</xdr:colOff>
      <xdr:row>136</xdr:row>
      <xdr:rowOff>17465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6915150" y="1595437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135</xdr:row>
      <xdr:rowOff>0</xdr:rowOff>
    </xdr:from>
    <xdr:to>
      <xdr:col>5</xdr:col>
      <xdr:colOff>514350</xdr:colOff>
      <xdr:row>136</xdr:row>
      <xdr:rowOff>17465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6219825" y="1595437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136</xdr:row>
      <xdr:rowOff>87313</xdr:rowOff>
    </xdr:from>
    <xdr:to>
      <xdr:col>5</xdr:col>
      <xdr:colOff>514350</xdr:colOff>
      <xdr:row>137</xdr:row>
      <xdr:rowOff>104776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6219825" y="16194088"/>
          <a:ext cx="76200" cy="179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136</xdr:row>
      <xdr:rowOff>0</xdr:rowOff>
    </xdr:from>
    <xdr:to>
      <xdr:col>5</xdr:col>
      <xdr:colOff>708758</xdr:colOff>
      <xdr:row>137</xdr:row>
      <xdr:rowOff>17463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6219825" y="16106775"/>
          <a:ext cx="269875" cy="179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438150</xdr:colOff>
      <xdr:row>136</xdr:row>
      <xdr:rowOff>0</xdr:rowOff>
    </xdr:from>
    <xdr:to>
      <xdr:col>6</xdr:col>
      <xdr:colOff>514350</xdr:colOff>
      <xdr:row>137</xdr:row>
      <xdr:rowOff>17463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6915150" y="16106775"/>
          <a:ext cx="76200" cy="179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438150</xdr:colOff>
      <xdr:row>136</xdr:row>
      <xdr:rowOff>87313</xdr:rowOff>
    </xdr:from>
    <xdr:to>
      <xdr:col>7</xdr:col>
      <xdr:colOff>514350</xdr:colOff>
      <xdr:row>137</xdr:row>
      <xdr:rowOff>104776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5457825" y="20156488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135</xdr:row>
      <xdr:rowOff>0</xdr:rowOff>
    </xdr:from>
    <xdr:to>
      <xdr:col>8</xdr:col>
      <xdr:colOff>514350</xdr:colOff>
      <xdr:row>136</xdr:row>
      <xdr:rowOff>17465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6219825" y="19916775"/>
          <a:ext cx="76200" cy="179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135</xdr:row>
      <xdr:rowOff>0</xdr:rowOff>
    </xdr:from>
    <xdr:to>
      <xdr:col>8</xdr:col>
      <xdr:colOff>708758</xdr:colOff>
      <xdr:row>136</xdr:row>
      <xdr:rowOff>17465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6219825" y="19916775"/>
          <a:ext cx="270608" cy="179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438150</xdr:colOff>
      <xdr:row>135</xdr:row>
      <xdr:rowOff>0</xdr:rowOff>
    </xdr:from>
    <xdr:to>
      <xdr:col>9</xdr:col>
      <xdr:colOff>514350</xdr:colOff>
      <xdr:row>136</xdr:row>
      <xdr:rowOff>17465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6962775" y="19916775"/>
          <a:ext cx="76200" cy="179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135</xdr:row>
      <xdr:rowOff>0</xdr:rowOff>
    </xdr:from>
    <xdr:to>
      <xdr:col>8</xdr:col>
      <xdr:colOff>514350</xdr:colOff>
      <xdr:row>136</xdr:row>
      <xdr:rowOff>17465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6219825" y="19916775"/>
          <a:ext cx="76200" cy="179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428625</xdr:colOff>
      <xdr:row>142</xdr:row>
      <xdr:rowOff>0</xdr:rowOff>
    </xdr:from>
    <xdr:to>
      <xdr:col>8</xdr:col>
      <xdr:colOff>504825</xdr:colOff>
      <xdr:row>143</xdr:row>
      <xdr:rowOff>17463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8362950" y="21594763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136</xdr:row>
      <xdr:rowOff>0</xdr:rowOff>
    </xdr:from>
    <xdr:to>
      <xdr:col>8</xdr:col>
      <xdr:colOff>708758</xdr:colOff>
      <xdr:row>137</xdr:row>
      <xdr:rowOff>17463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6219825" y="20069175"/>
          <a:ext cx="270608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438150</xdr:colOff>
      <xdr:row>136</xdr:row>
      <xdr:rowOff>0</xdr:rowOff>
    </xdr:from>
    <xdr:to>
      <xdr:col>9</xdr:col>
      <xdr:colOff>514350</xdr:colOff>
      <xdr:row>137</xdr:row>
      <xdr:rowOff>17463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6962775" y="2006917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136</xdr:row>
      <xdr:rowOff>87313</xdr:rowOff>
    </xdr:from>
    <xdr:to>
      <xdr:col>8</xdr:col>
      <xdr:colOff>514350</xdr:colOff>
      <xdr:row>137</xdr:row>
      <xdr:rowOff>104776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7677150" y="23347363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438150</xdr:colOff>
      <xdr:row>224</xdr:row>
      <xdr:rowOff>0</xdr:rowOff>
    </xdr:from>
    <xdr:to>
      <xdr:col>4</xdr:col>
      <xdr:colOff>514350</xdr:colOff>
      <xdr:row>225</xdr:row>
      <xdr:rowOff>26989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895725" y="29270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224</xdr:row>
      <xdr:rowOff>0</xdr:rowOff>
    </xdr:from>
    <xdr:to>
      <xdr:col>5</xdr:col>
      <xdr:colOff>514350</xdr:colOff>
      <xdr:row>225</xdr:row>
      <xdr:rowOff>26989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3895725" y="43091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224</xdr:row>
      <xdr:rowOff>0</xdr:rowOff>
    </xdr:from>
    <xdr:to>
      <xdr:col>11</xdr:col>
      <xdr:colOff>76200</xdr:colOff>
      <xdr:row>225</xdr:row>
      <xdr:rowOff>26989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4086225" y="452342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224</xdr:row>
      <xdr:rowOff>0</xdr:rowOff>
    </xdr:from>
    <xdr:to>
      <xdr:col>6</xdr:col>
      <xdr:colOff>12700</xdr:colOff>
      <xdr:row>225</xdr:row>
      <xdr:rowOff>26989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3246438" y="22010688"/>
          <a:ext cx="76200" cy="177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438150</xdr:colOff>
      <xdr:row>224</xdr:row>
      <xdr:rowOff>0</xdr:rowOff>
    </xdr:from>
    <xdr:to>
      <xdr:col>6</xdr:col>
      <xdr:colOff>514350</xdr:colOff>
      <xdr:row>225</xdr:row>
      <xdr:rowOff>26989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684588" y="22010688"/>
          <a:ext cx="76200" cy="177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224</xdr:row>
      <xdr:rowOff>0</xdr:rowOff>
    </xdr:from>
    <xdr:to>
      <xdr:col>5</xdr:col>
      <xdr:colOff>514350</xdr:colOff>
      <xdr:row>225</xdr:row>
      <xdr:rowOff>26989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3684588" y="22733000"/>
          <a:ext cx="76200" cy="177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191</xdr:row>
      <xdr:rowOff>0</xdr:rowOff>
    </xdr:from>
    <xdr:to>
      <xdr:col>0</xdr:col>
      <xdr:colOff>76200</xdr:colOff>
      <xdr:row>192</xdr:row>
      <xdr:rowOff>28575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7315200" y="17830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287</xdr:row>
      <xdr:rowOff>0</xdr:rowOff>
    </xdr:from>
    <xdr:to>
      <xdr:col>0</xdr:col>
      <xdr:colOff>76200</xdr:colOff>
      <xdr:row>288</xdr:row>
      <xdr:rowOff>75590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7315200" y="27736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287</xdr:row>
      <xdr:rowOff>0</xdr:rowOff>
    </xdr:from>
    <xdr:to>
      <xdr:col>3</xdr:col>
      <xdr:colOff>514350</xdr:colOff>
      <xdr:row>288</xdr:row>
      <xdr:rowOff>27965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12087225" y="452342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4</xdr:col>
      <xdr:colOff>514350</xdr:colOff>
      <xdr:row>288</xdr:row>
      <xdr:rowOff>27965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12725400" y="452342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21248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13096875" y="480155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21248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13820775" y="480155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21247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13096875" y="49101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21247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13820775" y="49101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21250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13096875" y="49101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21250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13820775" y="49101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66675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13096875" y="49101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66675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13820775" y="49101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66675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13096875" y="49101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66675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13820775" y="49101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66676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13096875" y="49101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66676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13820775" y="49101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66675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13096875" y="49101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66675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13820775" y="49101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66675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13096875" y="49101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66675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13820775" y="49101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66676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13096875" y="49101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66676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13820775" y="49101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66675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13096875" y="49101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66675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13820775" y="49101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4</xdr:col>
      <xdr:colOff>514350</xdr:colOff>
      <xdr:row>289</xdr:row>
      <xdr:rowOff>27965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5581650" y="28217813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292</xdr:row>
      <xdr:rowOff>0</xdr:rowOff>
    </xdr:from>
    <xdr:to>
      <xdr:col>4</xdr:col>
      <xdr:colOff>514350</xdr:colOff>
      <xdr:row>293</xdr:row>
      <xdr:rowOff>28576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5581650" y="2836862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21249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5581650" y="29138563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21247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5581650" y="28987750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21250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5581650" y="29138563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21248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5581650" y="28987750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21249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5581650" y="29138563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28576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5581650" y="29138563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21249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5581650" y="28987750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28575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5581650" y="29138563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28576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5581650" y="29138563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28575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5581650" y="28987750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28575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5581650" y="29138563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28577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5581650" y="29138563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28575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5581650" y="28987750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28576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5581650" y="29138563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28576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5581650" y="29138563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28576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5581650" y="28987750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28575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5581650" y="29138563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28576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5581650" y="29138563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28575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5581650" y="28987750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28575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5581650" y="29138563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28577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5581650" y="29138563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28575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5581650" y="28987750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28576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5581650" y="29138563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28576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5581650" y="29138563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28576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5581650" y="28987750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28575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5581650" y="29138563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287</xdr:row>
      <xdr:rowOff>0</xdr:rowOff>
    </xdr:from>
    <xdr:to>
      <xdr:col>3</xdr:col>
      <xdr:colOff>514350</xdr:colOff>
      <xdr:row>288</xdr:row>
      <xdr:rowOff>27965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5581650" y="28217813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3</xdr:col>
      <xdr:colOff>514350</xdr:colOff>
      <xdr:row>289</xdr:row>
      <xdr:rowOff>27965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5581650" y="2836862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21248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5581650" y="29138563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21247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5581650" y="29289375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21250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5581650" y="29440188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66675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5581650" y="29591000"/>
          <a:ext cx="76200" cy="22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66675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5581650" y="29749750"/>
          <a:ext cx="76200" cy="22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66676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5581650" y="29908500"/>
          <a:ext cx="76200" cy="22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66675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5581650" y="30067250"/>
          <a:ext cx="76200" cy="22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66675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5581650" y="30226000"/>
          <a:ext cx="76200" cy="22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66676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5581650" y="30384750"/>
          <a:ext cx="76200" cy="22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66675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5581650" y="30543500"/>
          <a:ext cx="76200" cy="22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292</xdr:row>
      <xdr:rowOff>0</xdr:rowOff>
    </xdr:from>
    <xdr:to>
      <xdr:col>3</xdr:col>
      <xdr:colOff>514350</xdr:colOff>
      <xdr:row>293</xdr:row>
      <xdr:rowOff>28576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5581650" y="28987750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21249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5581650" y="29289375"/>
          <a:ext cx="76200" cy="179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21247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5581650" y="29138563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21250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5581650" y="29440188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21248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5581650" y="2928937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21249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5581650" y="29440188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28576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5581650" y="29591000"/>
          <a:ext cx="76200" cy="187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21249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5581650" y="29440188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28575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5581650" y="29591000"/>
          <a:ext cx="76200" cy="18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28576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5581650" y="29749750"/>
          <a:ext cx="76200" cy="187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28575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5581650" y="29591000"/>
          <a:ext cx="76200" cy="18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28575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5581650" y="29749750"/>
          <a:ext cx="76200" cy="18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28577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5581650" y="29908500"/>
          <a:ext cx="76200" cy="187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28575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5581650" y="29749750"/>
          <a:ext cx="76200" cy="18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28576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>
          <a:spLocks noChangeArrowheads="1"/>
        </xdr:cNvSpPr>
      </xdr:nvSpPr>
      <xdr:spPr bwMode="auto">
        <a:xfrm>
          <a:off x="5581650" y="29908500"/>
          <a:ext cx="76200" cy="18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28576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5581650" y="30067250"/>
          <a:ext cx="76200" cy="187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28576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5581650" y="29908500"/>
          <a:ext cx="76200" cy="18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28575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5581650" y="30067250"/>
          <a:ext cx="76200" cy="18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28576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5581650" y="30226000"/>
          <a:ext cx="76200" cy="187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28575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5581650" y="30067250"/>
          <a:ext cx="76200" cy="18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28575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5581650" y="30226000"/>
          <a:ext cx="76200" cy="18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28577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5581650" y="30384750"/>
          <a:ext cx="76200" cy="187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28575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5581650" y="30226000"/>
          <a:ext cx="76200" cy="18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28576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5581650" y="30384750"/>
          <a:ext cx="76200" cy="18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28576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5581650" y="30543500"/>
          <a:ext cx="76200" cy="187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28576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5581650" y="30384750"/>
          <a:ext cx="76200" cy="18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28575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5581650" y="30543500"/>
          <a:ext cx="76200" cy="18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21248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4684713" y="2627312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21247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4684713" y="26273125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21248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4684713" y="2627312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21247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4684713" y="26273125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21249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4684713" y="26273125"/>
          <a:ext cx="76200" cy="179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21247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4684713" y="26273125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21248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4684713" y="2627312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295</xdr:row>
      <xdr:rowOff>13921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4684713" y="2627312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295</xdr:row>
      <xdr:rowOff>13921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21248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4684713" y="26273125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21248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21250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295</xdr:row>
      <xdr:rowOff>13920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21249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295</xdr:row>
      <xdr:rowOff>13921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SpPr txBox="1">
          <a:spLocks noChangeArrowheads="1"/>
        </xdr:cNvSpPr>
      </xdr:nvSpPr>
      <xdr:spPr bwMode="auto">
        <a:xfrm>
          <a:off x="4684713" y="2627312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21248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SpPr txBox="1">
          <a:spLocks noChangeArrowheads="1"/>
        </xdr:cNvSpPr>
      </xdr:nvSpPr>
      <xdr:spPr bwMode="auto">
        <a:xfrm>
          <a:off x="4684713" y="26273125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21250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SpPr txBox="1">
          <a:spLocks noChangeArrowheads="1"/>
        </xdr:cNvSpPr>
      </xdr:nvSpPr>
      <xdr:spPr bwMode="auto">
        <a:xfrm>
          <a:off x="4684713" y="26273125"/>
          <a:ext cx="76200" cy="179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295</xdr:row>
      <xdr:rowOff>13920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SpPr txBox="1">
          <a:spLocks noChangeArrowheads="1"/>
        </xdr:cNvSpPr>
      </xdr:nvSpPr>
      <xdr:spPr bwMode="auto">
        <a:xfrm>
          <a:off x="4684713" y="26273125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21249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SpPr txBox="1">
          <a:spLocks noChangeArrowheads="1"/>
        </xdr:cNvSpPr>
      </xdr:nvSpPr>
      <xdr:spPr bwMode="auto">
        <a:xfrm>
          <a:off x="4684713" y="2627312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295</xdr:row>
      <xdr:rowOff>13921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21248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295</xdr:row>
      <xdr:rowOff>13921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21248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21250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295</xdr:row>
      <xdr:rowOff>13920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21249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295</xdr:row>
      <xdr:rowOff>21248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SpPr txBox="1">
          <a:spLocks noChangeArrowheads="1"/>
        </xdr:cNvSpPr>
      </xdr:nvSpPr>
      <xdr:spPr bwMode="auto">
        <a:xfrm>
          <a:off x="4684713" y="2627312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295</xdr:row>
      <xdr:rowOff>21248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28574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SpPr txBox="1">
          <a:spLocks noChangeArrowheads="1"/>
        </xdr:cNvSpPr>
      </xdr:nvSpPr>
      <xdr:spPr bwMode="auto">
        <a:xfrm>
          <a:off x="4684713" y="26273125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28574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28576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295</xdr:row>
      <xdr:rowOff>21247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28575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295</xdr:row>
      <xdr:rowOff>21248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SpPr txBox="1">
          <a:spLocks noChangeArrowheads="1"/>
        </xdr:cNvSpPr>
      </xdr:nvSpPr>
      <xdr:spPr bwMode="auto">
        <a:xfrm>
          <a:off x="4684713" y="2627312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28574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SpPr txBox="1">
          <a:spLocks noChangeArrowheads="1"/>
        </xdr:cNvSpPr>
      </xdr:nvSpPr>
      <xdr:spPr bwMode="auto">
        <a:xfrm>
          <a:off x="4684713" y="26273125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28576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SpPr txBox="1">
          <a:spLocks noChangeArrowheads="1"/>
        </xdr:cNvSpPr>
      </xdr:nvSpPr>
      <xdr:spPr bwMode="auto">
        <a:xfrm>
          <a:off x="4684713" y="26273125"/>
          <a:ext cx="76200" cy="179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295</xdr:row>
      <xdr:rowOff>21247</xdr:rowOff>
    </xdr:to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SpPr txBox="1">
          <a:spLocks noChangeArrowheads="1"/>
        </xdr:cNvSpPr>
      </xdr:nvSpPr>
      <xdr:spPr bwMode="auto">
        <a:xfrm>
          <a:off x="4684713" y="26273125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28575</xdr:rowOff>
    </xdr:to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SpPr txBox="1">
          <a:spLocks noChangeArrowheads="1"/>
        </xdr:cNvSpPr>
      </xdr:nvSpPr>
      <xdr:spPr bwMode="auto">
        <a:xfrm>
          <a:off x="4684713" y="2627312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295</xdr:row>
      <xdr:rowOff>21248</xdr:rowOff>
    </xdr:to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28574</xdr:rowOff>
    </xdr:to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295</xdr:row>
      <xdr:rowOff>21248</xdr:rowOff>
    </xdr:to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28574</xdr:rowOff>
    </xdr:to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28576</xdr:rowOff>
    </xdr:to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295</xdr:row>
      <xdr:rowOff>21247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28575</xdr:rowOff>
    </xdr:to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295</xdr:row>
      <xdr:rowOff>28574</xdr:rowOff>
    </xdr:to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SpPr txBox="1">
          <a:spLocks noChangeArrowheads="1"/>
        </xdr:cNvSpPr>
      </xdr:nvSpPr>
      <xdr:spPr bwMode="auto">
        <a:xfrm>
          <a:off x="4684713" y="2627312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295</xdr:row>
      <xdr:rowOff>28574</xdr:rowOff>
    </xdr:to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28574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SpPr txBox="1">
          <a:spLocks noChangeArrowheads="1"/>
        </xdr:cNvSpPr>
      </xdr:nvSpPr>
      <xdr:spPr bwMode="auto">
        <a:xfrm>
          <a:off x="4684713" y="26273125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28574</xdr:rowOff>
    </xdr:to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28576</xdr:rowOff>
    </xdr:to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295</xdr:row>
      <xdr:rowOff>28573</xdr:rowOff>
    </xdr:to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28575</xdr:rowOff>
    </xdr:to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295</xdr:row>
      <xdr:rowOff>28574</xdr:rowOff>
    </xdr:to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SpPr txBox="1">
          <a:spLocks noChangeArrowheads="1"/>
        </xdr:cNvSpPr>
      </xdr:nvSpPr>
      <xdr:spPr bwMode="auto">
        <a:xfrm>
          <a:off x="4684713" y="2627312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28574</xdr:rowOff>
    </xdr:to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SpPr txBox="1">
          <a:spLocks noChangeArrowheads="1"/>
        </xdr:cNvSpPr>
      </xdr:nvSpPr>
      <xdr:spPr bwMode="auto">
        <a:xfrm>
          <a:off x="4684713" y="26273125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28576</xdr:rowOff>
    </xdr:to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SpPr txBox="1">
          <a:spLocks noChangeArrowheads="1"/>
        </xdr:cNvSpPr>
      </xdr:nvSpPr>
      <xdr:spPr bwMode="auto">
        <a:xfrm>
          <a:off x="4684713" y="26273125"/>
          <a:ext cx="76200" cy="179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295</xdr:row>
      <xdr:rowOff>28573</xdr:rowOff>
    </xdr:to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SpPr txBox="1">
          <a:spLocks noChangeArrowheads="1"/>
        </xdr:cNvSpPr>
      </xdr:nvSpPr>
      <xdr:spPr bwMode="auto">
        <a:xfrm>
          <a:off x="4684713" y="26273125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28575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SpPr txBox="1">
          <a:spLocks noChangeArrowheads="1"/>
        </xdr:cNvSpPr>
      </xdr:nvSpPr>
      <xdr:spPr bwMode="auto">
        <a:xfrm>
          <a:off x="4684713" y="2627312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295</xdr:row>
      <xdr:rowOff>28574</xdr:rowOff>
    </xdr:to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28574</xdr:rowOff>
    </xdr:to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295</xdr:row>
      <xdr:rowOff>28574</xdr:rowOff>
    </xdr:to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28574</xdr:rowOff>
    </xdr:to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28576</xdr:rowOff>
    </xdr:to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295</xdr:row>
      <xdr:rowOff>28573</xdr:rowOff>
    </xdr:to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28575</xdr:rowOff>
    </xdr:to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295</xdr:row>
      <xdr:rowOff>28575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SpPr txBox="1">
          <a:spLocks noChangeArrowheads="1"/>
        </xdr:cNvSpPr>
      </xdr:nvSpPr>
      <xdr:spPr bwMode="auto">
        <a:xfrm>
          <a:off x="4684713" y="2627312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295</xdr:row>
      <xdr:rowOff>28575</xdr:rowOff>
    </xdr:to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28575</xdr:rowOff>
    </xdr:to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SpPr txBox="1">
          <a:spLocks noChangeArrowheads="1"/>
        </xdr:cNvSpPr>
      </xdr:nvSpPr>
      <xdr:spPr bwMode="auto">
        <a:xfrm>
          <a:off x="4684713" y="26273125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28575</xdr:rowOff>
    </xdr:to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28577</xdr:rowOff>
    </xdr:to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295</xdr:row>
      <xdr:rowOff>28574</xdr:rowOff>
    </xdr:to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28576</xdr:rowOff>
    </xdr:to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295</xdr:row>
      <xdr:rowOff>28575</xdr:rowOff>
    </xdr:to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SpPr txBox="1">
          <a:spLocks noChangeArrowheads="1"/>
        </xdr:cNvSpPr>
      </xdr:nvSpPr>
      <xdr:spPr bwMode="auto">
        <a:xfrm>
          <a:off x="4684713" y="2627312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28575</xdr:rowOff>
    </xdr:to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SpPr txBox="1">
          <a:spLocks noChangeArrowheads="1"/>
        </xdr:cNvSpPr>
      </xdr:nvSpPr>
      <xdr:spPr bwMode="auto">
        <a:xfrm>
          <a:off x="4684713" y="26273125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28577</xdr:rowOff>
    </xdr:to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SpPr txBox="1">
          <a:spLocks noChangeArrowheads="1"/>
        </xdr:cNvSpPr>
      </xdr:nvSpPr>
      <xdr:spPr bwMode="auto">
        <a:xfrm>
          <a:off x="4684713" y="26273125"/>
          <a:ext cx="76200" cy="179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295</xdr:row>
      <xdr:rowOff>28574</xdr:rowOff>
    </xdr:to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SpPr txBox="1">
          <a:spLocks noChangeArrowheads="1"/>
        </xdr:cNvSpPr>
      </xdr:nvSpPr>
      <xdr:spPr bwMode="auto">
        <a:xfrm>
          <a:off x="4684713" y="26273125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28576</xdr:rowOff>
    </xdr:to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SpPr txBox="1">
          <a:spLocks noChangeArrowheads="1"/>
        </xdr:cNvSpPr>
      </xdr:nvSpPr>
      <xdr:spPr bwMode="auto">
        <a:xfrm>
          <a:off x="4684713" y="2627312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295</xdr:row>
      <xdr:rowOff>28575</xdr:rowOff>
    </xdr:to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28575</xdr:rowOff>
    </xdr:to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295</xdr:row>
      <xdr:rowOff>28575</xdr:rowOff>
    </xdr:to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28575</xdr:rowOff>
    </xdr:to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28577</xdr:rowOff>
    </xdr:to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295</xdr:row>
      <xdr:rowOff>28574</xdr:rowOff>
    </xdr:to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28576</xdr:rowOff>
    </xdr:to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295</xdr:row>
      <xdr:rowOff>28575</xdr:rowOff>
    </xdr:to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SpPr txBox="1">
          <a:spLocks noChangeArrowheads="1"/>
        </xdr:cNvSpPr>
      </xdr:nvSpPr>
      <xdr:spPr bwMode="auto">
        <a:xfrm>
          <a:off x="4684713" y="2627312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295</xdr:row>
      <xdr:rowOff>28575</xdr:rowOff>
    </xdr:to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28574</xdr:rowOff>
    </xdr:to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SpPr txBox="1">
          <a:spLocks noChangeArrowheads="1"/>
        </xdr:cNvSpPr>
      </xdr:nvSpPr>
      <xdr:spPr bwMode="auto">
        <a:xfrm>
          <a:off x="4684713" y="26273125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28574</xdr:rowOff>
    </xdr:to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00000000-0008-0000-0400-0000B3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28576</xdr:rowOff>
    </xdr:to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295</xdr:row>
      <xdr:rowOff>28574</xdr:rowOff>
    </xdr:to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00000000-0008-0000-0400-0000B5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28575</xdr:rowOff>
    </xdr:to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295</xdr:row>
      <xdr:rowOff>28575</xdr:rowOff>
    </xdr:to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00000000-0008-0000-0400-0000B7000000}"/>
            </a:ext>
          </a:extLst>
        </xdr:cNvPr>
        <xdr:cNvSpPr txBox="1">
          <a:spLocks noChangeArrowheads="1"/>
        </xdr:cNvSpPr>
      </xdr:nvSpPr>
      <xdr:spPr bwMode="auto">
        <a:xfrm>
          <a:off x="4684713" y="2627312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28574</xdr:rowOff>
    </xdr:to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00000000-0008-0000-0400-0000B8000000}"/>
            </a:ext>
          </a:extLst>
        </xdr:cNvPr>
        <xdr:cNvSpPr txBox="1">
          <a:spLocks noChangeArrowheads="1"/>
        </xdr:cNvSpPr>
      </xdr:nvSpPr>
      <xdr:spPr bwMode="auto">
        <a:xfrm>
          <a:off x="4684713" y="26273125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28576</xdr:rowOff>
    </xdr:to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00000000-0008-0000-0400-0000B9000000}"/>
            </a:ext>
          </a:extLst>
        </xdr:cNvPr>
        <xdr:cNvSpPr txBox="1">
          <a:spLocks noChangeArrowheads="1"/>
        </xdr:cNvSpPr>
      </xdr:nvSpPr>
      <xdr:spPr bwMode="auto">
        <a:xfrm>
          <a:off x="4684713" y="26273125"/>
          <a:ext cx="76200" cy="179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295</xdr:row>
      <xdr:rowOff>28574</xdr:rowOff>
    </xdr:to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SpPr txBox="1">
          <a:spLocks noChangeArrowheads="1"/>
        </xdr:cNvSpPr>
      </xdr:nvSpPr>
      <xdr:spPr bwMode="auto">
        <a:xfrm>
          <a:off x="4684713" y="26273125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28575</xdr:rowOff>
    </xdr:to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00000000-0008-0000-0400-0000BB000000}"/>
            </a:ext>
          </a:extLst>
        </xdr:cNvPr>
        <xdr:cNvSpPr txBox="1">
          <a:spLocks noChangeArrowheads="1"/>
        </xdr:cNvSpPr>
      </xdr:nvSpPr>
      <xdr:spPr bwMode="auto">
        <a:xfrm>
          <a:off x="4684713" y="2627312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295</xdr:row>
      <xdr:rowOff>28575</xdr:rowOff>
    </xdr:to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00000000-0008-0000-0400-0000BC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28574</xdr:rowOff>
    </xdr:to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00000000-0008-0000-0400-0000BD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295</xdr:row>
      <xdr:rowOff>28575</xdr:rowOff>
    </xdr:to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00000000-0008-0000-0400-0000BE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28574</xdr:rowOff>
    </xdr:to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00000000-0008-0000-0400-0000BF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28576</xdr:rowOff>
    </xdr:to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00000000-0008-0000-0400-0000C0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295</xdr:row>
      <xdr:rowOff>28574</xdr:rowOff>
    </xdr:to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00000000-0008-0000-0400-0000C1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28575</xdr:rowOff>
    </xdr:to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id="{00000000-0008-0000-0400-0000C2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295</xdr:row>
      <xdr:rowOff>28574</xdr:rowOff>
    </xdr:to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00000000-0008-0000-0400-0000C3000000}"/>
            </a:ext>
          </a:extLst>
        </xdr:cNvPr>
        <xdr:cNvSpPr txBox="1">
          <a:spLocks noChangeArrowheads="1"/>
        </xdr:cNvSpPr>
      </xdr:nvSpPr>
      <xdr:spPr bwMode="auto">
        <a:xfrm>
          <a:off x="4684713" y="2627312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295</xdr:row>
      <xdr:rowOff>28574</xdr:rowOff>
    </xdr:to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00000000-0008-0000-0400-0000C4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28574</xdr:rowOff>
    </xdr:to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00000000-0008-0000-0400-0000C5000000}"/>
            </a:ext>
          </a:extLst>
        </xdr:cNvPr>
        <xdr:cNvSpPr txBox="1">
          <a:spLocks noChangeArrowheads="1"/>
        </xdr:cNvSpPr>
      </xdr:nvSpPr>
      <xdr:spPr bwMode="auto">
        <a:xfrm>
          <a:off x="4684713" y="26273125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28574</xdr:rowOff>
    </xdr:to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00000000-0008-0000-0400-0000C6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28576</xdr:rowOff>
    </xdr:to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00000000-0008-0000-0400-0000C7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295</xdr:row>
      <xdr:rowOff>28573</xdr:rowOff>
    </xdr:to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00000000-0008-0000-0400-0000C8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28575</xdr:rowOff>
    </xdr:to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00000000-0008-0000-0400-0000C9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295</xdr:row>
      <xdr:rowOff>28574</xdr:rowOff>
    </xdr:to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00000000-0008-0000-0400-0000CA000000}"/>
            </a:ext>
          </a:extLst>
        </xdr:cNvPr>
        <xdr:cNvSpPr txBox="1">
          <a:spLocks noChangeArrowheads="1"/>
        </xdr:cNvSpPr>
      </xdr:nvSpPr>
      <xdr:spPr bwMode="auto">
        <a:xfrm>
          <a:off x="4684713" y="2627312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28574</xdr:rowOff>
    </xdr:to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00000000-0008-0000-0400-0000CB000000}"/>
            </a:ext>
          </a:extLst>
        </xdr:cNvPr>
        <xdr:cNvSpPr txBox="1">
          <a:spLocks noChangeArrowheads="1"/>
        </xdr:cNvSpPr>
      </xdr:nvSpPr>
      <xdr:spPr bwMode="auto">
        <a:xfrm>
          <a:off x="4684713" y="26273125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28576</xdr:rowOff>
    </xdr:to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id="{00000000-0008-0000-0400-0000CC000000}"/>
            </a:ext>
          </a:extLst>
        </xdr:cNvPr>
        <xdr:cNvSpPr txBox="1">
          <a:spLocks noChangeArrowheads="1"/>
        </xdr:cNvSpPr>
      </xdr:nvSpPr>
      <xdr:spPr bwMode="auto">
        <a:xfrm>
          <a:off x="4684713" y="26273125"/>
          <a:ext cx="76200" cy="179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295</xdr:row>
      <xdr:rowOff>28573</xdr:rowOff>
    </xdr:to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00000000-0008-0000-0400-0000CD000000}"/>
            </a:ext>
          </a:extLst>
        </xdr:cNvPr>
        <xdr:cNvSpPr txBox="1">
          <a:spLocks noChangeArrowheads="1"/>
        </xdr:cNvSpPr>
      </xdr:nvSpPr>
      <xdr:spPr bwMode="auto">
        <a:xfrm>
          <a:off x="4684713" y="26273125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28575</xdr:rowOff>
    </xdr:to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00000000-0008-0000-0400-0000CE000000}"/>
            </a:ext>
          </a:extLst>
        </xdr:cNvPr>
        <xdr:cNvSpPr txBox="1">
          <a:spLocks noChangeArrowheads="1"/>
        </xdr:cNvSpPr>
      </xdr:nvSpPr>
      <xdr:spPr bwMode="auto">
        <a:xfrm>
          <a:off x="4684713" y="2627312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295</xdr:row>
      <xdr:rowOff>28574</xdr:rowOff>
    </xdr:to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00000000-0008-0000-0400-0000CF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28574</xdr:rowOff>
    </xdr:to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00000000-0008-0000-0400-0000D0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295</xdr:row>
      <xdr:rowOff>28574</xdr:rowOff>
    </xdr:to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00000000-0008-0000-0400-0000D1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28574</xdr:rowOff>
    </xdr:to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00000000-0008-0000-0400-0000D2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28576</xdr:rowOff>
    </xdr:to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00000000-0008-0000-0400-0000D3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295</xdr:row>
      <xdr:rowOff>28573</xdr:rowOff>
    </xdr:to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00000000-0008-0000-0400-0000D4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28575</xdr:rowOff>
    </xdr:to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00000000-0008-0000-0400-0000D5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295</xdr:row>
      <xdr:rowOff>28575</xdr:rowOff>
    </xdr:to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00000000-0008-0000-0400-0000D6000000}"/>
            </a:ext>
          </a:extLst>
        </xdr:cNvPr>
        <xdr:cNvSpPr txBox="1">
          <a:spLocks noChangeArrowheads="1"/>
        </xdr:cNvSpPr>
      </xdr:nvSpPr>
      <xdr:spPr bwMode="auto">
        <a:xfrm>
          <a:off x="4684713" y="2627312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295</xdr:row>
      <xdr:rowOff>28575</xdr:rowOff>
    </xdr:to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00000000-0008-0000-0400-0000D7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28575</xdr:rowOff>
    </xdr:to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00000000-0008-0000-0400-0000D8000000}"/>
            </a:ext>
          </a:extLst>
        </xdr:cNvPr>
        <xdr:cNvSpPr txBox="1">
          <a:spLocks noChangeArrowheads="1"/>
        </xdr:cNvSpPr>
      </xdr:nvSpPr>
      <xdr:spPr bwMode="auto">
        <a:xfrm>
          <a:off x="4684713" y="26273125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28575</xdr:rowOff>
    </xdr:to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id="{00000000-0008-0000-0400-0000D9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28577</xdr:rowOff>
    </xdr:to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00000000-0008-0000-0400-0000DA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295</xdr:row>
      <xdr:rowOff>28574</xdr:rowOff>
    </xdr:to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00000000-0008-0000-0400-0000DB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28576</xdr:rowOff>
    </xdr:to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id="{00000000-0008-0000-0400-0000DC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295</xdr:row>
      <xdr:rowOff>28575</xdr:rowOff>
    </xdr:to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00000000-0008-0000-0400-0000DD000000}"/>
            </a:ext>
          </a:extLst>
        </xdr:cNvPr>
        <xdr:cNvSpPr txBox="1">
          <a:spLocks noChangeArrowheads="1"/>
        </xdr:cNvSpPr>
      </xdr:nvSpPr>
      <xdr:spPr bwMode="auto">
        <a:xfrm>
          <a:off x="4684713" y="2627312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28575</xdr:rowOff>
    </xdr:to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00000000-0008-0000-0400-0000DE000000}"/>
            </a:ext>
          </a:extLst>
        </xdr:cNvPr>
        <xdr:cNvSpPr txBox="1">
          <a:spLocks noChangeArrowheads="1"/>
        </xdr:cNvSpPr>
      </xdr:nvSpPr>
      <xdr:spPr bwMode="auto">
        <a:xfrm>
          <a:off x="4684713" y="26273125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28577</xdr:rowOff>
    </xdr:to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00000000-0008-0000-0400-0000DF000000}"/>
            </a:ext>
          </a:extLst>
        </xdr:cNvPr>
        <xdr:cNvSpPr txBox="1">
          <a:spLocks noChangeArrowheads="1"/>
        </xdr:cNvSpPr>
      </xdr:nvSpPr>
      <xdr:spPr bwMode="auto">
        <a:xfrm>
          <a:off x="4684713" y="26273125"/>
          <a:ext cx="76200" cy="179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295</xdr:row>
      <xdr:rowOff>28574</xdr:rowOff>
    </xdr:to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00000000-0008-0000-0400-0000E0000000}"/>
            </a:ext>
          </a:extLst>
        </xdr:cNvPr>
        <xdr:cNvSpPr txBox="1">
          <a:spLocks noChangeArrowheads="1"/>
        </xdr:cNvSpPr>
      </xdr:nvSpPr>
      <xdr:spPr bwMode="auto">
        <a:xfrm>
          <a:off x="4684713" y="26273125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28576</xdr:rowOff>
    </xdr:to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00000000-0008-0000-0400-0000E1000000}"/>
            </a:ext>
          </a:extLst>
        </xdr:cNvPr>
        <xdr:cNvSpPr txBox="1">
          <a:spLocks noChangeArrowheads="1"/>
        </xdr:cNvSpPr>
      </xdr:nvSpPr>
      <xdr:spPr bwMode="auto">
        <a:xfrm>
          <a:off x="4684713" y="2627312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295</xdr:row>
      <xdr:rowOff>28575</xdr:rowOff>
    </xdr:to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00000000-0008-0000-0400-0000E2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28575</xdr:rowOff>
    </xdr:to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00000000-0008-0000-0400-0000E3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295</xdr:row>
      <xdr:rowOff>28575</xdr:rowOff>
    </xdr:to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00000000-0008-0000-0400-0000E4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28575</xdr:rowOff>
    </xdr:to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00000000-0008-0000-0400-0000E5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28577</xdr:rowOff>
    </xdr:to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00000000-0008-0000-0400-0000E6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295</xdr:row>
      <xdr:rowOff>28574</xdr:rowOff>
    </xdr:to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00000000-0008-0000-0400-0000E7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28576</xdr:rowOff>
    </xdr:to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00000000-0008-0000-0400-0000E8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295</xdr:row>
      <xdr:rowOff>28575</xdr:rowOff>
    </xdr:to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00000000-0008-0000-0400-0000E9000000}"/>
            </a:ext>
          </a:extLst>
        </xdr:cNvPr>
        <xdr:cNvSpPr txBox="1">
          <a:spLocks noChangeArrowheads="1"/>
        </xdr:cNvSpPr>
      </xdr:nvSpPr>
      <xdr:spPr bwMode="auto">
        <a:xfrm>
          <a:off x="4684713" y="2627312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295</xdr:row>
      <xdr:rowOff>28575</xdr:rowOff>
    </xdr:to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00000000-0008-0000-0400-0000EA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28574</xdr:rowOff>
    </xdr:to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00000000-0008-0000-0400-0000EB000000}"/>
            </a:ext>
          </a:extLst>
        </xdr:cNvPr>
        <xdr:cNvSpPr txBox="1">
          <a:spLocks noChangeArrowheads="1"/>
        </xdr:cNvSpPr>
      </xdr:nvSpPr>
      <xdr:spPr bwMode="auto">
        <a:xfrm>
          <a:off x="4684713" y="26273125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28574</xdr:rowOff>
    </xdr:to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00000000-0008-0000-0400-0000EC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28576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00000000-0008-0000-0400-0000ED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295</xdr:row>
      <xdr:rowOff>28574</xdr:rowOff>
    </xdr:to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00000000-0008-0000-0400-0000EE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28575</xdr:rowOff>
    </xdr:to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00000000-0008-0000-0400-0000EF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295</xdr:row>
      <xdr:rowOff>28575</xdr:rowOff>
    </xdr:to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00000000-0008-0000-0400-0000F0000000}"/>
            </a:ext>
          </a:extLst>
        </xdr:cNvPr>
        <xdr:cNvSpPr txBox="1">
          <a:spLocks noChangeArrowheads="1"/>
        </xdr:cNvSpPr>
      </xdr:nvSpPr>
      <xdr:spPr bwMode="auto">
        <a:xfrm>
          <a:off x="4684713" y="2627312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28574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00000000-0008-0000-0400-0000F1000000}"/>
            </a:ext>
          </a:extLst>
        </xdr:cNvPr>
        <xdr:cNvSpPr txBox="1">
          <a:spLocks noChangeArrowheads="1"/>
        </xdr:cNvSpPr>
      </xdr:nvSpPr>
      <xdr:spPr bwMode="auto">
        <a:xfrm>
          <a:off x="4684713" y="26273125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28576</xdr:rowOff>
    </xdr:to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00000000-0008-0000-0400-0000F2000000}"/>
            </a:ext>
          </a:extLst>
        </xdr:cNvPr>
        <xdr:cNvSpPr txBox="1">
          <a:spLocks noChangeArrowheads="1"/>
        </xdr:cNvSpPr>
      </xdr:nvSpPr>
      <xdr:spPr bwMode="auto">
        <a:xfrm>
          <a:off x="4684713" y="26273125"/>
          <a:ext cx="76200" cy="179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295</xdr:row>
      <xdr:rowOff>28574</xdr:rowOff>
    </xdr:to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0000000-0008-0000-0400-0000F3000000}"/>
            </a:ext>
          </a:extLst>
        </xdr:cNvPr>
        <xdr:cNvSpPr txBox="1">
          <a:spLocks noChangeArrowheads="1"/>
        </xdr:cNvSpPr>
      </xdr:nvSpPr>
      <xdr:spPr bwMode="auto">
        <a:xfrm>
          <a:off x="4684713" y="26273125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293</xdr:row>
      <xdr:rowOff>0</xdr:rowOff>
    </xdr:from>
    <xdr:to>
      <xdr:col>3</xdr:col>
      <xdr:colOff>514350</xdr:colOff>
      <xdr:row>294</xdr:row>
      <xdr:rowOff>28575</xdr:rowOff>
    </xdr:to>
    <xdr:sp macro="" textlink="">
      <xdr:nvSpPr>
        <xdr:cNvPr id="244" name="Text Box 2">
          <a:extLst>
            <a:ext uri="{FF2B5EF4-FFF2-40B4-BE49-F238E27FC236}">
              <a16:creationId xmlns:a16="http://schemas.microsoft.com/office/drawing/2014/main" id="{00000000-0008-0000-0400-0000F4000000}"/>
            </a:ext>
          </a:extLst>
        </xdr:cNvPr>
        <xdr:cNvSpPr txBox="1">
          <a:spLocks noChangeArrowheads="1"/>
        </xdr:cNvSpPr>
      </xdr:nvSpPr>
      <xdr:spPr bwMode="auto">
        <a:xfrm>
          <a:off x="4684713" y="2627312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295</xdr:row>
      <xdr:rowOff>28575</xdr:rowOff>
    </xdr:to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00000000-0008-0000-0400-0000F5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28574</xdr:rowOff>
    </xdr:to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00000000-0008-0000-0400-0000F6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295</xdr:row>
      <xdr:rowOff>28575</xdr:rowOff>
    </xdr:to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00000000-0008-0000-0400-0000F7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28574</xdr:rowOff>
    </xdr:to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00000000-0008-0000-0400-0000F8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28576</xdr:rowOff>
    </xdr:to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00000000-0008-0000-0400-0000F9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295</xdr:row>
      <xdr:rowOff>28574</xdr:rowOff>
    </xdr:to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00000000-0008-0000-0400-0000FA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4</xdr:col>
      <xdr:colOff>514350</xdr:colOff>
      <xdr:row>294</xdr:row>
      <xdr:rowOff>28575</xdr:rowOff>
    </xdr:to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id="{00000000-0008-0000-0400-0000FB000000}"/>
            </a:ext>
          </a:extLst>
        </xdr:cNvPr>
        <xdr:cNvSpPr txBox="1">
          <a:spLocks noChangeArrowheads="1"/>
        </xdr:cNvSpPr>
      </xdr:nvSpPr>
      <xdr:spPr bwMode="auto">
        <a:xfrm>
          <a:off x="5581650" y="2627312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4</xdr:col>
      <xdr:colOff>514350</xdr:colOff>
      <xdr:row>288</xdr:row>
      <xdr:rowOff>27965</xdr:rowOff>
    </xdr:to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00000000-0008-0000-0400-0000FC000000}"/>
            </a:ext>
          </a:extLst>
        </xdr:cNvPr>
        <xdr:cNvSpPr txBox="1">
          <a:spLocks noChangeArrowheads="1"/>
        </xdr:cNvSpPr>
      </xdr:nvSpPr>
      <xdr:spPr bwMode="auto">
        <a:xfrm>
          <a:off x="4684713" y="25963563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4</xdr:col>
      <xdr:colOff>514350</xdr:colOff>
      <xdr:row>288</xdr:row>
      <xdr:rowOff>27965</xdr:rowOff>
    </xdr:to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00000000-0008-0000-0400-0000FD000000}"/>
            </a:ext>
          </a:extLst>
        </xdr:cNvPr>
        <xdr:cNvSpPr txBox="1">
          <a:spLocks noChangeArrowheads="1"/>
        </xdr:cNvSpPr>
      </xdr:nvSpPr>
      <xdr:spPr bwMode="auto">
        <a:xfrm>
          <a:off x="4684713" y="25963563"/>
          <a:ext cx="76200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4</xdr:col>
      <xdr:colOff>514350</xdr:colOff>
      <xdr:row>289</xdr:row>
      <xdr:rowOff>27965</xdr:rowOff>
    </xdr:to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00000000-0008-0000-0400-0000FE000000}"/>
            </a:ext>
          </a:extLst>
        </xdr:cNvPr>
        <xdr:cNvSpPr txBox="1">
          <a:spLocks noChangeArrowheads="1"/>
        </xdr:cNvSpPr>
      </xdr:nvSpPr>
      <xdr:spPr bwMode="auto">
        <a:xfrm>
          <a:off x="4684713" y="25963563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5</xdr:col>
      <xdr:colOff>76201</xdr:colOff>
      <xdr:row>288</xdr:row>
      <xdr:rowOff>27965</xdr:rowOff>
    </xdr:to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00000000-0008-0000-0400-0000FF000000}"/>
            </a:ext>
          </a:extLst>
        </xdr:cNvPr>
        <xdr:cNvSpPr txBox="1">
          <a:spLocks noChangeArrowheads="1"/>
        </xdr:cNvSpPr>
      </xdr:nvSpPr>
      <xdr:spPr bwMode="auto">
        <a:xfrm>
          <a:off x="4249615" y="21101538"/>
          <a:ext cx="76200" cy="181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287</xdr:row>
      <xdr:rowOff>0</xdr:rowOff>
    </xdr:from>
    <xdr:to>
      <xdr:col>5</xdr:col>
      <xdr:colOff>514350</xdr:colOff>
      <xdr:row>288</xdr:row>
      <xdr:rowOff>27965</xdr:rowOff>
    </xdr:to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00000000-0008-0000-0400-000000010000}"/>
            </a:ext>
          </a:extLst>
        </xdr:cNvPr>
        <xdr:cNvSpPr txBox="1">
          <a:spLocks noChangeArrowheads="1"/>
        </xdr:cNvSpPr>
      </xdr:nvSpPr>
      <xdr:spPr bwMode="auto">
        <a:xfrm>
          <a:off x="4687765" y="21101538"/>
          <a:ext cx="76200" cy="181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288</xdr:row>
      <xdr:rowOff>0</xdr:rowOff>
    </xdr:from>
    <xdr:to>
      <xdr:col>5</xdr:col>
      <xdr:colOff>514350</xdr:colOff>
      <xdr:row>289</xdr:row>
      <xdr:rowOff>27965</xdr:rowOff>
    </xdr:to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00000000-0008-0000-0400-000001010000}"/>
            </a:ext>
          </a:extLst>
        </xdr:cNvPr>
        <xdr:cNvSpPr txBox="1">
          <a:spLocks noChangeArrowheads="1"/>
        </xdr:cNvSpPr>
      </xdr:nvSpPr>
      <xdr:spPr bwMode="auto">
        <a:xfrm>
          <a:off x="4687765" y="21101538"/>
          <a:ext cx="76200" cy="181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5</xdr:col>
      <xdr:colOff>76201</xdr:colOff>
      <xdr:row>288</xdr:row>
      <xdr:rowOff>27965</xdr:rowOff>
    </xdr:to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00000000-0008-0000-0400-000002010000}"/>
            </a:ext>
          </a:extLst>
        </xdr:cNvPr>
        <xdr:cNvSpPr txBox="1">
          <a:spLocks noChangeArrowheads="1"/>
        </xdr:cNvSpPr>
      </xdr:nvSpPr>
      <xdr:spPr bwMode="auto">
        <a:xfrm>
          <a:off x="4249615" y="21101538"/>
          <a:ext cx="76200" cy="181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5</xdr:col>
      <xdr:colOff>76201</xdr:colOff>
      <xdr:row>289</xdr:row>
      <xdr:rowOff>27965</xdr:rowOff>
    </xdr:to>
    <xdr:sp macro="" textlink="">
      <xdr:nvSpPr>
        <xdr:cNvPr id="259" name="Text Box 2">
          <a:extLst>
            <a:ext uri="{FF2B5EF4-FFF2-40B4-BE49-F238E27FC236}">
              <a16:creationId xmlns:a16="http://schemas.microsoft.com/office/drawing/2014/main" id="{00000000-0008-0000-0400-000003010000}"/>
            </a:ext>
          </a:extLst>
        </xdr:cNvPr>
        <xdr:cNvSpPr txBox="1">
          <a:spLocks noChangeArrowheads="1"/>
        </xdr:cNvSpPr>
      </xdr:nvSpPr>
      <xdr:spPr bwMode="auto">
        <a:xfrm>
          <a:off x="4249615" y="21101538"/>
          <a:ext cx="76200" cy="181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287</xdr:row>
      <xdr:rowOff>0</xdr:rowOff>
    </xdr:from>
    <xdr:to>
      <xdr:col>5</xdr:col>
      <xdr:colOff>514350</xdr:colOff>
      <xdr:row>288</xdr:row>
      <xdr:rowOff>27965</xdr:rowOff>
    </xdr:to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00000000-0008-0000-0400-000004010000}"/>
            </a:ext>
          </a:extLst>
        </xdr:cNvPr>
        <xdr:cNvSpPr txBox="1">
          <a:spLocks noChangeArrowheads="1"/>
        </xdr:cNvSpPr>
      </xdr:nvSpPr>
      <xdr:spPr bwMode="auto">
        <a:xfrm>
          <a:off x="4687765" y="21101538"/>
          <a:ext cx="76200" cy="181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287</xdr:row>
      <xdr:rowOff>0</xdr:rowOff>
    </xdr:from>
    <xdr:to>
      <xdr:col>5</xdr:col>
      <xdr:colOff>514350</xdr:colOff>
      <xdr:row>288</xdr:row>
      <xdr:rowOff>27965</xdr:rowOff>
    </xdr:to>
    <xdr:sp macro="" textlink="">
      <xdr:nvSpPr>
        <xdr:cNvPr id="261" name="Text Box 2">
          <a:extLst>
            <a:ext uri="{FF2B5EF4-FFF2-40B4-BE49-F238E27FC236}">
              <a16:creationId xmlns:a16="http://schemas.microsoft.com/office/drawing/2014/main" id="{00000000-0008-0000-0400-000005010000}"/>
            </a:ext>
          </a:extLst>
        </xdr:cNvPr>
        <xdr:cNvSpPr txBox="1">
          <a:spLocks noChangeArrowheads="1"/>
        </xdr:cNvSpPr>
      </xdr:nvSpPr>
      <xdr:spPr bwMode="auto">
        <a:xfrm>
          <a:off x="4687765" y="21101538"/>
          <a:ext cx="76200" cy="181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288</xdr:row>
      <xdr:rowOff>0</xdr:rowOff>
    </xdr:from>
    <xdr:to>
      <xdr:col>5</xdr:col>
      <xdr:colOff>514350</xdr:colOff>
      <xdr:row>289</xdr:row>
      <xdr:rowOff>27965</xdr:rowOff>
    </xdr:to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00000000-0008-0000-0400-000006010000}"/>
            </a:ext>
          </a:extLst>
        </xdr:cNvPr>
        <xdr:cNvSpPr txBox="1">
          <a:spLocks noChangeArrowheads="1"/>
        </xdr:cNvSpPr>
      </xdr:nvSpPr>
      <xdr:spPr bwMode="auto">
        <a:xfrm>
          <a:off x="4687765" y="21101538"/>
          <a:ext cx="76200" cy="181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21248</xdr:rowOff>
    </xdr:to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00000000-0008-0000-0400-000007010000}"/>
            </a:ext>
          </a:extLst>
        </xdr:cNvPr>
        <xdr:cNvSpPr txBox="1">
          <a:spLocks noChangeArrowheads="1"/>
        </xdr:cNvSpPr>
      </xdr:nvSpPr>
      <xdr:spPr bwMode="auto">
        <a:xfrm>
          <a:off x="4249615" y="21416596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21248</xdr:rowOff>
    </xdr:to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00000000-0008-0000-0400-000008010000}"/>
            </a:ext>
          </a:extLst>
        </xdr:cNvPr>
        <xdr:cNvSpPr txBox="1">
          <a:spLocks noChangeArrowheads="1"/>
        </xdr:cNvSpPr>
      </xdr:nvSpPr>
      <xdr:spPr bwMode="auto">
        <a:xfrm>
          <a:off x="4687765" y="21416596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21247</xdr:rowOff>
    </xdr:to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id="{00000000-0008-0000-0400-000009010000}"/>
            </a:ext>
          </a:extLst>
        </xdr:cNvPr>
        <xdr:cNvSpPr txBox="1">
          <a:spLocks noChangeArrowheads="1"/>
        </xdr:cNvSpPr>
      </xdr:nvSpPr>
      <xdr:spPr bwMode="auto">
        <a:xfrm>
          <a:off x="4249615" y="21416596"/>
          <a:ext cx="76200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21247</xdr:rowOff>
    </xdr:to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id="{00000000-0008-0000-0400-00000A010000}"/>
            </a:ext>
          </a:extLst>
        </xdr:cNvPr>
        <xdr:cNvSpPr txBox="1">
          <a:spLocks noChangeArrowheads="1"/>
        </xdr:cNvSpPr>
      </xdr:nvSpPr>
      <xdr:spPr bwMode="auto">
        <a:xfrm>
          <a:off x="4687765" y="21416596"/>
          <a:ext cx="76200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21250</xdr:rowOff>
    </xdr:to>
    <xdr:sp macro="" textlink="">
      <xdr:nvSpPr>
        <xdr:cNvPr id="267" name="Text Box 2">
          <a:extLst>
            <a:ext uri="{FF2B5EF4-FFF2-40B4-BE49-F238E27FC236}">
              <a16:creationId xmlns:a16="http://schemas.microsoft.com/office/drawing/2014/main" id="{00000000-0008-0000-0400-00000B010000}"/>
            </a:ext>
          </a:extLst>
        </xdr:cNvPr>
        <xdr:cNvSpPr txBox="1">
          <a:spLocks noChangeArrowheads="1"/>
        </xdr:cNvSpPr>
      </xdr:nvSpPr>
      <xdr:spPr bwMode="auto">
        <a:xfrm>
          <a:off x="4249615" y="21570462"/>
          <a:ext cx="76200" cy="182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21250</xdr:rowOff>
    </xdr:to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00000000-0008-0000-0400-00000C010000}"/>
            </a:ext>
          </a:extLst>
        </xdr:cNvPr>
        <xdr:cNvSpPr txBox="1">
          <a:spLocks noChangeArrowheads="1"/>
        </xdr:cNvSpPr>
      </xdr:nvSpPr>
      <xdr:spPr bwMode="auto">
        <a:xfrm>
          <a:off x="4687765" y="21570462"/>
          <a:ext cx="76200" cy="182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66675</xdr:rowOff>
    </xdr:to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00000000-0008-0000-0400-00000D010000}"/>
            </a:ext>
          </a:extLst>
        </xdr:cNvPr>
        <xdr:cNvSpPr txBox="1">
          <a:spLocks noChangeArrowheads="1"/>
        </xdr:cNvSpPr>
      </xdr:nvSpPr>
      <xdr:spPr bwMode="auto">
        <a:xfrm>
          <a:off x="4249615" y="21724327"/>
          <a:ext cx="76200" cy="2278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66675</xdr:rowOff>
    </xdr:to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00000000-0008-0000-0400-00000E010000}"/>
            </a:ext>
          </a:extLst>
        </xdr:cNvPr>
        <xdr:cNvSpPr txBox="1">
          <a:spLocks noChangeArrowheads="1"/>
        </xdr:cNvSpPr>
      </xdr:nvSpPr>
      <xdr:spPr bwMode="auto">
        <a:xfrm>
          <a:off x="4687765" y="21724327"/>
          <a:ext cx="76200" cy="2278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66675</xdr:rowOff>
    </xdr:to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00000000-0008-0000-0400-00000F010000}"/>
            </a:ext>
          </a:extLst>
        </xdr:cNvPr>
        <xdr:cNvSpPr txBox="1">
          <a:spLocks noChangeArrowheads="1"/>
        </xdr:cNvSpPr>
      </xdr:nvSpPr>
      <xdr:spPr bwMode="auto">
        <a:xfrm>
          <a:off x="4249615" y="21885519"/>
          <a:ext cx="76200" cy="2278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66675</xdr:rowOff>
    </xdr:to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00000000-0008-0000-0400-000010010000}"/>
            </a:ext>
          </a:extLst>
        </xdr:cNvPr>
        <xdr:cNvSpPr txBox="1">
          <a:spLocks noChangeArrowheads="1"/>
        </xdr:cNvSpPr>
      </xdr:nvSpPr>
      <xdr:spPr bwMode="auto">
        <a:xfrm>
          <a:off x="4687765" y="21885519"/>
          <a:ext cx="76200" cy="2278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66676</xdr:rowOff>
    </xdr:to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00000000-0008-0000-0400-000011010000}"/>
            </a:ext>
          </a:extLst>
        </xdr:cNvPr>
        <xdr:cNvSpPr txBox="1">
          <a:spLocks noChangeArrowheads="1"/>
        </xdr:cNvSpPr>
      </xdr:nvSpPr>
      <xdr:spPr bwMode="auto">
        <a:xfrm>
          <a:off x="4249615" y="22046712"/>
          <a:ext cx="76200" cy="2278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66676</xdr:rowOff>
    </xdr:to>
    <xdr:sp macro="" textlink="">
      <xdr:nvSpPr>
        <xdr:cNvPr id="274" name="Text Box 2">
          <a:extLst>
            <a:ext uri="{FF2B5EF4-FFF2-40B4-BE49-F238E27FC236}">
              <a16:creationId xmlns:a16="http://schemas.microsoft.com/office/drawing/2014/main" id="{00000000-0008-0000-0400-000012010000}"/>
            </a:ext>
          </a:extLst>
        </xdr:cNvPr>
        <xdr:cNvSpPr txBox="1">
          <a:spLocks noChangeArrowheads="1"/>
        </xdr:cNvSpPr>
      </xdr:nvSpPr>
      <xdr:spPr bwMode="auto">
        <a:xfrm>
          <a:off x="4687765" y="22046712"/>
          <a:ext cx="76200" cy="2278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66675</xdr:rowOff>
    </xdr:to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00000000-0008-0000-0400-000013010000}"/>
            </a:ext>
          </a:extLst>
        </xdr:cNvPr>
        <xdr:cNvSpPr txBox="1">
          <a:spLocks noChangeArrowheads="1"/>
        </xdr:cNvSpPr>
      </xdr:nvSpPr>
      <xdr:spPr bwMode="auto">
        <a:xfrm>
          <a:off x="4249615" y="22207904"/>
          <a:ext cx="76200" cy="2278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66675</xdr:rowOff>
    </xdr:to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00000000-0008-0000-0400-000014010000}"/>
            </a:ext>
          </a:extLst>
        </xdr:cNvPr>
        <xdr:cNvSpPr txBox="1">
          <a:spLocks noChangeArrowheads="1"/>
        </xdr:cNvSpPr>
      </xdr:nvSpPr>
      <xdr:spPr bwMode="auto">
        <a:xfrm>
          <a:off x="4687765" y="22207904"/>
          <a:ext cx="76200" cy="2278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66675</xdr:rowOff>
    </xdr:to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00000000-0008-0000-0400-000015010000}"/>
            </a:ext>
          </a:extLst>
        </xdr:cNvPr>
        <xdr:cNvSpPr txBox="1">
          <a:spLocks noChangeArrowheads="1"/>
        </xdr:cNvSpPr>
      </xdr:nvSpPr>
      <xdr:spPr bwMode="auto">
        <a:xfrm>
          <a:off x="4249615" y="22369096"/>
          <a:ext cx="76200" cy="2278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66675</xdr:rowOff>
    </xdr:to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00000000-0008-0000-0400-000016010000}"/>
            </a:ext>
          </a:extLst>
        </xdr:cNvPr>
        <xdr:cNvSpPr txBox="1">
          <a:spLocks noChangeArrowheads="1"/>
        </xdr:cNvSpPr>
      </xdr:nvSpPr>
      <xdr:spPr bwMode="auto">
        <a:xfrm>
          <a:off x="4687765" y="22369096"/>
          <a:ext cx="76200" cy="2278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66676</xdr:rowOff>
    </xdr:to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00000000-0008-0000-0400-000017010000}"/>
            </a:ext>
          </a:extLst>
        </xdr:cNvPr>
        <xdr:cNvSpPr txBox="1">
          <a:spLocks noChangeArrowheads="1"/>
        </xdr:cNvSpPr>
      </xdr:nvSpPr>
      <xdr:spPr bwMode="auto">
        <a:xfrm>
          <a:off x="4249615" y="22530288"/>
          <a:ext cx="76200" cy="2278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66676</xdr:rowOff>
    </xdr:to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00000000-0008-0000-0400-000018010000}"/>
            </a:ext>
          </a:extLst>
        </xdr:cNvPr>
        <xdr:cNvSpPr txBox="1">
          <a:spLocks noChangeArrowheads="1"/>
        </xdr:cNvSpPr>
      </xdr:nvSpPr>
      <xdr:spPr bwMode="auto">
        <a:xfrm>
          <a:off x="4687765" y="22530288"/>
          <a:ext cx="76200" cy="2278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66675</xdr:rowOff>
    </xdr:to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00000000-0008-0000-0400-000019010000}"/>
            </a:ext>
          </a:extLst>
        </xdr:cNvPr>
        <xdr:cNvSpPr txBox="1">
          <a:spLocks noChangeArrowheads="1"/>
        </xdr:cNvSpPr>
      </xdr:nvSpPr>
      <xdr:spPr bwMode="auto">
        <a:xfrm>
          <a:off x="4249615" y="22691481"/>
          <a:ext cx="76200" cy="2278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66675</xdr:rowOff>
    </xdr:to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00000000-0008-0000-0400-00001A010000}"/>
            </a:ext>
          </a:extLst>
        </xdr:cNvPr>
        <xdr:cNvSpPr txBox="1">
          <a:spLocks noChangeArrowheads="1"/>
        </xdr:cNvSpPr>
      </xdr:nvSpPr>
      <xdr:spPr bwMode="auto">
        <a:xfrm>
          <a:off x="4687765" y="22691481"/>
          <a:ext cx="76200" cy="2278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21249</xdr:rowOff>
    </xdr:to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00000000-0008-0000-0400-00001B010000}"/>
            </a:ext>
          </a:extLst>
        </xdr:cNvPr>
        <xdr:cNvSpPr txBox="1">
          <a:spLocks noChangeArrowheads="1"/>
        </xdr:cNvSpPr>
      </xdr:nvSpPr>
      <xdr:spPr bwMode="auto">
        <a:xfrm>
          <a:off x="4687765" y="21416596"/>
          <a:ext cx="76200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21247</xdr:rowOff>
    </xdr:to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id="{00000000-0008-0000-0400-00001C010000}"/>
            </a:ext>
          </a:extLst>
        </xdr:cNvPr>
        <xdr:cNvSpPr txBox="1">
          <a:spLocks noChangeArrowheads="1"/>
        </xdr:cNvSpPr>
      </xdr:nvSpPr>
      <xdr:spPr bwMode="auto">
        <a:xfrm>
          <a:off x="4687765" y="21416596"/>
          <a:ext cx="76200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21250</xdr:rowOff>
    </xdr:to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00000000-0008-0000-0400-00001D010000}"/>
            </a:ext>
          </a:extLst>
        </xdr:cNvPr>
        <xdr:cNvSpPr txBox="1">
          <a:spLocks noChangeArrowheads="1"/>
        </xdr:cNvSpPr>
      </xdr:nvSpPr>
      <xdr:spPr bwMode="auto">
        <a:xfrm>
          <a:off x="4687765" y="21570462"/>
          <a:ext cx="76200" cy="182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21248</xdr:rowOff>
    </xdr:to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00000000-0008-0000-0400-00001E010000}"/>
            </a:ext>
          </a:extLst>
        </xdr:cNvPr>
        <xdr:cNvSpPr txBox="1">
          <a:spLocks noChangeArrowheads="1"/>
        </xdr:cNvSpPr>
      </xdr:nvSpPr>
      <xdr:spPr bwMode="auto">
        <a:xfrm>
          <a:off x="4687765" y="21416596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21249</xdr:rowOff>
    </xdr:to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00000000-0008-0000-0400-00001F010000}"/>
            </a:ext>
          </a:extLst>
        </xdr:cNvPr>
        <xdr:cNvSpPr txBox="1">
          <a:spLocks noChangeArrowheads="1"/>
        </xdr:cNvSpPr>
      </xdr:nvSpPr>
      <xdr:spPr bwMode="auto">
        <a:xfrm>
          <a:off x="4687765" y="21570462"/>
          <a:ext cx="76200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28576</xdr:rowOff>
    </xdr:to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00000000-0008-0000-0400-000020010000}"/>
            </a:ext>
          </a:extLst>
        </xdr:cNvPr>
        <xdr:cNvSpPr txBox="1">
          <a:spLocks noChangeArrowheads="1"/>
        </xdr:cNvSpPr>
      </xdr:nvSpPr>
      <xdr:spPr bwMode="auto">
        <a:xfrm>
          <a:off x="4687765" y="21724327"/>
          <a:ext cx="76200" cy="189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21249</xdr:rowOff>
    </xdr:to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00000000-0008-0000-0400-000021010000}"/>
            </a:ext>
          </a:extLst>
        </xdr:cNvPr>
        <xdr:cNvSpPr txBox="1">
          <a:spLocks noChangeArrowheads="1"/>
        </xdr:cNvSpPr>
      </xdr:nvSpPr>
      <xdr:spPr bwMode="auto">
        <a:xfrm>
          <a:off x="4687765" y="21570462"/>
          <a:ext cx="76200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28575</xdr:rowOff>
    </xdr:to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00000000-0008-0000-0400-000022010000}"/>
            </a:ext>
          </a:extLst>
        </xdr:cNvPr>
        <xdr:cNvSpPr txBox="1">
          <a:spLocks noChangeArrowheads="1"/>
        </xdr:cNvSpPr>
      </xdr:nvSpPr>
      <xdr:spPr bwMode="auto">
        <a:xfrm>
          <a:off x="4687765" y="21724327"/>
          <a:ext cx="76200" cy="189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28576</xdr:rowOff>
    </xdr:to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00000000-0008-0000-0400-000023010000}"/>
            </a:ext>
          </a:extLst>
        </xdr:cNvPr>
        <xdr:cNvSpPr txBox="1">
          <a:spLocks noChangeArrowheads="1"/>
        </xdr:cNvSpPr>
      </xdr:nvSpPr>
      <xdr:spPr bwMode="auto">
        <a:xfrm>
          <a:off x="4687765" y="21885519"/>
          <a:ext cx="76200" cy="189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28575</xdr:rowOff>
    </xdr:to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00000000-0008-0000-0400-000024010000}"/>
            </a:ext>
          </a:extLst>
        </xdr:cNvPr>
        <xdr:cNvSpPr txBox="1">
          <a:spLocks noChangeArrowheads="1"/>
        </xdr:cNvSpPr>
      </xdr:nvSpPr>
      <xdr:spPr bwMode="auto">
        <a:xfrm>
          <a:off x="4687765" y="21724327"/>
          <a:ext cx="76200" cy="189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28575</xdr:rowOff>
    </xdr:to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00000000-0008-0000-0400-000025010000}"/>
            </a:ext>
          </a:extLst>
        </xdr:cNvPr>
        <xdr:cNvSpPr txBox="1">
          <a:spLocks noChangeArrowheads="1"/>
        </xdr:cNvSpPr>
      </xdr:nvSpPr>
      <xdr:spPr bwMode="auto">
        <a:xfrm>
          <a:off x="4687765" y="21885519"/>
          <a:ext cx="76200" cy="189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28577</xdr:rowOff>
    </xdr:to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00000000-0008-0000-0400-000026010000}"/>
            </a:ext>
          </a:extLst>
        </xdr:cNvPr>
        <xdr:cNvSpPr txBox="1">
          <a:spLocks noChangeArrowheads="1"/>
        </xdr:cNvSpPr>
      </xdr:nvSpPr>
      <xdr:spPr bwMode="auto">
        <a:xfrm>
          <a:off x="4687765" y="22046712"/>
          <a:ext cx="76200" cy="189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28575</xdr:rowOff>
    </xdr:to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id="{00000000-0008-0000-0400-000027010000}"/>
            </a:ext>
          </a:extLst>
        </xdr:cNvPr>
        <xdr:cNvSpPr txBox="1">
          <a:spLocks noChangeArrowheads="1"/>
        </xdr:cNvSpPr>
      </xdr:nvSpPr>
      <xdr:spPr bwMode="auto">
        <a:xfrm>
          <a:off x="4687765" y="21885519"/>
          <a:ext cx="76200" cy="189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28576</xdr:rowOff>
    </xdr:to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id="{00000000-0008-0000-0400-000028010000}"/>
            </a:ext>
          </a:extLst>
        </xdr:cNvPr>
        <xdr:cNvSpPr txBox="1">
          <a:spLocks noChangeArrowheads="1"/>
        </xdr:cNvSpPr>
      </xdr:nvSpPr>
      <xdr:spPr bwMode="auto">
        <a:xfrm>
          <a:off x="4687765" y="22046712"/>
          <a:ext cx="76200" cy="189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28576</xdr:rowOff>
    </xdr:to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id="{00000000-0008-0000-0400-000029010000}"/>
            </a:ext>
          </a:extLst>
        </xdr:cNvPr>
        <xdr:cNvSpPr txBox="1">
          <a:spLocks noChangeArrowheads="1"/>
        </xdr:cNvSpPr>
      </xdr:nvSpPr>
      <xdr:spPr bwMode="auto">
        <a:xfrm>
          <a:off x="4687765" y="22207904"/>
          <a:ext cx="76200" cy="189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28576</xdr:rowOff>
    </xdr:to>
    <xdr:sp macro="" textlink="">
      <xdr:nvSpPr>
        <xdr:cNvPr id="298" name="Text Box 2">
          <a:extLst>
            <a:ext uri="{FF2B5EF4-FFF2-40B4-BE49-F238E27FC236}">
              <a16:creationId xmlns:a16="http://schemas.microsoft.com/office/drawing/2014/main" id="{00000000-0008-0000-0400-00002A010000}"/>
            </a:ext>
          </a:extLst>
        </xdr:cNvPr>
        <xdr:cNvSpPr txBox="1">
          <a:spLocks noChangeArrowheads="1"/>
        </xdr:cNvSpPr>
      </xdr:nvSpPr>
      <xdr:spPr bwMode="auto">
        <a:xfrm>
          <a:off x="4687765" y="22046712"/>
          <a:ext cx="76200" cy="189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28575</xdr:rowOff>
    </xdr:to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00000000-0008-0000-0400-00002B010000}"/>
            </a:ext>
          </a:extLst>
        </xdr:cNvPr>
        <xdr:cNvSpPr txBox="1">
          <a:spLocks noChangeArrowheads="1"/>
        </xdr:cNvSpPr>
      </xdr:nvSpPr>
      <xdr:spPr bwMode="auto">
        <a:xfrm>
          <a:off x="4687765" y="22207904"/>
          <a:ext cx="76200" cy="189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28576</xdr:rowOff>
    </xdr:to>
    <xdr:sp macro="" textlink="">
      <xdr:nvSpPr>
        <xdr:cNvPr id="300" name="Text Box 2">
          <a:extLst>
            <a:ext uri="{FF2B5EF4-FFF2-40B4-BE49-F238E27FC236}">
              <a16:creationId xmlns:a16="http://schemas.microsoft.com/office/drawing/2014/main" id="{00000000-0008-0000-0400-00002C010000}"/>
            </a:ext>
          </a:extLst>
        </xdr:cNvPr>
        <xdr:cNvSpPr txBox="1">
          <a:spLocks noChangeArrowheads="1"/>
        </xdr:cNvSpPr>
      </xdr:nvSpPr>
      <xdr:spPr bwMode="auto">
        <a:xfrm>
          <a:off x="4687765" y="22369096"/>
          <a:ext cx="76200" cy="189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28575</xdr:rowOff>
    </xdr:to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00000000-0008-0000-0400-00002D010000}"/>
            </a:ext>
          </a:extLst>
        </xdr:cNvPr>
        <xdr:cNvSpPr txBox="1">
          <a:spLocks noChangeArrowheads="1"/>
        </xdr:cNvSpPr>
      </xdr:nvSpPr>
      <xdr:spPr bwMode="auto">
        <a:xfrm>
          <a:off x="4687765" y="22207904"/>
          <a:ext cx="76200" cy="189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28575</xdr:rowOff>
    </xdr:to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00000000-0008-0000-0400-00002E010000}"/>
            </a:ext>
          </a:extLst>
        </xdr:cNvPr>
        <xdr:cNvSpPr txBox="1">
          <a:spLocks noChangeArrowheads="1"/>
        </xdr:cNvSpPr>
      </xdr:nvSpPr>
      <xdr:spPr bwMode="auto">
        <a:xfrm>
          <a:off x="4687765" y="22369096"/>
          <a:ext cx="76200" cy="189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28577</xdr:rowOff>
    </xdr:to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id="{00000000-0008-0000-0400-00002F010000}"/>
            </a:ext>
          </a:extLst>
        </xdr:cNvPr>
        <xdr:cNvSpPr txBox="1">
          <a:spLocks noChangeArrowheads="1"/>
        </xdr:cNvSpPr>
      </xdr:nvSpPr>
      <xdr:spPr bwMode="auto">
        <a:xfrm>
          <a:off x="4687765" y="22530288"/>
          <a:ext cx="76200" cy="189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28575</xdr:rowOff>
    </xdr:to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00000000-0008-0000-0400-000030010000}"/>
            </a:ext>
          </a:extLst>
        </xdr:cNvPr>
        <xdr:cNvSpPr txBox="1">
          <a:spLocks noChangeArrowheads="1"/>
        </xdr:cNvSpPr>
      </xdr:nvSpPr>
      <xdr:spPr bwMode="auto">
        <a:xfrm>
          <a:off x="4687765" y="22369096"/>
          <a:ext cx="76200" cy="189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28576</xdr:rowOff>
    </xdr:to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00000000-0008-0000-0400-000031010000}"/>
            </a:ext>
          </a:extLst>
        </xdr:cNvPr>
        <xdr:cNvSpPr txBox="1">
          <a:spLocks noChangeArrowheads="1"/>
        </xdr:cNvSpPr>
      </xdr:nvSpPr>
      <xdr:spPr bwMode="auto">
        <a:xfrm>
          <a:off x="4687765" y="22530288"/>
          <a:ext cx="76200" cy="189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28576</xdr:rowOff>
    </xdr:to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00000000-0008-0000-0400-000032010000}"/>
            </a:ext>
          </a:extLst>
        </xdr:cNvPr>
        <xdr:cNvSpPr txBox="1">
          <a:spLocks noChangeArrowheads="1"/>
        </xdr:cNvSpPr>
      </xdr:nvSpPr>
      <xdr:spPr bwMode="auto">
        <a:xfrm>
          <a:off x="4687765" y="22691481"/>
          <a:ext cx="76200" cy="189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28576</xdr:rowOff>
    </xdr:to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00000000-0008-0000-0400-000033010000}"/>
            </a:ext>
          </a:extLst>
        </xdr:cNvPr>
        <xdr:cNvSpPr txBox="1">
          <a:spLocks noChangeArrowheads="1"/>
        </xdr:cNvSpPr>
      </xdr:nvSpPr>
      <xdr:spPr bwMode="auto">
        <a:xfrm>
          <a:off x="4687765" y="22530288"/>
          <a:ext cx="76200" cy="189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28575</xdr:rowOff>
    </xdr:to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00000000-0008-0000-0400-000034010000}"/>
            </a:ext>
          </a:extLst>
        </xdr:cNvPr>
        <xdr:cNvSpPr txBox="1">
          <a:spLocks noChangeArrowheads="1"/>
        </xdr:cNvSpPr>
      </xdr:nvSpPr>
      <xdr:spPr bwMode="auto">
        <a:xfrm>
          <a:off x="4687765" y="22691481"/>
          <a:ext cx="76200" cy="189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21248</xdr:rowOff>
    </xdr:to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00000000-0008-0000-0400-000035010000}"/>
            </a:ext>
          </a:extLst>
        </xdr:cNvPr>
        <xdr:cNvSpPr txBox="1">
          <a:spLocks noChangeArrowheads="1"/>
        </xdr:cNvSpPr>
      </xdr:nvSpPr>
      <xdr:spPr bwMode="auto">
        <a:xfrm>
          <a:off x="4249615" y="21416596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21247</xdr:rowOff>
    </xdr:to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00000000-0008-0000-0400-000036010000}"/>
            </a:ext>
          </a:extLst>
        </xdr:cNvPr>
        <xdr:cNvSpPr txBox="1">
          <a:spLocks noChangeArrowheads="1"/>
        </xdr:cNvSpPr>
      </xdr:nvSpPr>
      <xdr:spPr bwMode="auto">
        <a:xfrm>
          <a:off x="4249615" y="21416596"/>
          <a:ext cx="76200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21250</xdr:rowOff>
    </xdr:to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00000000-0008-0000-0400-000037010000}"/>
            </a:ext>
          </a:extLst>
        </xdr:cNvPr>
        <xdr:cNvSpPr txBox="1">
          <a:spLocks noChangeArrowheads="1"/>
        </xdr:cNvSpPr>
      </xdr:nvSpPr>
      <xdr:spPr bwMode="auto">
        <a:xfrm>
          <a:off x="4249615" y="21570462"/>
          <a:ext cx="76200" cy="182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66675</xdr:rowOff>
    </xdr:to>
    <xdr:sp macro="" textlink="">
      <xdr:nvSpPr>
        <xdr:cNvPr id="312" name="Text Box 2">
          <a:extLst>
            <a:ext uri="{FF2B5EF4-FFF2-40B4-BE49-F238E27FC236}">
              <a16:creationId xmlns:a16="http://schemas.microsoft.com/office/drawing/2014/main" id="{00000000-0008-0000-0400-000038010000}"/>
            </a:ext>
          </a:extLst>
        </xdr:cNvPr>
        <xdr:cNvSpPr txBox="1">
          <a:spLocks noChangeArrowheads="1"/>
        </xdr:cNvSpPr>
      </xdr:nvSpPr>
      <xdr:spPr bwMode="auto">
        <a:xfrm>
          <a:off x="4249615" y="21724327"/>
          <a:ext cx="76200" cy="2278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66675</xdr:rowOff>
    </xdr:to>
    <xdr:sp macro="" textlink="">
      <xdr:nvSpPr>
        <xdr:cNvPr id="313" name="Text Box 2">
          <a:extLst>
            <a:ext uri="{FF2B5EF4-FFF2-40B4-BE49-F238E27FC236}">
              <a16:creationId xmlns:a16="http://schemas.microsoft.com/office/drawing/2014/main" id="{00000000-0008-0000-0400-000039010000}"/>
            </a:ext>
          </a:extLst>
        </xdr:cNvPr>
        <xdr:cNvSpPr txBox="1">
          <a:spLocks noChangeArrowheads="1"/>
        </xdr:cNvSpPr>
      </xdr:nvSpPr>
      <xdr:spPr bwMode="auto">
        <a:xfrm>
          <a:off x="4249615" y="21885519"/>
          <a:ext cx="76200" cy="2278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66676</xdr:rowOff>
    </xdr:to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00000000-0008-0000-0400-00003A010000}"/>
            </a:ext>
          </a:extLst>
        </xdr:cNvPr>
        <xdr:cNvSpPr txBox="1">
          <a:spLocks noChangeArrowheads="1"/>
        </xdr:cNvSpPr>
      </xdr:nvSpPr>
      <xdr:spPr bwMode="auto">
        <a:xfrm>
          <a:off x="4249615" y="22046712"/>
          <a:ext cx="76200" cy="2278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66675</xdr:rowOff>
    </xdr:to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00000000-0008-0000-0400-00003B010000}"/>
            </a:ext>
          </a:extLst>
        </xdr:cNvPr>
        <xdr:cNvSpPr txBox="1">
          <a:spLocks noChangeArrowheads="1"/>
        </xdr:cNvSpPr>
      </xdr:nvSpPr>
      <xdr:spPr bwMode="auto">
        <a:xfrm>
          <a:off x="4249615" y="22207904"/>
          <a:ext cx="76200" cy="2278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66675</xdr:rowOff>
    </xdr:to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id="{00000000-0008-0000-0400-00003C010000}"/>
            </a:ext>
          </a:extLst>
        </xdr:cNvPr>
        <xdr:cNvSpPr txBox="1">
          <a:spLocks noChangeArrowheads="1"/>
        </xdr:cNvSpPr>
      </xdr:nvSpPr>
      <xdr:spPr bwMode="auto">
        <a:xfrm>
          <a:off x="4249615" y="22369096"/>
          <a:ext cx="76200" cy="2278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66676</xdr:rowOff>
    </xdr:to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id="{00000000-0008-0000-0400-00003D010000}"/>
            </a:ext>
          </a:extLst>
        </xdr:cNvPr>
        <xdr:cNvSpPr txBox="1">
          <a:spLocks noChangeArrowheads="1"/>
        </xdr:cNvSpPr>
      </xdr:nvSpPr>
      <xdr:spPr bwMode="auto">
        <a:xfrm>
          <a:off x="4249615" y="22530288"/>
          <a:ext cx="76200" cy="2278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66675</xdr:rowOff>
    </xdr:to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00000000-0008-0000-0400-00003E010000}"/>
            </a:ext>
          </a:extLst>
        </xdr:cNvPr>
        <xdr:cNvSpPr txBox="1">
          <a:spLocks noChangeArrowheads="1"/>
        </xdr:cNvSpPr>
      </xdr:nvSpPr>
      <xdr:spPr bwMode="auto">
        <a:xfrm>
          <a:off x="4249615" y="22691481"/>
          <a:ext cx="76200" cy="2278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21249</xdr:rowOff>
    </xdr:to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00000000-0008-0000-0400-00003F010000}"/>
            </a:ext>
          </a:extLst>
        </xdr:cNvPr>
        <xdr:cNvSpPr txBox="1">
          <a:spLocks noChangeArrowheads="1"/>
        </xdr:cNvSpPr>
      </xdr:nvSpPr>
      <xdr:spPr bwMode="auto">
        <a:xfrm>
          <a:off x="4249615" y="21416596"/>
          <a:ext cx="76200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21247</xdr:rowOff>
    </xdr:to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00000000-0008-0000-0400-000040010000}"/>
            </a:ext>
          </a:extLst>
        </xdr:cNvPr>
        <xdr:cNvSpPr txBox="1">
          <a:spLocks noChangeArrowheads="1"/>
        </xdr:cNvSpPr>
      </xdr:nvSpPr>
      <xdr:spPr bwMode="auto">
        <a:xfrm>
          <a:off x="4249615" y="21416596"/>
          <a:ext cx="76200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21250</xdr:rowOff>
    </xdr:to>
    <xdr:sp macro="" textlink="">
      <xdr:nvSpPr>
        <xdr:cNvPr id="321" name="Text Box 2">
          <a:extLst>
            <a:ext uri="{FF2B5EF4-FFF2-40B4-BE49-F238E27FC236}">
              <a16:creationId xmlns:a16="http://schemas.microsoft.com/office/drawing/2014/main" id="{00000000-0008-0000-0400-000041010000}"/>
            </a:ext>
          </a:extLst>
        </xdr:cNvPr>
        <xdr:cNvSpPr txBox="1">
          <a:spLocks noChangeArrowheads="1"/>
        </xdr:cNvSpPr>
      </xdr:nvSpPr>
      <xdr:spPr bwMode="auto">
        <a:xfrm>
          <a:off x="4249615" y="21570462"/>
          <a:ext cx="76200" cy="182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21248</xdr:rowOff>
    </xdr:to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id="{00000000-0008-0000-0400-000042010000}"/>
            </a:ext>
          </a:extLst>
        </xdr:cNvPr>
        <xdr:cNvSpPr txBox="1">
          <a:spLocks noChangeArrowheads="1"/>
        </xdr:cNvSpPr>
      </xdr:nvSpPr>
      <xdr:spPr bwMode="auto">
        <a:xfrm>
          <a:off x="4249615" y="21416596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21249</xdr:rowOff>
    </xdr:to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00000000-0008-0000-0400-000043010000}"/>
            </a:ext>
          </a:extLst>
        </xdr:cNvPr>
        <xdr:cNvSpPr txBox="1">
          <a:spLocks noChangeArrowheads="1"/>
        </xdr:cNvSpPr>
      </xdr:nvSpPr>
      <xdr:spPr bwMode="auto">
        <a:xfrm>
          <a:off x="4249615" y="21570462"/>
          <a:ext cx="76200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28576</xdr:rowOff>
    </xdr:to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00000000-0008-0000-0400-000044010000}"/>
            </a:ext>
          </a:extLst>
        </xdr:cNvPr>
        <xdr:cNvSpPr txBox="1">
          <a:spLocks noChangeArrowheads="1"/>
        </xdr:cNvSpPr>
      </xdr:nvSpPr>
      <xdr:spPr bwMode="auto">
        <a:xfrm>
          <a:off x="4249615" y="21724327"/>
          <a:ext cx="76200" cy="189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21249</xdr:rowOff>
    </xdr:to>
    <xdr:sp macro="" textlink="">
      <xdr:nvSpPr>
        <xdr:cNvPr id="325" name="Text Box 2">
          <a:extLst>
            <a:ext uri="{FF2B5EF4-FFF2-40B4-BE49-F238E27FC236}">
              <a16:creationId xmlns:a16="http://schemas.microsoft.com/office/drawing/2014/main" id="{00000000-0008-0000-0400-000045010000}"/>
            </a:ext>
          </a:extLst>
        </xdr:cNvPr>
        <xdr:cNvSpPr txBox="1">
          <a:spLocks noChangeArrowheads="1"/>
        </xdr:cNvSpPr>
      </xdr:nvSpPr>
      <xdr:spPr bwMode="auto">
        <a:xfrm>
          <a:off x="4249615" y="21570462"/>
          <a:ext cx="76200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28575</xdr:rowOff>
    </xdr:to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00000000-0008-0000-0400-000046010000}"/>
            </a:ext>
          </a:extLst>
        </xdr:cNvPr>
        <xdr:cNvSpPr txBox="1">
          <a:spLocks noChangeArrowheads="1"/>
        </xdr:cNvSpPr>
      </xdr:nvSpPr>
      <xdr:spPr bwMode="auto">
        <a:xfrm>
          <a:off x="4249615" y="21724327"/>
          <a:ext cx="76200" cy="189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28576</xdr:rowOff>
    </xdr:to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00000000-0008-0000-0400-000047010000}"/>
            </a:ext>
          </a:extLst>
        </xdr:cNvPr>
        <xdr:cNvSpPr txBox="1">
          <a:spLocks noChangeArrowheads="1"/>
        </xdr:cNvSpPr>
      </xdr:nvSpPr>
      <xdr:spPr bwMode="auto">
        <a:xfrm>
          <a:off x="4249615" y="21885519"/>
          <a:ext cx="76200" cy="189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28575</xdr:rowOff>
    </xdr:to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00000000-0008-0000-0400-000048010000}"/>
            </a:ext>
          </a:extLst>
        </xdr:cNvPr>
        <xdr:cNvSpPr txBox="1">
          <a:spLocks noChangeArrowheads="1"/>
        </xdr:cNvSpPr>
      </xdr:nvSpPr>
      <xdr:spPr bwMode="auto">
        <a:xfrm>
          <a:off x="4249615" y="21724327"/>
          <a:ext cx="76200" cy="189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28575</xdr:rowOff>
    </xdr:to>
    <xdr:sp macro="" textlink="">
      <xdr:nvSpPr>
        <xdr:cNvPr id="329" name="Text Box 2">
          <a:extLst>
            <a:ext uri="{FF2B5EF4-FFF2-40B4-BE49-F238E27FC236}">
              <a16:creationId xmlns:a16="http://schemas.microsoft.com/office/drawing/2014/main" id="{00000000-0008-0000-0400-000049010000}"/>
            </a:ext>
          </a:extLst>
        </xdr:cNvPr>
        <xdr:cNvSpPr txBox="1">
          <a:spLocks noChangeArrowheads="1"/>
        </xdr:cNvSpPr>
      </xdr:nvSpPr>
      <xdr:spPr bwMode="auto">
        <a:xfrm>
          <a:off x="4249615" y="21885519"/>
          <a:ext cx="76200" cy="189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28577</xdr:rowOff>
    </xdr:to>
    <xdr:sp macro="" textlink="">
      <xdr:nvSpPr>
        <xdr:cNvPr id="330" name="Text Box 2">
          <a:extLst>
            <a:ext uri="{FF2B5EF4-FFF2-40B4-BE49-F238E27FC236}">
              <a16:creationId xmlns:a16="http://schemas.microsoft.com/office/drawing/2014/main" id="{00000000-0008-0000-0400-00004A010000}"/>
            </a:ext>
          </a:extLst>
        </xdr:cNvPr>
        <xdr:cNvSpPr txBox="1">
          <a:spLocks noChangeArrowheads="1"/>
        </xdr:cNvSpPr>
      </xdr:nvSpPr>
      <xdr:spPr bwMode="auto">
        <a:xfrm>
          <a:off x="4249615" y="22046712"/>
          <a:ext cx="76200" cy="189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28575</xdr:rowOff>
    </xdr:to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00000000-0008-0000-0400-00004B010000}"/>
            </a:ext>
          </a:extLst>
        </xdr:cNvPr>
        <xdr:cNvSpPr txBox="1">
          <a:spLocks noChangeArrowheads="1"/>
        </xdr:cNvSpPr>
      </xdr:nvSpPr>
      <xdr:spPr bwMode="auto">
        <a:xfrm>
          <a:off x="4249615" y="21885519"/>
          <a:ext cx="76200" cy="189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28576</xdr:rowOff>
    </xdr:to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00000000-0008-0000-0400-00004C010000}"/>
            </a:ext>
          </a:extLst>
        </xdr:cNvPr>
        <xdr:cNvSpPr txBox="1">
          <a:spLocks noChangeArrowheads="1"/>
        </xdr:cNvSpPr>
      </xdr:nvSpPr>
      <xdr:spPr bwMode="auto">
        <a:xfrm>
          <a:off x="4249615" y="22046712"/>
          <a:ext cx="76200" cy="189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28576</xdr:rowOff>
    </xdr:to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00000000-0008-0000-0400-00004D010000}"/>
            </a:ext>
          </a:extLst>
        </xdr:cNvPr>
        <xdr:cNvSpPr txBox="1">
          <a:spLocks noChangeArrowheads="1"/>
        </xdr:cNvSpPr>
      </xdr:nvSpPr>
      <xdr:spPr bwMode="auto">
        <a:xfrm>
          <a:off x="4249615" y="22207904"/>
          <a:ext cx="76200" cy="189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28576</xdr:rowOff>
    </xdr:to>
    <xdr:sp macro="" textlink="">
      <xdr:nvSpPr>
        <xdr:cNvPr id="334" name="Text Box 2">
          <a:extLst>
            <a:ext uri="{FF2B5EF4-FFF2-40B4-BE49-F238E27FC236}">
              <a16:creationId xmlns:a16="http://schemas.microsoft.com/office/drawing/2014/main" id="{00000000-0008-0000-0400-00004E010000}"/>
            </a:ext>
          </a:extLst>
        </xdr:cNvPr>
        <xdr:cNvSpPr txBox="1">
          <a:spLocks noChangeArrowheads="1"/>
        </xdr:cNvSpPr>
      </xdr:nvSpPr>
      <xdr:spPr bwMode="auto">
        <a:xfrm>
          <a:off x="4249615" y="22046712"/>
          <a:ext cx="76200" cy="189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28575</xdr:rowOff>
    </xdr:to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00000000-0008-0000-0400-00004F010000}"/>
            </a:ext>
          </a:extLst>
        </xdr:cNvPr>
        <xdr:cNvSpPr txBox="1">
          <a:spLocks noChangeArrowheads="1"/>
        </xdr:cNvSpPr>
      </xdr:nvSpPr>
      <xdr:spPr bwMode="auto">
        <a:xfrm>
          <a:off x="4249615" y="22207904"/>
          <a:ext cx="76200" cy="189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28576</xdr:rowOff>
    </xdr:to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00000000-0008-0000-0400-000050010000}"/>
            </a:ext>
          </a:extLst>
        </xdr:cNvPr>
        <xdr:cNvSpPr txBox="1">
          <a:spLocks noChangeArrowheads="1"/>
        </xdr:cNvSpPr>
      </xdr:nvSpPr>
      <xdr:spPr bwMode="auto">
        <a:xfrm>
          <a:off x="4249615" y="22369096"/>
          <a:ext cx="76200" cy="189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28575</xdr:rowOff>
    </xdr:to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00000000-0008-0000-0400-000051010000}"/>
            </a:ext>
          </a:extLst>
        </xdr:cNvPr>
        <xdr:cNvSpPr txBox="1">
          <a:spLocks noChangeArrowheads="1"/>
        </xdr:cNvSpPr>
      </xdr:nvSpPr>
      <xdr:spPr bwMode="auto">
        <a:xfrm>
          <a:off x="4249615" y="22207904"/>
          <a:ext cx="76200" cy="189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28575</xdr:rowOff>
    </xdr:to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00000000-0008-0000-0400-000052010000}"/>
            </a:ext>
          </a:extLst>
        </xdr:cNvPr>
        <xdr:cNvSpPr txBox="1">
          <a:spLocks noChangeArrowheads="1"/>
        </xdr:cNvSpPr>
      </xdr:nvSpPr>
      <xdr:spPr bwMode="auto">
        <a:xfrm>
          <a:off x="4249615" y="22369096"/>
          <a:ext cx="76200" cy="189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28577</xdr:rowOff>
    </xdr:to>
    <xdr:sp macro="" textlink="">
      <xdr:nvSpPr>
        <xdr:cNvPr id="339" name="Text Box 2">
          <a:extLst>
            <a:ext uri="{FF2B5EF4-FFF2-40B4-BE49-F238E27FC236}">
              <a16:creationId xmlns:a16="http://schemas.microsoft.com/office/drawing/2014/main" id="{00000000-0008-0000-0400-000053010000}"/>
            </a:ext>
          </a:extLst>
        </xdr:cNvPr>
        <xdr:cNvSpPr txBox="1">
          <a:spLocks noChangeArrowheads="1"/>
        </xdr:cNvSpPr>
      </xdr:nvSpPr>
      <xdr:spPr bwMode="auto">
        <a:xfrm>
          <a:off x="4249615" y="22530288"/>
          <a:ext cx="76200" cy="189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28575</xdr:rowOff>
    </xdr:to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id="{00000000-0008-0000-0400-000054010000}"/>
            </a:ext>
          </a:extLst>
        </xdr:cNvPr>
        <xdr:cNvSpPr txBox="1">
          <a:spLocks noChangeArrowheads="1"/>
        </xdr:cNvSpPr>
      </xdr:nvSpPr>
      <xdr:spPr bwMode="auto">
        <a:xfrm>
          <a:off x="4249615" y="22369096"/>
          <a:ext cx="76200" cy="189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28576</xdr:rowOff>
    </xdr:to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id="{00000000-0008-0000-0400-000055010000}"/>
            </a:ext>
          </a:extLst>
        </xdr:cNvPr>
        <xdr:cNvSpPr txBox="1">
          <a:spLocks noChangeArrowheads="1"/>
        </xdr:cNvSpPr>
      </xdr:nvSpPr>
      <xdr:spPr bwMode="auto">
        <a:xfrm>
          <a:off x="4249615" y="22530288"/>
          <a:ext cx="76200" cy="189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28576</xdr:rowOff>
    </xdr:to>
    <xdr:sp macro="" textlink="">
      <xdr:nvSpPr>
        <xdr:cNvPr id="342" name="Text Box 2">
          <a:extLst>
            <a:ext uri="{FF2B5EF4-FFF2-40B4-BE49-F238E27FC236}">
              <a16:creationId xmlns:a16="http://schemas.microsoft.com/office/drawing/2014/main" id="{00000000-0008-0000-0400-000056010000}"/>
            </a:ext>
          </a:extLst>
        </xdr:cNvPr>
        <xdr:cNvSpPr txBox="1">
          <a:spLocks noChangeArrowheads="1"/>
        </xdr:cNvSpPr>
      </xdr:nvSpPr>
      <xdr:spPr bwMode="auto">
        <a:xfrm>
          <a:off x="4249615" y="22691481"/>
          <a:ext cx="76200" cy="189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28576</xdr:rowOff>
    </xdr:to>
    <xdr:sp macro="" textlink="">
      <xdr:nvSpPr>
        <xdr:cNvPr id="343" name="Text Box 2">
          <a:extLst>
            <a:ext uri="{FF2B5EF4-FFF2-40B4-BE49-F238E27FC236}">
              <a16:creationId xmlns:a16="http://schemas.microsoft.com/office/drawing/2014/main" id="{00000000-0008-0000-0400-000057010000}"/>
            </a:ext>
          </a:extLst>
        </xdr:cNvPr>
        <xdr:cNvSpPr txBox="1">
          <a:spLocks noChangeArrowheads="1"/>
        </xdr:cNvSpPr>
      </xdr:nvSpPr>
      <xdr:spPr bwMode="auto">
        <a:xfrm>
          <a:off x="4249615" y="22530288"/>
          <a:ext cx="76200" cy="189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28575</xdr:rowOff>
    </xdr:to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00000000-0008-0000-0400-000058010000}"/>
            </a:ext>
          </a:extLst>
        </xdr:cNvPr>
        <xdr:cNvSpPr txBox="1">
          <a:spLocks noChangeArrowheads="1"/>
        </xdr:cNvSpPr>
      </xdr:nvSpPr>
      <xdr:spPr bwMode="auto">
        <a:xfrm>
          <a:off x="4249615" y="22691481"/>
          <a:ext cx="76200" cy="189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21248</xdr:rowOff>
    </xdr:to>
    <xdr:sp macro="" textlink="">
      <xdr:nvSpPr>
        <xdr:cNvPr id="345" name="Text Box 2">
          <a:extLst>
            <a:ext uri="{FF2B5EF4-FFF2-40B4-BE49-F238E27FC236}">
              <a16:creationId xmlns:a16="http://schemas.microsoft.com/office/drawing/2014/main" id="{00000000-0008-0000-0400-000059010000}"/>
            </a:ext>
          </a:extLst>
        </xdr:cNvPr>
        <xdr:cNvSpPr txBox="1">
          <a:spLocks noChangeArrowheads="1"/>
        </xdr:cNvSpPr>
      </xdr:nvSpPr>
      <xdr:spPr bwMode="auto">
        <a:xfrm>
          <a:off x="4687765" y="21416596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21247</xdr:rowOff>
    </xdr:to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00000000-0008-0000-0400-00005A010000}"/>
            </a:ext>
          </a:extLst>
        </xdr:cNvPr>
        <xdr:cNvSpPr txBox="1">
          <a:spLocks noChangeArrowheads="1"/>
        </xdr:cNvSpPr>
      </xdr:nvSpPr>
      <xdr:spPr bwMode="auto">
        <a:xfrm>
          <a:off x="4687765" y="21416596"/>
          <a:ext cx="76200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21248</xdr:rowOff>
    </xdr:to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00000000-0008-0000-0400-00005B010000}"/>
            </a:ext>
          </a:extLst>
        </xdr:cNvPr>
        <xdr:cNvSpPr txBox="1">
          <a:spLocks noChangeArrowheads="1"/>
        </xdr:cNvSpPr>
      </xdr:nvSpPr>
      <xdr:spPr bwMode="auto">
        <a:xfrm>
          <a:off x="4687765" y="21416596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21247</xdr:rowOff>
    </xdr:to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00000000-0008-0000-0400-00005C010000}"/>
            </a:ext>
          </a:extLst>
        </xdr:cNvPr>
        <xdr:cNvSpPr txBox="1">
          <a:spLocks noChangeArrowheads="1"/>
        </xdr:cNvSpPr>
      </xdr:nvSpPr>
      <xdr:spPr bwMode="auto">
        <a:xfrm>
          <a:off x="4687765" y="21416596"/>
          <a:ext cx="76200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21249</xdr:rowOff>
    </xdr:to>
    <xdr:sp macro="" textlink="">
      <xdr:nvSpPr>
        <xdr:cNvPr id="349" name="Text Box 2">
          <a:extLst>
            <a:ext uri="{FF2B5EF4-FFF2-40B4-BE49-F238E27FC236}">
              <a16:creationId xmlns:a16="http://schemas.microsoft.com/office/drawing/2014/main" id="{00000000-0008-0000-0400-00005D010000}"/>
            </a:ext>
          </a:extLst>
        </xdr:cNvPr>
        <xdr:cNvSpPr txBox="1">
          <a:spLocks noChangeArrowheads="1"/>
        </xdr:cNvSpPr>
      </xdr:nvSpPr>
      <xdr:spPr bwMode="auto">
        <a:xfrm>
          <a:off x="4687765" y="21416596"/>
          <a:ext cx="76200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21247</xdr:rowOff>
    </xdr:to>
    <xdr:sp macro="" textlink="">
      <xdr:nvSpPr>
        <xdr:cNvPr id="350" name="Text Box 2">
          <a:extLst>
            <a:ext uri="{FF2B5EF4-FFF2-40B4-BE49-F238E27FC236}">
              <a16:creationId xmlns:a16="http://schemas.microsoft.com/office/drawing/2014/main" id="{00000000-0008-0000-0400-00005E010000}"/>
            </a:ext>
          </a:extLst>
        </xdr:cNvPr>
        <xdr:cNvSpPr txBox="1">
          <a:spLocks noChangeArrowheads="1"/>
        </xdr:cNvSpPr>
      </xdr:nvSpPr>
      <xdr:spPr bwMode="auto">
        <a:xfrm>
          <a:off x="4687765" y="21416596"/>
          <a:ext cx="76200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21248</xdr:rowOff>
    </xdr:to>
    <xdr:sp macro="" textlink="">
      <xdr:nvSpPr>
        <xdr:cNvPr id="351" name="Text Box 2">
          <a:extLst>
            <a:ext uri="{FF2B5EF4-FFF2-40B4-BE49-F238E27FC236}">
              <a16:creationId xmlns:a16="http://schemas.microsoft.com/office/drawing/2014/main" id="{00000000-0008-0000-0400-00005F010000}"/>
            </a:ext>
          </a:extLst>
        </xdr:cNvPr>
        <xdr:cNvSpPr txBox="1">
          <a:spLocks noChangeArrowheads="1"/>
        </xdr:cNvSpPr>
      </xdr:nvSpPr>
      <xdr:spPr bwMode="auto">
        <a:xfrm>
          <a:off x="4687765" y="21416596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295</xdr:row>
      <xdr:rowOff>13921</xdr:rowOff>
    </xdr:to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id="{00000000-0008-0000-0400-000060010000}"/>
            </a:ext>
          </a:extLst>
        </xdr:cNvPr>
        <xdr:cNvSpPr txBox="1">
          <a:spLocks noChangeArrowheads="1"/>
        </xdr:cNvSpPr>
      </xdr:nvSpPr>
      <xdr:spPr bwMode="auto">
        <a:xfrm>
          <a:off x="4249615" y="21416596"/>
          <a:ext cx="76200" cy="3363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295</xdr:row>
      <xdr:rowOff>13921</xdr:rowOff>
    </xdr:to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id="{00000000-0008-0000-0400-000061010000}"/>
            </a:ext>
          </a:extLst>
        </xdr:cNvPr>
        <xdr:cNvSpPr txBox="1">
          <a:spLocks noChangeArrowheads="1"/>
        </xdr:cNvSpPr>
      </xdr:nvSpPr>
      <xdr:spPr bwMode="auto">
        <a:xfrm>
          <a:off x="4687765" y="21416596"/>
          <a:ext cx="76200" cy="3363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21248</xdr:rowOff>
    </xdr:to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00000000-0008-0000-0400-000062010000}"/>
            </a:ext>
          </a:extLst>
        </xdr:cNvPr>
        <xdr:cNvSpPr txBox="1">
          <a:spLocks noChangeArrowheads="1"/>
        </xdr:cNvSpPr>
      </xdr:nvSpPr>
      <xdr:spPr bwMode="auto">
        <a:xfrm>
          <a:off x="4249615" y="21570462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21248</xdr:rowOff>
    </xdr:to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00000000-0008-0000-0400-000063010000}"/>
            </a:ext>
          </a:extLst>
        </xdr:cNvPr>
        <xdr:cNvSpPr txBox="1">
          <a:spLocks noChangeArrowheads="1"/>
        </xdr:cNvSpPr>
      </xdr:nvSpPr>
      <xdr:spPr bwMode="auto">
        <a:xfrm>
          <a:off x="4687765" y="21570462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21250</xdr:rowOff>
    </xdr:to>
    <xdr:sp macro="" textlink="">
      <xdr:nvSpPr>
        <xdr:cNvPr id="356" name="Text Box 2">
          <a:extLst>
            <a:ext uri="{FF2B5EF4-FFF2-40B4-BE49-F238E27FC236}">
              <a16:creationId xmlns:a16="http://schemas.microsoft.com/office/drawing/2014/main" id="{00000000-0008-0000-0400-000064010000}"/>
            </a:ext>
          </a:extLst>
        </xdr:cNvPr>
        <xdr:cNvSpPr txBox="1">
          <a:spLocks noChangeArrowheads="1"/>
        </xdr:cNvSpPr>
      </xdr:nvSpPr>
      <xdr:spPr bwMode="auto">
        <a:xfrm>
          <a:off x="4687765" y="21570462"/>
          <a:ext cx="76200" cy="182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295</xdr:row>
      <xdr:rowOff>13920</xdr:rowOff>
    </xdr:to>
    <xdr:sp macro="" textlink="">
      <xdr:nvSpPr>
        <xdr:cNvPr id="357" name="Text Box 2">
          <a:extLst>
            <a:ext uri="{FF2B5EF4-FFF2-40B4-BE49-F238E27FC236}">
              <a16:creationId xmlns:a16="http://schemas.microsoft.com/office/drawing/2014/main" id="{00000000-0008-0000-0400-000065010000}"/>
            </a:ext>
          </a:extLst>
        </xdr:cNvPr>
        <xdr:cNvSpPr txBox="1">
          <a:spLocks noChangeArrowheads="1"/>
        </xdr:cNvSpPr>
      </xdr:nvSpPr>
      <xdr:spPr bwMode="auto">
        <a:xfrm>
          <a:off x="4687765" y="21416596"/>
          <a:ext cx="76200" cy="336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21249</xdr:rowOff>
    </xdr:to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00000000-0008-0000-0400-000066010000}"/>
            </a:ext>
          </a:extLst>
        </xdr:cNvPr>
        <xdr:cNvSpPr txBox="1">
          <a:spLocks noChangeArrowheads="1"/>
        </xdr:cNvSpPr>
      </xdr:nvSpPr>
      <xdr:spPr bwMode="auto">
        <a:xfrm>
          <a:off x="4687765" y="21570462"/>
          <a:ext cx="76200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295</xdr:row>
      <xdr:rowOff>13921</xdr:rowOff>
    </xdr:to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00000000-0008-0000-0400-000067010000}"/>
            </a:ext>
          </a:extLst>
        </xdr:cNvPr>
        <xdr:cNvSpPr txBox="1">
          <a:spLocks noChangeArrowheads="1"/>
        </xdr:cNvSpPr>
      </xdr:nvSpPr>
      <xdr:spPr bwMode="auto">
        <a:xfrm>
          <a:off x="4249615" y="21416596"/>
          <a:ext cx="76200" cy="3363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21248</xdr:rowOff>
    </xdr:to>
    <xdr:sp macro="" textlink="">
      <xdr:nvSpPr>
        <xdr:cNvPr id="360" name="Text Box 2">
          <a:extLst>
            <a:ext uri="{FF2B5EF4-FFF2-40B4-BE49-F238E27FC236}">
              <a16:creationId xmlns:a16="http://schemas.microsoft.com/office/drawing/2014/main" id="{00000000-0008-0000-0400-000068010000}"/>
            </a:ext>
          </a:extLst>
        </xdr:cNvPr>
        <xdr:cNvSpPr txBox="1">
          <a:spLocks noChangeArrowheads="1"/>
        </xdr:cNvSpPr>
      </xdr:nvSpPr>
      <xdr:spPr bwMode="auto">
        <a:xfrm>
          <a:off x="4249615" y="21570462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21250</xdr:rowOff>
    </xdr:to>
    <xdr:sp macro="" textlink="">
      <xdr:nvSpPr>
        <xdr:cNvPr id="361" name="Text Box 2">
          <a:extLst>
            <a:ext uri="{FF2B5EF4-FFF2-40B4-BE49-F238E27FC236}">
              <a16:creationId xmlns:a16="http://schemas.microsoft.com/office/drawing/2014/main" id="{00000000-0008-0000-0400-000069010000}"/>
            </a:ext>
          </a:extLst>
        </xdr:cNvPr>
        <xdr:cNvSpPr txBox="1">
          <a:spLocks noChangeArrowheads="1"/>
        </xdr:cNvSpPr>
      </xdr:nvSpPr>
      <xdr:spPr bwMode="auto">
        <a:xfrm>
          <a:off x="4249615" y="21570462"/>
          <a:ext cx="76200" cy="182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295</xdr:row>
      <xdr:rowOff>13920</xdr:rowOff>
    </xdr:to>
    <xdr:sp macro="" textlink="">
      <xdr:nvSpPr>
        <xdr:cNvPr id="362" name="Text Box 2">
          <a:extLst>
            <a:ext uri="{FF2B5EF4-FFF2-40B4-BE49-F238E27FC236}">
              <a16:creationId xmlns:a16="http://schemas.microsoft.com/office/drawing/2014/main" id="{00000000-0008-0000-0400-00006A010000}"/>
            </a:ext>
          </a:extLst>
        </xdr:cNvPr>
        <xdr:cNvSpPr txBox="1">
          <a:spLocks noChangeArrowheads="1"/>
        </xdr:cNvSpPr>
      </xdr:nvSpPr>
      <xdr:spPr bwMode="auto">
        <a:xfrm>
          <a:off x="4249615" y="21416596"/>
          <a:ext cx="76200" cy="336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21249</xdr:rowOff>
    </xdr:to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00000000-0008-0000-0400-00006B010000}"/>
            </a:ext>
          </a:extLst>
        </xdr:cNvPr>
        <xdr:cNvSpPr txBox="1">
          <a:spLocks noChangeArrowheads="1"/>
        </xdr:cNvSpPr>
      </xdr:nvSpPr>
      <xdr:spPr bwMode="auto">
        <a:xfrm>
          <a:off x="4249615" y="21570462"/>
          <a:ext cx="76200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295</xdr:row>
      <xdr:rowOff>13921</xdr:rowOff>
    </xdr:to>
    <xdr:sp macro="" textlink="">
      <xdr:nvSpPr>
        <xdr:cNvPr id="364" name="Text Box 2">
          <a:extLst>
            <a:ext uri="{FF2B5EF4-FFF2-40B4-BE49-F238E27FC236}">
              <a16:creationId xmlns:a16="http://schemas.microsoft.com/office/drawing/2014/main" id="{00000000-0008-0000-0400-00006C010000}"/>
            </a:ext>
          </a:extLst>
        </xdr:cNvPr>
        <xdr:cNvSpPr txBox="1">
          <a:spLocks noChangeArrowheads="1"/>
        </xdr:cNvSpPr>
      </xdr:nvSpPr>
      <xdr:spPr bwMode="auto">
        <a:xfrm>
          <a:off x="4687765" y="21416596"/>
          <a:ext cx="76200" cy="3363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21248</xdr:rowOff>
    </xdr:to>
    <xdr:sp macro="" textlink="">
      <xdr:nvSpPr>
        <xdr:cNvPr id="365" name="Text Box 2">
          <a:extLst>
            <a:ext uri="{FF2B5EF4-FFF2-40B4-BE49-F238E27FC236}">
              <a16:creationId xmlns:a16="http://schemas.microsoft.com/office/drawing/2014/main" id="{00000000-0008-0000-0400-00006D010000}"/>
            </a:ext>
          </a:extLst>
        </xdr:cNvPr>
        <xdr:cNvSpPr txBox="1">
          <a:spLocks noChangeArrowheads="1"/>
        </xdr:cNvSpPr>
      </xdr:nvSpPr>
      <xdr:spPr bwMode="auto">
        <a:xfrm>
          <a:off x="4687765" y="21570462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295</xdr:row>
      <xdr:rowOff>13921</xdr:rowOff>
    </xdr:to>
    <xdr:sp macro="" textlink="">
      <xdr:nvSpPr>
        <xdr:cNvPr id="366" name="Text Box 2">
          <a:extLst>
            <a:ext uri="{FF2B5EF4-FFF2-40B4-BE49-F238E27FC236}">
              <a16:creationId xmlns:a16="http://schemas.microsoft.com/office/drawing/2014/main" id="{00000000-0008-0000-0400-00006E010000}"/>
            </a:ext>
          </a:extLst>
        </xdr:cNvPr>
        <xdr:cNvSpPr txBox="1">
          <a:spLocks noChangeArrowheads="1"/>
        </xdr:cNvSpPr>
      </xdr:nvSpPr>
      <xdr:spPr bwMode="auto">
        <a:xfrm>
          <a:off x="4687765" y="21416596"/>
          <a:ext cx="76200" cy="3363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21248</xdr:rowOff>
    </xdr:to>
    <xdr:sp macro="" textlink="">
      <xdr:nvSpPr>
        <xdr:cNvPr id="367" name="Text Box 2">
          <a:extLst>
            <a:ext uri="{FF2B5EF4-FFF2-40B4-BE49-F238E27FC236}">
              <a16:creationId xmlns:a16="http://schemas.microsoft.com/office/drawing/2014/main" id="{00000000-0008-0000-0400-00006F010000}"/>
            </a:ext>
          </a:extLst>
        </xdr:cNvPr>
        <xdr:cNvSpPr txBox="1">
          <a:spLocks noChangeArrowheads="1"/>
        </xdr:cNvSpPr>
      </xdr:nvSpPr>
      <xdr:spPr bwMode="auto">
        <a:xfrm>
          <a:off x="4687765" y="21570462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21250</xdr:rowOff>
    </xdr:to>
    <xdr:sp macro="" textlink="">
      <xdr:nvSpPr>
        <xdr:cNvPr id="368" name="Text Box 2">
          <a:extLst>
            <a:ext uri="{FF2B5EF4-FFF2-40B4-BE49-F238E27FC236}">
              <a16:creationId xmlns:a16="http://schemas.microsoft.com/office/drawing/2014/main" id="{00000000-0008-0000-0400-000070010000}"/>
            </a:ext>
          </a:extLst>
        </xdr:cNvPr>
        <xdr:cNvSpPr txBox="1">
          <a:spLocks noChangeArrowheads="1"/>
        </xdr:cNvSpPr>
      </xdr:nvSpPr>
      <xdr:spPr bwMode="auto">
        <a:xfrm>
          <a:off x="4687765" y="21570462"/>
          <a:ext cx="76200" cy="182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295</xdr:row>
      <xdr:rowOff>13920</xdr:rowOff>
    </xdr:to>
    <xdr:sp macro="" textlink="">
      <xdr:nvSpPr>
        <xdr:cNvPr id="369" name="Text Box 2">
          <a:extLst>
            <a:ext uri="{FF2B5EF4-FFF2-40B4-BE49-F238E27FC236}">
              <a16:creationId xmlns:a16="http://schemas.microsoft.com/office/drawing/2014/main" id="{00000000-0008-0000-0400-000071010000}"/>
            </a:ext>
          </a:extLst>
        </xdr:cNvPr>
        <xdr:cNvSpPr txBox="1">
          <a:spLocks noChangeArrowheads="1"/>
        </xdr:cNvSpPr>
      </xdr:nvSpPr>
      <xdr:spPr bwMode="auto">
        <a:xfrm>
          <a:off x="4687765" y="21416596"/>
          <a:ext cx="76200" cy="336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21249</xdr:rowOff>
    </xdr:to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id="{00000000-0008-0000-0400-000072010000}"/>
            </a:ext>
          </a:extLst>
        </xdr:cNvPr>
        <xdr:cNvSpPr txBox="1">
          <a:spLocks noChangeArrowheads="1"/>
        </xdr:cNvSpPr>
      </xdr:nvSpPr>
      <xdr:spPr bwMode="auto">
        <a:xfrm>
          <a:off x="4687765" y="21570462"/>
          <a:ext cx="76200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295</xdr:row>
      <xdr:rowOff>21248</xdr:rowOff>
    </xdr:to>
    <xdr:sp macro="" textlink="">
      <xdr:nvSpPr>
        <xdr:cNvPr id="371" name="Text Box 2">
          <a:extLst>
            <a:ext uri="{FF2B5EF4-FFF2-40B4-BE49-F238E27FC236}">
              <a16:creationId xmlns:a16="http://schemas.microsoft.com/office/drawing/2014/main" id="{00000000-0008-0000-0400-000073010000}"/>
            </a:ext>
          </a:extLst>
        </xdr:cNvPr>
        <xdr:cNvSpPr txBox="1">
          <a:spLocks noChangeArrowheads="1"/>
        </xdr:cNvSpPr>
      </xdr:nvSpPr>
      <xdr:spPr bwMode="auto">
        <a:xfrm>
          <a:off x="4249615" y="21570462"/>
          <a:ext cx="76200" cy="3436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295</xdr:row>
      <xdr:rowOff>21248</xdr:rowOff>
    </xdr:to>
    <xdr:sp macro="" textlink="">
      <xdr:nvSpPr>
        <xdr:cNvPr id="372" name="Text Box 2">
          <a:extLst>
            <a:ext uri="{FF2B5EF4-FFF2-40B4-BE49-F238E27FC236}">
              <a16:creationId xmlns:a16="http://schemas.microsoft.com/office/drawing/2014/main" id="{00000000-0008-0000-0400-000074010000}"/>
            </a:ext>
          </a:extLst>
        </xdr:cNvPr>
        <xdr:cNvSpPr txBox="1">
          <a:spLocks noChangeArrowheads="1"/>
        </xdr:cNvSpPr>
      </xdr:nvSpPr>
      <xdr:spPr bwMode="auto">
        <a:xfrm>
          <a:off x="4687765" y="21570462"/>
          <a:ext cx="76200" cy="3436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28574</xdr:rowOff>
    </xdr:to>
    <xdr:sp macro="" textlink="">
      <xdr:nvSpPr>
        <xdr:cNvPr id="373" name="Text Box 2">
          <a:extLst>
            <a:ext uri="{FF2B5EF4-FFF2-40B4-BE49-F238E27FC236}">
              <a16:creationId xmlns:a16="http://schemas.microsoft.com/office/drawing/2014/main" id="{00000000-0008-0000-0400-000075010000}"/>
            </a:ext>
          </a:extLst>
        </xdr:cNvPr>
        <xdr:cNvSpPr txBox="1">
          <a:spLocks noChangeArrowheads="1"/>
        </xdr:cNvSpPr>
      </xdr:nvSpPr>
      <xdr:spPr bwMode="auto">
        <a:xfrm>
          <a:off x="4249615" y="21724327"/>
          <a:ext cx="76200" cy="189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28574</xdr:rowOff>
    </xdr:to>
    <xdr:sp macro="" textlink="">
      <xdr:nvSpPr>
        <xdr:cNvPr id="374" name="Text Box 2">
          <a:extLst>
            <a:ext uri="{FF2B5EF4-FFF2-40B4-BE49-F238E27FC236}">
              <a16:creationId xmlns:a16="http://schemas.microsoft.com/office/drawing/2014/main" id="{00000000-0008-0000-0400-000076010000}"/>
            </a:ext>
          </a:extLst>
        </xdr:cNvPr>
        <xdr:cNvSpPr txBox="1">
          <a:spLocks noChangeArrowheads="1"/>
        </xdr:cNvSpPr>
      </xdr:nvSpPr>
      <xdr:spPr bwMode="auto">
        <a:xfrm>
          <a:off x="4687765" y="21724327"/>
          <a:ext cx="76200" cy="189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28576</xdr:rowOff>
    </xdr:to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00000000-0008-0000-0400-000077010000}"/>
            </a:ext>
          </a:extLst>
        </xdr:cNvPr>
        <xdr:cNvSpPr txBox="1">
          <a:spLocks noChangeArrowheads="1"/>
        </xdr:cNvSpPr>
      </xdr:nvSpPr>
      <xdr:spPr bwMode="auto">
        <a:xfrm>
          <a:off x="4687765" y="21724327"/>
          <a:ext cx="76200" cy="189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295</xdr:row>
      <xdr:rowOff>21247</xdr:rowOff>
    </xdr:to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id="{00000000-0008-0000-0400-000078010000}"/>
            </a:ext>
          </a:extLst>
        </xdr:cNvPr>
        <xdr:cNvSpPr txBox="1">
          <a:spLocks noChangeArrowheads="1"/>
        </xdr:cNvSpPr>
      </xdr:nvSpPr>
      <xdr:spPr bwMode="auto">
        <a:xfrm>
          <a:off x="4687765" y="21570462"/>
          <a:ext cx="76200" cy="3436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28575</xdr:rowOff>
    </xdr:to>
    <xdr:sp macro="" textlink="">
      <xdr:nvSpPr>
        <xdr:cNvPr id="377" name="Text Box 2">
          <a:extLst>
            <a:ext uri="{FF2B5EF4-FFF2-40B4-BE49-F238E27FC236}">
              <a16:creationId xmlns:a16="http://schemas.microsoft.com/office/drawing/2014/main" id="{00000000-0008-0000-0400-000079010000}"/>
            </a:ext>
          </a:extLst>
        </xdr:cNvPr>
        <xdr:cNvSpPr txBox="1">
          <a:spLocks noChangeArrowheads="1"/>
        </xdr:cNvSpPr>
      </xdr:nvSpPr>
      <xdr:spPr bwMode="auto">
        <a:xfrm>
          <a:off x="4687765" y="21724327"/>
          <a:ext cx="76200" cy="189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295</xdr:row>
      <xdr:rowOff>21248</xdr:rowOff>
    </xdr:to>
    <xdr:sp macro="" textlink="">
      <xdr:nvSpPr>
        <xdr:cNvPr id="378" name="Text Box 2">
          <a:extLst>
            <a:ext uri="{FF2B5EF4-FFF2-40B4-BE49-F238E27FC236}">
              <a16:creationId xmlns:a16="http://schemas.microsoft.com/office/drawing/2014/main" id="{00000000-0008-0000-0400-00007A010000}"/>
            </a:ext>
          </a:extLst>
        </xdr:cNvPr>
        <xdr:cNvSpPr txBox="1">
          <a:spLocks noChangeArrowheads="1"/>
        </xdr:cNvSpPr>
      </xdr:nvSpPr>
      <xdr:spPr bwMode="auto">
        <a:xfrm>
          <a:off x="4249615" y="21570462"/>
          <a:ext cx="76200" cy="3436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28574</xdr:rowOff>
    </xdr:to>
    <xdr:sp macro="" textlink="">
      <xdr:nvSpPr>
        <xdr:cNvPr id="379" name="Text Box 2">
          <a:extLst>
            <a:ext uri="{FF2B5EF4-FFF2-40B4-BE49-F238E27FC236}">
              <a16:creationId xmlns:a16="http://schemas.microsoft.com/office/drawing/2014/main" id="{00000000-0008-0000-0400-00007B010000}"/>
            </a:ext>
          </a:extLst>
        </xdr:cNvPr>
        <xdr:cNvSpPr txBox="1">
          <a:spLocks noChangeArrowheads="1"/>
        </xdr:cNvSpPr>
      </xdr:nvSpPr>
      <xdr:spPr bwMode="auto">
        <a:xfrm>
          <a:off x="4249615" y="21724327"/>
          <a:ext cx="76200" cy="189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28576</xdr:rowOff>
    </xdr:to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id="{00000000-0008-0000-0400-00007C010000}"/>
            </a:ext>
          </a:extLst>
        </xdr:cNvPr>
        <xdr:cNvSpPr txBox="1">
          <a:spLocks noChangeArrowheads="1"/>
        </xdr:cNvSpPr>
      </xdr:nvSpPr>
      <xdr:spPr bwMode="auto">
        <a:xfrm>
          <a:off x="4249615" y="21724327"/>
          <a:ext cx="76200" cy="189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295</xdr:row>
      <xdr:rowOff>21247</xdr:rowOff>
    </xdr:to>
    <xdr:sp macro="" textlink="">
      <xdr:nvSpPr>
        <xdr:cNvPr id="381" name="Text Box 2">
          <a:extLst>
            <a:ext uri="{FF2B5EF4-FFF2-40B4-BE49-F238E27FC236}">
              <a16:creationId xmlns:a16="http://schemas.microsoft.com/office/drawing/2014/main" id="{00000000-0008-0000-0400-00007D010000}"/>
            </a:ext>
          </a:extLst>
        </xdr:cNvPr>
        <xdr:cNvSpPr txBox="1">
          <a:spLocks noChangeArrowheads="1"/>
        </xdr:cNvSpPr>
      </xdr:nvSpPr>
      <xdr:spPr bwMode="auto">
        <a:xfrm>
          <a:off x="4249615" y="21570462"/>
          <a:ext cx="76200" cy="3436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28575</xdr:rowOff>
    </xdr:to>
    <xdr:sp macro="" textlink="">
      <xdr:nvSpPr>
        <xdr:cNvPr id="382" name="Text Box 2">
          <a:extLst>
            <a:ext uri="{FF2B5EF4-FFF2-40B4-BE49-F238E27FC236}">
              <a16:creationId xmlns:a16="http://schemas.microsoft.com/office/drawing/2014/main" id="{00000000-0008-0000-0400-00007E010000}"/>
            </a:ext>
          </a:extLst>
        </xdr:cNvPr>
        <xdr:cNvSpPr txBox="1">
          <a:spLocks noChangeArrowheads="1"/>
        </xdr:cNvSpPr>
      </xdr:nvSpPr>
      <xdr:spPr bwMode="auto">
        <a:xfrm>
          <a:off x="4249615" y="21724327"/>
          <a:ext cx="76200" cy="189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295</xdr:row>
      <xdr:rowOff>21248</xdr:rowOff>
    </xdr:to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00000000-0008-0000-0400-00007F010000}"/>
            </a:ext>
          </a:extLst>
        </xdr:cNvPr>
        <xdr:cNvSpPr txBox="1">
          <a:spLocks noChangeArrowheads="1"/>
        </xdr:cNvSpPr>
      </xdr:nvSpPr>
      <xdr:spPr bwMode="auto">
        <a:xfrm>
          <a:off x="4687765" y="21570462"/>
          <a:ext cx="76200" cy="3436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28574</xdr:rowOff>
    </xdr:to>
    <xdr:sp macro="" textlink="">
      <xdr:nvSpPr>
        <xdr:cNvPr id="384" name="Text Box 2">
          <a:extLst>
            <a:ext uri="{FF2B5EF4-FFF2-40B4-BE49-F238E27FC236}">
              <a16:creationId xmlns:a16="http://schemas.microsoft.com/office/drawing/2014/main" id="{00000000-0008-0000-0400-000080010000}"/>
            </a:ext>
          </a:extLst>
        </xdr:cNvPr>
        <xdr:cNvSpPr txBox="1">
          <a:spLocks noChangeArrowheads="1"/>
        </xdr:cNvSpPr>
      </xdr:nvSpPr>
      <xdr:spPr bwMode="auto">
        <a:xfrm>
          <a:off x="4687765" y="21724327"/>
          <a:ext cx="76200" cy="189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295</xdr:row>
      <xdr:rowOff>21248</xdr:rowOff>
    </xdr:to>
    <xdr:sp macro="" textlink="">
      <xdr:nvSpPr>
        <xdr:cNvPr id="385" name="Text Box 2">
          <a:extLst>
            <a:ext uri="{FF2B5EF4-FFF2-40B4-BE49-F238E27FC236}">
              <a16:creationId xmlns:a16="http://schemas.microsoft.com/office/drawing/2014/main" id="{00000000-0008-0000-0400-000081010000}"/>
            </a:ext>
          </a:extLst>
        </xdr:cNvPr>
        <xdr:cNvSpPr txBox="1">
          <a:spLocks noChangeArrowheads="1"/>
        </xdr:cNvSpPr>
      </xdr:nvSpPr>
      <xdr:spPr bwMode="auto">
        <a:xfrm>
          <a:off x="4687765" y="21570462"/>
          <a:ext cx="76200" cy="3436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28574</xdr:rowOff>
    </xdr:to>
    <xdr:sp macro="" textlink="">
      <xdr:nvSpPr>
        <xdr:cNvPr id="386" name="Text Box 2">
          <a:extLst>
            <a:ext uri="{FF2B5EF4-FFF2-40B4-BE49-F238E27FC236}">
              <a16:creationId xmlns:a16="http://schemas.microsoft.com/office/drawing/2014/main" id="{00000000-0008-0000-0400-000082010000}"/>
            </a:ext>
          </a:extLst>
        </xdr:cNvPr>
        <xdr:cNvSpPr txBox="1">
          <a:spLocks noChangeArrowheads="1"/>
        </xdr:cNvSpPr>
      </xdr:nvSpPr>
      <xdr:spPr bwMode="auto">
        <a:xfrm>
          <a:off x="4687765" y="21724327"/>
          <a:ext cx="76200" cy="189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28576</xdr:rowOff>
    </xdr:to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id="{00000000-0008-0000-0400-000083010000}"/>
            </a:ext>
          </a:extLst>
        </xdr:cNvPr>
        <xdr:cNvSpPr txBox="1">
          <a:spLocks noChangeArrowheads="1"/>
        </xdr:cNvSpPr>
      </xdr:nvSpPr>
      <xdr:spPr bwMode="auto">
        <a:xfrm>
          <a:off x="4687765" y="21724327"/>
          <a:ext cx="76200" cy="189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295</xdr:row>
      <xdr:rowOff>21247</xdr:rowOff>
    </xdr:to>
    <xdr:sp macro="" textlink="">
      <xdr:nvSpPr>
        <xdr:cNvPr id="388" name="Text Box 2">
          <a:extLst>
            <a:ext uri="{FF2B5EF4-FFF2-40B4-BE49-F238E27FC236}">
              <a16:creationId xmlns:a16="http://schemas.microsoft.com/office/drawing/2014/main" id="{00000000-0008-0000-0400-000084010000}"/>
            </a:ext>
          </a:extLst>
        </xdr:cNvPr>
        <xdr:cNvSpPr txBox="1">
          <a:spLocks noChangeArrowheads="1"/>
        </xdr:cNvSpPr>
      </xdr:nvSpPr>
      <xdr:spPr bwMode="auto">
        <a:xfrm>
          <a:off x="4687765" y="21570462"/>
          <a:ext cx="76200" cy="3436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28575</xdr:rowOff>
    </xdr:to>
    <xdr:sp macro="" textlink="">
      <xdr:nvSpPr>
        <xdr:cNvPr id="389" name="Text Box 2">
          <a:extLst>
            <a:ext uri="{FF2B5EF4-FFF2-40B4-BE49-F238E27FC236}">
              <a16:creationId xmlns:a16="http://schemas.microsoft.com/office/drawing/2014/main" id="{00000000-0008-0000-0400-000085010000}"/>
            </a:ext>
          </a:extLst>
        </xdr:cNvPr>
        <xdr:cNvSpPr txBox="1">
          <a:spLocks noChangeArrowheads="1"/>
        </xdr:cNvSpPr>
      </xdr:nvSpPr>
      <xdr:spPr bwMode="auto">
        <a:xfrm>
          <a:off x="4687765" y="21724327"/>
          <a:ext cx="76200" cy="189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295</xdr:row>
      <xdr:rowOff>28574</xdr:rowOff>
    </xdr:to>
    <xdr:sp macro="" textlink="">
      <xdr:nvSpPr>
        <xdr:cNvPr id="390" name="Text Box 2">
          <a:extLst>
            <a:ext uri="{FF2B5EF4-FFF2-40B4-BE49-F238E27FC236}">
              <a16:creationId xmlns:a16="http://schemas.microsoft.com/office/drawing/2014/main" id="{00000000-0008-0000-0400-000086010000}"/>
            </a:ext>
          </a:extLst>
        </xdr:cNvPr>
        <xdr:cNvSpPr txBox="1">
          <a:spLocks noChangeArrowheads="1"/>
        </xdr:cNvSpPr>
      </xdr:nvSpPr>
      <xdr:spPr bwMode="auto">
        <a:xfrm>
          <a:off x="4249615" y="21724327"/>
          <a:ext cx="76200" cy="35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295</xdr:row>
      <xdr:rowOff>28574</xdr:rowOff>
    </xdr:to>
    <xdr:sp macro="" textlink="">
      <xdr:nvSpPr>
        <xdr:cNvPr id="391" name="Text Box 2">
          <a:extLst>
            <a:ext uri="{FF2B5EF4-FFF2-40B4-BE49-F238E27FC236}">
              <a16:creationId xmlns:a16="http://schemas.microsoft.com/office/drawing/2014/main" id="{00000000-0008-0000-0400-000087010000}"/>
            </a:ext>
          </a:extLst>
        </xdr:cNvPr>
        <xdr:cNvSpPr txBox="1">
          <a:spLocks noChangeArrowheads="1"/>
        </xdr:cNvSpPr>
      </xdr:nvSpPr>
      <xdr:spPr bwMode="auto">
        <a:xfrm>
          <a:off x="4687765" y="21724327"/>
          <a:ext cx="76200" cy="35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28574</xdr:rowOff>
    </xdr:to>
    <xdr:sp macro="" textlink="">
      <xdr:nvSpPr>
        <xdr:cNvPr id="392" name="Text Box 2">
          <a:extLst>
            <a:ext uri="{FF2B5EF4-FFF2-40B4-BE49-F238E27FC236}">
              <a16:creationId xmlns:a16="http://schemas.microsoft.com/office/drawing/2014/main" id="{00000000-0008-0000-0400-000088010000}"/>
            </a:ext>
          </a:extLst>
        </xdr:cNvPr>
        <xdr:cNvSpPr txBox="1">
          <a:spLocks noChangeArrowheads="1"/>
        </xdr:cNvSpPr>
      </xdr:nvSpPr>
      <xdr:spPr bwMode="auto">
        <a:xfrm>
          <a:off x="4249615" y="21885519"/>
          <a:ext cx="76200" cy="189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28574</xdr:rowOff>
    </xdr:to>
    <xdr:sp macro="" textlink="">
      <xdr:nvSpPr>
        <xdr:cNvPr id="393" name="Text Box 2">
          <a:extLst>
            <a:ext uri="{FF2B5EF4-FFF2-40B4-BE49-F238E27FC236}">
              <a16:creationId xmlns:a16="http://schemas.microsoft.com/office/drawing/2014/main" id="{00000000-0008-0000-0400-000089010000}"/>
            </a:ext>
          </a:extLst>
        </xdr:cNvPr>
        <xdr:cNvSpPr txBox="1">
          <a:spLocks noChangeArrowheads="1"/>
        </xdr:cNvSpPr>
      </xdr:nvSpPr>
      <xdr:spPr bwMode="auto">
        <a:xfrm>
          <a:off x="4687765" y="21885519"/>
          <a:ext cx="76200" cy="189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28576</xdr:rowOff>
    </xdr:to>
    <xdr:sp macro="" textlink="">
      <xdr:nvSpPr>
        <xdr:cNvPr id="394" name="Text Box 2">
          <a:extLst>
            <a:ext uri="{FF2B5EF4-FFF2-40B4-BE49-F238E27FC236}">
              <a16:creationId xmlns:a16="http://schemas.microsoft.com/office/drawing/2014/main" id="{00000000-0008-0000-0400-00008A010000}"/>
            </a:ext>
          </a:extLst>
        </xdr:cNvPr>
        <xdr:cNvSpPr txBox="1">
          <a:spLocks noChangeArrowheads="1"/>
        </xdr:cNvSpPr>
      </xdr:nvSpPr>
      <xdr:spPr bwMode="auto">
        <a:xfrm>
          <a:off x="4687765" y="21885519"/>
          <a:ext cx="76200" cy="189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295</xdr:row>
      <xdr:rowOff>28573</xdr:rowOff>
    </xdr:to>
    <xdr:sp macro="" textlink="">
      <xdr:nvSpPr>
        <xdr:cNvPr id="395" name="Text Box 2">
          <a:extLst>
            <a:ext uri="{FF2B5EF4-FFF2-40B4-BE49-F238E27FC236}">
              <a16:creationId xmlns:a16="http://schemas.microsoft.com/office/drawing/2014/main" id="{00000000-0008-0000-0400-00008B010000}"/>
            </a:ext>
          </a:extLst>
        </xdr:cNvPr>
        <xdr:cNvSpPr txBox="1">
          <a:spLocks noChangeArrowheads="1"/>
        </xdr:cNvSpPr>
      </xdr:nvSpPr>
      <xdr:spPr bwMode="auto">
        <a:xfrm>
          <a:off x="4687765" y="21724327"/>
          <a:ext cx="76200" cy="3509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28575</xdr:rowOff>
    </xdr:to>
    <xdr:sp macro="" textlink="">
      <xdr:nvSpPr>
        <xdr:cNvPr id="396" name="Text Box 2">
          <a:extLst>
            <a:ext uri="{FF2B5EF4-FFF2-40B4-BE49-F238E27FC236}">
              <a16:creationId xmlns:a16="http://schemas.microsoft.com/office/drawing/2014/main" id="{00000000-0008-0000-0400-00008C010000}"/>
            </a:ext>
          </a:extLst>
        </xdr:cNvPr>
        <xdr:cNvSpPr txBox="1">
          <a:spLocks noChangeArrowheads="1"/>
        </xdr:cNvSpPr>
      </xdr:nvSpPr>
      <xdr:spPr bwMode="auto">
        <a:xfrm>
          <a:off x="4687765" y="21885519"/>
          <a:ext cx="76200" cy="189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295</xdr:row>
      <xdr:rowOff>28574</xdr:rowOff>
    </xdr:to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id="{00000000-0008-0000-0400-00008D010000}"/>
            </a:ext>
          </a:extLst>
        </xdr:cNvPr>
        <xdr:cNvSpPr txBox="1">
          <a:spLocks noChangeArrowheads="1"/>
        </xdr:cNvSpPr>
      </xdr:nvSpPr>
      <xdr:spPr bwMode="auto">
        <a:xfrm>
          <a:off x="4249615" y="21724327"/>
          <a:ext cx="76200" cy="35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28574</xdr:rowOff>
    </xdr:to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00000000-0008-0000-0400-00008E010000}"/>
            </a:ext>
          </a:extLst>
        </xdr:cNvPr>
        <xdr:cNvSpPr txBox="1">
          <a:spLocks noChangeArrowheads="1"/>
        </xdr:cNvSpPr>
      </xdr:nvSpPr>
      <xdr:spPr bwMode="auto">
        <a:xfrm>
          <a:off x="4249615" y="21885519"/>
          <a:ext cx="76200" cy="189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28576</xdr:rowOff>
    </xdr:to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id="{00000000-0008-0000-0400-00008F010000}"/>
            </a:ext>
          </a:extLst>
        </xdr:cNvPr>
        <xdr:cNvSpPr txBox="1">
          <a:spLocks noChangeArrowheads="1"/>
        </xdr:cNvSpPr>
      </xdr:nvSpPr>
      <xdr:spPr bwMode="auto">
        <a:xfrm>
          <a:off x="4249615" y="21885519"/>
          <a:ext cx="76200" cy="189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295</xdr:row>
      <xdr:rowOff>28573</xdr:rowOff>
    </xdr:to>
    <xdr:sp macro="" textlink="">
      <xdr:nvSpPr>
        <xdr:cNvPr id="400" name="Text Box 2">
          <a:extLst>
            <a:ext uri="{FF2B5EF4-FFF2-40B4-BE49-F238E27FC236}">
              <a16:creationId xmlns:a16="http://schemas.microsoft.com/office/drawing/2014/main" id="{00000000-0008-0000-0400-000090010000}"/>
            </a:ext>
          </a:extLst>
        </xdr:cNvPr>
        <xdr:cNvSpPr txBox="1">
          <a:spLocks noChangeArrowheads="1"/>
        </xdr:cNvSpPr>
      </xdr:nvSpPr>
      <xdr:spPr bwMode="auto">
        <a:xfrm>
          <a:off x="4249615" y="21724327"/>
          <a:ext cx="76200" cy="3509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28575</xdr:rowOff>
    </xdr:to>
    <xdr:sp macro="" textlink="">
      <xdr:nvSpPr>
        <xdr:cNvPr id="401" name="Text Box 2">
          <a:extLst>
            <a:ext uri="{FF2B5EF4-FFF2-40B4-BE49-F238E27FC236}">
              <a16:creationId xmlns:a16="http://schemas.microsoft.com/office/drawing/2014/main" id="{00000000-0008-0000-0400-000091010000}"/>
            </a:ext>
          </a:extLst>
        </xdr:cNvPr>
        <xdr:cNvSpPr txBox="1">
          <a:spLocks noChangeArrowheads="1"/>
        </xdr:cNvSpPr>
      </xdr:nvSpPr>
      <xdr:spPr bwMode="auto">
        <a:xfrm>
          <a:off x="4249615" y="21885519"/>
          <a:ext cx="76200" cy="189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295</xdr:row>
      <xdr:rowOff>28574</xdr:rowOff>
    </xdr:to>
    <xdr:sp macro="" textlink="">
      <xdr:nvSpPr>
        <xdr:cNvPr id="402" name="Text Box 2">
          <a:extLst>
            <a:ext uri="{FF2B5EF4-FFF2-40B4-BE49-F238E27FC236}">
              <a16:creationId xmlns:a16="http://schemas.microsoft.com/office/drawing/2014/main" id="{00000000-0008-0000-0400-000092010000}"/>
            </a:ext>
          </a:extLst>
        </xdr:cNvPr>
        <xdr:cNvSpPr txBox="1">
          <a:spLocks noChangeArrowheads="1"/>
        </xdr:cNvSpPr>
      </xdr:nvSpPr>
      <xdr:spPr bwMode="auto">
        <a:xfrm>
          <a:off x="4687765" y="21724327"/>
          <a:ext cx="76200" cy="35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28574</xdr:rowOff>
    </xdr:to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00000000-0008-0000-0400-000093010000}"/>
            </a:ext>
          </a:extLst>
        </xdr:cNvPr>
        <xdr:cNvSpPr txBox="1">
          <a:spLocks noChangeArrowheads="1"/>
        </xdr:cNvSpPr>
      </xdr:nvSpPr>
      <xdr:spPr bwMode="auto">
        <a:xfrm>
          <a:off x="4687765" y="21885519"/>
          <a:ext cx="76200" cy="189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295</xdr:row>
      <xdr:rowOff>28574</xdr:rowOff>
    </xdr:to>
    <xdr:sp macro="" textlink="">
      <xdr:nvSpPr>
        <xdr:cNvPr id="404" name="Text Box 2">
          <a:extLst>
            <a:ext uri="{FF2B5EF4-FFF2-40B4-BE49-F238E27FC236}">
              <a16:creationId xmlns:a16="http://schemas.microsoft.com/office/drawing/2014/main" id="{00000000-0008-0000-0400-000094010000}"/>
            </a:ext>
          </a:extLst>
        </xdr:cNvPr>
        <xdr:cNvSpPr txBox="1">
          <a:spLocks noChangeArrowheads="1"/>
        </xdr:cNvSpPr>
      </xdr:nvSpPr>
      <xdr:spPr bwMode="auto">
        <a:xfrm>
          <a:off x="4687765" y="21724327"/>
          <a:ext cx="76200" cy="35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28574</xdr:rowOff>
    </xdr:to>
    <xdr:sp macro="" textlink="">
      <xdr:nvSpPr>
        <xdr:cNvPr id="405" name="Text Box 2">
          <a:extLst>
            <a:ext uri="{FF2B5EF4-FFF2-40B4-BE49-F238E27FC236}">
              <a16:creationId xmlns:a16="http://schemas.microsoft.com/office/drawing/2014/main" id="{00000000-0008-0000-0400-000095010000}"/>
            </a:ext>
          </a:extLst>
        </xdr:cNvPr>
        <xdr:cNvSpPr txBox="1">
          <a:spLocks noChangeArrowheads="1"/>
        </xdr:cNvSpPr>
      </xdr:nvSpPr>
      <xdr:spPr bwMode="auto">
        <a:xfrm>
          <a:off x="4687765" y="21885519"/>
          <a:ext cx="76200" cy="189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28576</xdr:rowOff>
    </xdr:to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id="{00000000-0008-0000-0400-000096010000}"/>
            </a:ext>
          </a:extLst>
        </xdr:cNvPr>
        <xdr:cNvSpPr txBox="1">
          <a:spLocks noChangeArrowheads="1"/>
        </xdr:cNvSpPr>
      </xdr:nvSpPr>
      <xdr:spPr bwMode="auto">
        <a:xfrm>
          <a:off x="4687765" y="21885519"/>
          <a:ext cx="76200" cy="189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295</xdr:row>
      <xdr:rowOff>28573</xdr:rowOff>
    </xdr:to>
    <xdr:sp macro="" textlink="">
      <xdr:nvSpPr>
        <xdr:cNvPr id="407" name="Text Box 2">
          <a:extLst>
            <a:ext uri="{FF2B5EF4-FFF2-40B4-BE49-F238E27FC236}">
              <a16:creationId xmlns:a16="http://schemas.microsoft.com/office/drawing/2014/main" id="{00000000-0008-0000-0400-000097010000}"/>
            </a:ext>
          </a:extLst>
        </xdr:cNvPr>
        <xdr:cNvSpPr txBox="1">
          <a:spLocks noChangeArrowheads="1"/>
        </xdr:cNvSpPr>
      </xdr:nvSpPr>
      <xdr:spPr bwMode="auto">
        <a:xfrm>
          <a:off x="4687765" y="21724327"/>
          <a:ext cx="76200" cy="3509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28575</xdr:rowOff>
    </xdr:to>
    <xdr:sp macro="" textlink="">
      <xdr:nvSpPr>
        <xdr:cNvPr id="408" name="Text Box 2">
          <a:extLst>
            <a:ext uri="{FF2B5EF4-FFF2-40B4-BE49-F238E27FC236}">
              <a16:creationId xmlns:a16="http://schemas.microsoft.com/office/drawing/2014/main" id="{00000000-0008-0000-0400-000098010000}"/>
            </a:ext>
          </a:extLst>
        </xdr:cNvPr>
        <xdr:cNvSpPr txBox="1">
          <a:spLocks noChangeArrowheads="1"/>
        </xdr:cNvSpPr>
      </xdr:nvSpPr>
      <xdr:spPr bwMode="auto">
        <a:xfrm>
          <a:off x="4687765" y="21885519"/>
          <a:ext cx="76200" cy="189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295</xdr:row>
      <xdr:rowOff>28575</xdr:rowOff>
    </xdr:to>
    <xdr:sp macro="" textlink="">
      <xdr:nvSpPr>
        <xdr:cNvPr id="409" name="Text Box 2">
          <a:extLst>
            <a:ext uri="{FF2B5EF4-FFF2-40B4-BE49-F238E27FC236}">
              <a16:creationId xmlns:a16="http://schemas.microsoft.com/office/drawing/2014/main" id="{00000000-0008-0000-0400-000099010000}"/>
            </a:ext>
          </a:extLst>
        </xdr:cNvPr>
        <xdr:cNvSpPr txBox="1">
          <a:spLocks noChangeArrowheads="1"/>
        </xdr:cNvSpPr>
      </xdr:nvSpPr>
      <xdr:spPr bwMode="auto">
        <a:xfrm>
          <a:off x="4249615" y="21885519"/>
          <a:ext cx="76200" cy="35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295</xdr:row>
      <xdr:rowOff>28575</xdr:rowOff>
    </xdr:to>
    <xdr:sp macro="" textlink="">
      <xdr:nvSpPr>
        <xdr:cNvPr id="410" name="Text Box 2">
          <a:extLst>
            <a:ext uri="{FF2B5EF4-FFF2-40B4-BE49-F238E27FC236}">
              <a16:creationId xmlns:a16="http://schemas.microsoft.com/office/drawing/2014/main" id="{00000000-0008-0000-0400-00009A010000}"/>
            </a:ext>
          </a:extLst>
        </xdr:cNvPr>
        <xdr:cNvSpPr txBox="1">
          <a:spLocks noChangeArrowheads="1"/>
        </xdr:cNvSpPr>
      </xdr:nvSpPr>
      <xdr:spPr bwMode="auto">
        <a:xfrm>
          <a:off x="4687765" y="21885519"/>
          <a:ext cx="76200" cy="35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28575</xdr:rowOff>
    </xdr:to>
    <xdr:sp macro="" textlink="">
      <xdr:nvSpPr>
        <xdr:cNvPr id="411" name="Text Box 2">
          <a:extLst>
            <a:ext uri="{FF2B5EF4-FFF2-40B4-BE49-F238E27FC236}">
              <a16:creationId xmlns:a16="http://schemas.microsoft.com/office/drawing/2014/main" id="{00000000-0008-0000-0400-00009B010000}"/>
            </a:ext>
          </a:extLst>
        </xdr:cNvPr>
        <xdr:cNvSpPr txBox="1">
          <a:spLocks noChangeArrowheads="1"/>
        </xdr:cNvSpPr>
      </xdr:nvSpPr>
      <xdr:spPr bwMode="auto">
        <a:xfrm>
          <a:off x="4249615" y="22046712"/>
          <a:ext cx="76200" cy="189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28575</xdr:rowOff>
    </xdr:to>
    <xdr:sp macro="" textlink="">
      <xdr:nvSpPr>
        <xdr:cNvPr id="412" name="Text Box 2">
          <a:extLst>
            <a:ext uri="{FF2B5EF4-FFF2-40B4-BE49-F238E27FC236}">
              <a16:creationId xmlns:a16="http://schemas.microsoft.com/office/drawing/2014/main" id="{00000000-0008-0000-0400-00009C010000}"/>
            </a:ext>
          </a:extLst>
        </xdr:cNvPr>
        <xdr:cNvSpPr txBox="1">
          <a:spLocks noChangeArrowheads="1"/>
        </xdr:cNvSpPr>
      </xdr:nvSpPr>
      <xdr:spPr bwMode="auto">
        <a:xfrm>
          <a:off x="4687765" y="22046712"/>
          <a:ext cx="76200" cy="189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28577</xdr:rowOff>
    </xdr:to>
    <xdr:sp macro="" textlink="">
      <xdr:nvSpPr>
        <xdr:cNvPr id="413" name="Text Box 2">
          <a:extLst>
            <a:ext uri="{FF2B5EF4-FFF2-40B4-BE49-F238E27FC236}">
              <a16:creationId xmlns:a16="http://schemas.microsoft.com/office/drawing/2014/main" id="{00000000-0008-0000-0400-00009D010000}"/>
            </a:ext>
          </a:extLst>
        </xdr:cNvPr>
        <xdr:cNvSpPr txBox="1">
          <a:spLocks noChangeArrowheads="1"/>
        </xdr:cNvSpPr>
      </xdr:nvSpPr>
      <xdr:spPr bwMode="auto">
        <a:xfrm>
          <a:off x="4687765" y="22046712"/>
          <a:ext cx="76200" cy="189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295</xdr:row>
      <xdr:rowOff>28574</xdr:rowOff>
    </xdr:to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00000000-0008-0000-0400-00009E010000}"/>
            </a:ext>
          </a:extLst>
        </xdr:cNvPr>
        <xdr:cNvSpPr txBox="1">
          <a:spLocks noChangeArrowheads="1"/>
        </xdr:cNvSpPr>
      </xdr:nvSpPr>
      <xdr:spPr bwMode="auto">
        <a:xfrm>
          <a:off x="4687765" y="21885519"/>
          <a:ext cx="76200" cy="35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28576</xdr:rowOff>
    </xdr:to>
    <xdr:sp macro="" textlink="">
      <xdr:nvSpPr>
        <xdr:cNvPr id="415" name="Text Box 2">
          <a:extLst>
            <a:ext uri="{FF2B5EF4-FFF2-40B4-BE49-F238E27FC236}">
              <a16:creationId xmlns:a16="http://schemas.microsoft.com/office/drawing/2014/main" id="{00000000-0008-0000-0400-00009F010000}"/>
            </a:ext>
          </a:extLst>
        </xdr:cNvPr>
        <xdr:cNvSpPr txBox="1">
          <a:spLocks noChangeArrowheads="1"/>
        </xdr:cNvSpPr>
      </xdr:nvSpPr>
      <xdr:spPr bwMode="auto">
        <a:xfrm>
          <a:off x="4687765" y="22046712"/>
          <a:ext cx="76200" cy="189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295</xdr:row>
      <xdr:rowOff>28575</xdr:rowOff>
    </xdr:to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00000000-0008-0000-0400-0000A0010000}"/>
            </a:ext>
          </a:extLst>
        </xdr:cNvPr>
        <xdr:cNvSpPr txBox="1">
          <a:spLocks noChangeArrowheads="1"/>
        </xdr:cNvSpPr>
      </xdr:nvSpPr>
      <xdr:spPr bwMode="auto">
        <a:xfrm>
          <a:off x="4249615" y="21885519"/>
          <a:ext cx="76200" cy="35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28575</xdr:rowOff>
    </xdr:to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00000000-0008-0000-0400-0000A1010000}"/>
            </a:ext>
          </a:extLst>
        </xdr:cNvPr>
        <xdr:cNvSpPr txBox="1">
          <a:spLocks noChangeArrowheads="1"/>
        </xdr:cNvSpPr>
      </xdr:nvSpPr>
      <xdr:spPr bwMode="auto">
        <a:xfrm>
          <a:off x="4249615" y="22046712"/>
          <a:ext cx="76200" cy="189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28577</xdr:rowOff>
    </xdr:to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00000000-0008-0000-0400-0000A2010000}"/>
            </a:ext>
          </a:extLst>
        </xdr:cNvPr>
        <xdr:cNvSpPr txBox="1">
          <a:spLocks noChangeArrowheads="1"/>
        </xdr:cNvSpPr>
      </xdr:nvSpPr>
      <xdr:spPr bwMode="auto">
        <a:xfrm>
          <a:off x="4249615" y="22046712"/>
          <a:ext cx="76200" cy="189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295</xdr:row>
      <xdr:rowOff>28574</xdr:rowOff>
    </xdr:to>
    <xdr:sp macro="" textlink="">
      <xdr:nvSpPr>
        <xdr:cNvPr id="419" name="Text Box 2">
          <a:extLst>
            <a:ext uri="{FF2B5EF4-FFF2-40B4-BE49-F238E27FC236}">
              <a16:creationId xmlns:a16="http://schemas.microsoft.com/office/drawing/2014/main" id="{00000000-0008-0000-0400-0000A3010000}"/>
            </a:ext>
          </a:extLst>
        </xdr:cNvPr>
        <xdr:cNvSpPr txBox="1">
          <a:spLocks noChangeArrowheads="1"/>
        </xdr:cNvSpPr>
      </xdr:nvSpPr>
      <xdr:spPr bwMode="auto">
        <a:xfrm>
          <a:off x="4249615" y="21885519"/>
          <a:ext cx="76200" cy="35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28576</xdr:rowOff>
    </xdr:to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00000000-0008-0000-0400-0000A4010000}"/>
            </a:ext>
          </a:extLst>
        </xdr:cNvPr>
        <xdr:cNvSpPr txBox="1">
          <a:spLocks noChangeArrowheads="1"/>
        </xdr:cNvSpPr>
      </xdr:nvSpPr>
      <xdr:spPr bwMode="auto">
        <a:xfrm>
          <a:off x="4249615" y="22046712"/>
          <a:ext cx="76200" cy="189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295</xdr:row>
      <xdr:rowOff>28575</xdr:rowOff>
    </xdr:to>
    <xdr:sp macro="" textlink="">
      <xdr:nvSpPr>
        <xdr:cNvPr id="421" name="Text Box 2">
          <a:extLst>
            <a:ext uri="{FF2B5EF4-FFF2-40B4-BE49-F238E27FC236}">
              <a16:creationId xmlns:a16="http://schemas.microsoft.com/office/drawing/2014/main" id="{00000000-0008-0000-0400-0000A5010000}"/>
            </a:ext>
          </a:extLst>
        </xdr:cNvPr>
        <xdr:cNvSpPr txBox="1">
          <a:spLocks noChangeArrowheads="1"/>
        </xdr:cNvSpPr>
      </xdr:nvSpPr>
      <xdr:spPr bwMode="auto">
        <a:xfrm>
          <a:off x="4687765" y="21885519"/>
          <a:ext cx="76200" cy="35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28575</xdr:rowOff>
    </xdr:to>
    <xdr:sp macro="" textlink="">
      <xdr:nvSpPr>
        <xdr:cNvPr id="422" name="Text Box 2">
          <a:extLst>
            <a:ext uri="{FF2B5EF4-FFF2-40B4-BE49-F238E27FC236}">
              <a16:creationId xmlns:a16="http://schemas.microsoft.com/office/drawing/2014/main" id="{00000000-0008-0000-0400-0000A6010000}"/>
            </a:ext>
          </a:extLst>
        </xdr:cNvPr>
        <xdr:cNvSpPr txBox="1">
          <a:spLocks noChangeArrowheads="1"/>
        </xdr:cNvSpPr>
      </xdr:nvSpPr>
      <xdr:spPr bwMode="auto">
        <a:xfrm>
          <a:off x="4687765" y="22046712"/>
          <a:ext cx="76200" cy="189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295</xdr:row>
      <xdr:rowOff>28575</xdr:rowOff>
    </xdr:to>
    <xdr:sp macro="" textlink="">
      <xdr:nvSpPr>
        <xdr:cNvPr id="423" name="Text Box 2">
          <a:extLst>
            <a:ext uri="{FF2B5EF4-FFF2-40B4-BE49-F238E27FC236}">
              <a16:creationId xmlns:a16="http://schemas.microsoft.com/office/drawing/2014/main" id="{00000000-0008-0000-0400-0000A7010000}"/>
            </a:ext>
          </a:extLst>
        </xdr:cNvPr>
        <xdr:cNvSpPr txBox="1">
          <a:spLocks noChangeArrowheads="1"/>
        </xdr:cNvSpPr>
      </xdr:nvSpPr>
      <xdr:spPr bwMode="auto">
        <a:xfrm>
          <a:off x="4687765" y="21885519"/>
          <a:ext cx="76200" cy="35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28575</xdr:rowOff>
    </xdr:to>
    <xdr:sp macro="" textlink="">
      <xdr:nvSpPr>
        <xdr:cNvPr id="424" name="Text Box 2">
          <a:extLst>
            <a:ext uri="{FF2B5EF4-FFF2-40B4-BE49-F238E27FC236}">
              <a16:creationId xmlns:a16="http://schemas.microsoft.com/office/drawing/2014/main" id="{00000000-0008-0000-0400-0000A8010000}"/>
            </a:ext>
          </a:extLst>
        </xdr:cNvPr>
        <xdr:cNvSpPr txBox="1">
          <a:spLocks noChangeArrowheads="1"/>
        </xdr:cNvSpPr>
      </xdr:nvSpPr>
      <xdr:spPr bwMode="auto">
        <a:xfrm>
          <a:off x="4687765" y="22046712"/>
          <a:ext cx="76200" cy="189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28577</xdr:rowOff>
    </xdr:to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id="{00000000-0008-0000-0400-0000A9010000}"/>
            </a:ext>
          </a:extLst>
        </xdr:cNvPr>
        <xdr:cNvSpPr txBox="1">
          <a:spLocks noChangeArrowheads="1"/>
        </xdr:cNvSpPr>
      </xdr:nvSpPr>
      <xdr:spPr bwMode="auto">
        <a:xfrm>
          <a:off x="4687765" y="22046712"/>
          <a:ext cx="76200" cy="189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295</xdr:row>
      <xdr:rowOff>28574</xdr:rowOff>
    </xdr:to>
    <xdr:sp macro="" textlink="">
      <xdr:nvSpPr>
        <xdr:cNvPr id="426" name="Text Box 2">
          <a:extLst>
            <a:ext uri="{FF2B5EF4-FFF2-40B4-BE49-F238E27FC236}">
              <a16:creationId xmlns:a16="http://schemas.microsoft.com/office/drawing/2014/main" id="{00000000-0008-0000-0400-0000AA010000}"/>
            </a:ext>
          </a:extLst>
        </xdr:cNvPr>
        <xdr:cNvSpPr txBox="1">
          <a:spLocks noChangeArrowheads="1"/>
        </xdr:cNvSpPr>
      </xdr:nvSpPr>
      <xdr:spPr bwMode="auto">
        <a:xfrm>
          <a:off x="4687765" y="21885519"/>
          <a:ext cx="76200" cy="35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28576</xdr:rowOff>
    </xdr:to>
    <xdr:sp macro="" textlink="">
      <xdr:nvSpPr>
        <xdr:cNvPr id="427" name="Text Box 2">
          <a:extLst>
            <a:ext uri="{FF2B5EF4-FFF2-40B4-BE49-F238E27FC236}">
              <a16:creationId xmlns:a16="http://schemas.microsoft.com/office/drawing/2014/main" id="{00000000-0008-0000-0400-0000AB010000}"/>
            </a:ext>
          </a:extLst>
        </xdr:cNvPr>
        <xdr:cNvSpPr txBox="1">
          <a:spLocks noChangeArrowheads="1"/>
        </xdr:cNvSpPr>
      </xdr:nvSpPr>
      <xdr:spPr bwMode="auto">
        <a:xfrm>
          <a:off x="4687765" y="22046712"/>
          <a:ext cx="76200" cy="189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295</xdr:row>
      <xdr:rowOff>28575</xdr:rowOff>
    </xdr:to>
    <xdr:sp macro="" textlink="">
      <xdr:nvSpPr>
        <xdr:cNvPr id="428" name="Text Box 2">
          <a:extLst>
            <a:ext uri="{FF2B5EF4-FFF2-40B4-BE49-F238E27FC236}">
              <a16:creationId xmlns:a16="http://schemas.microsoft.com/office/drawing/2014/main" id="{00000000-0008-0000-0400-0000AC010000}"/>
            </a:ext>
          </a:extLst>
        </xdr:cNvPr>
        <xdr:cNvSpPr txBox="1">
          <a:spLocks noChangeArrowheads="1"/>
        </xdr:cNvSpPr>
      </xdr:nvSpPr>
      <xdr:spPr bwMode="auto">
        <a:xfrm>
          <a:off x="4249615" y="22046712"/>
          <a:ext cx="76200" cy="35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295</xdr:row>
      <xdr:rowOff>28575</xdr:rowOff>
    </xdr:to>
    <xdr:sp macro="" textlink="">
      <xdr:nvSpPr>
        <xdr:cNvPr id="429" name="Text Box 2">
          <a:extLst>
            <a:ext uri="{FF2B5EF4-FFF2-40B4-BE49-F238E27FC236}">
              <a16:creationId xmlns:a16="http://schemas.microsoft.com/office/drawing/2014/main" id="{00000000-0008-0000-0400-0000AD010000}"/>
            </a:ext>
          </a:extLst>
        </xdr:cNvPr>
        <xdr:cNvSpPr txBox="1">
          <a:spLocks noChangeArrowheads="1"/>
        </xdr:cNvSpPr>
      </xdr:nvSpPr>
      <xdr:spPr bwMode="auto">
        <a:xfrm>
          <a:off x="4687765" y="22046712"/>
          <a:ext cx="76200" cy="35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28574</xdr:rowOff>
    </xdr:to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00000000-0008-0000-0400-0000AE010000}"/>
            </a:ext>
          </a:extLst>
        </xdr:cNvPr>
        <xdr:cNvSpPr txBox="1">
          <a:spLocks noChangeArrowheads="1"/>
        </xdr:cNvSpPr>
      </xdr:nvSpPr>
      <xdr:spPr bwMode="auto">
        <a:xfrm>
          <a:off x="4249615" y="22207904"/>
          <a:ext cx="76200" cy="189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28574</xdr:rowOff>
    </xdr:to>
    <xdr:sp macro="" textlink="">
      <xdr:nvSpPr>
        <xdr:cNvPr id="431" name="Text Box 2">
          <a:extLst>
            <a:ext uri="{FF2B5EF4-FFF2-40B4-BE49-F238E27FC236}">
              <a16:creationId xmlns:a16="http://schemas.microsoft.com/office/drawing/2014/main" id="{00000000-0008-0000-0400-0000AF010000}"/>
            </a:ext>
          </a:extLst>
        </xdr:cNvPr>
        <xdr:cNvSpPr txBox="1">
          <a:spLocks noChangeArrowheads="1"/>
        </xdr:cNvSpPr>
      </xdr:nvSpPr>
      <xdr:spPr bwMode="auto">
        <a:xfrm>
          <a:off x="4687765" y="22207904"/>
          <a:ext cx="76200" cy="189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28576</xdr:rowOff>
    </xdr:to>
    <xdr:sp macro="" textlink="">
      <xdr:nvSpPr>
        <xdr:cNvPr id="432" name="Text Box 2">
          <a:extLst>
            <a:ext uri="{FF2B5EF4-FFF2-40B4-BE49-F238E27FC236}">
              <a16:creationId xmlns:a16="http://schemas.microsoft.com/office/drawing/2014/main" id="{00000000-0008-0000-0400-0000B0010000}"/>
            </a:ext>
          </a:extLst>
        </xdr:cNvPr>
        <xdr:cNvSpPr txBox="1">
          <a:spLocks noChangeArrowheads="1"/>
        </xdr:cNvSpPr>
      </xdr:nvSpPr>
      <xdr:spPr bwMode="auto">
        <a:xfrm>
          <a:off x="4687765" y="22207904"/>
          <a:ext cx="76200" cy="189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295</xdr:row>
      <xdr:rowOff>28574</xdr:rowOff>
    </xdr:to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id="{00000000-0008-0000-0400-0000B1010000}"/>
            </a:ext>
          </a:extLst>
        </xdr:cNvPr>
        <xdr:cNvSpPr txBox="1">
          <a:spLocks noChangeArrowheads="1"/>
        </xdr:cNvSpPr>
      </xdr:nvSpPr>
      <xdr:spPr bwMode="auto">
        <a:xfrm>
          <a:off x="4687765" y="22046712"/>
          <a:ext cx="76200" cy="35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28575</xdr:rowOff>
    </xdr:to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00000000-0008-0000-0400-0000B2010000}"/>
            </a:ext>
          </a:extLst>
        </xdr:cNvPr>
        <xdr:cNvSpPr txBox="1">
          <a:spLocks noChangeArrowheads="1"/>
        </xdr:cNvSpPr>
      </xdr:nvSpPr>
      <xdr:spPr bwMode="auto">
        <a:xfrm>
          <a:off x="4687765" y="22207904"/>
          <a:ext cx="76200" cy="189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295</xdr:row>
      <xdr:rowOff>28575</xdr:rowOff>
    </xdr:to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id="{00000000-0008-0000-0400-0000B3010000}"/>
            </a:ext>
          </a:extLst>
        </xdr:cNvPr>
        <xdr:cNvSpPr txBox="1">
          <a:spLocks noChangeArrowheads="1"/>
        </xdr:cNvSpPr>
      </xdr:nvSpPr>
      <xdr:spPr bwMode="auto">
        <a:xfrm>
          <a:off x="4249615" y="22046712"/>
          <a:ext cx="76200" cy="35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28574</xdr:rowOff>
    </xdr:to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00000000-0008-0000-0400-0000B4010000}"/>
            </a:ext>
          </a:extLst>
        </xdr:cNvPr>
        <xdr:cNvSpPr txBox="1">
          <a:spLocks noChangeArrowheads="1"/>
        </xdr:cNvSpPr>
      </xdr:nvSpPr>
      <xdr:spPr bwMode="auto">
        <a:xfrm>
          <a:off x="4249615" y="22207904"/>
          <a:ext cx="76200" cy="189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28576</xdr:rowOff>
    </xdr:to>
    <xdr:sp macro="" textlink="">
      <xdr:nvSpPr>
        <xdr:cNvPr id="437" name="Text Box 2">
          <a:extLst>
            <a:ext uri="{FF2B5EF4-FFF2-40B4-BE49-F238E27FC236}">
              <a16:creationId xmlns:a16="http://schemas.microsoft.com/office/drawing/2014/main" id="{00000000-0008-0000-0400-0000B5010000}"/>
            </a:ext>
          </a:extLst>
        </xdr:cNvPr>
        <xdr:cNvSpPr txBox="1">
          <a:spLocks noChangeArrowheads="1"/>
        </xdr:cNvSpPr>
      </xdr:nvSpPr>
      <xdr:spPr bwMode="auto">
        <a:xfrm>
          <a:off x="4249615" y="22207904"/>
          <a:ext cx="76200" cy="189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295</xdr:row>
      <xdr:rowOff>28574</xdr:rowOff>
    </xdr:to>
    <xdr:sp macro="" textlink="">
      <xdr:nvSpPr>
        <xdr:cNvPr id="438" name="Text Box 2">
          <a:extLst>
            <a:ext uri="{FF2B5EF4-FFF2-40B4-BE49-F238E27FC236}">
              <a16:creationId xmlns:a16="http://schemas.microsoft.com/office/drawing/2014/main" id="{00000000-0008-0000-0400-0000B6010000}"/>
            </a:ext>
          </a:extLst>
        </xdr:cNvPr>
        <xdr:cNvSpPr txBox="1">
          <a:spLocks noChangeArrowheads="1"/>
        </xdr:cNvSpPr>
      </xdr:nvSpPr>
      <xdr:spPr bwMode="auto">
        <a:xfrm>
          <a:off x="4249615" y="22046712"/>
          <a:ext cx="76200" cy="35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28575</xdr:rowOff>
    </xdr:to>
    <xdr:sp macro="" textlink="">
      <xdr:nvSpPr>
        <xdr:cNvPr id="439" name="Text Box 2">
          <a:extLst>
            <a:ext uri="{FF2B5EF4-FFF2-40B4-BE49-F238E27FC236}">
              <a16:creationId xmlns:a16="http://schemas.microsoft.com/office/drawing/2014/main" id="{00000000-0008-0000-0400-0000B7010000}"/>
            </a:ext>
          </a:extLst>
        </xdr:cNvPr>
        <xdr:cNvSpPr txBox="1">
          <a:spLocks noChangeArrowheads="1"/>
        </xdr:cNvSpPr>
      </xdr:nvSpPr>
      <xdr:spPr bwMode="auto">
        <a:xfrm>
          <a:off x="4249615" y="22207904"/>
          <a:ext cx="76200" cy="189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295</xdr:row>
      <xdr:rowOff>28575</xdr:rowOff>
    </xdr:to>
    <xdr:sp macro="" textlink="">
      <xdr:nvSpPr>
        <xdr:cNvPr id="440" name="Text Box 2">
          <a:extLst>
            <a:ext uri="{FF2B5EF4-FFF2-40B4-BE49-F238E27FC236}">
              <a16:creationId xmlns:a16="http://schemas.microsoft.com/office/drawing/2014/main" id="{00000000-0008-0000-0400-0000B8010000}"/>
            </a:ext>
          </a:extLst>
        </xdr:cNvPr>
        <xdr:cNvSpPr txBox="1">
          <a:spLocks noChangeArrowheads="1"/>
        </xdr:cNvSpPr>
      </xdr:nvSpPr>
      <xdr:spPr bwMode="auto">
        <a:xfrm>
          <a:off x="4687765" y="22046712"/>
          <a:ext cx="76200" cy="35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28574</xdr:rowOff>
    </xdr:to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id="{00000000-0008-0000-0400-0000B9010000}"/>
            </a:ext>
          </a:extLst>
        </xdr:cNvPr>
        <xdr:cNvSpPr txBox="1">
          <a:spLocks noChangeArrowheads="1"/>
        </xdr:cNvSpPr>
      </xdr:nvSpPr>
      <xdr:spPr bwMode="auto">
        <a:xfrm>
          <a:off x="4687765" y="22207904"/>
          <a:ext cx="76200" cy="189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295</xdr:row>
      <xdr:rowOff>28575</xdr:rowOff>
    </xdr:to>
    <xdr:sp macro="" textlink="">
      <xdr:nvSpPr>
        <xdr:cNvPr id="442" name="Text Box 2">
          <a:extLst>
            <a:ext uri="{FF2B5EF4-FFF2-40B4-BE49-F238E27FC236}">
              <a16:creationId xmlns:a16="http://schemas.microsoft.com/office/drawing/2014/main" id="{00000000-0008-0000-0400-0000BA010000}"/>
            </a:ext>
          </a:extLst>
        </xdr:cNvPr>
        <xdr:cNvSpPr txBox="1">
          <a:spLocks noChangeArrowheads="1"/>
        </xdr:cNvSpPr>
      </xdr:nvSpPr>
      <xdr:spPr bwMode="auto">
        <a:xfrm>
          <a:off x="4687765" y="22046712"/>
          <a:ext cx="76200" cy="35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28574</xdr:rowOff>
    </xdr:to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00000000-0008-0000-0400-0000BB010000}"/>
            </a:ext>
          </a:extLst>
        </xdr:cNvPr>
        <xdr:cNvSpPr txBox="1">
          <a:spLocks noChangeArrowheads="1"/>
        </xdr:cNvSpPr>
      </xdr:nvSpPr>
      <xdr:spPr bwMode="auto">
        <a:xfrm>
          <a:off x="4687765" y="22207904"/>
          <a:ext cx="76200" cy="189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28576</xdr:rowOff>
    </xdr:to>
    <xdr:sp macro="" textlink="">
      <xdr:nvSpPr>
        <xdr:cNvPr id="444" name="Text Box 2">
          <a:extLst>
            <a:ext uri="{FF2B5EF4-FFF2-40B4-BE49-F238E27FC236}">
              <a16:creationId xmlns:a16="http://schemas.microsoft.com/office/drawing/2014/main" id="{00000000-0008-0000-0400-0000BC010000}"/>
            </a:ext>
          </a:extLst>
        </xdr:cNvPr>
        <xdr:cNvSpPr txBox="1">
          <a:spLocks noChangeArrowheads="1"/>
        </xdr:cNvSpPr>
      </xdr:nvSpPr>
      <xdr:spPr bwMode="auto">
        <a:xfrm>
          <a:off x="4687765" y="22207904"/>
          <a:ext cx="76200" cy="189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295</xdr:row>
      <xdr:rowOff>28574</xdr:rowOff>
    </xdr:to>
    <xdr:sp macro="" textlink="">
      <xdr:nvSpPr>
        <xdr:cNvPr id="445" name="Text Box 2">
          <a:extLst>
            <a:ext uri="{FF2B5EF4-FFF2-40B4-BE49-F238E27FC236}">
              <a16:creationId xmlns:a16="http://schemas.microsoft.com/office/drawing/2014/main" id="{00000000-0008-0000-0400-0000BD010000}"/>
            </a:ext>
          </a:extLst>
        </xdr:cNvPr>
        <xdr:cNvSpPr txBox="1">
          <a:spLocks noChangeArrowheads="1"/>
        </xdr:cNvSpPr>
      </xdr:nvSpPr>
      <xdr:spPr bwMode="auto">
        <a:xfrm>
          <a:off x="4687765" y="22046712"/>
          <a:ext cx="76200" cy="35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28575</xdr:rowOff>
    </xdr:to>
    <xdr:sp macro="" textlink="">
      <xdr:nvSpPr>
        <xdr:cNvPr id="446" name="Text Box 2">
          <a:extLst>
            <a:ext uri="{FF2B5EF4-FFF2-40B4-BE49-F238E27FC236}">
              <a16:creationId xmlns:a16="http://schemas.microsoft.com/office/drawing/2014/main" id="{00000000-0008-0000-0400-0000BE010000}"/>
            </a:ext>
          </a:extLst>
        </xdr:cNvPr>
        <xdr:cNvSpPr txBox="1">
          <a:spLocks noChangeArrowheads="1"/>
        </xdr:cNvSpPr>
      </xdr:nvSpPr>
      <xdr:spPr bwMode="auto">
        <a:xfrm>
          <a:off x="4687765" y="22207904"/>
          <a:ext cx="76200" cy="189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295</xdr:row>
      <xdr:rowOff>28574</xdr:rowOff>
    </xdr:to>
    <xdr:sp macro="" textlink="">
      <xdr:nvSpPr>
        <xdr:cNvPr id="447" name="Text Box 2">
          <a:extLst>
            <a:ext uri="{FF2B5EF4-FFF2-40B4-BE49-F238E27FC236}">
              <a16:creationId xmlns:a16="http://schemas.microsoft.com/office/drawing/2014/main" id="{00000000-0008-0000-0400-0000BF010000}"/>
            </a:ext>
          </a:extLst>
        </xdr:cNvPr>
        <xdr:cNvSpPr txBox="1">
          <a:spLocks noChangeArrowheads="1"/>
        </xdr:cNvSpPr>
      </xdr:nvSpPr>
      <xdr:spPr bwMode="auto">
        <a:xfrm>
          <a:off x="4249615" y="22207904"/>
          <a:ext cx="76200" cy="35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295</xdr:row>
      <xdr:rowOff>28574</xdr:rowOff>
    </xdr:to>
    <xdr:sp macro="" textlink="">
      <xdr:nvSpPr>
        <xdr:cNvPr id="448" name="Text Box 2">
          <a:extLst>
            <a:ext uri="{FF2B5EF4-FFF2-40B4-BE49-F238E27FC236}">
              <a16:creationId xmlns:a16="http://schemas.microsoft.com/office/drawing/2014/main" id="{00000000-0008-0000-0400-0000C0010000}"/>
            </a:ext>
          </a:extLst>
        </xdr:cNvPr>
        <xdr:cNvSpPr txBox="1">
          <a:spLocks noChangeArrowheads="1"/>
        </xdr:cNvSpPr>
      </xdr:nvSpPr>
      <xdr:spPr bwMode="auto">
        <a:xfrm>
          <a:off x="4687765" y="22207904"/>
          <a:ext cx="76200" cy="35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28574</xdr:rowOff>
    </xdr:to>
    <xdr:sp macro="" textlink="">
      <xdr:nvSpPr>
        <xdr:cNvPr id="449" name="Text Box 2">
          <a:extLst>
            <a:ext uri="{FF2B5EF4-FFF2-40B4-BE49-F238E27FC236}">
              <a16:creationId xmlns:a16="http://schemas.microsoft.com/office/drawing/2014/main" id="{00000000-0008-0000-0400-0000C1010000}"/>
            </a:ext>
          </a:extLst>
        </xdr:cNvPr>
        <xdr:cNvSpPr txBox="1">
          <a:spLocks noChangeArrowheads="1"/>
        </xdr:cNvSpPr>
      </xdr:nvSpPr>
      <xdr:spPr bwMode="auto">
        <a:xfrm>
          <a:off x="4249615" y="22369096"/>
          <a:ext cx="76200" cy="189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28574</xdr:rowOff>
    </xdr:to>
    <xdr:sp macro="" textlink="">
      <xdr:nvSpPr>
        <xdr:cNvPr id="450" name="Text Box 2">
          <a:extLst>
            <a:ext uri="{FF2B5EF4-FFF2-40B4-BE49-F238E27FC236}">
              <a16:creationId xmlns:a16="http://schemas.microsoft.com/office/drawing/2014/main" id="{00000000-0008-0000-0400-0000C2010000}"/>
            </a:ext>
          </a:extLst>
        </xdr:cNvPr>
        <xdr:cNvSpPr txBox="1">
          <a:spLocks noChangeArrowheads="1"/>
        </xdr:cNvSpPr>
      </xdr:nvSpPr>
      <xdr:spPr bwMode="auto">
        <a:xfrm>
          <a:off x="4687765" y="22369096"/>
          <a:ext cx="76200" cy="189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28576</xdr:rowOff>
    </xdr:to>
    <xdr:sp macro="" textlink="">
      <xdr:nvSpPr>
        <xdr:cNvPr id="451" name="Text Box 2">
          <a:extLst>
            <a:ext uri="{FF2B5EF4-FFF2-40B4-BE49-F238E27FC236}">
              <a16:creationId xmlns:a16="http://schemas.microsoft.com/office/drawing/2014/main" id="{00000000-0008-0000-0400-0000C3010000}"/>
            </a:ext>
          </a:extLst>
        </xdr:cNvPr>
        <xdr:cNvSpPr txBox="1">
          <a:spLocks noChangeArrowheads="1"/>
        </xdr:cNvSpPr>
      </xdr:nvSpPr>
      <xdr:spPr bwMode="auto">
        <a:xfrm>
          <a:off x="4687765" y="22369096"/>
          <a:ext cx="76200" cy="189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295</xdr:row>
      <xdr:rowOff>28573</xdr:rowOff>
    </xdr:to>
    <xdr:sp macro="" textlink="">
      <xdr:nvSpPr>
        <xdr:cNvPr id="452" name="Text Box 2">
          <a:extLst>
            <a:ext uri="{FF2B5EF4-FFF2-40B4-BE49-F238E27FC236}">
              <a16:creationId xmlns:a16="http://schemas.microsoft.com/office/drawing/2014/main" id="{00000000-0008-0000-0400-0000C4010000}"/>
            </a:ext>
          </a:extLst>
        </xdr:cNvPr>
        <xdr:cNvSpPr txBox="1">
          <a:spLocks noChangeArrowheads="1"/>
        </xdr:cNvSpPr>
      </xdr:nvSpPr>
      <xdr:spPr bwMode="auto">
        <a:xfrm>
          <a:off x="4687765" y="22207904"/>
          <a:ext cx="76200" cy="3509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28575</xdr:rowOff>
    </xdr:to>
    <xdr:sp macro="" textlink="">
      <xdr:nvSpPr>
        <xdr:cNvPr id="453" name="Text Box 2">
          <a:extLst>
            <a:ext uri="{FF2B5EF4-FFF2-40B4-BE49-F238E27FC236}">
              <a16:creationId xmlns:a16="http://schemas.microsoft.com/office/drawing/2014/main" id="{00000000-0008-0000-0400-0000C5010000}"/>
            </a:ext>
          </a:extLst>
        </xdr:cNvPr>
        <xdr:cNvSpPr txBox="1">
          <a:spLocks noChangeArrowheads="1"/>
        </xdr:cNvSpPr>
      </xdr:nvSpPr>
      <xdr:spPr bwMode="auto">
        <a:xfrm>
          <a:off x="4687765" y="22369096"/>
          <a:ext cx="76200" cy="189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295</xdr:row>
      <xdr:rowOff>28574</xdr:rowOff>
    </xdr:to>
    <xdr:sp macro="" textlink="">
      <xdr:nvSpPr>
        <xdr:cNvPr id="454" name="Text Box 2">
          <a:extLst>
            <a:ext uri="{FF2B5EF4-FFF2-40B4-BE49-F238E27FC236}">
              <a16:creationId xmlns:a16="http://schemas.microsoft.com/office/drawing/2014/main" id="{00000000-0008-0000-0400-0000C6010000}"/>
            </a:ext>
          </a:extLst>
        </xdr:cNvPr>
        <xdr:cNvSpPr txBox="1">
          <a:spLocks noChangeArrowheads="1"/>
        </xdr:cNvSpPr>
      </xdr:nvSpPr>
      <xdr:spPr bwMode="auto">
        <a:xfrm>
          <a:off x="4249615" y="22207904"/>
          <a:ext cx="76200" cy="35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28574</xdr:rowOff>
    </xdr:to>
    <xdr:sp macro="" textlink="">
      <xdr:nvSpPr>
        <xdr:cNvPr id="455" name="Text Box 2">
          <a:extLst>
            <a:ext uri="{FF2B5EF4-FFF2-40B4-BE49-F238E27FC236}">
              <a16:creationId xmlns:a16="http://schemas.microsoft.com/office/drawing/2014/main" id="{00000000-0008-0000-0400-0000C7010000}"/>
            </a:ext>
          </a:extLst>
        </xdr:cNvPr>
        <xdr:cNvSpPr txBox="1">
          <a:spLocks noChangeArrowheads="1"/>
        </xdr:cNvSpPr>
      </xdr:nvSpPr>
      <xdr:spPr bwMode="auto">
        <a:xfrm>
          <a:off x="4249615" y="22369096"/>
          <a:ext cx="76200" cy="189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28576</xdr:rowOff>
    </xdr:to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00000000-0008-0000-0400-0000C8010000}"/>
            </a:ext>
          </a:extLst>
        </xdr:cNvPr>
        <xdr:cNvSpPr txBox="1">
          <a:spLocks noChangeArrowheads="1"/>
        </xdr:cNvSpPr>
      </xdr:nvSpPr>
      <xdr:spPr bwMode="auto">
        <a:xfrm>
          <a:off x="4249615" y="22369096"/>
          <a:ext cx="76200" cy="189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295</xdr:row>
      <xdr:rowOff>28573</xdr:rowOff>
    </xdr:to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00000000-0008-0000-0400-0000C9010000}"/>
            </a:ext>
          </a:extLst>
        </xdr:cNvPr>
        <xdr:cNvSpPr txBox="1">
          <a:spLocks noChangeArrowheads="1"/>
        </xdr:cNvSpPr>
      </xdr:nvSpPr>
      <xdr:spPr bwMode="auto">
        <a:xfrm>
          <a:off x="4249615" y="22207904"/>
          <a:ext cx="76200" cy="3509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28575</xdr:rowOff>
    </xdr:to>
    <xdr:sp macro="" textlink="">
      <xdr:nvSpPr>
        <xdr:cNvPr id="458" name="Text Box 2">
          <a:extLst>
            <a:ext uri="{FF2B5EF4-FFF2-40B4-BE49-F238E27FC236}">
              <a16:creationId xmlns:a16="http://schemas.microsoft.com/office/drawing/2014/main" id="{00000000-0008-0000-0400-0000CA010000}"/>
            </a:ext>
          </a:extLst>
        </xdr:cNvPr>
        <xdr:cNvSpPr txBox="1">
          <a:spLocks noChangeArrowheads="1"/>
        </xdr:cNvSpPr>
      </xdr:nvSpPr>
      <xdr:spPr bwMode="auto">
        <a:xfrm>
          <a:off x="4249615" y="22369096"/>
          <a:ext cx="76200" cy="189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295</xdr:row>
      <xdr:rowOff>28574</xdr:rowOff>
    </xdr:to>
    <xdr:sp macro="" textlink="">
      <xdr:nvSpPr>
        <xdr:cNvPr id="459" name="Text Box 2">
          <a:extLst>
            <a:ext uri="{FF2B5EF4-FFF2-40B4-BE49-F238E27FC236}">
              <a16:creationId xmlns:a16="http://schemas.microsoft.com/office/drawing/2014/main" id="{00000000-0008-0000-0400-0000CB010000}"/>
            </a:ext>
          </a:extLst>
        </xdr:cNvPr>
        <xdr:cNvSpPr txBox="1">
          <a:spLocks noChangeArrowheads="1"/>
        </xdr:cNvSpPr>
      </xdr:nvSpPr>
      <xdr:spPr bwMode="auto">
        <a:xfrm>
          <a:off x="4687765" y="22207904"/>
          <a:ext cx="76200" cy="35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28574</xdr:rowOff>
    </xdr:to>
    <xdr:sp macro="" textlink="">
      <xdr:nvSpPr>
        <xdr:cNvPr id="460" name="Text Box 2">
          <a:extLst>
            <a:ext uri="{FF2B5EF4-FFF2-40B4-BE49-F238E27FC236}">
              <a16:creationId xmlns:a16="http://schemas.microsoft.com/office/drawing/2014/main" id="{00000000-0008-0000-0400-0000CC010000}"/>
            </a:ext>
          </a:extLst>
        </xdr:cNvPr>
        <xdr:cNvSpPr txBox="1">
          <a:spLocks noChangeArrowheads="1"/>
        </xdr:cNvSpPr>
      </xdr:nvSpPr>
      <xdr:spPr bwMode="auto">
        <a:xfrm>
          <a:off x="4687765" y="22369096"/>
          <a:ext cx="76200" cy="189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295</xdr:row>
      <xdr:rowOff>28574</xdr:rowOff>
    </xdr:to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0400-0000CD010000}"/>
            </a:ext>
          </a:extLst>
        </xdr:cNvPr>
        <xdr:cNvSpPr txBox="1">
          <a:spLocks noChangeArrowheads="1"/>
        </xdr:cNvSpPr>
      </xdr:nvSpPr>
      <xdr:spPr bwMode="auto">
        <a:xfrm>
          <a:off x="4687765" y="22207904"/>
          <a:ext cx="76200" cy="35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28574</xdr:rowOff>
    </xdr:to>
    <xdr:sp macro="" textlink="">
      <xdr:nvSpPr>
        <xdr:cNvPr id="462" name="Text Box 2">
          <a:extLst>
            <a:ext uri="{FF2B5EF4-FFF2-40B4-BE49-F238E27FC236}">
              <a16:creationId xmlns:a16="http://schemas.microsoft.com/office/drawing/2014/main" id="{00000000-0008-0000-0400-0000CE010000}"/>
            </a:ext>
          </a:extLst>
        </xdr:cNvPr>
        <xdr:cNvSpPr txBox="1">
          <a:spLocks noChangeArrowheads="1"/>
        </xdr:cNvSpPr>
      </xdr:nvSpPr>
      <xdr:spPr bwMode="auto">
        <a:xfrm>
          <a:off x="4687765" y="22369096"/>
          <a:ext cx="76200" cy="189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28576</xdr:rowOff>
    </xdr:to>
    <xdr:sp macro="" textlink="">
      <xdr:nvSpPr>
        <xdr:cNvPr id="463" name="Text Box 2">
          <a:extLst>
            <a:ext uri="{FF2B5EF4-FFF2-40B4-BE49-F238E27FC236}">
              <a16:creationId xmlns:a16="http://schemas.microsoft.com/office/drawing/2014/main" id="{00000000-0008-0000-0400-0000CF010000}"/>
            </a:ext>
          </a:extLst>
        </xdr:cNvPr>
        <xdr:cNvSpPr txBox="1">
          <a:spLocks noChangeArrowheads="1"/>
        </xdr:cNvSpPr>
      </xdr:nvSpPr>
      <xdr:spPr bwMode="auto">
        <a:xfrm>
          <a:off x="4687765" y="22369096"/>
          <a:ext cx="76200" cy="189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295</xdr:row>
      <xdr:rowOff>28573</xdr:rowOff>
    </xdr:to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id="{00000000-0008-0000-0400-0000D0010000}"/>
            </a:ext>
          </a:extLst>
        </xdr:cNvPr>
        <xdr:cNvSpPr txBox="1">
          <a:spLocks noChangeArrowheads="1"/>
        </xdr:cNvSpPr>
      </xdr:nvSpPr>
      <xdr:spPr bwMode="auto">
        <a:xfrm>
          <a:off x="4687765" y="22207904"/>
          <a:ext cx="76200" cy="3509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28575</xdr:rowOff>
    </xdr:to>
    <xdr:sp macro="" textlink="">
      <xdr:nvSpPr>
        <xdr:cNvPr id="465" name="Text Box 2">
          <a:extLst>
            <a:ext uri="{FF2B5EF4-FFF2-40B4-BE49-F238E27FC236}">
              <a16:creationId xmlns:a16="http://schemas.microsoft.com/office/drawing/2014/main" id="{00000000-0008-0000-0400-0000D1010000}"/>
            </a:ext>
          </a:extLst>
        </xdr:cNvPr>
        <xdr:cNvSpPr txBox="1">
          <a:spLocks noChangeArrowheads="1"/>
        </xdr:cNvSpPr>
      </xdr:nvSpPr>
      <xdr:spPr bwMode="auto">
        <a:xfrm>
          <a:off x="4687765" y="22369096"/>
          <a:ext cx="76200" cy="189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295</xdr:row>
      <xdr:rowOff>28575</xdr:rowOff>
    </xdr:to>
    <xdr:sp macro="" textlink="">
      <xdr:nvSpPr>
        <xdr:cNvPr id="466" name="Text Box 2">
          <a:extLst>
            <a:ext uri="{FF2B5EF4-FFF2-40B4-BE49-F238E27FC236}">
              <a16:creationId xmlns:a16="http://schemas.microsoft.com/office/drawing/2014/main" id="{00000000-0008-0000-0400-0000D2010000}"/>
            </a:ext>
          </a:extLst>
        </xdr:cNvPr>
        <xdr:cNvSpPr txBox="1">
          <a:spLocks noChangeArrowheads="1"/>
        </xdr:cNvSpPr>
      </xdr:nvSpPr>
      <xdr:spPr bwMode="auto">
        <a:xfrm>
          <a:off x="4249615" y="22369096"/>
          <a:ext cx="76200" cy="35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295</xdr:row>
      <xdr:rowOff>28575</xdr:rowOff>
    </xdr:to>
    <xdr:sp macro="" textlink="">
      <xdr:nvSpPr>
        <xdr:cNvPr id="467" name="Text Box 2">
          <a:extLst>
            <a:ext uri="{FF2B5EF4-FFF2-40B4-BE49-F238E27FC236}">
              <a16:creationId xmlns:a16="http://schemas.microsoft.com/office/drawing/2014/main" id="{00000000-0008-0000-0400-0000D3010000}"/>
            </a:ext>
          </a:extLst>
        </xdr:cNvPr>
        <xdr:cNvSpPr txBox="1">
          <a:spLocks noChangeArrowheads="1"/>
        </xdr:cNvSpPr>
      </xdr:nvSpPr>
      <xdr:spPr bwMode="auto">
        <a:xfrm>
          <a:off x="4687765" y="22369096"/>
          <a:ext cx="76200" cy="35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28575</xdr:rowOff>
    </xdr:to>
    <xdr:sp macro="" textlink="">
      <xdr:nvSpPr>
        <xdr:cNvPr id="468" name="Text Box 2">
          <a:extLst>
            <a:ext uri="{FF2B5EF4-FFF2-40B4-BE49-F238E27FC236}">
              <a16:creationId xmlns:a16="http://schemas.microsoft.com/office/drawing/2014/main" id="{00000000-0008-0000-0400-0000D4010000}"/>
            </a:ext>
          </a:extLst>
        </xdr:cNvPr>
        <xdr:cNvSpPr txBox="1">
          <a:spLocks noChangeArrowheads="1"/>
        </xdr:cNvSpPr>
      </xdr:nvSpPr>
      <xdr:spPr bwMode="auto">
        <a:xfrm>
          <a:off x="4249615" y="22530288"/>
          <a:ext cx="76200" cy="189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28575</xdr:rowOff>
    </xdr:to>
    <xdr:sp macro="" textlink="">
      <xdr:nvSpPr>
        <xdr:cNvPr id="469" name="Text Box 2">
          <a:extLst>
            <a:ext uri="{FF2B5EF4-FFF2-40B4-BE49-F238E27FC236}">
              <a16:creationId xmlns:a16="http://schemas.microsoft.com/office/drawing/2014/main" id="{00000000-0008-0000-0400-0000D5010000}"/>
            </a:ext>
          </a:extLst>
        </xdr:cNvPr>
        <xdr:cNvSpPr txBox="1">
          <a:spLocks noChangeArrowheads="1"/>
        </xdr:cNvSpPr>
      </xdr:nvSpPr>
      <xdr:spPr bwMode="auto">
        <a:xfrm>
          <a:off x="4687765" y="22530288"/>
          <a:ext cx="76200" cy="189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28577</xdr:rowOff>
    </xdr:to>
    <xdr:sp macro="" textlink="">
      <xdr:nvSpPr>
        <xdr:cNvPr id="470" name="Text Box 2">
          <a:extLst>
            <a:ext uri="{FF2B5EF4-FFF2-40B4-BE49-F238E27FC236}">
              <a16:creationId xmlns:a16="http://schemas.microsoft.com/office/drawing/2014/main" id="{00000000-0008-0000-0400-0000D6010000}"/>
            </a:ext>
          </a:extLst>
        </xdr:cNvPr>
        <xdr:cNvSpPr txBox="1">
          <a:spLocks noChangeArrowheads="1"/>
        </xdr:cNvSpPr>
      </xdr:nvSpPr>
      <xdr:spPr bwMode="auto">
        <a:xfrm>
          <a:off x="4687765" y="22530288"/>
          <a:ext cx="76200" cy="189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295</xdr:row>
      <xdr:rowOff>28574</xdr:rowOff>
    </xdr:to>
    <xdr:sp macro="" textlink="">
      <xdr:nvSpPr>
        <xdr:cNvPr id="471" name="Text Box 2">
          <a:extLst>
            <a:ext uri="{FF2B5EF4-FFF2-40B4-BE49-F238E27FC236}">
              <a16:creationId xmlns:a16="http://schemas.microsoft.com/office/drawing/2014/main" id="{00000000-0008-0000-0400-0000D7010000}"/>
            </a:ext>
          </a:extLst>
        </xdr:cNvPr>
        <xdr:cNvSpPr txBox="1">
          <a:spLocks noChangeArrowheads="1"/>
        </xdr:cNvSpPr>
      </xdr:nvSpPr>
      <xdr:spPr bwMode="auto">
        <a:xfrm>
          <a:off x="4687765" y="22369096"/>
          <a:ext cx="76200" cy="35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28576</xdr:rowOff>
    </xdr:to>
    <xdr:sp macro="" textlink="">
      <xdr:nvSpPr>
        <xdr:cNvPr id="472" name="Text Box 2">
          <a:extLst>
            <a:ext uri="{FF2B5EF4-FFF2-40B4-BE49-F238E27FC236}">
              <a16:creationId xmlns:a16="http://schemas.microsoft.com/office/drawing/2014/main" id="{00000000-0008-0000-0400-0000D8010000}"/>
            </a:ext>
          </a:extLst>
        </xdr:cNvPr>
        <xdr:cNvSpPr txBox="1">
          <a:spLocks noChangeArrowheads="1"/>
        </xdr:cNvSpPr>
      </xdr:nvSpPr>
      <xdr:spPr bwMode="auto">
        <a:xfrm>
          <a:off x="4687765" y="22530288"/>
          <a:ext cx="76200" cy="189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295</xdr:row>
      <xdr:rowOff>28575</xdr:rowOff>
    </xdr:to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id="{00000000-0008-0000-0400-0000D9010000}"/>
            </a:ext>
          </a:extLst>
        </xdr:cNvPr>
        <xdr:cNvSpPr txBox="1">
          <a:spLocks noChangeArrowheads="1"/>
        </xdr:cNvSpPr>
      </xdr:nvSpPr>
      <xdr:spPr bwMode="auto">
        <a:xfrm>
          <a:off x="4249615" y="22369096"/>
          <a:ext cx="76200" cy="35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28575</xdr:rowOff>
    </xdr:to>
    <xdr:sp macro="" textlink="">
      <xdr:nvSpPr>
        <xdr:cNvPr id="474" name="Text Box 2">
          <a:extLst>
            <a:ext uri="{FF2B5EF4-FFF2-40B4-BE49-F238E27FC236}">
              <a16:creationId xmlns:a16="http://schemas.microsoft.com/office/drawing/2014/main" id="{00000000-0008-0000-0400-0000DA010000}"/>
            </a:ext>
          </a:extLst>
        </xdr:cNvPr>
        <xdr:cNvSpPr txBox="1">
          <a:spLocks noChangeArrowheads="1"/>
        </xdr:cNvSpPr>
      </xdr:nvSpPr>
      <xdr:spPr bwMode="auto">
        <a:xfrm>
          <a:off x="4249615" y="22530288"/>
          <a:ext cx="76200" cy="189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28577</xdr:rowOff>
    </xdr:to>
    <xdr:sp macro="" textlink="">
      <xdr:nvSpPr>
        <xdr:cNvPr id="475" name="Text Box 2">
          <a:extLst>
            <a:ext uri="{FF2B5EF4-FFF2-40B4-BE49-F238E27FC236}">
              <a16:creationId xmlns:a16="http://schemas.microsoft.com/office/drawing/2014/main" id="{00000000-0008-0000-0400-0000DB010000}"/>
            </a:ext>
          </a:extLst>
        </xdr:cNvPr>
        <xdr:cNvSpPr txBox="1">
          <a:spLocks noChangeArrowheads="1"/>
        </xdr:cNvSpPr>
      </xdr:nvSpPr>
      <xdr:spPr bwMode="auto">
        <a:xfrm>
          <a:off x="4249615" y="22530288"/>
          <a:ext cx="76200" cy="189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295</xdr:row>
      <xdr:rowOff>28574</xdr:rowOff>
    </xdr:to>
    <xdr:sp macro="" textlink="">
      <xdr:nvSpPr>
        <xdr:cNvPr id="476" name="Text Box 2">
          <a:extLst>
            <a:ext uri="{FF2B5EF4-FFF2-40B4-BE49-F238E27FC236}">
              <a16:creationId xmlns:a16="http://schemas.microsoft.com/office/drawing/2014/main" id="{00000000-0008-0000-0400-0000DC010000}"/>
            </a:ext>
          </a:extLst>
        </xdr:cNvPr>
        <xdr:cNvSpPr txBox="1">
          <a:spLocks noChangeArrowheads="1"/>
        </xdr:cNvSpPr>
      </xdr:nvSpPr>
      <xdr:spPr bwMode="auto">
        <a:xfrm>
          <a:off x="4249615" y="22369096"/>
          <a:ext cx="76200" cy="35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28576</xdr:rowOff>
    </xdr:to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id="{00000000-0008-0000-0400-0000DD010000}"/>
            </a:ext>
          </a:extLst>
        </xdr:cNvPr>
        <xdr:cNvSpPr txBox="1">
          <a:spLocks noChangeArrowheads="1"/>
        </xdr:cNvSpPr>
      </xdr:nvSpPr>
      <xdr:spPr bwMode="auto">
        <a:xfrm>
          <a:off x="4249615" y="22530288"/>
          <a:ext cx="76200" cy="189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295</xdr:row>
      <xdr:rowOff>28575</xdr:rowOff>
    </xdr:to>
    <xdr:sp macro="" textlink="">
      <xdr:nvSpPr>
        <xdr:cNvPr id="478" name="Text Box 2">
          <a:extLst>
            <a:ext uri="{FF2B5EF4-FFF2-40B4-BE49-F238E27FC236}">
              <a16:creationId xmlns:a16="http://schemas.microsoft.com/office/drawing/2014/main" id="{00000000-0008-0000-0400-0000DE010000}"/>
            </a:ext>
          </a:extLst>
        </xdr:cNvPr>
        <xdr:cNvSpPr txBox="1">
          <a:spLocks noChangeArrowheads="1"/>
        </xdr:cNvSpPr>
      </xdr:nvSpPr>
      <xdr:spPr bwMode="auto">
        <a:xfrm>
          <a:off x="4687765" y="22369096"/>
          <a:ext cx="76200" cy="35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28575</xdr:rowOff>
    </xdr:to>
    <xdr:sp macro="" textlink="">
      <xdr:nvSpPr>
        <xdr:cNvPr id="479" name="Text Box 2">
          <a:extLst>
            <a:ext uri="{FF2B5EF4-FFF2-40B4-BE49-F238E27FC236}">
              <a16:creationId xmlns:a16="http://schemas.microsoft.com/office/drawing/2014/main" id="{00000000-0008-0000-0400-0000DF010000}"/>
            </a:ext>
          </a:extLst>
        </xdr:cNvPr>
        <xdr:cNvSpPr txBox="1">
          <a:spLocks noChangeArrowheads="1"/>
        </xdr:cNvSpPr>
      </xdr:nvSpPr>
      <xdr:spPr bwMode="auto">
        <a:xfrm>
          <a:off x="4687765" y="22530288"/>
          <a:ext cx="76200" cy="189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295</xdr:row>
      <xdr:rowOff>28575</xdr:rowOff>
    </xdr:to>
    <xdr:sp macro="" textlink="">
      <xdr:nvSpPr>
        <xdr:cNvPr id="480" name="Text Box 2">
          <a:extLst>
            <a:ext uri="{FF2B5EF4-FFF2-40B4-BE49-F238E27FC236}">
              <a16:creationId xmlns:a16="http://schemas.microsoft.com/office/drawing/2014/main" id="{00000000-0008-0000-0400-0000E0010000}"/>
            </a:ext>
          </a:extLst>
        </xdr:cNvPr>
        <xdr:cNvSpPr txBox="1">
          <a:spLocks noChangeArrowheads="1"/>
        </xdr:cNvSpPr>
      </xdr:nvSpPr>
      <xdr:spPr bwMode="auto">
        <a:xfrm>
          <a:off x="4687765" y="22369096"/>
          <a:ext cx="76200" cy="35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28575</xdr:rowOff>
    </xdr:to>
    <xdr:sp macro="" textlink="">
      <xdr:nvSpPr>
        <xdr:cNvPr id="481" name="Text Box 2">
          <a:extLst>
            <a:ext uri="{FF2B5EF4-FFF2-40B4-BE49-F238E27FC236}">
              <a16:creationId xmlns:a16="http://schemas.microsoft.com/office/drawing/2014/main" id="{00000000-0008-0000-0400-0000E1010000}"/>
            </a:ext>
          </a:extLst>
        </xdr:cNvPr>
        <xdr:cNvSpPr txBox="1">
          <a:spLocks noChangeArrowheads="1"/>
        </xdr:cNvSpPr>
      </xdr:nvSpPr>
      <xdr:spPr bwMode="auto">
        <a:xfrm>
          <a:off x="4687765" y="22530288"/>
          <a:ext cx="76200" cy="189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28577</xdr:rowOff>
    </xdr:to>
    <xdr:sp macro="" textlink="">
      <xdr:nvSpPr>
        <xdr:cNvPr id="482" name="Text Box 2">
          <a:extLst>
            <a:ext uri="{FF2B5EF4-FFF2-40B4-BE49-F238E27FC236}">
              <a16:creationId xmlns:a16="http://schemas.microsoft.com/office/drawing/2014/main" id="{00000000-0008-0000-0400-0000E2010000}"/>
            </a:ext>
          </a:extLst>
        </xdr:cNvPr>
        <xdr:cNvSpPr txBox="1">
          <a:spLocks noChangeArrowheads="1"/>
        </xdr:cNvSpPr>
      </xdr:nvSpPr>
      <xdr:spPr bwMode="auto">
        <a:xfrm>
          <a:off x="4687765" y="22530288"/>
          <a:ext cx="76200" cy="189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295</xdr:row>
      <xdr:rowOff>28574</xdr:rowOff>
    </xdr:to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00000000-0008-0000-0400-0000E3010000}"/>
            </a:ext>
          </a:extLst>
        </xdr:cNvPr>
        <xdr:cNvSpPr txBox="1">
          <a:spLocks noChangeArrowheads="1"/>
        </xdr:cNvSpPr>
      </xdr:nvSpPr>
      <xdr:spPr bwMode="auto">
        <a:xfrm>
          <a:off x="4687765" y="22369096"/>
          <a:ext cx="76200" cy="35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28576</xdr:rowOff>
    </xdr:to>
    <xdr:sp macro="" textlink="">
      <xdr:nvSpPr>
        <xdr:cNvPr id="484" name="Text Box 2">
          <a:extLst>
            <a:ext uri="{FF2B5EF4-FFF2-40B4-BE49-F238E27FC236}">
              <a16:creationId xmlns:a16="http://schemas.microsoft.com/office/drawing/2014/main" id="{00000000-0008-0000-0400-0000E4010000}"/>
            </a:ext>
          </a:extLst>
        </xdr:cNvPr>
        <xdr:cNvSpPr txBox="1">
          <a:spLocks noChangeArrowheads="1"/>
        </xdr:cNvSpPr>
      </xdr:nvSpPr>
      <xdr:spPr bwMode="auto">
        <a:xfrm>
          <a:off x="4687765" y="22530288"/>
          <a:ext cx="76200" cy="189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295</xdr:row>
      <xdr:rowOff>28575</xdr:rowOff>
    </xdr:to>
    <xdr:sp macro="" textlink="">
      <xdr:nvSpPr>
        <xdr:cNvPr id="485" name="Text Box 2">
          <a:extLst>
            <a:ext uri="{FF2B5EF4-FFF2-40B4-BE49-F238E27FC236}">
              <a16:creationId xmlns:a16="http://schemas.microsoft.com/office/drawing/2014/main" id="{00000000-0008-0000-0400-0000E5010000}"/>
            </a:ext>
          </a:extLst>
        </xdr:cNvPr>
        <xdr:cNvSpPr txBox="1">
          <a:spLocks noChangeArrowheads="1"/>
        </xdr:cNvSpPr>
      </xdr:nvSpPr>
      <xdr:spPr bwMode="auto">
        <a:xfrm>
          <a:off x="4249615" y="22530288"/>
          <a:ext cx="76200" cy="35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295</xdr:row>
      <xdr:rowOff>28575</xdr:rowOff>
    </xdr:to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id="{00000000-0008-0000-0400-0000E6010000}"/>
            </a:ext>
          </a:extLst>
        </xdr:cNvPr>
        <xdr:cNvSpPr txBox="1">
          <a:spLocks noChangeArrowheads="1"/>
        </xdr:cNvSpPr>
      </xdr:nvSpPr>
      <xdr:spPr bwMode="auto">
        <a:xfrm>
          <a:off x="4687765" y="22530288"/>
          <a:ext cx="76200" cy="35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28574</xdr:rowOff>
    </xdr:to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00000000-0008-0000-0400-0000E7010000}"/>
            </a:ext>
          </a:extLst>
        </xdr:cNvPr>
        <xdr:cNvSpPr txBox="1">
          <a:spLocks noChangeArrowheads="1"/>
        </xdr:cNvSpPr>
      </xdr:nvSpPr>
      <xdr:spPr bwMode="auto">
        <a:xfrm>
          <a:off x="4249615" y="22691481"/>
          <a:ext cx="76200" cy="189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28574</xdr:rowOff>
    </xdr:to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00000000-0008-0000-0400-0000E8010000}"/>
            </a:ext>
          </a:extLst>
        </xdr:cNvPr>
        <xdr:cNvSpPr txBox="1">
          <a:spLocks noChangeArrowheads="1"/>
        </xdr:cNvSpPr>
      </xdr:nvSpPr>
      <xdr:spPr bwMode="auto">
        <a:xfrm>
          <a:off x="4687765" y="22691481"/>
          <a:ext cx="76200" cy="189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28576</xdr:rowOff>
    </xdr:to>
    <xdr:sp macro="" textlink="">
      <xdr:nvSpPr>
        <xdr:cNvPr id="489" name="Text Box 2">
          <a:extLst>
            <a:ext uri="{FF2B5EF4-FFF2-40B4-BE49-F238E27FC236}">
              <a16:creationId xmlns:a16="http://schemas.microsoft.com/office/drawing/2014/main" id="{00000000-0008-0000-0400-0000E9010000}"/>
            </a:ext>
          </a:extLst>
        </xdr:cNvPr>
        <xdr:cNvSpPr txBox="1">
          <a:spLocks noChangeArrowheads="1"/>
        </xdr:cNvSpPr>
      </xdr:nvSpPr>
      <xdr:spPr bwMode="auto">
        <a:xfrm>
          <a:off x="4687765" y="22691481"/>
          <a:ext cx="76200" cy="189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295</xdr:row>
      <xdr:rowOff>28574</xdr:rowOff>
    </xdr:to>
    <xdr:sp macro="" textlink="">
      <xdr:nvSpPr>
        <xdr:cNvPr id="490" name="Text Box 2">
          <a:extLst>
            <a:ext uri="{FF2B5EF4-FFF2-40B4-BE49-F238E27FC236}">
              <a16:creationId xmlns:a16="http://schemas.microsoft.com/office/drawing/2014/main" id="{00000000-0008-0000-0400-0000EA010000}"/>
            </a:ext>
          </a:extLst>
        </xdr:cNvPr>
        <xdr:cNvSpPr txBox="1">
          <a:spLocks noChangeArrowheads="1"/>
        </xdr:cNvSpPr>
      </xdr:nvSpPr>
      <xdr:spPr bwMode="auto">
        <a:xfrm>
          <a:off x="4687765" y="22530288"/>
          <a:ext cx="76200" cy="35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28575</xdr:rowOff>
    </xdr:to>
    <xdr:sp macro="" textlink="">
      <xdr:nvSpPr>
        <xdr:cNvPr id="491" name="Text Box 2">
          <a:extLst>
            <a:ext uri="{FF2B5EF4-FFF2-40B4-BE49-F238E27FC236}">
              <a16:creationId xmlns:a16="http://schemas.microsoft.com/office/drawing/2014/main" id="{00000000-0008-0000-0400-0000EB010000}"/>
            </a:ext>
          </a:extLst>
        </xdr:cNvPr>
        <xdr:cNvSpPr txBox="1">
          <a:spLocks noChangeArrowheads="1"/>
        </xdr:cNvSpPr>
      </xdr:nvSpPr>
      <xdr:spPr bwMode="auto">
        <a:xfrm>
          <a:off x="4687765" y="22691481"/>
          <a:ext cx="76200" cy="189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295</xdr:row>
      <xdr:rowOff>28575</xdr:rowOff>
    </xdr:to>
    <xdr:sp macro="" textlink="">
      <xdr:nvSpPr>
        <xdr:cNvPr id="492" name="Text Box 2">
          <a:extLst>
            <a:ext uri="{FF2B5EF4-FFF2-40B4-BE49-F238E27FC236}">
              <a16:creationId xmlns:a16="http://schemas.microsoft.com/office/drawing/2014/main" id="{00000000-0008-0000-0400-0000EC010000}"/>
            </a:ext>
          </a:extLst>
        </xdr:cNvPr>
        <xdr:cNvSpPr txBox="1">
          <a:spLocks noChangeArrowheads="1"/>
        </xdr:cNvSpPr>
      </xdr:nvSpPr>
      <xdr:spPr bwMode="auto">
        <a:xfrm>
          <a:off x="4249615" y="22530288"/>
          <a:ext cx="76200" cy="35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28574</xdr:rowOff>
    </xdr:to>
    <xdr:sp macro="" textlink="">
      <xdr:nvSpPr>
        <xdr:cNvPr id="493" name="Text Box 2">
          <a:extLst>
            <a:ext uri="{FF2B5EF4-FFF2-40B4-BE49-F238E27FC236}">
              <a16:creationId xmlns:a16="http://schemas.microsoft.com/office/drawing/2014/main" id="{00000000-0008-0000-0400-0000ED010000}"/>
            </a:ext>
          </a:extLst>
        </xdr:cNvPr>
        <xdr:cNvSpPr txBox="1">
          <a:spLocks noChangeArrowheads="1"/>
        </xdr:cNvSpPr>
      </xdr:nvSpPr>
      <xdr:spPr bwMode="auto">
        <a:xfrm>
          <a:off x="4249615" y="22691481"/>
          <a:ext cx="76200" cy="189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28576</xdr:rowOff>
    </xdr:to>
    <xdr:sp macro="" textlink="">
      <xdr:nvSpPr>
        <xdr:cNvPr id="494" name="Text Box 2">
          <a:extLst>
            <a:ext uri="{FF2B5EF4-FFF2-40B4-BE49-F238E27FC236}">
              <a16:creationId xmlns:a16="http://schemas.microsoft.com/office/drawing/2014/main" id="{00000000-0008-0000-0400-0000EE010000}"/>
            </a:ext>
          </a:extLst>
        </xdr:cNvPr>
        <xdr:cNvSpPr txBox="1">
          <a:spLocks noChangeArrowheads="1"/>
        </xdr:cNvSpPr>
      </xdr:nvSpPr>
      <xdr:spPr bwMode="auto">
        <a:xfrm>
          <a:off x="4249615" y="22691481"/>
          <a:ext cx="76200" cy="189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295</xdr:row>
      <xdr:rowOff>28574</xdr:rowOff>
    </xdr:to>
    <xdr:sp macro="" textlink="">
      <xdr:nvSpPr>
        <xdr:cNvPr id="495" name="Text Box 2">
          <a:extLst>
            <a:ext uri="{FF2B5EF4-FFF2-40B4-BE49-F238E27FC236}">
              <a16:creationId xmlns:a16="http://schemas.microsoft.com/office/drawing/2014/main" id="{00000000-0008-0000-0400-0000EF010000}"/>
            </a:ext>
          </a:extLst>
        </xdr:cNvPr>
        <xdr:cNvSpPr txBox="1">
          <a:spLocks noChangeArrowheads="1"/>
        </xdr:cNvSpPr>
      </xdr:nvSpPr>
      <xdr:spPr bwMode="auto">
        <a:xfrm>
          <a:off x="4249615" y="22530288"/>
          <a:ext cx="76200" cy="35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293</xdr:row>
      <xdr:rowOff>0</xdr:rowOff>
    </xdr:from>
    <xdr:to>
      <xdr:col>5</xdr:col>
      <xdr:colOff>76201</xdr:colOff>
      <xdr:row>294</xdr:row>
      <xdr:rowOff>28575</xdr:rowOff>
    </xdr:to>
    <xdr:sp macro="" textlink="">
      <xdr:nvSpPr>
        <xdr:cNvPr id="496" name="Text Box 2">
          <a:extLst>
            <a:ext uri="{FF2B5EF4-FFF2-40B4-BE49-F238E27FC236}">
              <a16:creationId xmlns:a16="http://schemas.microsoft.com/office/drawing/2014/main" id="{00000000-0008-0000-0400-0000F0010000}"/>
            </a:ext>
          </a:extLst>
        </xdr:cNvPr>
        <xdr:cNvSpPr txBox="1">
          <a:spLocks noChangeArrowheads="1"/>
        </xdr:cNvSpPr>
      </xdr:nvSpPr>
      <xdr:spPr bwMode="auto">
        <a:xfrm>
          <a:off x="4249615" y="22691481"/>
          <a:ext cx="76200" cy="189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295</xdr:row>
      <xdr:rowOff>28575</xdr:rowOff>
    </xdr:to>
    <xdr:sp macro="" textlink="">
      <xdr:nvSpPr>
        <xdr:cNvPr id="497" name="Text Box 2">
          <a:extLst>
            <a:ext uri="{FF2B5EF4-FFF2-40B4-BE49-F238E27FC236}">
              <a16:creationId xmlns:a16="http://schemas.microsoft.com/office/drawing/2014/main" id="{00000000-0008-0000-0400-0000F1010000}"/>
            </a:ext>
          </a:extLst>
        </xdr:cNvPr>
        <xdr:cNvSpPr txBox="1">
          <a:spLocks noChangeArrowheads="1"/>
        </xdr:cNvSpPr>
      </xdr:nvSpPr>
      <xdr:spPr bwMode="auto">
        <a:xfrm>
          <a:off x="4687765" y="22530288"/>
          <a:ext cx="76200" cy="35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28574</xdr:rowOff>
    </xdr:to>
    <xdr:sp macro="" textlink="">
      <xdr:nvSpPr>
        <xdr:cNvPr id="498" name="Text Box 2">
          <a:extLst>
            <a:ext uri="{FF2B5EF4-FFF2-40B4-BE49-F238E27FC236}">
              <a16:creationId xmlns:a16="http://schemas.microsoft.com/office/drawing/2014/main" id="{00000000-0008-0000-0400-0000F2010000}"/>
            </a:ext>
          </a:extLst>
        </xdr:cNvPr>
        <xdr:cNvSpPr txBox="1">
          <a:spLocks noChangeArrowheads="1"/>
        </xdr:cNvSpPr>
      </xdr:nvSpPr>
      <xdr:spPr bwMode="auto">
        <a:xfrm>
          <a:off x="4687765" y="22691481"/>
          <a:ext cx="76200" cy="189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295</xdr:row>
      <xdr:rowOff>28575</xdr:rowOff>
    </xdr:to>
    <xdr:sp macro="" textlink="">
      <xdr:nvSpPr>
        <xdr:cNvPr id="499" name="Text Box 2">
          <a:extLst>
            <a:ext uri="{FF2B5EF4-FFF2-40B4-BE49-F238E27FC236}">
              <a16:creationId xmlns:a16="http://schemas.microsoft.com/office/drawing/2014/main" id="{00000000-0008-0000-0400-0000F3010000}"/>
            </a:ext>
          </a:extLst>
        </xdr:cNvPr>
        <xdr:cNvSpPr txBox="1">
          <a:spLocks noChangeArrowheads="1"/>
        </xdr:cNvSpPr>
      </xdr:nvSpPr>
      <xdr:spPr bwMode="auto">
        <a:xfrm>
          <a:off x="4687765" y="22530288"/>
          <a:ext cx="76200" cy="35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28574</xdr:rowOff>
    </xdr:to>
    <xdr:sp macro="" textlink="">
      <xdr:nvSpPr>
        <xdr:cNvPr id="500" name="Text Box 2">
          <a:extLst>
            <a:ext uri="{FF2B5EF4-FFF2-40B4-BE49-F238E27FC236}">
              <a16:creationId xmlns:a16="http://schemas.microsoft.com/office/drawing/2014/main" id="{00000000-0008-0000-0400-0000F4010000}"/>
            </a:ext>
          </a:extLst>
        </xdr:cNvPr>
        <xdr:cNvSpPr txBox="1">
          <a:spLocks noChangeArrowheads="1"/>
        </xdr:cNvSpPr>
      </xdr:nvSpPr>
      <xdr:spPr bwMode="auto">
        <a:xfrm>
          <a:off x="4687765" y="22691481"/>
          <a:ext cx="76200" cy="189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28576</xdr:rowOff>
    </xdr:to>
    <xdr:sp macro="" textlink="">
      <xdr:nvSpPr>
        <xdr:cNvPr id="501" name="Text Box 2">
          <a:extLst>
            <a:ext uri="{FF2B5EF4-FFF2-40B4-BE49-F238E27FC236}">
              <a16:creationId xmlns:a16="http://schemas.microsoft.com/office/drawing/2014/main" id="{00000000-0008-0000-0400-0000F5010000}"/>
            </a:ext>
          </a:extLst>
        </xdr:cNvPr>
        <xdr:cNvSpPr txBox="1">
          <a:spLocks noChangeArrowheads="1"/>
        </xdr:cNvSpPr>
      </xdr:nvSpPr>
      <xdr:spPr bwMode="auto">
        <a:xfrm>
          <a:off x="4687765" y="22691481"/>
          <a:ext cx="76200" cy="189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295</xdr:row>
      <xdr:rowOff>28574</xdr:rowOff>
    </xdr:to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00000000-0008-0000-0400-0000F6010000}"/>
            </a:ext>
          </a:extLst>
        </xdr:cNvPr>
        <xdr:cNvSpPr txBox="1">
          <a:spLocks noChangeArrowheads="1"/>
        </xdr:cNvSpPr>
      </xdr:nvSpPr>
      <xdr:spPr bwMode="auto">
        <a:xfrm>
          <a:off x="4687765" y="22530288"/>
          <a:ext cx="76200" cy="35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293</xdr:row>
      <xdr:rowOff>0</xdr:rowOff>
    </xdr:from>
    <xdr:to>
      <xdr:col>5</xdr:col>
      <xdr:colOff>514350</xdr:colOff>
      <xdr:row>294</xdr:row>
      <xdr:rowOff>28575</xdr:rowOff>
    </xdr:to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00000000-0008-0000-0400-0000F7010000}"/>
            </a:ext>
          </a:extLst>
        </xdr:cNvPr>
        <xdr:cNvSpPr txBox="1">
          <a:spLocks noChangeArrowheads="1"/>
        </xdr:cNvSpPr>
      </xdr:nvSpPr>
      <xdr:spPr bwMode="auto">
        <a:xfrm>
          <a:off x="4687765" y="22691481"/>
          <a:ext cx="76200" cy="189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281</xdr:row>
      <xdr:rowOff>0</xdr:rowOff>
    </xdr:from>
    <xdr:to>
      <xdr:col>3</xdr:col>
      <xdr:colOff>76200</xdr:colOff>
      <xdr:row>282</xdr:row>
      <xdr:rowOff>28575</xdr:rowOff>
    </xdr:to>
    <xdr:sp macro="" textlink="">
      <xdr:nvSpPr>
        <xdr:cNvPr id="504" name="Text Box 2">
          <a:extLst>
            <a:ext uri="{FF2B5EF4-FFF2-40B4-BE49-F238E27FC236}">
              <a16:creationId xmlns:a16="http://schemas.microsoft.com/office/drawing/2014/main" id="{00000000-0008-0000-0400-0000F8010000}"/>
            </a:ext>
          </a:extLst>
        </xdr:cNvPr>
        <xdr:cNvSpPr txBox="1">
          <a:spLocks noChangeArrowheads="1"/>
        </xdr:cNvSpPr>
      </xdr:nvSpPr>
      <xdr:spPr bwMode="auto">
        <a:xfrm>
          <a:off x="3981450" y="250412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281</xdr:row>
      <xdr:rowOff>0</xdr:rowOff>
    </xdr:from>
    <xdr:to>
      <xdr:col>3</xdr:col>
      <xdr:colOff>514350</xdr:colOff>
      <xdr:row>282</xdr:row>
      <xdr:rowOff>28575</xdr:rowOff>
    </xdr:to>
    <xdr:sp macro="" textlink="">
      <xdr:nvSpPr>
        <xdr:cNvPr id="505" name="Text Box 2">
          <a:extLst>
            <a:ext uri="{FF2B5EF4-FFF2-40B4-BE49-F238E27FC236}">
              <a16:creationId xmlns:a16="http://schemas.microsoft.com/office/drawing/2014/main" id="{00000000-0008-0000-0400-0000F9010000}"/>
            </a:ext>
          </a:extLst>
        </xdr:cNvPr>
        <xdr:cNvSpPr txBox="1">
          <a:spLocks noChangeArrowheads="1"/>
        </xdr:cNvSpPr>
      </xdr:nvSpPr>
      <xdr:spPr bwMode="auto">
        <a:xfrm>
          <a:off x="4419600" y="250412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281</xdr:row>
      <xdr:rowOff>0</xdr:rowOff>
    </xdr:from>
    <xdr:to>
      <xdr:col>3</xdr:col>
      <xdr:colOff>76200</xdr:colOff>
      <xdr:row>282</xdr:row>
      <xdr:rowOff>28575</xdr:rowOff>
    </xdr:to>
    <xdr:sp macro="" textlink="">
      <xdr:nvSpPr>
        <xdr:cNvPr id="506" name="Text Box 2">
          <a:extLst>
            <a:ext uri="{FF2B5EF4-FFF2-40B4-BE49-F238E27FC236}">
              <a16:creationId xmlns:a16="http://schemas.microsoft.com/office/drawing/2014/main" id="{00000000-0008-0000-0400-0000FA010000}"/>
            </a:ext>
          </a:extLst>
        </xdr:cNvPr>
        <xdr:cNvSpPr txBox="1">
          <a:spLocks noChangeArrowheads="1"/>
        </xdr:cNvSpPr>
      </xdr:nvSpPr>
      <xdr:spPr bwMode="auto">
        <a:xfrm>
          <a:off x="3981450" y="250412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281</xdr:row>
      <xdr:rowOff>0</xdr:rowOff>
    </xdr:from>
    <xdr:to>
      <xdr:col>3</xdr:col>
      <xdr:colOff>514350</xdr:colOff>
      <xdr:row>282</xdr:row>
      <xdr:rowOff>28575</xdr:rowOff>
    </xdr:to>
    <xdr:sp macro="" textlink="">
      <xdr:nvSpPr>
        <xdr:cNvPr id="507" name="Text Box 2">
          <a:extLst>
            <a:ext uri="{FF2B5EF4-FFF2-40B4-BE49-F238E27FC236}">
              <a16:creationId xmlns:a16="http://schemas.microsoft.com/office/drawing/2014/main" id="{00000000-0008-0000-0400-0000FB010000}"/>
            </a:ext>
          </a:extLst>
        </xdr:cNvPr>
        <xdr:cNvSpPr txBox="1">
          <a:spLocks noChangeArrowheads="1"/>
        </xdr:cNvSpPr>
      </xdr:nvSpPr>
      <xdr:spPr bwMode="auto">
        <a:xfrm>
          <a:off x="4419600" y="250412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76200</xdr:colOff>
      <xdr:row>283</xdr:row>
      <xdr:rowOff>28576</xdr:rowOff>
    </xdr:to>
    <xdr:sp macro="" textlink="">
      <xdr:nvSpPr>
        <xdr:cNvPr id="508" name="Text Box 2">
          <a:extLst>
            <a:ext uri="{FF2B5EF4-FFF2-40B4-BE49-F238E27FC236}">
              <a16:creationId xmlns:a16="http://schemas.microsoft.com/office/drawing/2014/main" id="{00000000-0008-0000-0400-0000FC010000}"/>
            </a:ext>
          </a:extLst>
        </xdr:cNvPr>
        <xdr:cNvSpPr txBox="1">
          <a:spLocks noChangeArrowheads="1"/>
        </xdr:cNvSpPr>
      </xdr:nvSpPr>
      <xdr:spPr bwMode="auto">
        <a:xfrm>
          <a:off x="3981450" y="251936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282</xdr:row>
      <xdr:rowOff>0</xdr:rowOff>
    </xdr:from>
    <xdr:to>
      <xdr:col>3</xdr:col>
      <xdr:colOff>514350</xdr:colOff>
      <xdr:row>283</xdr:row>
      <xdr:rowOff>28576</xdr:rowOff>
    </xdr:to>
    <xdr:sp macro="" textlink="">
      <xdr:nvSpPr>
        <xdr:cNvPr id="509" name="Text Box 2">
          <a:extLst>
            <a:ext uri="{FF2B5EF4-FFF2-40B4-BE49-F238E27FC236}">
              <a16:creationId xmlns:a16="http://schemas.microsoft.com/office/drawing/2014/main" id="{00000000-0008-0000-0400-0000FD010000}"/>
            </a:ext>
          </a:extLst>
        </xdr:cNvPr>
        <xdr:cNvSpPr txBox="1">
          <a:spLocks noChangeArrowheads="1"/>
        </xdr:cNvSpPr>
      </xdr:nvSpPr>
      <xdr:spPr bwMode="auto">
        <a:xfrm>
          <a:off x="4419600" y="251936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76200</xdr:colOff>
      <xdr:row>284</xdr:row>
      <xdr:rowOff>28574</xdr:rowOff>
    </xdr:to>
    <xdr:sp macro="" textlink="">
      <xdr:nvSpPr>
        <xdr:cNvPr id="510" name="Text Box 2">
          <a:extLst>
            <a:ext uri="{FF2B5EF4-FFF2-40B4-BE49-F238E27FC236}">
              <a16:creationId xmlns:a16="http://schemas.microsoft.com/office/drawing/2014/main" id="{00000000-0008-0000-0400-0000FE010000}"/>
            </a:ext>
          </a:extLst>
        </xdr:cNvPr>
        <xdr:cNvSpPr txBox="1">
          <a:spLocks noChangeArrowheads="1"/>
        </xdr:cNvSpPr>
      </xdr:nvSpPr>
      <xdr:spPr bwMode="auto">
        <a:xfrm>
          <a:off x="3981450" y="253460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283</xdr:row>
      <xdr:rowOff>0</xdr:rowOff>
    </xdr:from>
    <xdr:to>
      <xdr:col>3</xdr:col>
      <xdr:colOff>514350</xdr:colOff>
      <xdr:row>284</xdr:row>
      <xdr:rowOff>28574</xdr:rowOff>
    </xdr:to>
    <xdr:sp macro="" textlink="">
      <xdr:nvSpPr>
        <xdr:cNvPr id="511" name="Text Box 2">
          <a:extLst>
            <a:ext uri="{FF2B5EF4-FFF2-40B4-BE49-F238E27FC236}">
              <a16:creationId xmlns:a16="http://schemas.microsoft.com/office/drawing/2014/main" id="{00000000-0008-0000-0400-0000FF010000}"/>
            </a:ext>
          </a:extLst>
        </xdr:cNvPr>
        <xdr:cNvSpPr txBox="1">
          <a:spLocks noChangeArrowheads="1"/>
        </xdr:cNvSpPr>
      </xdr:nvSpPr>
      <xdr:spPr bwMode="auto">
        <a:xfrm>
          <a:off x="4419600" y="253460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285</xdr:row>
      <xdr:rowOff>66676</xdr:rowOff>
    </xdr:to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id="{00000000-0008-0000-0400-000000020000}"/>
            </a:ext>
          </a:extLst>
        </xdr:cNvPr>
        <xdr:cNvSpPr txBox="1">
          <a:spLocks noChangeArrowheads="1"/>
        </xdr:cNvSpPr>
      </xdr:nvSpPr>
      <xdr:spPr bwMode="auto">
        <a:xfrm>
          <a:off x="3981450" y="254984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284</xdr:row>
      <xdr:rowOff>0</xdr:rowOff>
    </xdr:from>
    <xdr:to>
      <xdr:col>3</xdr:col>
      <xdr:colOff>514350</xdr:colOff>
      <xdr:row>285</xdr:row>
      <xdr:rowOff>66676</xdr:rowOff>
    </xdr:to>
    <xdr:sp macro="" textlink="">
      <xdr:nvSpPr>
        <xdr:cNvPr id="513" name="Text Box 2">
          <a:extLst>
            <a:ext uri="{FF2B5EF4-FFF2-40B4-BE49-F238E27FC236}">
              <a16:creationId xmlns:a16="http://schemas.microsoft.com/office/drawing/2014/main" id="{00000000-0008-0000-0400-000001020000}"/>
            </a:ext>
          </a:extLst>
        </xdr:cNvPr>
        <xdr:cNvSpPr txBox="1">
          <a:spLocks noChangeArrowheads="1"/>
        </xdr:cNvSpPr>
      </xdr:nvSpPr>
      <xdr:spPr bwMode="auto">
        <a:xfrm>
          <a:off x="4419600" y="254984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285</xdr:row>
      <xdr:rowOff>0</xdr:rowOff>
    </xdr:from>
    <xdr:to>
      <xdr:col>3</xdr:col>
      <xdr:colOff>76200</xdr:colOff>
      <xdr:row>286</xdr:row>
      <xdr:rowOff>66674</xdr:rowOff>
    </xdr:to>
    <xdr:sp macro="" textlink="">
      <xdr:nvSpPr>
        <xdr:cNvPr id="514" name="Text Box 2">
          <a:extLst>
            <a:ext uri="{FF2B5EF4-FFF2-40B4-BE49-F238E27FC236}">
              <a16:creationId xmlns:a16="http://schemas.microsoft.com/office/drawing/2014/main" id="{00000000-0008-0000-0400-000002020000}"/>
            </a:ext>
          </a:extLst>
        </xdr:cNvPr>
        <xdr:cNvSpPr txBox="1">
          <a:spLocks noChangeArrowheads="1"/>
        </xdr:cNvSpPr>
      </xdr:nvSpPr>
      <xdr:spPr bwMode="auto">
        <a:xfrm>
          <a:off x="3981450" y="256603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285</xdr:row>
      <xdr:rowOff>0</xdr:rowOff>
    </xdr:from>
    <xdr:to>
      <xdr:col>3</xdr:col>
      <xdr:colOff>514350</xdr:colOff>
      <xdr:row>286</xdr:row>
      <xdr:rowOff>66674</xdr:rowOff>
    </xdr:to>
    <xdr:sp macro="" textlink="">
      <xdr:nvSpPr>
        <xdr:cNvPr id="515" name="Text Box 2">
          <a:extLst>
            <a:ext uri="{FF2B5EF4-FFF2-40B4-BE49-F238E27FC236}">
              <a16:creationId xmlns:a16="http://schemas.microsoft.com/office/drawing/2014/main" id="{00000000-0008-0000-0400-000003020000}"/>
            </a:ext>
          </a:extLst>
        </xdr:cNvPr>
        <xdr:cNvSpPr txBox="1">
          <a:spLocks noChangeArrowheads="1"/>
        </xdr:cNvSpPr>
      </xdr:nvSpPr>
      <xdr:spPr bwMode="auto">
        <a:xfrm>
          <a:off x="4419600" y="256603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286</xdr:row>
      <xdr:rowOff>0</xdr:rowOff>
    </xdr:from>
    <xdr:to>
      <xdr:col>3</xdr:col>
      <xdr:colOff>76200</xdr:colOff>
      <xdr:row>287</xdr:row>
      <xdr:rowOff>66675</xdr:rowOff>
    </xdr:to>
    <xdr:sp macro="" textlink="">
      <xdr:nvSpPr>
        <xdr:cNvPr id="516" name="Text Box 2">
          <a:extLst>
            <a:ext uri="{FF2B5EF4-FFF2-40B4-BE49-F238E27FC236}">
              <a16:creationId xmlns:a16="http://schemas.microsoft.com/office/drawing/2014/main" id="{00000000-0008-0000-0400-000004020000}"/>
            </a:ext>
          </a:extLst>
        </xdr:cNvPr>
        <xdr:cNvSpPr txBox="1">
          <a:spLocks noChangeArrowheads="1"/>
        </xdr:cNvSpPr>
      </xdr:nvSpPr>
      <xdr:spPr bwMode="auto">
        <a:xfrm>
          <a:off x="3981450" y="258222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286</xdr:row>
      <xdr:rowOff>0</xdr:rowOff>
    </xdr:from>
    <xdr:to>
      <xdr:col>3</xdr:col>
      <xdr:colOff>514350</xdr:colOff>
      <xdr:row>287</xdr:row>
      <xdr:rowOff>66675</xdr:rowOff>
    </xdr:to>
    <xdr:sp macro="" textlink="">
      <xdr:nvSpPr>
        <xdr:cNvPr id="517" name="Text Box 2">
          <a:extLst>
            <a:ext uri="{FF2B5EF4-FFF2-40B4-BE49-F238E27FC236}">
              <a16:creationId xmlns:a16="http://schemas.microsoft.com/office/drawing/2014/main" id="{00000000-0008-0000-0400-000005020000}"/>
            </a:ext>
          </a:extLst>
        </xdr:cNvPr>
        <xdr:cNvSpPr txBox="1">
          <a:spLocks noChangeArrowheads="1"/>
        </xdr:cNvSpPr>
      </xdr:nvSpPr>
      <xdr:spPr bwMode="auto">
        <a:xfrm>
          <a:off x="4419600" y="258222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76200</xdr:colOff>
      <xdr:row>288</xdr:row>
      <xdr:rowOff>66676</xdr:rowOff>
    </xdr:to>
    <xdr:sp macro="" textlink="">
      <xdr:nvSpPr>
        <xdr:cNvPr id="518" name="Text Box 2">
          <a:extLst>
            <a:ext uri="{FF2B5EF4-FFF2-40B4-BE49-F238E27FC236}">
              <a16:creationId xmlns:a16="http://schemas.microsoft.com/office/drawing/2014/main" id="{00000000-0008-0000-0400-000006020000}"/>
            </a:ext>
          </a:extLst>
        </xdr:cNvPr>
        <xdr:cNvSpPr txBox="1">
          <a:spLocks noChangeArrowheads="1"/>
        </xdr:cNvSpPr>
      </xdr:nvSpPr>
      <xdr:spPr bwMode="auto">
        <a:xfrm>
          <a:off x="3981450" y="259842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287</xdr:row>
      <xdr:rowOff>0</xdr:rowOff>
    </xdr:from>
    <xdr:to>
      <xdr:col>3</xdr:col>
      <xdr:colOff>514350</xdr:colOff>
      <xdr:row>288</xdr:row>
      <xdr:rowOff>66676</xdr:rowOff>
    </xdr:to>
    <xdr:sp macro="" textlink="">
      <xdr:nvSpPr>
        <xdr:cNvPr id="519" name="Text Box 2">
          <a:extLst>
            <a:ext uri="{FF2B5EF4-FFF2-40B4-BE49-F238E27FC236}">
              <a16:creationId xmlns:a16="http://schemas.microsoft.com/office/drawing/2014/main" id="{00000000-0008-0000-0400-000007020000}"/>
            </a:ext>
          </a:extLst>
        </xdr:cNvPr>
        <xdr:cNvSpPr txBox="1">
          <a:spLocks noChangeArrowheads="1"/>
        </xdr:cNvSpPr>
      </xdr:nvSpPr>
      <xdr:spPr bwMode="auto">
        <a:xfrm>
          <a:off x="4419600" y="259842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288</xdr:row>
      <xdr:rowOff>0</xdr:rowOff>
    </xdr:from>
    <xdr:to>
      <xdr:col>3</xdr:col>
      <xdr:colOff>76200</xdr:colOff>
      <xdr:row>289</xdr:row>
      <xdr:rowOff>66674</xdr:rowOff>
    </xdr:to>
    <xdr:sp macro="" textlink="">
      <xdr:nvSpPr>
        <xdr:cNvPr id="520" name="Text Box 2">
          <a:extLst>
            <a:ext uri="{FF2B5EF4-FFF2-40B4-BE49-F238E27FC236}">
              <a16:creationId xmlns:a16="http://schemas.microsoft.com/office/drawing/2014/main" id="{00000000-0008-0000-0400-000008020000}"/>
            </a:ext>
          </a:extLst>
        </xdr:cNvPr>
        <xdr:cNvSpPr txBox="1">
          <a:spLocks noChangeArrowheads="1"/>
        </xdr:cNvSpPr>
      </xdr:nvSpPr>
      <xdr:spPr bwMode="auto">
        <a:xfrm>
          <a:off x="3981450" y="261461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3</xdr:col>
      <xdr:colOff>514350</xdr:colOff>
      <xdr:row>289</xdr:row>
      <xdr:rowOff>66674</xdr:rowOff>
    </xdr:to>
    <xdr:sp macro="" textlink="">
      <xdr:nvSpPr>
        <xdr:cNvPr id="521" name="Text Box 2">
          <a:extLst>
            <a:ext uri="{FF2B5EF4-FFF2-40B4-BE49-F238E27FC236}">
              <a16:creationId xmlns:a16="http://schemas.microsoft.com/office/drawing/2014/main" id="{00000000-0008-0000-0400-000009020000}"/>
            </a:ext>
          </a:extLst>
        </xdr:cNvPr>
        <xdr:cNvSpPr txBox="1">
          <a:spLocks noChangeArrowheads="1"/>
        </xdr:cNvSpPr>
      </xdr:nvSpPr>
      <xdr:spPr bwMode="auto">
        <a:xfrm>
          <a:off x="4419600" y="261461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289</xdr:row>
      <xdr:rowOff>0</xdr:rowOff>
    </xdr:from>
    <xdr:to>
      <xdr:col>3</xdr:col>
      <xdr:colOff>76200</xdr:colOff>
      <xdr:row>290</xdr:row>
      <xdr:rowOff>66676</xdr:rowOff>
    </xdr:to>
    <xdr:sp macro="" textlink="">
      <xdr:nvSpPr>
        <xdr:cNvPr id="522" name="Text Box 2">
          <a:extLst>
            <a:ext uri="{FF2B5EF4-FFF2-40B4-BE49-F238E27FC236}">
              <a16:creationId xmlns:a16="http://schemas.microsoft.com/office/drawing/2014/main" id="{00000000-0008-0000-0400-00000A020000}"/>
            </a:ext>
          </a:extLst>
        </xdr:cNvPr>
        <xdr:cNvSpPr txBox="1">
          <a:spLocks noChangeArrowheads="1"/>
        </xdr:cNvSpPr>
      </xdr:nvSpPr>
      <xdr:spPr bwMode="auto">
        <a:xfrm>
          <a:off x="3981450" y="26308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289</xdr:row>
      <xdr:rowOff>0</xdr:rowOff>
    </xdr:from>
    <xdr:to>
      <xdr:col>3</xdr:col>
      <xdr:colOff>514350</xdr:colOff>
      <xdr:row>290</xdr:row>
      <xdr:rowOff>66676</xdr:rowOff>
    </xdr:to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00000000-0008-0000-0400-00000B020000}"/>
            </a:ext>
          </a:extLst>
        </xdr:cNvPr>
        <xdr:cNvSpPr txBox="1">
          <a:spLocks noChangeArrowheads="1"/>
        </xdr:cNvSpPr>
      </xdr:nvSpPr>
      <xdr:spPr bwMode="auto">
        <a:xfrm>
          <a:off x="4419600" y="26308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290</xdr:row>
      <xdr:rowOff>0</xdr:rowOff>
    </xdr:from>
    <xdr:to>
      <xdr:col>3</xdr:col>
      <xdr:colOff>76200</xdr:colOff>
      <xdr:row>291</xdr:row>
      <xdr:rowOff>50800</xdr:rowOff>
    </xdr:to>
    <xdr:sp macro="" textlink="">
      <xdr:nvSpPr>
        <xdr:cNvPr id="524" name="Text Box 2">
          <a:extLst>
            <a:ext uri="{FF2B5EF4-FFF2-40B4-BE49-F238E27FC236}">
              <a16:creationId xmlns:a16="http://schemas.microsoft.com/office/drawing/2014/main" id="{00000000-0008-0000-0400-00000C020000}"/>
            </a:ext>
          </a:extLst>
        </xdr:cNvPr>
        <xdr:cNvSpPr txBox="1">
          <a:spLocks noChangeArrowheads="1"/>
        </xdr:cNvSpPr>
      </xdr:nvSpPr>
      <xdr:spPr bwMode="auto">
        <a:xfrm>
          <a:off x="3981450" y="26469975"/>
          <a:ext cx="76200" cy="222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290</xdr:row>
      <xdr:rowOff>0</xdr:rowOff>
    </xdr:from>
    <xdr:to>
      <xdr:col>3</xdr:col>
      <xdr:colOff>514350</xdr:colOff>
      <xdr:row>291</xdr:row>
      <xdr:rowOff>50800</xdr:rowOff>
    </xdr:to>
    <xdr:sp macro="" textlink="">
      <xdr:nvSpPr>
        <xdr:cNvPr id="525" name="Text Box 2">
          <a:extLst>
            <a:ext uri="{FF2B5EF4-FFF2-40B4-BE49-F238E27FC236}">
              <a16:creationId xmlns:a16="http://schemas.microsoft.com/office/drawing/2014/main" id="{00000000-0008-0000-0400-00000D020000}"/>
            </a:ext>
          </a:extLst>
        </xdr:cNvPr>
        <xdr:cNvSpPr txBox="1">
          <a:spLocks noChangeArrowheads="1"/>
        </xdr:cNvSpPr>
      </xdr:nvSpPr>
      <xdr:spPr bwMode="auto">
        <a:xfrm>
          <a:off x="4419600" y="26469975"/>
          <a:ext cx="76200" cy="222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281</xdr:row>
      <xdr:rowOff>0</xdr:rowOff>
    </xdr:from>
    <xdr:to>
      <xdr:col>3</xdr:col>
      <xdr:colOff>514350</xdr:colOff>
      <xdr:row>282</xdr:row>
      <xdr:rowOff>28574</xdr:rowOff>
    </xdr:to>
    <xdr:sp macro="" textlink="">
      <xdr:nvSpPr>
        <xdr:cNvPr id="526" name="Text Box 2">
          <a:extLst>
            <a:ext uri="{FF2B5EF4-FFF2-40B4-BE49-F238E27FC236}">
              <a16:creationId xmlns:a16="http://schemas.microsoft.com/office/drawing/2014/main" id="{00000000-0008-0000-0400-00000E020000}"/>
            </a:ext>
          </a:extLst>
        </xdr:cNvPr>
        <xdr:cNvSpPr txBox="1">
          <a:spLocks noChangeArrowheads="1"/>
        </xdr:cNvSpPr>
      </xdr:nvSpPr>
      <xdr:spPr bwMode="auto">
        <a:xfrm>
          <a:off x="4419600" y="25041225"/>
          <a:ext cx="76200" cy="180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281</xdr:row>
      <xdr:rowOff>0</xdr:rowOff>
    </xdr:from>
    <xdr:to>
      <xdr:col>3</xdr:col>
      <xdr:colOff>514350</xdr:colOff>
      <xdr:row>282</xdr:row>
      <xdr:rowOff>28575</xdr:rowOff>
    </xdr:to>
    <xdr:sp macro="" textlink="">
      <xdr:nvSpPr>
        <xdr:cNvPr id="527" name="Text Box 2">
          <a:extLst>
            <a:ext uri="{FF2B5EF4-FFF2-40B4-BE49-F238E27FC236}">
              <a16:creationId xmlns:a16="http://schemas.microsoft.com/office/drawing/2014/main" id="{00000000-0008-0000-0400-00000F020000}"/>
            </a:ext>
          </a:extLst>
        </xdr:cNvPr>
        <xdr:cNvSpPr txBox="1">
          <a:spLocks noChangeArrowheads="1"/>
        </xdr:cNvSpPr>
      </xdr:nvSpPr>
      <xdr:spPr bwMode="auto">
        <a:xfrm>
          <a:off x="4419600" y="250412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282</xdr:row>
      <xdr:rowOff>0</xdr:rowOff>
    </xdr:from>
    <xdr:to>
      <xdr:col>3</xdr:col>
      <xdr:colOff>514350</xdr:colOff>
      <xdr:row>283</xdr:row>
      <xdr:rowOff>28578</xdr:rowOff>
    </xdr:to>
    <xdr:sp macro="" textlink="">
      <xdr:nvSpPr>
        <xdr:cNvPr id="528" name="Text Box 2">
          <a:extLst>
            <a:ext uri="{FF2B5EF4-FFF2-40B4-BE49-F238E27FC236}">
              <a16:creationId xmlns:a16="http://schemas.microsoft.com/office/drawing/2014/main" id="{00000000-0008-0000-0400-000010020000}"/>
            </a:ext>
          </a:extLst>
        </xdr:cNvPr>
        <xdr:cNvSpPr txBox="1">
          <a:spLocks noChangeArrowheads="1"/>
        </xdr:cNvSpPr>
      </xdr:nvSpPr>
      <xdr:spPr bwMode="auto">
        <a:xfrm>
          <a:off x="4419600" y="25193625"/>
          <a:ext cx="76200" cy="180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281</xdr:row>
      <xdr:rowOff>0</xdr:rowOff>
    </xdr:from>
    <xdr:to>
      <xdr:col>3</xdr:col>
      <xdr:colOff>514350</xdr:colOff>
      <xdr:row>282</xdr:row>
      <xdr:rowOff>28574</xdr:rowOff>
    </xdr:to>
    <xdr:sp macro="" textlink="">
      <xdr:nvSpPr>
        <xdr:cNvPr id="529" name="Text Box 2">
          <a:extLst>
            <a:ext uri="{FF2B5EF4-FFF2-40B4-BE49-F238E27FC236}">
              <a16:creationId xmlns:a16="http://schemas.microsoft.com/office/drawing/2014/main" id="{00000000-0008-0000-0400-000011020000}"/>
            </a:ext>
          </a:extLst>
        </xdr:cNvPr>
        <xdr:cNvSpPr txBox="1">
          <a:spLocks noChangeArrowheads="1"/>
        </xdr:cNvSpPr>
      </xdr:nvSpPr>
      <xdr:spPr bwMode="auto">
        <a:xfrm>
          <a:off x="4419600" y="25041225"/>
          <a:ext cx="76200" cy="180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283</xdr:row>
      <xdr:rowOff>0</xdr:rowOff>
    </xdr:from>
    <xdr:to>
      <xdr:col>3</xdr:col>
      <xdr:colOff>514350</xdr:colOff>
      <xdr:row>284</xdr:row>
      <xdr:rowOff>28574</xdr:rowOff>
    </xdr:to>
    <xdr:sp macro="" textlink="">
      <xdr:nvSpPr>
        <xdr:cNvPr id="530" name="Text Box 2">
          <a:extLst>
            <a:ext uri="{FF2B5EF4-FFF2-40B4-BE49-F238E27FC236}">
              <a16:creationId xmlns:a16="http://schemas.microsoft.com/office/drawing/2014/main" id="{00000000-0008-0000-0400-000012020000}"/>
            </a:ext>
          </a:extLst>
        </xdr:cNvPr>
        <xdr:cNvSpPr txBox="1">
          <a:spLocks noChangeArrowheads="1"/>
        </xdr:cNvSpPr>
      </xdr:nvSpPr>
      <xdr:spPr bwMode="auto">
        <a:xfrm>
          <a:off x="4419600" y="253460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282</xdr:row>
      <xdr:rowOff>0</xdr:rowOff>
    </xdr:from>
    <xdr:to>
      <xdr:col>3</xdr:col>
      <xdr:colOff>514350</xdr:colOff>
      <xdr:row>283</xdr:row>
      <xdr:rowOff>28577</xdr:rowOff>
    </xdr:to>
    <xdr:sp macro="" textlink="">
      <xdr:nvSpPr>
        <xdr:cNvPr id="531" name="Text Box 2">
          <a:extLst>
            <a:ext uri="{FF2B5EF4-FFF2-40B4-BE49-F238E27FC236}">
              <a16:creationId xmlns:a16="http://schemas.microsoft.com/office/drawing/2014/main" id="{00000000-0008-0000-0400-000013020000}"/>
            </a:ext>
          </a:extLst>
        </xdr:cNvPr>
        <xdr:cNvSpPr txBox="1">
          <a:spLocks noChangeArrowheads="1"/>
        </xdr:cNvSpPr>
      </xdr:nvSpPr>
      <xdr:spPr bwMode="auto">
        <a:xfrm>
          <a:off x="4419600" y="25193625"/>
          <a:ext cx="76200" cy="180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283</xdr:row>
      <xdr:rowOff>0</xdr:rowOff>
    </xdr:from>
    <xdr:to>
      <xdr:col>3</xdr:col>
      <xdr:colOff>514350</xdr:colOff>
      <xdr:row>284</xdr:row>
      <xdr:rowOff>28573</xdr:rowOff>
    </xdr:to>
    <xdr:sp macro="" textlink="">
      <xdr:nvSpPr>
        <xdr:cNvPr id="532" name="Text Box 2">
          <a:extLst>
            <a:ext uri="{FF2B5EF4-FFF2-40B4-BE49-F238E27FC236}">
              <a16:creationId xmlns:a16="http://schemas.microsoft.com/office/drawing/2014/main" id="{00000000-0008-0000-0400-000014020000}"/>
            </a:ext>
          </a:extLst>
        </xdr:cNvPr>
        <xdr:cNvSpPr txBox="1">
          <a:spLocks noChangeArrowheads="1"/>
        </xdr:cNvSpPr>
      </xdr:nvSpPr>
      <xdr:spPr bwMode="auto">
        <a:xfrm>
          <a:off x="4419600" y="25346025"/>
          <a:ext cx="76200" cy="180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284</xdr:row>
      <xdr:rowOff>0</xdr:rowOff>
    </xdr:from>
    <xdr:to>
      <xdr:col>3</xdr:col>
      <xdr:colOff>514350</xdr:colOff>
      <xdr:row>285</xdr:row>
      <xdr:rowOff>28577</xdr:rowOff>
    </xdr:to>
    <xdr:sp macro="" textlink="">
      <xdr:nvSpPr>
        <xdr:cNvPr id="533" name="Text Box 2">
          <a:extLst>
            <a:ext uri="{FF2B5EF4-FFF2-40B4-BE49-F238E27FC236}">
              <a16:creationId xmlns:a16="http://schemas.microsoft.com/office/drawing/2014/main" id="{00000000-0008-0000-0400-000015020000}"/>
            </a:ext>
          </a:extLst>
        </xdr:cNvPr>
        <xdr:cNvSpPr txBox="1">
          <a:spLocks noChangeArrowheads="1"/>
        </xdr:cNvSpPr>
      </xdr:nvSpPr>
      <xdr:spPr bwMode="auto">
        <a:xfrm>
          <a:off x="4419600" y="2549842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283</xdr:row>
      <xdr:rowOff>0</xdr:rowOff>
    </xdr:from>
    <xdr:to>
      <xdr:col>3</xdr:col>
      <xdr:colOff>514350</xdr:colOff>
      <xdr:row>284</xdr:row>
      <xdr:rowOff>28573</xdr:rowOff>
    </xdr:to>
    <xdr:sp macro="" textlink="">
      <xdr:nvSpPr>
        <xdr:cNvPr id="534" name="Text Box 2">
          <a:extLst>
            <a:ext uri="{FF2B5EF4-FFF2-40B4-BE49-F238E27FC236}">
              <a16:creationId xmlns:a16="http://schemas.microsoft.com/office/drawing/2014/main" id="{00000000-0008-0000-0400-000016020000}"/>
            </a:ext>
          </a:extLst>
        </xdr:cNvPr>
        <xdr:cNvSpPr txBox="1">
          <a:spLocks noChangeArrowheads="1"/>
        </xdr:cNvSpPr>
      </xdr:nvSpPr>
      <xdr:spPr bwMode="auto">
        <a:xfrm>
          <a:off x="4419600" y="25346025"/>
          <a:ext cx="76200" cy="180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284</xdr:row>
      <xdr:rowOff>0</xdr:rowOff>
    </xdr:from>
    <xdr:to>
      <xdr:col>3</xdr:col>
      <xdr:colOff>514350</xdr:colOff>
      <xdr:row>285</xdr:row>
      <xdr:rowOff>28576</xdr:rowOff>
    </xdr:to>
    <xdr:sp macro="" textlink="">
      <xdr:nvSpPr>
        <xdr:cNvPr id="535" name="Text Box 2">
          <a:extLst>
            <a:ext uri="{FF2B5EF4-FFF2-40B4-BE49-F238E27FC236}">
              <a16:creationId xmlns:a16="http://schemas.microsoft.com/office/drawing/2014/main" id="{00000000-0008-0000-0400-000017020000}"/>
            </a:ext>
          </a:extLst>
        </xdr:cNvPr>
        <xdr:cNvSpPr txBox="1">
          <a:spLocks noChangeArrowheads="1"/>
        </xdr:cNvSpPr>
      </xdr:nvSpPr>
      <xdr:spPr bwMode="auto">
        <a:xfrm>
          <a:off x="4419600" y="254984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285</xdr:row>
      <xdr:rowOff>0</xdr:rowOff>
    </xdr:from>
    <xdr:to>
      <xdr:col>3</xdr:col>
      <xdr:colOff>514350</xdr:colOff>
      <xdr:row>286</xdr:row>
      <xdr:rowOff>28575</xdr:rowOff>
    </xdr:to>
    <xdr:sp macro="" textlink="">
      <xdr:nvSpPr>
        <xdr:cNvPr id="536" name="Text Box 2">
          <a:extLst>
            <a:ext uri="{FF2B5EF4-FFF2-40B4-BE49-F238E27FC236}">
              <a16:creationId xmlns:a16="http://schemas.microsoft.com/office/drawing/2014/main" id="{00000000-0008-0000-0400-000018020000}"/>
            </a:ext>
          </a:extLst>
        </xdr:cNvPr>
        <xdr:cNvSpPr txBox="1">
          <a:spLocks noChangeArrowheads="1"/>
        </xdr:cNvSpPr>
      </xdr:nvSpPr>
      <xdr:spPr bwMode="auto">
        <a:xfrm>
          <a:off x="4419600" y="25660350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284</xdr:row>
      <xdr:rowOff>0</xdr:rowOff>
    </xdr:from>
    <xdr:to>
      <xdr:col>3</xdr:col>
      <xdr:colOff>514350</xdr:colOff>
      <xdr:row>285</xdr:row>
      <xdr:rowOff>28576</xdr:rowOff>
    </xdr:to>
    <xdr:sp macro="" textlink="">
      <xdr:nvSpPr>
        <xdr:cNvPr id="537" name="Text Box 2">
          <a:extLst>
            <a:ext uri="{FF2B5EF4-FFF2-40B4-BE49-F238E27FC236}">
              <a16:creationId xmlns:a16="http://schemas.microsoft.com/office/drawing/2014/main" id="{00000000-0008-0000-0400-000019020000}"/>
            </a:ext>
          </a:extLst>
        </xdr:cNvPr>
        <xdr:cNvSpPr txBox="1">
          <a:spLocks noChangeArrowheads="1"/>
        </xdr:cNvSpPr>
      </xdr:nvSpPr>
      <xdr:spPr bwMode="auto">
        <a:xfrm>
          <a:off x="4419600" y="254984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285</xdr:row>
      <xdr:rowOff>0</xdr:rowOff>
    </xdr:from>
    <xdr:to>
      <xdr:col>3</xdr:col>
      <xdr:colOff>514350</xdr:colOff>
      <xdr:row>286</xdr:row>
      <xdr:rowOff>28574</xdr:rowOff>
    </xdr:to>
    <xdr:sp macro="" textlink="">
      <xdr:nvSpPr>
        <xdr:cNvPr id="538" name="Text Box 2">
          <a:extLst>
            <a:ext uri="{FF2B5EF4-FFF2-40B4-BE49-F238E27FC236}">
              <a16:creationId xmlns:a16="http://schemas.microsoft.com/office/drawing/2014/main" id="{00000000-0008-0000-0400-00001A020000}"/>
            </a:ext>
          </a:extLst>
        </xdr:cNvPr>
        <xdr:cNvSpPr txBox="1">
          <a:spLocks noChangeArrowheads="1"/>
        </xdr:cNvSpPr>
      </xdr:nvSpPr>
      <xdr:spPr bwMode="auto">
        <a:xfrm>
          <a:off x="4419600" y="256603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286</xdr:row>
      <xdr:rowOff>0</xdr:rowOff>
    </xdr:from>
    <xdr:to>
      <xdr:col>3</xdr:col>
      <xdr:colOff>514350</xdr:colOff>
      <xdr:row>287</xdr:row>
      <xdr:rowOff>28576</xdr:rowOff>
    </xdr:to>
    <xdr:sp macro="" textlink="">
      <xdr:nvSpPr>
        <xdr:cNvPr id="539" name="Text Box 2">
          <a:extLst>
            <a:ext uri="{FF2B5EF4-FFF2-40B4-BE49-F238E27FC236}">
              <a16:creationId xmlns:a16="http://schemas.microsoft.com/office/drawing/2014/main" id="{00000000-0008-0000-0400-00001B020000}"/>
            </a:ext>
          </a:extLst>
        </xdr:cNvPr>
        <xdr:cNvSpPr txBox="1">
          <a:spLocks noChangeArrowheads="1"/>
        </xdr:cNvSpPr>
      </xdr:nvSpPr>
      <xdr:spPr bwMode="auto">
        <a:xfrm>
          <a:off x="4419600" y="258222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285</xdr:row>
      <xdr:rowOff>0</xdr:rowOff>
    </xdr:from>
    <xdr:to>
      <xdr:col>3</xdr:col>
      <xdr:colOff>514350</xdr:colOff>
      <xdr:row>286</xdr:row>
      <xdr:rowOff>28574</xdr:rowOff>
    </xdr:to>
    <xdr:sp macro="" textlink="">
      <xdr:nvSpPr>
        <xdr:cNvPr id="540" name="Text Box 2">
          <a:extLst>
            <a:ext uri="{FF2B5EF4-FFF2-40B4-BE49-F238E27FC236}">
              <a16:creationId xmlns:a16="http://schemas.microsoft.com/office/drawing/2014/main" id="{00000000-0008-0000-0400-00001C020000}"/>
            </a:ext>
          </a:extLst>
        </xdr:cNvPr>
        <xdr:cNvSpPr txBox="1">
          <a:spLocks noChangeArrowheads="1"/>
        </xdr:cNvSpPr>
      </xdr:nvSpPr>
      <xdr:spPr bwMode="auto">
        <a:xfrm>
          <a:off x="4419600" y="256603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286</xdr:row>
      <xdr:rowOff>0</xdr:rowOff>
    </xdr:from>
    <xdr:to>
      <xdr:col>3</xdr:col>
      <xdr:colOff>514350</xdr:colOff>
      <xdr:row>287</xdr:row>
      <xdr:rowOff>28575</xdr:rowOff>
    </xdr:to>
    <xdr:sp macro="" textlink="">
      <xdr:nvSpPr>
        <xdr:cNvPr id="541" name="Text Box 2">
          <a:extLst>
            <a:ext uri="{FF2B5EF4-FFF2-40B4-BE49-F238E27FC236}">
              <a16:creationId xmlns:a16="http://schemas.microsoft.com/office/drawing/2014/main" id="{00000000-0008-0000-0400-00001D020000}"/>
            </a:ext>
          </a:extLst>
        </xdr:cNvPr>
        <xdr:cNvSpPr txBox="1">
          <a:spLocks noChangeArrowheads="1"/>
        </xdr:cNvSpPr>
      </xdr:nvSpPr>
      <xdr:spPr bwMode="auto">
        <a:xfrm>
          <a:off x="4419600" y="25822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287</xdr:row>
      <xdr:rowOff>0</xdr:rowOff>
    </xdr:from>
    <xdr:to>
      <xdr:col>3</xdr:col>
      <xdr:colOff>514350</xdr:colOff>
      <xdr:row>288</xdr:row>
      <xdr:rowOff>28577</xdr:rowOff>
    </xdr:to>
    <xdr:sp macro="" textlink="">
      <xdr:nvSpPr>
        <xdr:cNvPr id="542" name="Text Box 2">
          <a:extLst>
            <a:ext uri="{FF2B5EF4-FFF2-40B4-BE49-F238E27FC236}">
              <a16:creationId xmlns:a16="http://schemas.microsoft.com/office/drawing/2014/main" id="{00000000-0008-0000-0400-00001E020000}"/>
            </a:ext>
          </a:extLst>
        </xdr:cNvPr>
        <xdr:cNvSpPr txBox="1">
          <a:spLocks noChangeArrowheads="1"/>
        </xdr:cNvSpPr>
      </xdr:nvSpPr>
      <xdr:spPr bwMode="auto">
        <a:xfrm>
          <a:off x="4419600" y="25984200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286</xdr:row>
      <xdr:rowOff>0</xdr:rowOff>
    </xdr:from>
    <xdr:to>
      <xdr:col>3</xdr:col>
      <xdr:colOff>514350</xdr:colOff>
      <xdr:row>287</xdr:row>
      <xdr:rowOff>28575</xdr:rowOff>
    </xdr:to>
    <xdr:sp macro="" textlink="">
      <xdr:nvSpPr>
        <xdr:cNvPr id="543" name="Text Box 2">
          <a:extLst>
            <a:ext uri="{FF2B5EF4-FFF2-40B4-BE49-F238E27FC236}">
              <a16:creationId xmlns:a16="http://schemas.microsoft.com/office/drawing/2014/main" id="{00000000-0008-0000-0400-00001F020000}"/>
            </a:ext>
          </a:extLst>
        </xdr:cNvPr>
        <xdr:cNvSpPr txBox="1">
          <a:spLocks noChangeArrowheads="1"/>
        </xdr:cNvSpPr>
      </xdr:nvSpPr>
      <xdr:spPr bwMode="auto">
        <a:xfrm>
          <a:off x="4419600" y="25822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287</xdr:row>
      <xdr:rowOff>0</xdr:rowOff>
    </xdr:from>
    <xdr:to>
      <xdr:col>3</xdr:col>
      <xdr:colOff>514350</xdr:colOff>
      <xdr:row>288</xdr:row>
      <xdr:rowOff>28576</xdr:rowOff>
    </xdr:to>
    <xdr:sp macro="" textlink="">
      <xdr:nvSpPr>
        <xdr:cNvPr id="544" name="Text Box 2">
          <a:extLst>
            <a:ext uri="{FF2B5EF4-FFF2-40B4-BE49-F238E27FC236}">
              <a16:creationId xmlns:a16="http://schemas.microsoft.com/office/drawing/2014/main" id="{00000000-0008-0000-0400-000020020000}"/>
            </a:ext>
          </a:extLst>
        </xdr:cNvPr>
        <xdr:cNvSpPr txBox="1">
          <a:spLocks noChangeArrowheads="1"/>
        </xdr:cNvSpPr>
      </xdr:nvSpPr>
      <xdr:spPr bwMode="auto">
        <a:xfrm>
          <a:off x="4419600" y="259842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3</xdr:col>
      <xdr:colOff>514350</xdr:colOff>
      <xdr:row>289</xdr:row>
      <xdr:rowOff>28575</xdr:rowOff>
    </xdr:to>
    <xdr:sp macro="" textlink="">
      <xdr:nvSpPr>
        <xdr:cNvPr id="545" name="Text Box 2">
          <a:extLst>
            <a:ext uri="{FF2B5EF4-FFF2-40B4-BE49-F238E27FC236}">
              <a16:creationId xmlns:a16="http://schemas.microsoft.com/office/drawing/2014/main" id="{00000000-0008-0000-0400-000021020000}"/>
            </a:ext>
          </a:extLst>
        </xdr:cNvPr>
        <xdr:cNvSpPr txBox="1">
          <a:spLocks noChangeArrowheads="1"/>
        </xdr:cNvSpPr>
      </xdr:nvSpPr>
      <xdr:spPr bwMode="auto">
        <a:xfrm>
          <a:off x="4419600" y="2614612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287</xdr:row>
      <xdr:rowOff>0</xdr:rowOff>
    </xdr:from>
    <xdr:to>
      <xdr:col>3</xdr:col>
      <xdr:colOff>514350</xdr:colOff>
      <xdr:row>288</xdr:row>
      <xdr:rowOff>28576</xdr:rowOff>
    </xdr:to>
    <xdr:sp macro="" textlink="">
      <xdr:nvSpPr>
        <xdr:cNvPr id="546" name="Text Box 2">
          <a:extLst>
            <a:ext uri="{FF2B5EF4-FFF2-40B4-BE49-F238E27FC236}">
              <a16:creationId xmlns:a16="http://schemas.microsoft.com/office/drawing/2014/main" id="{00000000-0008-0000-0400-000022020000}"/>
            </a:ext>
          </a:extLst>
        </xdr:cNvPr>
        <xdr:cNvSpPr txBox="1">
          <a:spLocks noChangeArrowheads="1"/>
        </xdr:cNvSpPr>
      </xdr:nvSpPr>
      <xdr:spPr bwMode="auto">
        <a:xfrm>
          <a:off x="4419600" y="259842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3</xdr:col>
      <xdr:colOff>514350</xdr:colOff>
      <xdr:row>289</xdr:row>
      <xdr:rowOff>28574</xdr:rowOff>
    </xdr:to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id="{00000000-0008-0000-0400-000023020000}"/>
            </a:ext>
          </a:extLst>
        </xdr:cNvPr>
        <xdr:cNvSpPr txBox="1">
          <a:spLocks noChangeArrowheads="1"/>
        </xdr:cNvSpPr>
      </xdr:nvSpPr>
      <xdr:spPr bwMode="auto">
        <a:xfrm>
          <a:off x="4419600" y="2614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289</xdr:row>
      <xdr:rowOff>0</xdr:rowOff>
    </xdr:from>
    <xdr:to>
      <xdr:col>3</xdr:col>
      <xdr:colOff>514350</xdr:colOff>
      <xdr:row>290</xdr:row>
      <xdr:rowOff>28577</xdr:rowOff>
    </xdr:to>
    <xdr:sp macro="" textlink="">
      <xdr:nvSpPr>
        <xdr:cNvPr id="548" name="Text Box 2">
          <a:extLst>
            <a:ext uri="{FF2B5EF4-FFF2-40B4-BE49-F238E27FC236}">
              <a16:creationId xmlns:a16="http://schemas.microsoft.com/office/drawing/2014/main" id="{00000000-0008-0000-0400-000024020000}"/>
            </a:ext>
          </a:extLst>
        </xdr:cNvPr>
        <xdr:cNvSpPr txBox="1">
          <a:spLocks noChangeArrowheads="1"/>
        </xdr:cNvSpPr>
      </xdr:nvSpPr>
      <xdr:spPr bwMode="auto">
        <a:xfrm>
          <a:off x="4419600" y="26308050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3</xdr:col>
      <xdr:colOff>514350</xdr:colOff>
      <xdr:row>289</xdr:row>
      <xdr:rowOff>28574</xdr:rowOff>
    </xdr:to>
    <xdr:sp macro="" textlink="">
      <xdr:nvSpPr>
        <xdr:cNvPr id="549" name="Text Box 2">
          <a:extLst>
            <a:ext uri="{FF2B5EF4-FFF2-40B4-BE49-F238E27FC236}">
              <a16:creationId xmlns:a16="http://schemas.microsoft.com/office/drawing/2014/main" id="{00000000-0008-0000-0400-000025020000}"/>
            </a:ext>
          </a:extLst>
        </xdr:cNvPr>
        <xdr:cNvSpPr txBox="1">
          <a:spLocks noChangeArrowheads="1"/>
        </xdr:cNvSpPr>
      </xdr:nvSpPr>
      <xdr:spPr bwMode="auto">
        <a:xfrm>
          <a:off x="4419600" y="2614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289</xdr:row>
      <xdr:rowOff>0</xdr:rowOff>
    </xdr:from>
    <xdr:to>
      <xdr:col>3</xdr:col>
      <xdr:colOff>514350</xdr:colOff>
      <xdr:row>290</xdr:row>
      <xdr:rowOff>28576</xdr:rowOff>
    </xdr:to>
    <xdr:sp macro="" textlink="">
      <xdr:nvSpPr>
        <xdr:cNvPr id="550" name="Text Box 2">
          <a:extLst>
            <a:ext uri="{FF2B5EF4-FFF2-40B4-BE49-F238E27FC236}">
              <a16:creationId xmlns:a16="http://schemas.microsoft.com/office/drawing/2014/main" id="{00000000-0008-0000-0400-000026020000}"/>
            </a:ext>
          </a:extLst>
        </xdr:cNvPr>
        <xdr:cNvSpPr txBox="1">
          <a:spLocks noChangeArrowheads="1"/>
        </xdr:cNvSpPr>
      </xdr:nvSpPr>
      <xdr:spPr bwMode="auto">
        <a:xfrm>
          <a:off x="4419600" y="26308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290</xdr:row>
      <xdr:rowOff>0</xdr:rowOff>
    </xdr:from>
    <xdr:to>
      <xdr:col>3</xdr:col>
      <xdr:colOff>514350</xdr:colOff>
      <xdr:row>291</xdr:row>
      <xdr:rowOff>12701</xdr:rowOff>
    </xdr:to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00000000-0008-0000-0400-000027020000}"/>
            </a:ext>
          </a:extLst>
        </xdr:cNvPr>
        <xdr:cNvSpPr txBox="1">
          <a:spLocks noChangeArrowheads="1"/>
        </xdr:cNvSpPr>
      </xdr:nvSpPr>
      <xdr:spPr bwMode="auto">
        <a:xfrm>
          <a:off x="4419600" y="26469975"/>
          <a:ext cx="76200" cy="184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289</xdr:row>
      <xdr:rowOff>0</xdr:rowOff>
    </xdr:from>
    <xdr:to>
      <xdr:col>3</xdr:col>
      <xdr:colOff>514350</xdr:colOff>
      <xdr:row>290</xdr:row>
      <xdr:rowOff>28576</xdr:rowOff>
    </xdr:to>
    <xdr:sp macro="" textlink="">
      <xdr:nvSpPr>
        <xdr:cNvPr id="552" name="Text Box 2">
          <a:extLst>
            <a:ext uri="{FF2B5EF4-FFF2-40B4-BE49-F238E27FC236}">
              <a16:creationId xmlns:a16="http://schemas.microsoft.com/office/drawing/2014/main" id="{00000000-0008-0000-0400-000028020000}"/>
            </a:ext>
          </a:extLst>
        </xdr:cNvPr>
        <xdr:cNvSpPr txBox="1">
          <a:spLocks noChangeArrowheads="1"/>
        </xdr:cNvSpPr>
      </xdr:nvSpPr>
      <xdr:spPr bwMode="auto">
        <a:xfrm>
          <a:off x="4419600" y="26308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290</xdr:row>
      <xdr:rowOff>0</xdr:rowOff>
    </xdr:from>
    <xdr:to>
      <xdr:col>3</xdr:col>
      <xdr:colOff>514350</xdr:colOff>
      <xdr:row>291</xdr:row>
      <xdr:rowOff>12700</xdr:rowOff>
    </xdr:to>
    <xdr:sp macro="" textlink="">
      <xdr:nvSpPr>
        <xdr:cNvPr id="553" name="Text Box 2">
          <a:extLst>
            <a:ext uri="{FF2B5EF4-FFF2-40B4-BE49-F238E27FC236}">
              <a16:creationId xmlns:a16="http://schemas.microsoft.com/office/drawing/2014/main" id="{00000000-0008-0000-0400-000029020000}"/>
            </a:ext>
          </a:extLst>
        </xdr:cNvPr>
        <xdr:cNvSpPr txBox="1">
          <a:spLocks noChangeArrowheads="1"/>
        </xdr:cNvSpPr>
      </xdr:nvSpPr>
      <xdr:spPr bwMode="auto">
        <a:xfrm>
          <a:off x="4419600" y="26469975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281</xdr:row>
      <xdr:rowOff>0</xdr:rowOff>
    </xdr:from>
    <xdr:to>
      <xdr:col>3</xdr:col>
      <xdr:colOff>76200</xdr:colOff>
      <xdr:row>282</xdr:row>
      <xdr:rowOff>28575</xdr:rowOff>
    </xdr:to>
    <xdr:sp macro="" textlink="">
      <xdr:nvSpPr>
        <xdr:cNvPr id="554" name="Text Box 2">
          <a:extLst>
            <a:ext uri="{FF2B5EF4-FFF2-40B4-BE49-F238E27FC236}">
              <a16:creationId xmlns:a16="http://schemas.microsoft.com/office/drawing/2014/main" id="{00000000-0008-0000-0400-00002A020000}"/>
            </a:ext>
          </a:extLst>
        </xdr:cNvPr>
        <xdr:cNvSpPr txBox="1">
          <a:spLocks noChangeArrowheads="1"/>
        </xdr:cNvSpPr>
      </xdr:nvSpPr>
      <xdr:spPr bwMode="auto">
        <a:xfrm>
          <a:off x="3981450" y="250412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281</xdr:row>
      <xdr:rowOff>0</xdr:rowOff>
    </xdr:from>
    <xdr:to>
      <xdr:col>3</xdr:col>
      <xdr:colOff>76200</xdr:colOff>
      <xdr:row>282</xdr:row>
      <xdr:rowOff>28574</xdr:rowOff>
    </xdr:to>
    <xdr:sp macro="" textlink="">
      <xdr:nvSpPr>
        <xdr:cNvPr id="555" name="Text Box 2">
          <a:extLst>
            <a:ext uri="{FF2B5EF4-FFF2-40B4-BE49-F238E27FC236}">
              <a16:creationId xmlns:a16="http://schemas.microsoft.com/office/drawing/2014/main" id="{00000000-0008-0000-0400-00002B020000}"/>
            </a:ext>
          </a:extLst>
        </xdr:cNvPr>
        <xdr:cNvSpPr txBox="1">
          <a:spLocks noChangeArrowheads="1"/>
        </xdr:cNvSpPr>
      </xdr:nvSpPr>
      <xdr:spPr bwMode="auto">
        <a:xfrm>
          <a:off x="3981450" y="25041225"/>
          <a:ext cx="76200" cy="180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281</xdr:row>
      <xdr:rowOff>0</xdr:rowOff>
    </xdr:from>
    <xdr:to>
      <xdr:col>3</xdr:col>
      <xdr:colOff>76200</xdr:colOff>
      <xdr:row>282</xdr:row>
      <xdr:rowOff>28575</xdr:rowOff>
    </xdr:to>
    <xdr:sp macro="" textlink="">
      <xdr:nvSpPr>
        <xdr:cNvPr id="556" name="Text Box 2">
          <a:extLst>
            <a:ext uri="{FF2B5EF4-FFF2-40B4-BE49-F238E27FC236}">
              <a16:creationId xmlns:a16="http://schemas.microsoft.com/office/drawing/2014/main" id="{00000000-0008-0000-0400-00002C020000}"/>
            </a:ext>
          </a:extLst>
        </xdr:cNvPr>
        <xdr:cNvSpPr txBox="1">
          <a:spLocks noChangeArrowheads="1"/>
        </xdr:cNvSpPr>
      </xdr:nvSpPr>
      <xdr:spPr bwMode="auto">
        <a:xfrm>
          <a:off x="3981450" y="250412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76200</xdr:colOff>
      <xdr:row>283</xdr:row>
      <xdr:rowOff>28576</xdr:rowOff>
    </xdr:to>
    <xdr:sp macro="" textlink="">
      <xdr:nvSpPr>
        <xdr:cNvPr id="557" name="Text Box 2">
          <a:extLst>
            <a:ext uri="{FF2B5EF4-FFF2-40B4-BE49-F238E27FC236}">
              <a16:creationId xmlns:a16="http://schemas.microsoft.com/office/drawing/2014/main" id="{00000000-0008-0000-0400-00002D020000}"/>
            </a:ext>
          </a:extLst>
        </xdr:cNvPr>
        <xdr:cNvSpPr txBox="1">
          <a:spLocks noChangeArrowheads="1"/>
        </xdr:cNvSpPr>
      </xdr:nvSpPr>
      <xdr:spPr bwMode="auto">
        <a:xfrm>
          <a:off x="3981450" y="251936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76200</xdr:colOff>
      <xdr:row>284</xdr:row>
      <xdr:rowOff>28574</xdr:rowOff>
    </xdr:to>
    <xdr:sp macro="" textlink="">
      <xdr:nvSpPr>
        <xdr:cNvPr id="558" name="Text Box 2">
          <a:extLst>
            <a:ext uri="{FF2B5EF4-FFF2-40B4-BE49-F238E27FC236}">
              <a16:creationId xmlns:a16="http://schemas.microsoft.com/office/drawing/2014/main" id="{00000000-0008-0000-0400-00002E020000}"/>
            </a:ext>
          </a:extLst>
        </xdr:cNvPr>
        <xdr:cNvSpPr txBox="1">
          <a:spLocks noChangeArrowheads="1"/>
        </xdr:cNvSpPr>
      </xdr:nvSpPr>
      <xdr:spPr bwMode="auto">
        <a:xfrm>
          <a:off x="3981450" y="253460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285</xdr:row>
      <xdr:rowOff>66676</xdr:rowOff>
    </xdr:to>
    <xdr:sp macro="" textlink="">
      <xdr:nvSpPr>
        <xdr:cNvPr id="559" name="Text Box 2">
          <a:extLst>
            <a:ext uri="{FF2B5EF4-FFF2-40B4-BE49-F238E27FC236}">
              <a16:creationId xmlns:a16="http://schemas.microsoft.com/office/drawing/2014/main" id="{00000000-0008-0000-0400-00002F020000}"/>
            </a:ext>
          </a:extLst>
        </xdr:cNvPr>
        <xdr:cNvSpPr txBox="1">
          <a:spLocks noChangeArrowheads="1"/>
        </xdr:cNvSpPr>
      </xdr:nvSpPr>
      <xdr:spPr bwMode="auto">
        <a:xfrm>
          <a:off x="3981450" y="254984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285</xdr:row>
      <xdr:rowOff>0</xdr:rowOff>
    </xdr:from>
    <xdr:to>
      <xdr:col>3</xdr:col>
      <xdr:colOff>76200</xdr:colOff>
      <xdr:row>286</xdr:row>
      <xdr:rowOff>66674</xdr:rowOff>
    </xdr:to>
    <xdr:sp macro="" textlink="">
      <xdr:nvSpPr>
        <xdr:cNvPr id="560" name="Text Box 2">
          <a:extLst>
            <a:ext uri="{FF2B5EF4-FFF2-40B4-BE49-F238E27FC236}">
              <a16:creationId xmlns:a16="http://schemas.microsoft.com/office/drawing/2014/main" id="{00000000-0008-0000-0400-000030020000}"/>
            </a:ext>
          </a:extLst>
        </xdr:cNvPr>
        <xdr:cNvSpPr txBox="1">
          <a:spLocks noChangeArrowheads="1"/>
        </xdr:cNvSpPr>
      </xdr:nvSpPr>
      <xdr:spPr bwMode="auto">
        <a:xfrm>
          <a:off x="3981450" y="256603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286</xdr:row>
      <xdr:rowOff>0</xdr:rowOff>
    </xdr:from>
    <xdr:to>
      <xdr:col>3</xdr:col>
      <xdr:colOff>76200</xdr:colOff>
      <xdr:row>287</xdr:row>
      <xdr:rowOff>66675</xdr:rowOff>
    </xdr:to>
    <xdr:sp macro="" textlink="">
      <xdr:nvSpPr>
        <xdr:cNvPr id="561" name="Text Box 2">
          <a:extLst>
            <a:ext uri="{FF2B5EF4-FFF2-40B4-BE49-F238E27FC236}">
              <a16:creationId xmlns:a16="http://schemas.microsoft.com/office/drawing/2014/main" id="{00000000-0008-0000-0400-000031020000}"/>
            </a:ext>
          </a:extLst>
        </xdr:cNvPr>
        <xdr:cNvSpPr txBox="1">
          <a:spLocks noChangeArrowheads="1"/>
        </xdr:cNvSpPr>
      </xdr:nvSpPr>
      <xdr:spPr bwMode="auto">
        <a:xfrm>
          <a:off x="3981450" y="258222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76200</xdr:colOff>
      <xdr:row>288</xdr:row>
      <xdr:rowOff>66676</xdr:rowOff>
    </xdr:to>
    <xdr:sp macro="" textlink="">
      <xdr:nvSpPr>
        <xdr:cNvPr id="562" name="Text Box 2">
          <a:extLst>
            <a:ext uri="{FF2B5EF4-FFF2-40B4-BE49-F238E27FC236}">
              <a16:creationId xmlns:a16="http://schemas.microsoft.com/office/drawing/2014/main" id="{00000000-0008-0000-0400-000032020000}"/>
            </a:ext>
          </a:extLst>
        </xdr:cNvPr>
        <xdr:cNvSpPr txBox="1">
          <a:spLocks noChangeArrowheads="1"/>
        </xdr:cNvSpPr>
      </xdr:nvSpPr>
      <xdr:spPr bwMode="auto">
        <a:xfrm>
          <a:off x="3981450" y="259842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288</xdr:row>
      <xdr:rowOff>0</xdr:rowOff>
    </xdr:from>
    <xdr:to>
      <xdr:col>3</xdr:col>
      <xdr:colOff>76200</xdr:colOff>
      <xdr:row>289</xdr:row>
      <xdr:rowOff>66674</xdr:rowOff>
    </xdr:to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00000000-0008-0000-0400-000033020000}"/>
            </a:ext>
          </a:extLst>
        </xdr:cNvPr>
        <xdr:cNvSpPr txBox="1">
          <a:spLocks noChangeArrowheads="1"/>
        </xdr:cNvSpPr>
      </xdr:nvSpPr>
      <xdr:spPr bwMode="auto">
        <a:xfrm>
          <a:off x="3981450" y="261461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289</xdr:row>
      <xdr:rowOff>0</xdr:rowOff>
    </xdr:from>
    <xdr:to>
      <xdr:col>3</xdr:col>
      <xdr:colOff>76200</xdr:colOff>
      <xdr:row>290</xdr:row>
      <xdr:rowOff>66676</xdr:rowOff>
    </xdr:to>
    <xdr:sp macro="" textlink="">
      <xdr:nvSpPr>
        <xdr:cNvPr id="564" name="Text Box 2">
          <a:extLst>
            <a:ext uri="{FF2B5EF4-FFF2-40B4-BE49-F238E27FC236}">
              <a16:creationId xmlns:a16="http://schemas.microsoft.com/office/drawing/2014/main" id="{00000000-0008-0000-0400-000034020000}"/>
            </a:ext>
          </a:extLst>
        </xdr:cNvPr>
        <xdr:cNvSpPr txBox="1">
          <a:spLocks noChangeArrowheads="1"/>
        </xdr:cNvSpPr>
      </xdr:nvSpPr>
      <xdr:spPr bwMode="auto">
        <a:xfrm>
          <a:off x="3981450" y="26308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290</xdr:row>
      <xdr:rowOff>0</xdr:rowOff>
    </xdr:from>
    <xdr:to>
      <xdr:col>3</xdr:col>
      <xdr:colOff>76200</xdr:colOff>
      <xdr:row>291</xdr:row>
      <xdr:rowOff>50800</xdr:rowOff>
    </xdr:to>
    <xdr:sp macro="" textlink="">
      <xdr:nvSpPr>
        <xdr:cNvPr id="565" name="Text Box 2">
          <a:extLst>
            <a:ext uri="{FF2B5EF4-FFF2-40B4-BE49-F238E27FC236}">
              <a16:creationId xmlns:a16="http://schemas.microsoft.com/office/drawing/2014/main" id="{00000000-0008-0000-0400-000035020000}"/>
            </a:ext>
          </a:extLst>
        </xdr:cNvPr>
        <xdr:cNvSpPr txBox="1">
          <a:spLocks noChangeArrowheads="1"/>
        </xdr:cNvSpPr>
      </xdr:nvSpPr>
      <xdr:spPr bwMode="auto">
        <a:xfrm>
          <a:off x="3981450" y="26469975"/>
          <a:ext cx="76200" cy="222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281</xdr:row>
      <xdr:rowOff>0</xdr:rowOff>
    </xdr:from>
    <xdr:to>
      <xdr:col>3</xdr:col>
      <xdr:colOff>76200</xdr:colOff>
      <xdr:row>282</xdr:row>
      <xdr:rowOff>28575</xdr:rowOff>
    </xdr:to>
    <xdr:sp macro="" textlink="">
      <xdr:nvSpPr>
        <xdr:cNvPr id="566" name="Text Box 2">
          <a:extLst>
            <a:ext uri="{FF2B5EF4-FFF2-40B4-BE49-F238E27FC236}">
              <a16:creationId xmlns:a16="http://schemas.microsoft.com/office/drawing/2014/main" id="{00000000-0008-0000-0400-000036020000}"/>
            </a:ext>
          </a:extLst>
        </xdr:cNvPr>
        <xdr:cNvSpPr txBox="1">
          <a:spLocks noChangeArrowheads="1"/>
        </xdr:cNvSpPr>
      </xdr:nvSpPr>
      <xdr:spPr bwMode="auto">
        <a:xfrm>
          <a:off x="3981450" y="250412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76200</xdr:colOff>
      <xdr:row>283</xdr:row>
      <xdr:rowOff>28578</xdr:rowOff>
    </xdr:to>
    <xdr:sp macro="" textlink="">
      <xdr:nvSpPr>
        <xdr:cNvPr id="567" name="Text Box 2">
          <a:extLst>
            <a:ext uri="{FF2B5EF4-FFF2-40B4-BE49-F238E27FC236}">
              <a16:creationId xmlns:a16="http://schemas.microsoft.com/office/drawing/2014/main" id="{00000000-0008-0000-0400-000037020000}"/>
            </a:ext>
          </a:extLst>
        </xdr:cNvPr>
        <xdr:cNvSpPr txBox="1">
          <a:spLocks noChangeArrowheads="1"/>
        </xdr:cNvSpPr>
      </xdr:nvSpPr>
      <xdr:spPr bwMode="auto">
        <a:xfrm>
          <a:off x="3981450" y="25193625"/>
          <a:ext cx="76200" cy="180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281</xdr:row>
      <xdr:rowOff>0</xdr:rowOff>
    </xdr:from>
    <xdr:to>
      <xdr:col>3</xdr:col>
      <xdr:colOff>76200</xdr:colOff>
      <xdr:row>282</xdr:row>
      <xdr:rowOff>28574</xdr:rowOff>
    </xdr:to>
    <xdr:sp macro="" textlink="">
      <xdr:nvSpPr>
        <xdr:cNvPr id="568" name="Text Box 2">
          <a:extLst>
            <a:ext uri="{FF2B5EF4-FFF2-40B4-BE49-F238E27FC236}">
              <a16:creationId xmlns:a16="http://schemas.microsoft.com/office/drawing/2014/main" id="{00000000-0008-0000-0400-000038020000}"/>
            </a:ext>
          </a:extLst>
        </xdr:cNvPr>
        <xdr:cNvSpPr txBox="1">
          <a:spLocks noChangeArrowheads="1"/>
        </xdr:cNvSpPr>
      </xdr:nvSpPr>
      <xdr:spPr bwMode="auto">
        <a:xfrm>
          <a:off x="3981450" y="25041225"/>
          <a:ext cx="76200" cy="180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76200</xdr:colOff>
      <xdr:row>284</xdr:row>
      <xdr:rowOff>28574</xdr:rowOff>
    </xdr:to>
    <xdr:sp macro="" textlink="">
      <xdr:nvSpPr>
        <xdr:cNvPr id="569" name="Text Box 2">
          <a:extLst>
            <a:ext uri="{FF2B5EF4-FFF2-40B4-BE49-F238E27FC236}">
              <a16:creationId xmlns:a16="http://schemas.microsoft.com/office/drawing/2014/main" id="{00000000-0008-0000-0400-000039020000}"/>
            </a:ext>
          </a:extLst>
        </xdr:cNvPr>
        <xdr:cNvSpPr txBox="1">
          <a:spLocks noChangeArrowheads="1"/>
        </xdr:cNvSpPr>
      </xdr:nvSpPr>
      <xdr:spPr bwMode="auto">
        <a:xfrm>
          <a:off x="3981450" y="253460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76200</xdr:colOff>
      <xdr:row>283</xdr:row>
      <xdr:rowOff>28577</xdr:rowOff>
    </xdr:to>
    <xdr:sp macro="" textlink="">
      <xdr:nvSpPr>
        <xdr:cNvPr id="570" name="Text Box 2">
          <a:extLst>
            <a:ext uri="{FF2B5EF4-FFF2-40B4-BE49-F238E27FC236}">
              <a16:creationId xmlns:a16="http://schemas.microsoft.com/office/drawing/2014/main" id="{00000000-0008-0000-0400-00003A020000}"/>
            </a:ext>
          </a:extLst>
        </xdr:cNvPr>
        <xdr:cNvSpPr txBox="1">
          <a:spLocks noChangeArrowheads="1"/>
        </xdr:cNvSpPr>
      </xdr:nvSpPr>
      <xdr:spPr bwMode="auto">
        <a:xfrm>
          <a:off x="3981450" y="25193625"/>
          <a:ext cx="76200" cy="180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76200</xdr:colOff>
      <xdr:row>284</xdr:row>
      <xdr:rowOff>28573</xdr:rowOff>
    </xdr:to>
    <xdr:sp macro="" textlink="">
      <xdr:nvSpPr>
        <xdr:cNvPr id="571" name="Text Box 2">
          <a:extLst>
            <a:ext uri="{FF2B5EF4-FFF2-40B4-BE49-F238E27FC236}">
              <a16:creationId xmlns:a16="http://schemas.microsoft.com/office/drawing/2014/main" id="{00000000-0008-0000-0400-00003B020000}"/>
            </a:ext>
          </a:extLst>
        </xdr:cNvPr>
        <xdr:cNvSpPr txBox="1">
          <a:spLocks noChangeArrowheads="1"/>
        </xdr:cNvSpPr>
      </xdr:nvSpPr>
      <xdr:spPr bwMode="auto">
        <a:xfrm>
          <a:off x="3981450" y="25346025"/>
          <a:ext cx="76200" cy="180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285</xdr:row>
      <xdr:rowOff>28577</xdr:rowOff>
    </xdr:to>
    <xdr:sp macro="" textlink="">
      <xdr:nvSpPr>
        <xdr:cNvPr id="572" name="Text Box 2">
          <a:extLst>
            <a:ext uri="{FF2B5EF4-FFF2-40B4-BE49-F238E27FC236}">
              <a16:creationId xmlns:a16="http://schemas.microsoft.com/office/drawing/2014/main" id="{00000000-0008-0000-0400-00003C020000}"/>
            </a:ext>
          </a:extLst>
        </xdr:cNvPr>
        <xdr:cNvSpPr txBox="1">
          <a:spLocks noChangeArrowheads="1"/>
        </xdr:cNvSpPr>
      </xdr:nvSpPr>
      <xdr:spPr bwMode="auto">
        <a:xfrm>
          <a:off x="3981450" y="2549842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76200</xdr:colOff>
      <xdr:row>284</xdr:row>
      <xdr:rowOff>28573</xdr:rowOff>
    </xdr:to>
    <xdr:sp macro="" textlink="">
      <xdr:nvSpPr>
        <xdr:cNvPr id="573" name="Text Box 2">
          <a:extLst>
            <a:ext uri="{FF2B5EF4-FFF2-40B4-BE49-F238E27FC236}">
              <a16:creationId xmlns:a16="http://schemas.microsoft.com/office/drawing/2014/main" id="{00000000-0008-0000-0400-00003D020000}"/>
            </a:ext>
          </a:extLst>
        </xdr:cNvPr>
        <xdr:cNvSpPr txBox="1">
          <a:spLocks noChangeArrowheads="1"/>
        </xdr:cNvSpPr>
      </xdr:nvSpPr>
      <xdr:spPr bwMode="auto">
        <a:xfrm>
          <a:off x="3981450" y="25346025"/>
          <a:ext cx="76200" cy="180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285</xdr:row>
      <xdr:rowOff>28576</xdr:rowOff>
    </xdr:to>
    <xdr:sp macro="" textlink="">
      <xdr:nvSpPr>
        <xdr:cNvPr id="574" name="Text Box 2">
          <a:extLst>
            <a:ext uri="{FF2B5EF4-FFF2-40B4-BE49-F238E27FC236}">
              <a16:creationId xmlns:a16="http://schemas.microsoft.com/office/drawing/2014/main" id="{00000000-0008-0000-0400-00003E020000}"/>
            </a:ext>
          </a:extLst>
        </xdr:cNvPr>
        <xdr:cNvSpPr txBox="1">
          <a:spLocks noChangeArrowheads="1"/>
        </xdr:cNvSpPr>
      </xdr:nvSpPr>
      <xdr:spPr bwMode="auto">
        <a:xfrm>
          <a:off x="3981450" y="254984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285</xdr:row>
      <xdr:rowOff>0</xdr:rowOff>
    </xdr:from>
    <xdr:to>
      <xdr:col>3</xdr:col>
      <xdr:colOff>76200</xdr:colOff>
      <xdr:row>286</xdr:row>
      <xdr:rowOff>28575</xdr:rowOff>
    </xdr:to>
    <xdr:sp macro="" textlink="">
      <xdr:nvSpPr>
        <xdr:cNvPr id="575" name="Text Box 2">
          <a:extLst>
            <a:ext uri="{FF2B5EF4-FFF2-40B4-BE49-F238E27FC236}">
              <a16:creationId xmlns:a16="http://schemas.microsoft.com/office/drawing/2014/main" id="{00000000-0008-0000-0400-00003F020000}"/>
            </a:ext>
          </a:extLst>
        </xdr:cNvPr>
        <xdr:cNvSpPr txBox="1">
          <a:spLocks noChangeArrowheads="1"/>
        </xdr:cNvSpPr>
      </xdr:nvSpPr>
      <xdr:spPr bwMode="auto">
        <a:xfrm>
          <a:off x="3981450" y="25660350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285</xdr:row>
      <xdr:rowOff>28576</xdr:rowOff>
    </xdr:to>
    <xdr:sp macro="" textlink="">
      <xdr:nvSpPr>
        <xdr:cNvPr id="576" name="Text Box 2">
          <a:extLst>
            <a:ext uri="{FF2B5EF4-FFF2-40B4-BE49-F238E27FC236}">
              <a16:creationId xmlns:a16="http://schemas.microsoft.com/office/drawing/2014/main" id="{00000000-0008-0000-0400-000040020000}"/>
            </a:ext>
          </a:extLst>
        </xdr:cNvPr>
        <xdr:cNvSpPr txBox="1">
          <a:spLocks noChangeArrowheads="1"/>
        </xdr:cNvSpPr>
      </xdr:nvSpPr>
      <xdr:spPr bwMode="auto">
        <a:xfrm>
          <a:off x="3981450" y="254984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285</xdr:row>
      <xdr:rowOff>0</xdr:rowOff>
    </xdr:from>
    <xdr:to>
      <xdr:col>3</xdr:col>
      <xdr:colOff>76200</xdr:colOff>
      <xdr:row>286</xdr:row>
      <xdr:rowOff>28574</xdr:rowOff>
    </xdr:to>
    <xdr:sp macro="" textlink="">
      <xdr:nvSpPr>
        <xdr:cNvPr id="577" name="Text Box 2">
          <a:extLst>
            <a:ext uri="{FF2B5EF4-FFF2-40B4-BE49-F238E27FC236}">
              <a16:creationId xmlns:a16="http://schemas.microsoft.com/office/drawing/2014/main" id="{00000000-0008-0000-0400-000041020000}"/>
            </a:ext>
          </a:extLst>
        </xdr:cNvPr>
        <xdr:cNvSpPr txBox="1">
          <a:spLocks noChangeArrowheads="1"/>
        </xdr:cNvSpPr>
      </xdr:nvSpPr>
      <xdr:spPr bwMode="auto">
        <a:xfrm>
          <a:off x="3981450" y="256603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286</xdr:row>
      <xdr:rowOff>0</xdr:rowOff>
    </xdr:from>
    <xdr:to>
      <xdr:col>3</xdr:col>
      <xdr:colOff>76200</xdr:colOff>
      <xdr:row>287</xdr:row>
      <xdr:rowOff>28576</xdr:rowOff>
    </xdr:to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00000000-0008-0000-0400-000042020000}"/>
            </a:ext>
          </a:extLst>
        </xdr:cNvPr>
        <xdr:cNvSpPr txBox="1">
          <a:spLocks noChangeArrowheads="1"/>
        </xdr:cNvSpPr>
      </xdr:nvSpPr>
      <xdr:spPr bwMode="auto">
        <a:xfrm>
          <a:off x="3981450" y="258222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285</xdr:row>
      <xdr:rowOff>0</xdr:rowOff>
    </xdr:from>
    <xdr:to>
      <xdr:col>3</xdr:col>
      <xdr:colOff>76200</xdr:colOff>
      <xdr:row>286</xdr:row>
      <xdr:rowOff>28574</xdr:rowOff>
    </xdr:to>
    <xdr:sp macro="" textlink="">
      <xdr:nvSpPr>
        <xdr:cNvPr id="579" name="Text Box 2">
          <a:extLst>
            <a:ext uri="{FF2B5EF4-FFF2-40B4-BE49-F238E27FC236}">
              <a16:creationId xmlns:a16="http://schemas.microsoft.com/office/drawing/2014/main" id="{00000000-0008-0000-0400-000043020000}"/>
            </a:ext>
          </a:extLst>
        </xdr:cNvPr>
        <xdr:cNvSpPr txBox="1">
          <a:spLocks noChangeArrowheads="1"/>
        </xdr:cNvSpPr>
      </xdr:nvSpPr>
      <xdr:spPr bwMode="auto">
        <a:xfrm>
          <a:off x="3981450" y="256603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286</xdr:row>
      <xdr:rowOff>0</xdr:rowOff>
    </xdr:from>
    <xdr:to>
      <xdr:col>3</xdr:col>
      <xdr:colOff>76200</xdr:colOff>
      <xdr:row>287</xdr:row>
      <xdr:rowOff>28575</xdr:rowOff>
    </xdr:to>
    <xdr:sp macro="" textlink="">
      <xdr:nvSpPr>
        <xdr:cNvPr id="580" name="Text Box 2">
          <a:extLst>
            <a:ext uri="{FF2B5EF4-FFF2-40B4-BE49-F238E27FC236}">
              <a16:creationId xmlns:a16="http://schemas.microsoft.com/office/drawing/2014/main" id="{00000000-0008-0000-0400-000044020000}"/>
            </a:ext>
          </a:extLst>
        </xdr:cNvPr>
        <xdr:cNvSpPr txBox="1">
          <a:spLocks noChangeArrowheads="1"/>
        </xdr:cNvSpPr>
      </xdr:nvSpPr>
      <xdr:spPr bwMode="auto">
        <a:xfrm>
          <a:off x="3981450" y="25822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76200</xdr:colOff>
      <xdr:row>288</xdr:row>
      <xdr:rowOff>28577</xdr:rowOff>
    </xdr:to>
    <xdr:sp macro="" textlink="">
      <xdr:nvSpPr>
        <xdr:cNvPr id="581" name="Text Box 2">
          <a:extLst>
            <a:ext uri="{FF2B5EF4-FFF2-40B4-BE49-F238E27FC236}">
              <a16:creationId xmlns:a16="http://schemas.microsoft.com/office/drawing/2014/main" id="{00000000-0008-0000-0400-000045020000}"/>
            </a:ext>
          </a:extLst>
        </xdr:cNvPr>
        <xdr:cNvSpPr txBox="1">
          <a:spLocks noChangeArrowheads="1"/>
        </xdr:cNvSpPr>
      </xdr:nvSpPr>
      <xdr:spPr bwMode="auto">
        <a:xfrm>
          <a:off x="3981450" y="25984200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286</xdr:row>
      <xdr:rowOff>0</xdr:rowOff>
    </xdr:from>
    <xdr:to>
      <xdr:col>3</xdr:col>
      <xdr:colOff>76200</xdr:colOff>
      <xdr:row>287</xdr:row>
      <xdr:rowOff>28575</xdr:rowOff>
    </xdr:to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id="{00000000-0008-0000-0400-000046020000}"/>
            </a:ext>
          </a:extLst>
        </xdr:cNvPr>
        <xdr:cNvSpPr txBox="1">
          <a:spLocks noChangeArrowheads="1"/>
        </xdr:cNvSpPr>
      </xdr:nvSpPr>
      <xdr:spPr bwMode="auto">
        <a:xfrm>
          <a:off x="3981450" y="25822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76200</xdr:colOff>
      <xdr:row>288</xdr:row>
      <xdr:rowOff>28576</xdr:rowOff>
    </xdr:to>
    <xdr:sp macro="" textlink="">
      <xdr:nvSpPr>
        <xdr:cNvPr id="583" name="Text Box 2">
          <a:extLst>
            <a:ext uri="{FF2B5EF4-FFF2-40B4-BE49-F238E27FC236}">
              <a16:creationId xmlns:a16="http://schemas.microsoft.com/office/drawing/2014/main" id="{00000000-0008-0000-0400-000047020000}"/>
            </a:ext>
          </a:extLst>
        </xdr:cNvPr>
        <xdr:cNvSpPr txBox="1">
          <a:spLocks noChangeArrowheads="1"/>
        </xdr:cNvSpPr>
      </xdr:nvSpPr>
      <xdr:spPr bwMode="auto">
        <a:xfrm>
          <a:off x="3981450" y="259842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288</xdr:row>
      <xdr:rowOff>0</xdr:rowOff>
    </xdr:from>
    <xdr:to>
      <xdr:col>3</xdr:col>
      <xdr:colOff>76200</xdr:colOff>
      <xdr:row>289</xdr:row>
      <xdr:rowOff>28575</xdr:rowOff>
    </xdr:to>
    <xdr:sp macro="" textlink="">
      <xdr:nvSpPr>
        <xdr:cNvPr id="584" name="Text Box 2">
          <a:extLst>
            <a:ext uri="{FF2B5EF4-FFF2-40B4-BE49-F238E27FC236}">
              <a16:creationId xmlns:a16="http://schemas.microsoft.com/office/drawing/2014/main" id="{00000000-0008-0000-0400-000048020000}"/>
            </a:ext>
          </a:extLst>
        </xdr:cNvPr>
        <xdr:cNvSpPr txBox="1">
          <a:spLocks noChangeArrowheads="1"/>
        </xdr:cNvSpPr>
      </xdr:nvSpPr>
      <xdr:spPr bwMode="auto">
        <a:xfrm>
          <a:off x="3981450" y="2614612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76200</xdr:colOff>
      <xdr:row>288</xdr:row>
      <xdr:rowOff>28576</xdr:rowOff>
    </xdr:to>
    <xdr:sp macro="" textlink="">
      <xdr:nvSpPr>
        <xdr:cNvPr id="585" name="Text Box 2">
          <a:extLst>
            <a:ext uri="{FF2B5EF4-FFF2-40B4-BE49-F238E27FC236}">
              <a16:creationId xmlns:a16="http://schemas.microsoft.com/office/drawing/2014/main" id="{00000000-0008-0000-0400-000049020000}"/>
            </a:ext>
          </a:extLst>
        </xdr:cNvPr>
        <xdr:cNvSpPr txBox="1">
          <a:spLocks noChangeArrowheads="1"/>
        </xdr:cNvSpPr>
      </xdr:nvSpPr>
      <xdr:spPr bwMode="auto">
        <a:xfrm>
          <a:off x="3981450" y="259842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288</xdr:row>
      <xdr:rowOff>0</xdr:rowOff>
    </xdr:from>
    <xdr:to>
      <xdr:col>3</xdr:col>
      <xdr:colOff>76200</xdr:colOff>
      <xdr:row>289</xdr:row>
      <xdr:rowOff>28574</xdr:rowOff>
    </xdr:to>
    <xdr:sp macro="" textlink="">
      <xdr:nvSpPr>
        <xdr:cNvPr id="586" name="Text Box 2">
          <a:extLst>
            <a:ext uri="{FF2B5EF4-FFF2-40B4-BE49-F238E27FC236}">
              <a16:creationId xmlns:a16="http://schemas.microsoft.com/office/drawing/2014/main" id="{00000000-0008-0000-0400-00004A020000}"/>
            </a:ext>
          </a:extLst>
        </xdr:cNvPr>
        <xdr:cNvSpPr txBox="1">
          <a:spLocks noChangeArrowheads="1"/>
        </xdr:cNvSpPr>
      </xdr:nvSpPr>
      <xdr:spPr bwMode="auto">
        <a:xfrm>
          <a:off x="3981450" y="2614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289</xdr:row>
      <xdr:rowOff>0</xdr:rowOff>
    </xdr:from>
    <xdr:to>
      <xdr:col>3</xdr:col>
      <xdr:colOff>76200</xdr:colOff>
      <xdr:row>290</xdr:row>
      <xdr:rowOff>28577</xdr:rowOff>
    </xdr:to>
    <xdr:sp macro="" textlink="">
      <xdr:nvSpPr>
        <xdr:cNvPr id="587" name="Text Box 2">
          <a:extLst>
            <a:ext uri="{FF2B5EF4-FFF2-40B4-BE49-F238E27FC236}">
              <a16:creationId xmlns:a16="http://schemas.microsoft.com/office/drawing/2014/main" id="{00000000-0008-0000-0400-00004B020000}"/>
            </a:ext>
          </a:extLst>
        </xdr:cNvPr>
        <xdr:cNvSpPr txBox="1">
          <a:spLocks noChangeArrowheads="1"/>
        </xdr:cNvSpPr>
      </xdr:nvSpPr>
      <xdr:spPr bwMode="auto">
        <a:xfrm>
          <a:off x="3981450" y="26308050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288</xdr:row>
      <xdr:rowOff>0</xdr:rowOff>
    </xdr:from>
    <xdr:to>
      <xdr:col>3</xdr:col>
      <xdr:colOff>76200</xdr:colOff>
      <xdr:row>289</xdr:row>
      <xdr:rowOff>28574</xdr:rowOff>
    </xdr:to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id="{00000000-0008-0000-0400-00004C020000}"/>
            </a:ext>
          </a:extLst>
        </xdr:cNvPr>
        <xdr:cNvSpPr txBox="1">
          <a:spLocks noChangeArrowheads="1"/>
        </xdr:cNvSpPr>
      </xdr:nvSpPr>
      <xdr:spPr bwMode="auto">
        <a:xfrm>
          <a:off x="3981450" y="2614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289</xdr:row>
      <xdr:rowOff>0</xdr:rowOff>
    </xdr:from>
    <xdr:to>
      <xdr:col>3</xdr:col>
      <xdr:colOff>76200</xdr:colOff>
      <xdr:row>290</xdr:row>
      <xdr:rowOff>28576</xdr:rowOff>
    </xdr:to>
    <xdr:sp macro="" textlink="">
      <xdr:nvSpPr>
        <xdr:cNvPr id="589" name="Text Box 2">
          <a:extLst>
            <a:ext uri="{FF2B5EF4-FFF2-40B4-BE49-F238E27FC236}">
              <a16:creationId xmlns:a16="http://schemas.microsoft.com/office/drawing/2014/main" id="{00000000-0008-0000-0400-00004D020000}"/>
            </a:ext>
          </a:extLst>
        </xdr:cNvPr>
        <xdr:cNvSpPr txBox="1">
          <a:spLocks noChangeArrowheads="1"/>
        </xdr:cNvSpPr>
      </xdr:nvSpPr>
      <xdr:spPr bwMode="auto">
        <a:xfrm>
          <a:off x="3981450" y="26308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290</xdr:row>
      <xdr:rowOff>0</xdr:rowOff>
    </xdr:from>
    <xdr:to>
      <xdr:col>3</xdr:col>
      <xdr:colOff>76200</xdr:colOff>
      <xdr:row>291</xdr:row>
      <xdr:rowOff>12701</xdr:rowOff>
    </xdr:to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00000000-0008-0000-0400-00004E020000}"/>
            </a:ext>
          </a:extLst>
        </xdr:cNvPr>
        <xdr:cNvSpPr txBox="1">
          <a:spLocks noChangeArrowheads="1"/>
        </xdr:cNvSpPr>
      </xdr:nvSpPr>
      <xdr:spPr bwMode="auto">
        <a:xfrm>
          <a:off x="3981450" y="26469975"/>
          <a:ext cx="76200" cy="184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289</xdr:row>
      <xdr:rowOff>0</xdr:rowOff>
    </xdr:from>
    <xdr:to>
      <xdr:col>3</xdr:col>
      <xdr:colOff>76200</xdr:colOff>
      <xdr:row>290</xdr:row>
      <xdr:rowOff>28576</xdr:rowOff>
    </xdr:to>
    <xdr:sp macro="" textlink="">
      <xdr:nvSpPr>
        <xdr:cNvPr id="591" name="Text Box 2">
          <a:extLst>
            <a:ext uri="{FF2B5EF4-FFF2-40B4-BE49-F238E27FC236}">
              <a16:creationId xmlns:a16="http://schemas.microsoft.com/office/drawing/2014/main" id="{00000000-0008-0000-0400-00004F020000}"/>
            </a:ext>
          </a:extLst>
        </xdr:cNvPr>
        <xdr:cNvSpPr txBox="1">
          <a:spLocks noChangeArrowheads="1"/>
        </xdr:cNvSpPr>
      </xdr:nvSpPr>
      <xdr:spPr bwMode="auto">
        <a:xfrm>
          <a:off x="3981450" y="26308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290</xdr:row>
      <xdr:rowOff>0</xdr:rowOff>
    </xdr:from>
    <xdr:to>
      <xdr:col>3</xdr:col>
      <xdr:colOff>76200</xdr:colOff>
      <xdr:row>291</xdr:row>
      <xdr:rowOff>12700</xdr:rowOff>
    </xdr:to>
    <xdr:sp macro="" textlink="">
      <xdr:nvSpPr>
        <xdr:cNvPr id="592" name="Text Box 2">
          <a:extLst>
            <a:ext uri="{FF2B5EF4-FFF2-40B4-BE49-F238E27FC236}">
              <a16:creationId xmlns:a16="http://schemas.microsoft.com/office/drawing/2014/main" id="{00000000-0008-0000-0400-000050020000}"/>
            </a:ext>
          </a:extLst>
        </xdr:cNvPr>
        <xdr:cNvSpPr txBox="1">
          <a:spLocks noChangeArrowheads="1"/>
        </xdr:cNvSpPr>
      </xdr:nvSpPr>
      <xdr:spPr bwMode="auto">
        <a:xfrm>
          <a:off x="3981450" y="26469975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76200</xdr:colOff>
      <xdr:row>289</xdr:row>
      <xdr:rowOff>66675</xdr:rowOff>
    </xdr:to>
    <xdr:sp macro="" textlink="">
      <xdr:nvSpPr>
        <xdr:cNvPr id="593" name="Text Box 2">
          <a:extLst>
            <a:ext uri="{FF2B5EF4-FFF2-40B4-BE49-F238E27FC236}">
              <a16:creationId xmlns:a16="http://schemas.microsoft.com/office/drawing/2014/main" id="{00000000-0008-0000-0400-000051020000}"/>
            </a:ext>
          </a:extLst>
        </xdr:cNvPr>
        <xdr:cNvSpPr txBox="1">
          <a:spLocks noChangeArrowheads="1"/>
        </xdr:cNvSpPr>
      </xdr:nvSpPr>
      <xdr:spPr bwMode="auto">
        <a:xfrm>
          <a:off x="3981450" y="259842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287</xdr:row>
      <xdr:rowOff>0</xdr:rowOff>
    </xdr:from>
    <xdr:to>
      <xdr:col>3</xdr:col>
      <xdr:colOff>514350</xdr:colOff>
      <xdr:row>289</xdr:row>
      <xdr:rowOff>66675</xdr:rowOff>
    </xdr:to>
    <xdr:sp macro="" textlink="">
      <xdr:nvSpPr>
        <xdr:cNvPr id="594" name="Text Box 2">
          <a:extLst>
            <a:ext uri="{FF2B5EF4-FFF2-40B4-BE49-F238E27FC236}">
              <a16:creationId xmlns:a16="http://schemas.microsoft.com/office/drawing/2014/main" id="{00000000-0008-0000-0400-000052020000}"/>
            </a:ext>
          </a:extLst>
        </xdr:cNvPr>
        <xdr:cNvSpPr txBox="1">
          <a:spLocks noChangeArrowheads="1"/>
        </xdr:cNvSpPr>
      </xdr:nvSpPr>
      <xdr:spPr bwMode="auto">
        <a:xfrm>
          <a:off x="4419600" y="259842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288</xdr:row>
      <xdr:rowOff>0</xdr:rowOff>
    </xdr:from>
    <xdr:to>
      <xdr:col>3</xdr:col>
      <xdr:colOff>76200</xdr:colOff>
      <xdr:row>289</xdr:row>
      <xdr:rowOff>66674</xdr:rowOff>
    </xdr:to>
    <xdr:sp macro="" textlink="">
      <xdr:nvSpPr>
        <xdr:cNvPr id="595" name="Text Box 2">
          <a:extLst>
            <a:ext uri="{FF2B5EF4-FFF2-40B4-BE49-F238E27FC236}">
              <a16:creationId xmlns:a16="http://schemas.microsoft.com/office/drawing/2014/main" id="{00000000-0008-0000-0400-000053020000}"/>
            </a:ext>
          </a:extLst>
        </xdr:cNvPr>
        <xdr:cNvSpPr txBox="1">
          <a:spLocks noChangeArrowheads="1"/>
        </xdr:cNvSpPr>
      </xdr:nvSpPr>
      <xdr:spPr bwMode="auto">
        <a:xfrm>
          <a:off x="3981450" y="261461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3</xdr:col>
      <xdr:colOff>514350</xdr:colOff>
      <xdr:row>289</xdr:row>
      <xdr:rowOff>66674</xdr:rowOff>
    </xdr:to>
    <xdr:sp macro="" textlink="">
      <xdr:nvSpPr>
        <xdr:cNvPr id="596" name="Text Box 2">
          <a:extLst>
            <a:ext uri="{FF2B5EF4-FFF2-40B4-BE49-F238E27FC236}">
              <a16:creationId xmlns:a16="http://schemas.microsoft.com/office/drawing/2014/main" id="{00000000-0008-0000-0400-000054020000}"/>
            </a:ext>
          </a:extLst>
        </xdr:cNvPr>
        <xdr:cNvSpPr txBox="1">
          <a:spLocks noChangeArrowheads="1"/>
        </xdr:cNvSpPr>
      </xdr:nvSpPr>
      <xdr:spPr bwMode="auto">
        <a:xfrm>
          <a:off x="4419600" y="261461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287</xdr:row>
      <xdr:rowOff>0</xdr:rowOff>
    </xdr:from>
    <xdr:to>
      <xdr:col>3</xdr:col>
      <xdr:colOff>514350</xdr:colOff>
      <xdr:row>289</xdr:row>
      <xdr:rowOff>28576</xdr:rowOff>
    </xdr:to>
    <xdr:sp macro="" textlink="">
      <xdr:nvSpPr>
        <xdr:cNvPr id="597" name="Text Box 2">
          <a:extLst>
            <a:ext uri="{FF2B5EF4-FFF2-40B4-BE49-F238E27FC236}">
              <a16:creationId xmlns:a16="http://schemas.microsoft.com/office/drawing/2014/main" id="{00000000-0008-0000-0400-000055020000}"/>
            </a:ext>
          </a:extLst>
        </xdr:cNvPr>
        <xdr:cNvSpPr txBox="1">
          <a:spLocks noChangeArrowheads="1"/>
        </xdr:cNvSpPr>
      </xdr:nvSpPr>
      <xdr:spPr bwMode="auto">
        <a:xfrm>
          <a:off x="4419600" y="259842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287</xdr:row>
      <xdr:rowOff>0</xdr:rowOff>
    </xdr:from>
    <xdr:to>
      <xdr:col>3</xdr:col>
      <xdr:colOff>514350</xdr:colOff>
      <xdr:row>289</xdr:row>
      <xdr:rowOff>28575</xdr:rowOff>
    </xdr:to>
    <xdr:sp macro="" textlink="">
      <xdr:nvSpPr>
        <xdr:cNvPr id="598" name="Text Box 2">
          <a:extLst>
            <a:ext uri="{FF2B5EF4-FFF2-40B4-BE49-F238E27FC236}">
              <a16:creationId xmlns:a16="http://schemas.microsoft.com/office/drawing/2014/main" id="{00000000-0008-0000-0400-000056020000}"/>
            </a:ext>
          </a:extLst>
        </xdr:cNvPr>
        <xdr:cNvSpPr txBox="1">
          <a:spLocks noChangeArrowheads="1"/>
        </xdr:cNvSpPr>
      </xdr:nvSpPr>
      <xdr:spPr bwMode="auto">
        <a:xfrm>
          <a:off x="4419600" y="259842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3</xdr:col>
      <xdr:colOff>514350</xdr:colOff>
      <xdr:row>289</xdr:row>
      <xdr:rowOff>28575</xdr:rowOff>
    </xdr:to>
    <xdr:sp macro="" textlink="">
      <xdr:nvSpPr>
        <xdr:cNvPr id="599" name="Text Box 2">
          <a:extLst>
            <a:ext uri="{FF2B5EF4-FFF2-40B4-BE49-F238E27FC236}">
              <a16:creationId xmlns:a16="http://schemas.microsoft.com/office/drawing/2014/main" id="{00000000-0008-0000-0400-000057020000}"/>
            </a:ext>
          </a:extLst>
        </xdr:cNvPr>
        <xdr:cNvSpPr txBox="1">
          <a:spLocks noChangeArrowheads="1"/>
        </xdr:cNvSpPr>
      </xdr:nvSpPr>
      <xdr:spPr bwMode="auto">
        <a:xfrm>
          <a:off x="4419600" y="2614612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287</xdr:row>
      <xdr:rowOff>0</xdr:rowOff>
    </xdr:from>
    <xdr:to>
      <xdr:col>3</xdr:col>
      <xdr:colOff>514350</xdr:colOff>
      <xdr:row>289</xdr:row>
      <xdr:rowOff>28575</xdr:rowOff>
    </xdr:to>
    <xdr:sp macro="" textlink="">
      <xdr:nvSpPr>
        <xdr:cNvPr id="600" name="Text Box 2">
          <a:extLst>
            <a:ext uri="{FF2B5EF4-FFF2-40B4-BE49-F238E27FC236}">
              <a16:creationId xmlns:a16="http://schemas.microsoft.com/office/drawing/2014/main" id="{00000000-0008-0000-0400-000058020000}"/>
            </a:ext>
          </a:extLst>
        </xdr:cNvPr>
        <xdr:cNvSpPr txBox="1">
          <a:spLocks noChangeArrowheads="1"/>
        </xdr:cNvSpPr>
      </xdr:nvSpPr>
      <xdr:spPr bwMode="auto">
        <a:xfrm>
          <a:off x="4419600" y="259842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3</xdr:col>
      <xdr:colOff>514350</xdr:colOff>
      <xdr:row>289</xdr:row>
      <xdr:rowOff>28574</xdr:rowOff>
    </xdr:to>
    <xdr:sp macro="" textlink="">
      <xdr:nvSpPr>
        <xdr:cNvPr id="601" name="Text Box 2">
          <a:extLst>
            <a:ext uri="{FF2B5EF4-FFF2-40B4-BE49-F238E27FC236}">
              <a16:creationId xmlns:a16="http://schemas.microsoft.com/office/drawing/2014/main" id="{00000000-0008-0000-0400-000059020000}"/>
            </a:ext>
          </a:extLst>
        </xdr:cNvPr>
        <xdr:cNvSpPr txBox="1">
          <a:spLocks noChangeArrowheads="1"/>
        </xdr:cNvSpPr>
      </xdr:nvSpPr>
      <xdr:spPr bwMode="auto">
        <a:xfrm>
          <a:off x="4419600" y="2614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3</xdr:col>
      <xdr:colOff>514350</xdr:colOff>
      <xdr:row>289</xdr:row>
      <xdr:rowOff>28574</xdr:rowOff>
    </xdr:to>
    <xdr:sp macro="" textlink="">
      <xdr:nvSpPr>
        <xdr:cNvPr id="602" name="Text Box 2">
          <a:extLst>
            <a:ext uri="{FF2B5EF4-FFF2-40B4-BE49-F238E27FC236}">
              <a16:creationId xmlns:a16="http://schemas.microsoft.com/office/drawing/2014/main" id="{00000000-0008-0000-0400-00005A020000}"/>
            </a:ext>
          </a:extLst>
        </xdr:cNvPr>
        <xdr:cNvSpPr txBox="1">
          <a:spLocks noChangeArrowheads="1"/>
        </xdr:cNvSpPr>
      </xdr:nvSpPr>
      <xdr:spPr bwMode="auto">
        <a:xfrm>
          <a:off x="4419600" y="2614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76200</xdr:colOff>
      <xdr:row>289</xdr:row>
      <xdr:rowOff>66675</xdr:rowOff>
    </xdr:to>
    <xdr:sp macro="" textlink="">
      <xdr:nvSpPr>
        <xdr:cNvPr id="603" name="Text Box 2">
          <a:extLst>
            <a:ext uri="{FF2B5EF4-FFF2-40B4-BE49-F238E27FC236}">
              <a16:creationId xmlns:a16="http://schemas.microsoft.com/office/drawing/2014/main" id="{00000000-0008-0000-0400-00005B020000}"/>
            </a:ext>
          </a:extLst>
        </xdr:cNvPr>
        <xdr:cNvSpPr txBox="1">
          <a:spLocks noChangeArrowheads="1"/>
        </xdr:cNvSpPr>
      </xdr:nvSpPr>
      <xdr:spPr bwMode="auto">
        <a:xfrm>
          <a:off x="3981450" y="259842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288</xdr:row>
      <xdr:rowOff>0</xdr:rowOff>
    </xdr:from>
    <xdr:to>
      <xdr:col>3</xdr:col>
      <xdr:colOff>76200</xdr:colOff>
      <xdr:row>289</xdr:row>
      <xdr:rowOff>66674</xdr:rowOff>
    </xdr:to>
    <xdr:sp macro="" textlink="">
      <xdr:nvSpPr>
        <xdr:cNvPr id="604" name="Text Box 2">
          <a:extLst>
            <a:ext uri="{FF2B5EF4-FFF2-40B4-BE49-F238E27FC236}">
              <a16:creationId xmlns:a16="http://schemas.microsoft.com/office/drawing/2014/main" id="{00000000-0008-0000-0400-00005C020000}"/>
            </a:ext>
          </a:extLst>
        </xdr:cNvPr>
        <xdr:cNvSpPr txBox="1">
          <a:spLocks noChangeArrowheads="1"/>
        </xdr:cNvSpPr>
      </xdr:nvSpPr>
      <xdr:spPr bwMode="auto">
        <a:xfrm>
          <a:off x="3981450" y="261461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76200</xdr:colOff>
      <xdr:row>289</xdr:row>
      <xdr:rowOff>28576</xdr:rowOff>
    </xdr:to>
    <xdr:sp macro="" textlink="">
      <xdr:nvSpPr>
        <xdr:cNvPr id="605" name="Text Box 2">
          <a:extLst>
            <a:ext uri="{FF2B5EF4-FFF2-40B4-BE49-F238E27FC236}">
              <a16:creationId xmlns:a16="http://schemas.microsoft.com/office/drawing/2014/main" id="{00000000-0008-0000-0400-00005D020000}"/>
            </a:ext>
          </a:extLst>
        </xdr:cNvPr>
        <xdr:cNvSpPr txBox="1">
          <a:spLocks noChangeArrowheads="1"/>
        </xdr:cNvSpPr>
      </xdr:nvSpPr>
      <xdr:spPr bwMode="auto">
        <a:xfrm>
          <a:off x="3981450" y="259842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76200</xdr:colOff>
      <xdr:row>289</xdr:row>
      <xdr:rowOff>28575</xdr:rowOff>
    </xdr:to>
    <xdr:sp macro="" textlink="">
      <xdr:nvSpPr>
        <xdr:cNvPr id="606" name="Text Box 2">
          <a:extLst>
            <a:ext uri="{FF2B5EF4-FFF2-40B4-BE49-F238E27FC236}">
              <a16:creationId xmlns:a16="http://schemas.microsoft.com/office/drawing/2014/main" id="{00000000-0008-0000-0400-00005E020000}"/>
            </a:ext>
          </a:extLst>
        </xdr:cNvPr>
        <xdr:cNvSpPr txBox="1">
          <a:spLocks noChangeArrowheads="1"/>
        </xdr:cNvSpPr>
      </xdr:nvSpPr>
      <xdr:spPr bwMode="auto">
        <a:xfrm>
          <a:off x="3981450" y="259842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288</xdr:row>
      <xdr:rowOff>0</xdr:rowOff>
    </xdr:from>
    <xdr:to>
      <xdr:col>3</xdr:col>
      <xdr:colOff>76200</xdr:colOff>
      <xdr:row>289</xdr:row>
      <xdr:rowOff>28575</xdr:rowOff>
    </xdr:to>
    <xdr:sp macro="" textlink="">
      <xdr:nvSpPr>
        <xdr:cNvPr id="607" name="Text Box 2">
          <a:extLst>
            <a:ext uri="{FF2B5EF4-FFF2-40B4-BE49-F238E27FC236}">
              <a16:creationId xmlns:a16="http://schemas.microsoft.com/office/drawing/2014/main" id="{00000000-0008-0000-0400-00005F020000}"/>
            </a:ext>
          </a:extLst>
        </xdr:cNvPr>
        <xdr:cNvSpPr txBox="1">
          <a:spLocks noChangeArrowheads="1"/>
        </xdr:cNvSpPr>
      </xdr:nvSpPr>
      <xdr:spPr bwMode="auto">
        <a:xfrm>
          <a:off x="3981450" y="2614612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76200</xdr:colOff>
      <xdr:row>289</xdr:row>
      <xdr:rowOff>28575</xdr:rowOff>
    </xdr:to>
    <xdr:sp macro="" textlink="">
      <xdr:nvSpPr>
        <xdr:cNvPr id="608" name="Text Box 2">
          <a:extLst>
            <a:ext uri="{FF2B5EF4-FFF2-40B4-BE49-F238E27FC236}">
              <a16:creationId xmlns:a16="http://schemas.microsoft.com/office/drawing/2014/main" id="{00000000-0008-0000-0400-000060020000}"/>
            </a:ext>
          </a:extLst>
        </xdr:cNvPr>
        <xdr:cNvSpPr txBox="1">
          <a:spLocks noChangeArrowheads="1"/>
        </xdr:cNvSpPr>
      </xdr:nvSpPr>
      <xdr:spPr bwMode="auto">
        <a:xfrm>
          <a:off x="3981450" y="259842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288</xdr:row>
      <xdr:rowOff>0</xdr:rowOff>
    </xdr:from>
    <xdr:to>
      <xdr:col>3</xdr:col>
      <xdr:colOff>76200</xdr:colOff>
      <xdr:row>289</xdr:row>
      <xdr:rowOff>28574</xdr:rowOff>
    </xdr:to>
    <xdr:sp macro="" textlink="">
      <xdr:nvSpPr>
        <xdr:cNvPr id="609" name="Text Box 2">
          <a:extLst>
            <a:ext uri="{FF2B5EF4-FFF2-40B4-BE49-F238E27FC236}">
              <a16:creationId xmlns:a16="http://schemas.microsoft.com/office/drawing/2014/main" id="{00000000-0008-0000-0400-000061020000}"/>
            </a:ext>
          </a:extLst>
        </xdr:cNvPr>
        <xdr:cNvSpPr txBox="1">
          <a:spLocks noChangeArrowheads="1"/>
        </xdr:cNvSpPr>
      </xdr:nvSpPr>
      <xdr:spPr bwMode="auto">
        <a:xfrm>
          <a:off x="3981450" y="2614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288</xdr:row>
      <xdr:rowOff>0</xdr:rowOff>
    </xdr:from>
    <xdr:to>
      <xdr:col>3</xdr:col>
      <xdr:colOff>76200</xdr:colOff>
      <xdr:row>289</xdr:row>
      <xdr:rowOff>28574</xdr:rowOff>
    </xdr:to>
    <xdr:sp macro="" textlink="">
      <xdr:nvSpPr>
        <xdr:cNvPr id="610" name="Text Box 2">
          <a:extLst>
            <a:ext uri="{FF2B5EF4-FFF2-40B4-BE49-F238E27FC236}">
              <a16:creationId xmlns:a16="http://schemas.microsoft.com/office/drawing/2014/main" id="{00000000-0008-0000-0400-000062020000}"/>
            </a:ext>
          </a:extLst>
        </xdr:cNvPr>
        <xdr:cNvSpPr txBox="1">
          <a:spLocks noChangeArrowheads="1"/>
        </xdr:cNvSpPr>
      </xdr:nvSpPr>
      <xdr:spPr bwMode="auto">
        <a:xfrm>
          <a:off x="3981450" y="2614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288</xdr:row>
      <xdr:rowOff>0</xdr:rowOff>
    </xdr:from>
    <xdr:to>
      <xdr:col>3</xdr:col>
      <xdr:colOff>76200</xdr:colOff>
      <xdr:row>290</xdr:row>
      <xdr:rowOff>66675</xdr:rowOff>
    </xdr:to>
    <xdr:sp macro="" textlink="">
      <xdr:nvSpPr>
        <xdr:cNvPr id="611" name="Text Box 2">
          <a:extLst>
            <a:ext uri="{FF2B5EF4-FFF2-40B4-BE49-F238E27FC236}">
              <a16:creationId xmlns:a16="http://schemas.microsoft.com/office/drawing/2014/main" id="{00000000-0008-0000-0400-000063020000}"/>
            </a:ext>
          </a:extLst>
        </xdr:cNvPr>
        <xdr:cNvSpPr txBox="1">
          <a:spLocks noChangeArrowheads="1"/>
        </xdr:cNvSpPr>
      </xdr:nvSpPr>
      <xdr:spPr bwMode="auto">
        <a:xfrm>
          <a:off x="3981450" y="26146125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3</xdr:col>
      <xdr:colOff>514350</xdr:colOff>
      <xdr:row>290</xdr:row>
      <xdr:rowOff>66675</xdr:rowOff>
    </xdr:to>
    <xdr:sp macro="" textlink="">
      <xdr:nvSpPr>
        <xdr:cNvPr id="612" name="Text Box 2">
          <a:extLst>
            <a:ext uri="{FF2B5EF4-FFF2-40B4-BE49-F238E27FC236}">
              <a16:creationId xmlns:a16="http://schemas.microsoft.com/office/drawing/2014/main" id="{00000000-0008-0000-0400-000064020000}"/>
            </a:ext>
          </a:extLst>
        </xdr:cNvPr>
        <xdr:cNvSpPr txBox="1">
          <a:spLocks noChangeArrowheads="1"/>
        </xdr:cNvSpPr>
      </xdr:nvSpPr>
      <xdr:spPr bwMode="auto">
        <a:xfrm>
          <a:off x="4419600" y="26146125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289</xdr:row>
      <xdr:rowOff>0</xdr:rowOff>
    </xdr:from>
    <xdr:to>
      <xdr:col>3</xdr:col>
      <xdr:colOff>76200</xdr:colOff>
      <xdr:row>290</xdr:row>
      <xdr:rowOff>66676</xdr:rowOff>
    </xdr:to>
    <xdr:sp macro="" textlink="">
      <xdr:nvSpPr>
        <xdr:cNvPr id="613" name="Text Box 2">
          <a:extLst>
            <a:ext uri="{FF2B5EF4-FFF2-40B4-BE49-F238E27FC236}">
              <a16:creationId xmlns:a16="http://schemas.microsoft.com/office/drawing/2014/main" id="{00000000-0008-0000-0400-000065020000}"/>
            </a:ext>
          </a:extLst>
        </xdr:cNvPr>
        <xdr:cNvSpPr txBox="1">
          <a:spLocks noChangeArrowheads="1"/>
        </xdr:cNvSpPr>
      </xdr:nvSpPr>
      <xdr:spPr bwMode="auto">
        <a:xfrm>
          <a:off x="3981450" y="26308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289</xdr:row>
      <xdr:rowOff>0</xdr:rowOff>
    </xdr:from>
    <xdr:to>
      <xdr:col>3</xdr:col>
      <xdr:colOff>514350</xdr:colOff>
      <xdr:row>290</xdr:row>
      <xdr:rowOff>66676</xdr:rowOff>
    </xdr:to>
    <xdr:sp macro="" textlink="">
      <xdr:nvSpPr>
        <xdr:cNvPr id="614" name="Text Box 2">
          <a:extLst>
            <a:ext uri="{FF2B5EF4-FFF2-40B4-BE49-F238E27FC236}">
              <a16:creationId xmlns:a16="http://schemas.microsoft.com/office/drawing/2014/main" id="{00000000-0008-0000-0400-000066020000}"/>
            </a:ext>
          </a:extLst>
        </xdr:cNvPr>
        <xdr:cNvSpPr txBox="1">
          <a:spLocks noChangeArrowheads="1"/>
        </xdr:cNvSpPr>
      </xdr:nvSpPr>
      <xdr:spPr bwMode="auto">
        <a:xfrm>
          <a:off x="4419600" y="26308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3</xdr:col>
      <xdr:colOff>514350</xdr:colOff>
      <xdr:row>290</xdr:row>
      <xdr:rowOff>28576</xdr:rowOff>
    </xdr:to>
    <xdr:sp macro="" textlink="">
      <xdr:nvSpPr>
        <xdr:cNvPr id="615" name="Text Box 2">
          <a:extLst>
            <a:ext uri="{FF2B5EF4-FFF2-40B4-BE49-F238E27FC236}">
              <a16:creationId xmlns:a16="http://schemas.microsoft.com/office/drawing/2014/main" id="{00000000-0008-0000-0400-000067020000}"/>
            </a:ext>
          </a:extLst>
        </xdr:cNvPr>
        <xdr:cNvSpPr txBox="1">
          <a:spLocks noChangeArrowheads="1"/>
        </xdr:cNvSpPr>
      </xdr:nvSpPr>
      <xdr:spPr bwMode="auto">
        <a:xfrm>
          <a:off x="4419600" y="261461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3</xdr:col>
      <xdr:colOff>514350</xdr:colOff>
      <xdr:row>290</xdr:row>
      <xdr:rowOff>28575</xdr:rowOff>
    </xdr:to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id="{00000000-0008-0000-0400-000068020000}"/>
            </a:ext>
          </a:extLst>
        </xdr:cNvPr>
        <xdr:cNvSpPr txBox="1">
          <a:spLocks noChangeArrowheads="1"/>
        </xdr:cNvSpPr>
      </xdr:nvSpPr>
      <xdr:spPr bwMode="auto">
        <a:xfrm>
          <a:off x="4419600" y="261461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289</xdr:row>
      <xdr:rowOff>0</xdr:rowOff>
    </xdr:from>
    <xdr:to>
      <xdr:col>3</xdr:col>
      <xdr:colOff>514350</xdr:colOff>
      <xdr:row>290</xdr:row>
      <xdr:rowOff>28577</xdr:rowOff>
    </xdr:to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id="{00000000-0008-0000-0400-000069020000}"/>
            </a:ext>
          </a:extLst>
        </xdr:cNvPr>
        <xdr:cNvSpPr txBox="1">
          <a:spLocks noChangeArrowheads="1"/>
        </xdr:cNvSpPr>
      </xdr:nvSpPr>
      <xdr:spPr bwMode="auto">
        <a:xfrm>
          <a:off x="4419600" y="26308050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3</xdr:col>
      <xdr:colOff>514350</xdr:colOff>
      <xdr:row>290</xdr:row>
      <xdr:rowOff>28575</xdr:rowOff>
    </xdr:to>
    <xdr:sp macro="" textlink="">
      <xdr:nvSpPr>
        <xdr:cNvPr id="618" name="Text Box 2">
          <a:extLst>
            <a:ext uri="{FF2B5EF4-FFF2-40B4-BE49-F238E27FC236}">
              <a16:creationId xmlns:a16="http://schemas.microsoft.com/office/drawing/2014/main" id="{00000000-0008-0000-0400-00006A020000}"/>
            </a:ext>
          </a:extLst>
        </xdr:cNvPr>
        <xdr:cNvSpPr txBox="1">
          <a:spLocks noChangeArrowheads="1"/>
        </xdr:cNvSpPr>
      </xdr:nvSpPr>
      <xdr:spPr bwMode="auto">
        <a:xfrm>
          <a:off x="4419600" y="261461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289</xdr:row>
      <xdr:rowOff>0</xdr:rowOff>
    </xdr:from>
    <xdr:to>
      <xdr:col>3</xdr:col>
      <xdr:colOff>514350</xdr:colOff>
      <xdr:row>290</xdr:row>
      <xdr:rowOff>28576</xdr:rowOff>
    </xdr:to>
    <xdr:sp macro="" textlink="">
      <xdr:nvSpPr>
        <xdr:cNvPr id="619" name="Text Box 2">
          <a:extLst>
            <a:ext uri="{FF2B5EF4-FFF2-40B4-BE49-F238E27FC236}">
              <a16:creationId xmlns:a16="http://schemas.microsoft.com/office/drawing/2014/main" id="{00000000-0008-0000-0400-00006B020000}"/>
            </a:ext>
          </a:extLst>
        </xdr:cNvPr>
        <xdr:cNvSpPr txBox="1">
          <a:spLocks noChangeArrowheads="1"/>
        </xdr:cNvSpPr>
      </xdr:nvSpPr>
      <xdr:spPr bwMode="auto">
        <a:xfrm>
          <a:off x="4419600" y="26308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289</xdr:row>
      <xdr:rowOff>0</xdr:rowOff>
    </xdr:from>
    <xdr:to>
      <xdr:col>3</xdr:col>
      <xdr:colOff>514350</xdr:colOff>
      <xdr:row>290</xdr:row>
      <xdr:rowOff>28576</xdr:rowOff>
    </xdr:to>
    <xdr:sp macro="" textlink="">
      <xdr:nvSpPr>
        <xdr:cNvPr id="620" name="Text Box 2">
          <a:extLst>
            <a:ext uri="{FF2B5EF4-FFF2-40B4-BE49-F238E27FC236}">
              <a16:creationId xmlns:a16="http://schemas.microsoft.com/office/drawing/2014/main" id="{00000000-0008-0000-0400-00006C020000}"/>
            </a:ext>
          </a:extLst>
        </xdr:cNvPr>
        <xdr:cNvSpPr txBox="1">
          <a:spLocks noChangeArrowheads="1"/>
        </xdr:cNvSpPr>
      </xdr:nvSpPr>
      <xdr:spPr bwMode="auto">
        <a:xfrm>
          <a:off x="4419600" y="26308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288</xdr:row>
      <xdr:rowOff>0</xdr:rowOff>
    </xdr:from>
    <xdr:to>
      <xdr:col>3</xdr:col>
      <xdr:colOff>76200</xdr:colOff>
      <xdr:row>290</xdr:row>
      <xdr:rowOff>66675</xdr:rowOff>
    </xdr:to>
    <xdr:sp macro="" textlink="">
      <xdr:nvSpPr>
        <xdr:cNvPr id="621" name="Text Box 2">
          <a:extLst>
            <a:ext uri="{FF2B5EF4-FFF2-40B4-BE49-F238E27FC236}">
              <a16:creationId xmlns:a16="http://schemas.microsoft.com/office/drawing/2014/main" id="{00000000-0008-0000-0400-00006D020000}"/>
            </a:ext>
          </a:extLst>
        </xdr:cNvPr>
        <xdr:cNvSpPr txBox="1">
          <a:spLocks noChangeArrowheads="1"/>
        </xdr:cNvSpPr>
      </xdr:nvSpPr>
      <xdr:spPr bwMode="auto">
        <a:xfrm>
          <a:off x="3981450" y="26146125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289</xdr:row>
      <xdr:rowOff>0</xdr:rowOff>
    </xdr:from>
    <xdr:to>
      <xdr:col>3</xdr:col>
      <xdr:colOff>76200</xdr:colOff>
      <xdr:row>290</xdr:row>
      <xdr:rowOff>66676</xdr:rowOff>
    </xdr:to>
    <xdr:sp macro="" textlink="">
      <xdr:nvSpPr>
        <xdr:cNvPr id="622" name="Text Box 2">
          <a:extLst>
            <a:ext uri="{FF2B5EF4-FFF2-40B4-BE49-F238E27FC236}">
              <a16:creationId xmlns:a16="http://schemas.microsoft.com/office/drawing/2014/main" id="{00000000-0008-0000-0400-00006E020000}"/>
            </a:ext>
          </a:extLst>
        </xdr:cNvPr>
        <xdr:cNvSpPr txBox="1">
          <a:spLocks noChangeArrowheads="1"/>
        </xdr:cNvSpPr>
      </xdr:nvSpPr>
      <xdr:spPr bwMode="auto">
        <a:xfrm>
          <a:off x="3981450" y="26308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288</xdr:row>
      <xdr:rowOff>0</xdr:rowOff>
    </xdr:from>
    <xdr:to>
      <xdr:col>3</xdr:col>
      <xdr:colOff>76200</xdr:colOff>
      <xdr:row>290</xdr:row>
      <xdr:rowOff>28576</xdr:rowOff>
    </xdr:to>
    <xdr:sp macro="" textlink="">
      <xdr:nvSpPr>
        <xdr:cNvPr id="623" name="Text Box 2">
          <a:extLst>
            <a:ext uri="{FF2B5EF4-FFF2-40B4-BE49-F238E27FC236}">
              <a16:creationId xmlns:a16="http://schemas.microsoft.com/office/drawing/2014/main" id="{00000000-0008-0000-0400-00006F020000}"/>
            </a:ext>
          </a:extLst>
        </xdr:cNvPr>
        <xdr:cNvSpPr txBox="1">
          <a:spLocks noChangeArrowheads="1"/>
        </xdr:cNvSpPr>
      </xdr:nvSpPr>
      <xdr:spPr bwMode="auto">
        <a:xfrm>
          <a:off x="3981450" y="261461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288</xdr:row>
      <xdr:rowOff>0</xdr:rowOff>
    </xdr:from>
    <xdr:to>
      <xdr:col>3</xdr:col>
      <xdr:colOff>76200</xdr:colOff>
      <xdr:row>290</xdr:row>
      <xdr:rowOff>28575</xdr:rowOff>
    </xdr:to>
    <xdr:sp macro="" textlink="">
      <xdr:nvSpPr>
        <xdr:cNvPr id="624" name="Text Box 2">
          <a:extLst>
            <a:ext uri="{FF2B5EF4-FFF2-40B4-BE49-F238E27FC236}">
              <a16:creationId xmlns:a16="http://schemas.microsoft.com/office/drawing/2014/main" id="{00000000-0008-0000-0400-000070020000}"/>
            </a:ext>
          </a:extLst>
        </xdr:cNvPr>
        <xdr:cNvSpPr txBox="1">
          <a:spLocks noChangeArrowheads="1"/>
        </xdr:cNvSpPr>
      </xdr:nvSpPr>
      <xdr:spPr bwMode="auto">
        <a:xfrm>
          <a:off x="3981450" y="261461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289</xdr:row>
      <xdr:rowOff>0</xdr:rowOff>
    </xdr:from>
    <xdr:to>
      <xdr:col>3</xdr:col>
      <xdr:colOff>76200</xdr:colOff>
      <xdr:row>290</xdr:row>
      <xdr:rowOff>28577</xdr:rowOff>
    </xdr:to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id="{00000000-0008-0000-0400-000071020000}"/>
            </a:ext>
          </a:extLst>
        </xdr:cNvPr>
        <xdr:cNvSpPr txBox="1">
          <a:spLocks noChangeArrowheads="1"/>
        </xdr:cNvSpPr>
      </xdr:nvSpPr>
      <xdr:spPr bwMode="auto">
        <a:xfrm>
          <a:off x="3981450" y="26308050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288</xdr:row>
      <xdr:rowOff>0</xdr:rowOff>
    </xdr:from>
    <xdr:to>
      <xdr:col>3</xdr:col>
      <xdr:colOff>76200</xdr:colOff>
      <xdr:row>290</xdr:row>
      <xdr:rowOff>28575</xdr:rowOff>
    </xdr:to>
    <xdr:sp macro="" textlink="">
      <xdr:nvSpPr>
        <xdr:cNvPr id="626" name="Text Box 2">
          <a:extLst>
            <a:ext uri="{FF2B5EF4-FFF2-40B4-BE49-F238E27FC236}">
              <a16:creationId xmlns:a16="http://schemas.microsoft.com/office/drawing/2014/main" id="{00000000-0008-0000-0400-000072020000}"/>
            </a:ext>
          </a:extLst>
        </xdr:cNvPr>
        <xdr:cNvSpPr txBox="1">
          <a:spLocks noChangeArrowheads="1"/>
        </xdr:cNvSpPr>
      </xdr:nvSpPr>
      <xdr:spPr bwMode="auto">
        <a:xfrm>
          <a:off x="3981450" y="261461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289</xdr:row>
      <xdr:rowOff>0</xdr:rowOff>
    </xdr:from>
    <xdr:to>
      <xdr:col>3</xdr:col>
      <xdr:colOff>76200</xdr:colOff>
      <xdr:row>290</xdr:row>
      <xdr:rowOff>28576</xdr:rowOff>
    </xdr:to>
    <xdr:sp macro="" textlink="">
      <xdr:nvSpPr>
        <xdr:cNvPr id="627" name="Text Box 2">
          <a:extLst>
            <a:ext uri="{FF2B5EF4-FFF2-40B4-BE49-F238E27FC236}">
              <a16:creationId xmlns:a16="http://schemas.microsoft.com/office/drawing/2014/main" id="{00000000-0008-0000-0400-000073020000}"/>
            </a:ext>
          </a:extLst>
        </xdr:cNvPr>
        <xdr:cNvSpPr txBox="1">
          <a:spLocks noChangeArrowheads="1"/>
        </xdr:cNvSpPr>
      </xdr:nvSpPr>
      <xdr:spPr bwMode="auto">
        <a:xfrm>
          <a:off x="3981450" y="26308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289</xdr:row>
      <xdr:rowOff>0</xdr:rowOff>
    </xdr:from>
    <xdr:to>
      <xdr:col>3</xdr:col>
      <xdr:colOff>76200</xdr:colOff>
      <xdr:row>290</xdr:row>
      <xdr:rowOff>28576</xdr:rowOff>
    </xdr:to>
    <xdr:sp macro="" textlink="">
      <xdr:nvSpPr>
        <xdr:cNvPr id="628" name="Text Box 2">
          <a:extLst>
            <a:ext uri="{FF2B5EF4-FFF2-40B4-BE49-F238E27FC236}">
              <a16:creationId xmlns:a16="http://schemas.microsoft.com/office/drawing/2014/main" id="{00000000-0008-0000-0400-000074020000}"/>
            </a:ext>
          </a:extLst>
        </xdr:cNvPr>
        <xdr:cNvSpPr txBox="1">
          <a:spLocks noChangeArrowheads="1"/>
        </xdr:cNvSpPr>
      </xdr:nvSpPr>
      <xdr:spPr bwMode="auto">
        <a:xfrm>
          <a:off x="3981450" y="26308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281</xdr:row>
      <xdr:rowOff>0</xdr:rowOff>
    </xdr:from>
    <xdr:to>
      <xdr:col>4</xdr:col>
      <xdr:colOff>76200</xdr:colOff>
      <xdr:row>282</xdr:row>
      <xdr:rowOff>28575</xdr:rowOff>
    </xdr:to>
    <xdr:sp macro="" textlink="">
      <xdr:nvSpPr>
        <xdr:cNvPr id="629" name="Text Box 2">
          <a:extLst>
            <a:ext uri="{FF2B5EF4-FFF2-40B4-BE49-F238E27FC236}">
              <a16:creationId xmlns:a16="http://schemas.microsoft.com/office/drawing/2014/main" id="{00000000-0008-0000-0400-000075020000}"/>
            </a:ext>
          </a:extLst>
        </xdr:cNvPr>
        <xdr:cNvSpPr txBox="1">
          <a:spLocks noChangeArrowheads="1"/>
        </xdr:cNvSpPr>
      </xdr:nvSpPr>
      <xdr:spPr bwMode="auto">
        <a:xfrm>
          <a:off x="4419600" y="25041225"/>
          <a:ext cx="533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281</xdr:row>
      <xdr:rowOff>0</xdr:rowOff>
    </xdr:from>
    <xdr:to>
      <xdr:col>5</xdr:col>
      <xdr:colOff>514350</xdr:colOff>
      <xdr:row>282</xdr:row>
      <xdr:rowOff>28575</xdr:rowOff>
    </xdr:to>
    <xdr:sp macro="" textlink="">
      <xdr:nvSpPr>
        <xdr:cNvPr id="630" name="Text Box 2">
          <a:extLst>
            <a:ext uri="{FF2B5EF4-FFF2-40B4-BE49-F238E27FC236}">
              <a16:creationId xmlns:a16="http://schemas.microsoft.com/office/drawing/2014/main" id="{00000000-0008-0000-0400-000076020000}"/>
            </a:ext>
          </a:extLst>
        </xdr:cNvPr>
        <xdr:cNvSpPr txBox="1">
          <a:spLocks noChangeArrowheads="1"/>
        </xdr:cNvSpPr>
      </xdr:nvSpPr>
      <xdr:spPr bwMode="auto">
        <a:xfrm>
          <a:off x="6210300" y="250412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281</xdr:row>
      <xdr:rowOff>0</xdr:rowOff>
    </xdr:from>
    <xdr:to>
      <xdr:col>4</xdr:col>
      <xdr:colOff>76200</xdr:colOff>
      <xdr:row>282</xdr:row>
      <xdr:rowOff>28575</xdr:rowOff>
    </xdr:to>
    <xdr:sp macro="" textlink="">
      <xdr:nvSpPr>
        <xdr:cNvPr id="631" name="Text Box 2">
          <a:extLst>
            <a:ext uri="{FF2B5EF4-FFF2-40B4-BE49-F238E27FC236}">
              <a16:creationId xmlns:a16="http://schemas.microsoft.com/office/drawing/2014/main" id="{00000000-0008-0000-0400-000077020000}"/>
            </a:ext>
          </a:extLst>
        </xdr:cNvPr>
        <xdr:cNvSpPr txBox="1">
          <a:spLocks noChangeArrowheads="1"/>
        </xdr:cNvSpPr>
      </xdr:nvSpPr>
      <xdr:spPr bwMode="auto">
        <a:xfrm>
          <a:off x="4419600" y="25041225"/>
          <a:ext cx="533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281</xdr:row>
      <xdr:rowOff>0</xdr:rowOff>
    </xdr:from>
    <xdr:to>
      <xdr:col>5</xdr:col>
      <xdr:colOff>514350</xdr:colOff>
      <xdr:row>282</xdr:row>
      <xdr:rowOff>28575</xdr:rowOff>
    </xdr:to>
    <xdr:sp macro="" textlink="">
      <xdr:nvSpPr>
        <xdr:cNvPr id="632" name="Text Box 2">
          <a:extLst>
            <a:ext uri="{FF2B5EF4-FFF2-40B4-BE49-F238E27FC236}">
              <a16:creationId xmlns:a16="http://schemas.microsoft.com/office/drawing/2014/main" id="{00000000-0008-0000-0400-000078020000}"/>
            </a:ext>
          </a:extLst>
        </xdr:cNvPr>
        <xdr:cNvSpPr txBox="1">
          <a:spLocks noChangeArrowheads="1"/>
        </xdr:cNvSpPr>
      </xdr:nvSpPr>
      <xdr:spPr bwMode="auto">
        <a:xfrm>
          <a:off x="6210300" y="250412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282</xdr:row>
      <xdr:rowOff>0</xdr:rowOff>
    </xdr:from>
    <xdr:to>
      <xdr:col>4</xdr:col>
      <xdr:colOff>76200</xdr:colOff>
      <xdr:row>283</xdr:row>
      <xdr:rowOff>28576</xdr:rowOff>
    </xdr:to>
    <xdr:sp macro="" textlink="">
      <xdr:nvSpPr>
        <xdr:cNvPr id="633" name="Text Box 2">
          <a:extLst>
            <a:ext uri="{FF2B5EF4-FFF2-40B4-BE49-F238E27FC236}">
              <a16:creationId xmlns:a16="http://schemas.microsoft.com/office/drawing/2014/main" id="{00000000-0008-0000-0400-000079020000}"/>
            </a:ext>
          </a:extLst>
        </xdr:cNvPr>
        <xdr:cNvSpPr txBox="1">
          <a:spLocks noChangeArrowheads="1"/>
        </xdr:cNvSpPr>
      </xdr:nvSpPr>
      <xdr:spPr bwMode="auto">
        <a:xfrm>
          <a:off x="4419600" y="25193625"/>
          <a:ext cx="533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282</xdr:row>
      <xdr:rowOff>0</xdr:rowOff>
    </xdr:from>
    <xdr:to>
      <xdr:col>5</xdr:col>
      <xdr:colOff>514350</xdr:colOff>
      <xdr:row>283</xdr:row>
      <xdr:rowOff>28576</xdr:rowOff>
    </xdr:to>
    <xdr:sp macro="" textlink="">
      <xdr:nvSpPr>
        <xdr:cNvPr id="634" name="Text Box 2">
          <a:extLst>
            <a:ext uri="{FF2B5EF4-FFF2-40B4-BE49-F238E27FC236}">
              <a16:creationId xmlns:a16="http://schemas.microsoft.com/office/drawing/2014/main" id="{00000000-0008-0000-0400-00007A020000}"/>
            </a:ext>
          </a:extLst>
        </xdr:cNvPr>
        <xdr:cNvSpPr txBox="1">
          <a:spLocks noChangeArrowheads="1"/>
        </xdr:cNvSpPr>
      </xdr:nvSpPr>
      <xdr:spPr bwMode="auto">
        <a:xfrm>
          <a:off x="6210300" y="251936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283</xdr:row>
      <xdr:rowOff>0</xdr:rowOff>
    </xdr:from>
    <xdr:to>
      <xdr:col>4</xdr:col>
      <xdr:colOff>76200</xdr:colOff>
      <xdr:row>284</xdr:row>
      <xdr:rowOff>28574</xdr:rowOff>
    </xdr:to>
    <xdr:sp macro="" textlink="">
      <xdr:nvSpPr>
        <xdr:cNvPr id="635" name="Text Box 2">
          <a:extLst>
            <a:ext uri="{FF2B5EF4-FFF2-40B4-BE49-F238E27FC236}">
              <a16:creationId xmlns:a16="http://schemas.microsoft.com/office/drawing/2014/main" id="{00000000-0008-0000-0400-00007B020000}"/>
            </a:ext>
          </a:extLst>
        </xdr:cNvPr>
        <xdr:cNvSpPr txBox="1">
          <a:spLocks noChangeArrowheads="1"/>
        </xdr:cNvSpPr>
      </xdr:nvSpPr>
      <xdr:spPr bwMode="auto">
        <a:xfrm>
          <a:off x="4419600" y="25346025"/>
          <a:ext cx="533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283</xdr:row>
      <xdr:rowOff>0</xdr:rowOff>
    </xdr:from>
    <xdr:to>
      <xdr:col>5</xdr:col>
      <xdr:colOff>514350</xdr:colOff>
      <xdr:row>284</xdr:row>
      <xdr:rowOff>28574</xdr:rowOff>
    </xdr:to>
    <xdr:sp macro="" textlink="">
      <xdr:nvSpPr>
        <xdr:cNvPr id="636" name="Text Box 2">
          <a:extLst>
            <a:ext uri="{FF2B5EF4-FFF2-40B4-BE49-F238E27FC236}">
              <a16:creationId xmlns:a16="http://schemas.microsoft.com/office/drawing/2014/main" id="{00000000-0008-0000-0400-00007C020000}"/>
            </a:ext>
          </a:extLst>
        </xdr:cNvPr>
        <xdr:cNvSpPr txBox="1">
          <a:spLocks noChangeArrowheads="1"/>
        </xdr:cNvSpPr>
      </xdr:nvSpPr>
      <xdr:spPr bwMode="auto">
        <a:xfrm>
          <a:off x="6210300" y="253460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284</xdr:row>
      <xdr:rowOff>0</xdr:rowOff>
    </xdr:from>
    <xdr:to>
      <xdr:col>4</xdr:col>
      <xdr:colOff>76200</xdr:colOff>
      <xdr:row>285</xdr:row>
      <xdr:rowOff>66676</xdr:rowOff>
    </xdr:to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id="{00000000-0008-0000-0400-00007D020000}"/>
            </a:ext>
          </a:extLst>
        </xdr:cNvPr>
        <xdr:cNvSpPr txBox="1">
          <a:spLocks noChangeArrowheads="1"/>
        </xdr:cNvSpPr>
      </xdr:nvSpPr>
      <xdr:spPr bwMode="auto">
        <a:xfrm>
          <a:off x="4419600" y="25498425"/>
          <a:ext cx="533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284</xdr:row>
      <xdr:rowOff>0</xdr:rowOff>
    </xdr:from>
    <xdr:to>
      <xdr:col>5</xdr:col>
      <xdr:colOff>514350</xdr:colOff>
      <xdr:row>285</xdr:row>
      <xdr:rowOff>66676</xdr:rowOff>
    </xdr:to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id="{00000000-0008-0000-0400-00007E020000}"/>
            </a:ext>
          </a:extLst>
        </xdr:cNvPr>
        <xdr:cNvSpPr txBox="1">
          <a:spLocks noChangeArrowheads="1"/>
        </xdr:cNvSpPr>
      </xdr:nvSpPr>
      <xdr:spPr bwMode="auto">
        <a:xfrm>
          <a:off x="6210300" y="254984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285</xdr:row>
      <xdr:rowOff>0</xdr:rowOff>
    </xdr:from>
    <xdr:to>
      <xdr:col>4</xdr:col>
      <xdr:colOff>76200</xdr:colOff>
      <xdr:row>286</xdr:row>
      <xdr:rowOff>66674</xdr:rowOff>
    </xdr:to>
    <xdr:sp macro="" textlink="">
      <xdr:nvSpPr>
        <xdr:cNvPr id="639" name="Text Box 2">
          <a:extLst>
            <a:ext uri="{FF2B5EF4-FFF2-40B4-BE49-F238E27FC236}">
              <a16:creationId xmlns:a16="http://schemas.microsoft.com/office/drawing/2014/main" id="{00000000-0008-0000-0400-00007F020000}"/>
            </a:ext>
          </a:extLst>
        </xdr:cNvPr>
        <xdr:cNvSpPr txBox="1">
          <a:spLocks noChangeArrowheads="1"/>
        </xdr:cNvSpPr>
      </xdr:nvSpPr>
      <xdr:spPr bwMode="auto">
        <a:xfrm>
          <a:off x="4419600" y="25660350"/>
          <a:ext cx="533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285</xdr:row>
      <xdr:rowOff>0</xdr:rowOff>
    </xdr:from>
    <xdr:to>
      <xdr:col>5</xdr:col>
      <xdr:colOff>514350</xdr:colOff>
      <xdr:row>286</xdr:row>
      <xdr:rowOff>66674</xdr:rowOff>
    </xdr:to>
    <xdr:sp macro="" textlink="">
      <xdr:nvSpPr>
        <xdr:cNvPr id="640" name="Text Box 2">
          <a:extLst>
            <a:ext uri="{FF2B5EF4-FFF2-40B4-BE49-F238E27FC236}">
              <a16:creationId xmlns:a16="http://schemas.microsoft.com/office/drawing/2014/main" id="{00000000-0008-0000-0400-000080020000}"/>
            </a:ext>
          </a:extLst>
        </xdr:cNvPr>
        <xdr:cNvSpPr txBox="1">
          <a:spLocks noChangeArrowheads="1"/>
        </xdr:cNvSpPr>
      </xdr:nvSpPr>
      <xdr:spPr bwMode="auto">
        <a:xfrm>
          <a:off x="6210300" y="256603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286</xdr:row>
      <xdr:rowOff>0</xdr:rowOff>
    </xdr:from>
    <xdr:to>
      <xdr:col>4</xdr:col>
      <xdr:colOff>76200</xdr:colOff>
      <xdr:row>287</xdr:row>
      <xdr:rowOff>66675</xdr:rowOff>
    </xdr:to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id="{00000000-0008-0000-0400-000081020000}"/>
            </a:ext>
          </a:extLst>
        </xdr:cNvPr>
        <xdr:cNvSpPr txBox="1">
          <a:spLocks noChangeArrowheads="1"/>
        </xdr:cNvSpPr>
      </xdr:nvSpPr>
      <xdr:spPr bwMode="auto">
        <a:xfrm>
          <a:off x="4419600" y="25822275"/>
          <a:ext cx="533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286</xdr:row>
      <xdr:rowOff>0</xdr:rowOff>
    </xdr:from>
    <xdr:to>
      <xdr:col>5</xdr:col>
      <xdr:colOff>514350</xdr:colOff>
      <xdr:row>287</xdr:row>
      <xdr:rowOff>66675</xdr:rowOff>
    </xdr:to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id="{00000000-0008-0000-0400-000082020000}"/>
            </a:ext>
          </a:extLst>
        </xdr:cNvPr>
        <xdr:cNvSpPr txBox="1">
          <a:spLocks noChangeArrowheads="1"/>
        </xdr:cNvSpPr>
      </xdr:nvSpPr>
      <xdr:spPr bwMode="auto">
        <a:xfrm>
          <a:off x="6210300" y="258222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287</xdr:row>
      <xdr:rowOff>0</xdr:rowOff>
    </xdr:from>
    <xdr:to>
      <xdr:col>4</xdr:col>
      <xdr:colOff>76200</xdr:colOff>
      <xdr:row>288</xdr:row>
      <xdr:rowOff>66676</xdr:rowOff>
    </xdr:to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00000000-0008-0000-0400-000083020000}"/>
            </a:ext>
          </a:extLst>
        </xdr:cNvPr>
        <xdr:cNvSpPr txBox="1">
          <a:spLocks noChangeArrowheads="1"/>
        </xdr:cNvSpPr>
      </xdr:nvSpPr>
      <xdr:spPr bwMode="auto">
        <a:xfrm>
          <a:off x="4419600" y="25984200"/>
          <a:ext cx="533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287</xdr:row>
      <xdr:rowOff>0</xdr:rowOff>
    </xdr:from>
    <xdr:to>
      <xdr:col>5</xdr:col>
      <xdr:colOff>514350</xdr:colOff>
      <xdr:row>288</xdr:row>
      <xdr:rowOff>66676</xdr:rowOff>
    </xdr:to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id="{00000000-0008-0000-0400-000084020000}"/>
            </a:ext>
          </a:extLst>
        </xdr:cNvPr>
        <xdr:cNvSpPr txBox="1">
          <a:spLocks noChangeArrowheads="1"/>
        </xdr:cNvSpPr>
      </xdr:nvSpPr>
      <xdr:spPr bwMode="auto">
        <a:xfrm>
          <a:off x="6210300" y="259842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4</xdr:col>
      <xdr:colOff>76200</xdr:colOff>
      <xdr:row>289</xdr:row>
      <xdr:rowOff>66674</xdr:rowOff>
    </xdr:to>
    <xdr:sp macro="" textlink="">
      <xdr:nvSpPr>
        <xdr:cNvPr id="645" name="Text Box 2">
          <a:extLst>
            <a:ext uri="{FF2B5EF4-FFF2-40B4-BE49-F238E27FC236}">
              <a16:creationId xmlns:a16="http://schemas.microsoft.com/office/drawing/2014/main" id="{00000000-0008-0000-0400-000085020000}"/>
            </a:ext>
          </a:extLst>
        </xdr:cNvPr>
        <xdr:cNvSpPr txBox="1">
          <a:spLocks noChangeArrowheads="1"/>
        </xdr:cNvSpPr>
      </xdr:nvSpPr>
      <xdr:spPr bwMode="auto">
        <a:xfrm>
          <a:off x="4419600" y="26146125"/>
          <a:ext cx="533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288</xdr:row>
      <xdr:rowOff>0</xdr:rowOff>
    </xdr:from>
    <xdr:to>
      <xdr:col>5</xdr:col>
      <xdr:colOff>514350</xdr:colOff>
      <xdr:row>289</xdr:row>
      <xdr:rowOff>66674</xdr:rowOff>
    </xdr:to>
    <xdr:sp macro="" textlink="">
      <xdr:nvSpPr>
        <xdr:cNvPr id="646" name="Text Box 2">
          <a:extLst>
            <a:ext uri="{FF2B5EF4-FFF2-40B4-BE49-F238E27FC236}">
              <a16:creationId xmlns:a16="http://schemas.microsoft.com/office/drawing/2014/main" id="{00000000-0008-0000-0400-000086020000}"/>
            </a:ext>
          </a:extLst>
        </xdr:cNvPr>
        <xdr:cNvSpPr txBox="1">
          <a:spLocks noChangeArrowheads="1"/>
        </xdr:cNvSpPr>
      </xdr:nvSpPr>
      <xdr:spPr bwMode="auto">
        <a:xfrm>
          <a:off x="6210300" y="261461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289</xdr:row>
      <xdr:rowOff>0</xdr:rowOff>
    </xdr:from>
    <xdr:to>
      <xdr:col>4</xdr:col>
      <xdr:colOff>76200</xdr:colOff>
      <xdr:row>290</xdr:row>
      <xdr:rowOff>66676</xdr:rowOff>
    </xdr:to>
    <xdr:sp macro="" textlink="">
      <xdr:nvSpPr>
        <xdr:cNvPr id="647" name="Text Box 2">
          <a:extLst>
            <a:ext uri="{FF2B5EF4-FFF2-40B4-BE49-F238E27FC236}">
              <a16:creationId xmlns:a16="http://schemas.microsoft.com/office/drawing/2014/main" id="{00000000-0008-0000-0400-000087020000}"/>
            </a:ext>
          </a:extLst>
        </xdr:cNvPr>
        <xdr:cNvSpPr txBox="1">
          <a:spLocks noChangeArrowheads="1"/>
        </xdr:cNvSpPr>
      </xdr:nvSpPr>
      <xdr:spPr bwMode="auto">
        <a:xfrm>
          <a:off x="4419600" y="26308050"/>
          <a:ext cx="533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289</xdr:row>
      <xdr:rowOff>0</xdr:rowOff>
    </xdr:from>
    <xdr:to>
      <xdr:col>5</xdr:col>
      <xdr:colOff>514350</xdr:colOff>
      <xdr:row>290</xdr:row>
      <xdr:rowOff>66676</xdr:rowOff>
    </xdr:to>
    <xdr:sp macro="" textlink="">
      <xdr:nvSpPr>
        <xdr:cNvPr id="648" name="Text Box 2">
          <a:extLst>
            <a:ext uri="{FF2B5EF4-FFF2-40B4-BE49-F238E27FC236}">
              <a16:creationId xmlns:a16="http://schemas.microsoft.com/office/drawing/2014/main" id="{00000000-0008-0000-0400-000088020000}"/>
            </a:ext>
          </a:extLst>
        </xdr:cNvPr>
        <xdr:cNvSpPr txBox="1">
          <a:spLocks noChangeArrowheads="1"/>
        </xdr:cNvSpPr>
      </xdr:nvSpPr>
      <xdr:spPr bwMode="auto">
        <a:xfrm>
          <a:off x="6210300" y="26308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290</xdr:row>
      <xdr:rowOff>0</xdr:rowOff>
    </xdr:from>
    <xdr:to>
      <xdr:col>4</xdr:col>
      <xdr:colOff>76200</xdr:colOff>
      <xdr:row>291</xdr:row>
      <xdr:rowOff>50800</xdr:rowOff>
    </xdr:to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00000000-0008-0000-0400-000089020000}"/>
            </a:ext>
          </a:extLst>
        </xdr:cNvPr>
        <xdr:cNvSpPr txBox="1">
          <a:spLocks noChangeArrowheads="1"/>
        </xdr:cNvSpPr>
      </xdr:nvSpPr>
      <xdr:spPr bwMode="auto">
        <a:xfrm>
          <a:off x="4419600" y="26469975"/>
          <a:ext cx="533400" cy="222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290</xdr:row>
      <xdr:rowOff>0</xdr:rowOff>
    </xdr:from>
    <xdr:to>
      <xdr:col>5</xdr:col>
      <xdr:colOff>514350</xdr:colOff>
      <xdr:row>291</xdr:row>
      <xdr:rowOff>50800</xdr:rowOff>
    </xdr:to>
    <xdr:sp macro="" textlink="">
      <xdr:nvSpPr>
        <xdr:cNvPr id="650" name="Text Box 2">
          <a:extLst>
            <a:ext uri="{FF2B5EF4-FFF2-40B4-BE49-F238E27FC236}">
              <a16:creationId xmlns:a16="http://schemas.microsoft.com/office/drawing/2014/main" id="{00000000-0008-0000-0400-00008A020000}"/>
            </a:ext>
          </a:extLst>
        </xdr:cNvPr>
        <xdr:cNvSpPr txBox="1">
          <a:spLocks noChangeArrowheads="1"/>
        </xdr:cNvSpPr>
      </xdr:nvSpPr>
      <xdr:spPr bwMode="auto">
        <a:xfrm>
          <a:off x="6210300" y="26469975"/>
          <a:ext cx="76200" cy="222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281</xdr:row>
      <xdr:rowOff>0</xdr:rowOff>
    </xdr:from>
    <xdr:to>
      <xdr:col>5</xdr:col>
      <xdr:colOff>514350</xdr:colOff>
      <xdr:row>282</xdr:row>
      <xdr:rowOff>28574</xdr:rowOff>
    </xdr:to>
    <xdr:sp macro="" textlink="">
      <xdr:nvSpPr>
        <xdr:cNvPr id="651" name="Text Box 2">
          <a:extLst>
            <a:ext uri="{FF2B5EF4-FFF2-40B4-BE49-F238E27FC236}">
              <a16:creationId xmlns:a16="http://schemas.microsoft.com/office/drawing/2014/main" id="{00000000-0008-0000-0400-00008B020000}"/>
            </a:ext>
          </a:extLst>
        </xdr:cNvPr>
        <xdr:cNvSpPr txBox="1">
          <a:spLocks noChangeArrowheads="1"/>
        </xdr:cNvSpPr>
      </xdr:nvSpPr>
      <xdr:spPr bwMode="auto">
        <a:xfrm>
          <a:off x="6210300" y="25041225"/>
          <a:ext cx="76200" cy="180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281</xdr:row>
      <xdr:rowOff>0</xdr:rowOff>
    </xdr:from>
    <xdr:to>
      <xdr:col>5</xdr:col>
      <xdr:colOff>514350</xdr:colOff>
      <xdr:row>282</xdr:row>
      <xdr:rowOff>28575</xdr:rowOff>
    </xdr:to>
    <xdr:sp macro="" textlink="">
      <xdr:nvSpPr>
        <xdr:cNvPr id="652" name="Text Box 2">
          <a:extLst>
            <a:ext uri="{FF2B5EF4-FFF2-40B4-BE49-F238E27FC236}">
              <a16:creationId xmlns:a16="http://schemas.microsoft.com/office/drawing/2014/main" id="{00000000-0008-0000-0400-00008C020000}"/>
            </a:ext>
          </a:extLst>
        </xdr:cNvPr>
        <xdr:cNvSpPr txBox="1">
          <a:spLocks noChangeArrowheads="1"/>
        </xdr:cNvSpPr>
      </xdr:nvSpPr>
      <xdr:spPr bwMode="auto">
        <a:xfrm>
          <a:off x="6210300" y="250412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282</xdr:row>
      <xdr:rowOff>0</xdr:rowOff>
    </xdr:from>
    <xdr:to>
      <xdr:col>5</xdr:col>
      <xdr:colOff>514350</xdr:colOff>
      <xdr:row>283</xdr:row>
      <xdr:rowOff>28578</xdr:rowOff>
    </xdr:to>
    <xdr:sp macro="" textlink="">
      <xdr:nvSpPr>
        <xdr:cNvPr id="653" name="Text Box 2">
          <a:extLst>
            <a:ext uri="{FF2B5EF4-FFF2-40B4-BE49-F238E27FC236}">
              <a16:creationId xmlns:a16="http://schemas.microsoft.com/office/drawing/2014/main" id="{00000000-0008-0000-0400-00008D020000}"/>
            </a:ext>
          </a:extLst>
        </xdr:cNvPr>
        <xdr:cNvSpPr txBox="1">
          <a:spLocks noChangeArrowheads="1"/>
        </xdr:cNvSpPr>
      </xdr:nvSpPr>
      <xdr:spPr bwMode="auto">
        <a:xfrm>
          <a:off x="6210300" y="25193625"/>
          <a:ext cx="76200" cy="180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283</xdr:row>
      <xdr:rowOff>0</xdr:rowOff>
    </xdr:from>
    <xdr:to>
      <xdr:col>5</xdr:col>
      <xdr:colOff>514350</xdr:colOff>
      <xdr:row>284</xdr:row>
      <xdr:rowOff>28574</xdr:rowOff>
    </xdr:to>
    <xdr:sp macro="" textlink="">
      <xdr:nvSpPr>
        <xdr:cNvPr id="655" name="Text Box 2">
          <a:extLst>
            <a:ext uri="{FF2B5EF4-FFF2-40B4-BE49-F238E27FC236}">
              <a16:creationId xmlns:a16="http://schemas.microsoft.com/office/drawing/2014/main" id="{00000000-0008-0000-0400-00008F020000}"/>
            </a:ext>
          </a:extLst>
        </xdr:cNvPr>
        <xdr:cNvSpPr txBox="1">
          <a:spLocks noChangeArrowheads="1"/>
        </xdr:cNvSpPr>
      </xdr:nvSpPr>
      <xdr:spPr bwMode="auto">
        <a:xfrm>
          <a:off x="6210300" y="253460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282</xdr:row>
      <xdr:rowOff>0</xdr:rowOff>
    </xdr:from>
    <xdr:to>
      <xdr:col>5</xdr:col>
      <xdr:colOff>514350</xdr:colOff>
      <xdr:row>283</xdr:row>
      <xdr:rowOff>28577</xdr:rowOff>
    </xdr:to>
    <xdr:sp macro="" textlink="">
      <xdr:nvSpPr>
        <xdr:cNvPr id="656" name="Text Box 2">
          <a:extLst>
            <a:ext uri="{FF2B5EF4-FFF2-40B4-BE49-F238E27FC236}">
              <a16:creationId xmlns:a16="http://schemas.microsoft.com/office/drawing/2014/main" id="{00000000-0008-0000-0400-000090020000}"/>
            </a:ext>
          </a:extLst>
        </xdr:cNvPr>
        <xdr:cNvSpPr txBox="1">
          <a:spLocks noChangeArrowheads="1"/>
        </xdr:cNvSpPr>
      </xdr:nvSpPr>
      <xdr:spPr bwMode="auto">
        <a:xfrm>
          <a:off x="6210300" y="25193625"/>
          <a:ext cx="76200" cy="180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283</xdr:row>
      <xdr:rowOff>0</xdr:rowOff>
    </xdr:from>
    <xdr:to>
      <xdr:col>5</xdr:col>
      <xdr:colOff>514350</xdr:colOff>
      <xdr:row>284</xdr:row>
      <xdr:rowOff>28573</xdr:rowOff>
    </xdr:to>
    <xdr:sp macro="" textlink="">
      <xdr:nvSpPr>
        <xdr:cNvPr id="657" name="Text Box 2">
          <a:extLst>
            <a:ext uri="{FF2B5EF4-FFF2-40B4-BE49-F238E27FC236}">
              <a16:creationId xmlns:a16="http://schemas.microsoft.com/office/drawing/2014/main" id="{00000000-0008-0000-0400-000091020000}"/>
            </a:ext>
          </a:extLst>
        </xdr:cNvPr>
        <xdr:cNvSpPr txBox="1">
          <a:spLocks noChangeArrowheads="1"/>
        </xdr:cNvSpPr>
      </xdr:nvSpPr>
      <xdr:spPr bwMode="auto">
        <a:xfrm>
          <a:off x="6210300" y="25346025"/>
          <a:ext cx="76200" cy="180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284</xdr:row>
      <xdr:rowOff>0</xdr:rowOff>
    </xdr:from>
    <xdr:to>
      <xdr:col>5</xdr:col>
      <xdr:colOff>514350</xdr:colOff>
      <xdr:row>285</xdr:row>
      <xdr:rowOff>28577</xdr:rowOff>
    </xdr:to>
    <xdr:sp macro="" textlink="">
      <xdr:nvSpPr>
        <xdr:cNvPr id="658" name="Text Box 2">
          <a:extLst>
            <a:ext uri="{FF2B5EF4-FFF2-40B4-BE49-F238E27FC236}">
              <a16:creationId xmlns:a16="http://schemas.microsoft.com/office/drawing/2014/main" id="{00000000-0008-0000-0400-000092020000}"/>
            </a:ext>
          </a:extLst>
        </xdr:cNvPr>
        <xdr:cNvSpPr txBox="1">
          <a:spLocks noChangeArrowheads="1"/>
        </xdr:cNvSpPr>
      </xdr:nvSpPr>
      <xdr:spPr bwMode="auto">
        <a:xfrm>
          <a:off x="6210300" y="2549842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283</xdr:row>
      <xdr:rowOff>0</xdr:rowOff>
    </xdr:from>
    <xdr:to>
      <xdr:col>5</xdr:col>
      <xdr:colOff>514350</xdr:colOff>
      <xdr:row>284</xdr:row>
      <xdr:rowOff>28573</xdr:rowOff>
    </xdr:to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id="{00000000-0008-0000-0400-000093020000}"/>
            </a:ext>
          </a:extLst>
        </xdr:cNvPr>
        <xdr:cNvSpPr txBox="1">
          <a:spLocks noChangeArrowheads="1"/>
        </xdr:cNvSpPr>
      </xdr:nvSpPr>
      <xdr:spPr bwMode="auto">
        <a:xfrm>
          <a:off x="6210300" y="25346025"/>
          <a:ext cx="76200" cy="180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284</xdr:row>
      <xdr:rowOff>0</xdr:rowOff>
    </xdr:from>
    <xdr:to>
      <xdr:col>5</xdr:col>
      <xdr:colOff>514350</xdr:colOff>
      <xdr:row>285</xdr:row>
      <xdr:rowOff>28576</xdr:rowOff>
    </xdr:to>
    <xdr:sp macro="" textlink="">
      <xdr:nvSpPr>
        <xdr:cNvPr id="660" name="Text Box 2">
          <a:extLst>
            <a:ext uri="{FF2B5EF4-FFF2-40B4-BE49-F238E27FC236}">
              <a16:creationId xmlns:a16="http://schemas.microsoft.com/office/drawing/2014/main" id="{00000000-0008-0000-0400-000094020000}"/>
            </a:ext>
          </a:extLst>
        </xdr:cNvPr>
        <xdr:cNvSpPr txBox="1">
          <a:spLocks noChangeArrowheads="1"/>
        </xdr:cNvSpPr>
      </xdr:nvSpPr>
      <xdr:spPr bwMode="auto">
        <a:xfrm>
          <a:off x="6210300" y="254984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285</xdr:row>
      <xdr:rowOff>0</xdr:rowOff>
    </xdr:from>
    <xdr:to>
      <xdr:col>5</xdr:col>
      <xdr:colOff>514350</xdr:colOff>
      <xdr:row>286</xdr:row>
      <xdr:rowOff>28575</xdr:rowOff>
    </xdr:to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00000000-0008-0000-0400-000095020000}"/>
            </a:ext>
          </a:extLst>
        </xdr:cNvPr>
        <xdr:cNvSpPr txBox="1">
          <a:spLocks noChangeArrowheads="1"/>
        </xdr:cNvSpPr>
      </xdr:nvSpPr>
      <xdr:spPr bwMode="auto">
        <a:xfrm>
          <a:off x="6210300" y="25660350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284</xdr:row>
      <xdr:rowOff>0</xdr:rowOff>
    </xdr:from>
    <xdr:to>
      <xdr:col>5</xdr:col>
      <xdr:colOff>514350</xdr:colOff>
      <xdr:row>285</xdr:row>
      <xdr:rowOff>28576</xdr:rowOff>
    </xdr:to>
    <xdr:sp macro="" textlink="">
      <xdr:nvSpPr>
        <xdr:cNvPr id="662" name="Text Box 2">
          <a:extLst>
            <a:ext uri="{FF2B5EF4-FFF2-40B4-BE49-F238E27FC236}">
              <a16:creationId xmlns:a16="http://schemas.microsoft.com/office/drawing/2014/main" id="{00000000-0008-0000-0400-000096020000}"/>
            </a:ext>
          </a:extLst>
        </xdr:cNvPr>
        <xdr:cNvSpPr txBox="1">
          <a:spLocks noChangeArrowheads="1"/>
        </xdr:cNvSpPr>
      </xdr:nvSpPr>
      <xdr:spPr bwMode="auto">
        <a:xfrm>
          <a:off x="6210300" y="254984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285</xdr:row>
      <xdr:rowOff>0</xdr:rowOff>
    </xdr:from>
    <xdr:to>
      <xdr:col>5</xdr:col>
      <xdr:colOff>514350</xdr:colOff>
      <xdr:row>286</xdr:row>
      <xdr:rowOff>28574</xdr:rowOff>
    </xdr:to>
    <xdr:sp macro="" textlink="">
      <xdr:nvSpPr>
        <xdr:cNvPr id="663" name="Text Box 2">
          <a:extLst>
            <a:ext uri="{FF2B5EF4-FFF2-40B4-BE49-F238E27FC236}">
              <a16:creationId xmlns:a16="http://schemas.microsoft.com/office/drawing/2014/main" id="{00000000-0008-0000-0400-000097020000}"/>
            </a:ext>
          </a:extLst>
        </xdr:cNvPr>
        <xdr:cNvSpPr txBox="1">
          <a:spLocks noChangeArrowheads="1"/>
        </xdr:cNvSpPr>
      </xdr:nvSpPr>
      <xdr:spPr bwMode="auto">
        <a:xfrm>
          <a:off x="6210300" y="256603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286</xdr:row>
      <xdr:rowOff>0</xdr:rowOff>
    </xdr:from>
    <xdr:to>
      <xdr:col>5</xdr:col>
      <xdr:colOff>514350</xdr:colOff>
      <xdr:row>287</xdr:row>
      <xdr:rowOff>28576</xdr:rowOff>
    </xdr:to>
    <xdr:sp macro="" textlink="">
      <xdr:nvSpPr>
        <xdr:cNvPr id="664" name="Text Box 2">
          <a:extLst>
            <a:ext uri="{FF2B5EF4-FFF2-40B4-BE49-F238E27FC236}">
              <a16:creationId xmlns:a16="http://schemas.microsoft.com/office/drawing/2014/main" id="{00000000-0008-0000-0400-000098020000}"/>
            </a:ext>
          </a:extLst>
        </xdr:cNvPr>
        <xdr:cNvSpPr txBox="1">
          <a:spLocks noChangeArrowheads="1"/>
        </xdr:cNvSpPr>
      </xdr:nvSpPr>
      <xdr:spPr bwMode="auto">
        <a:xfrm>
          <a:off x="6210300" y="258222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285</xdr:row>
      <xdr:rowOff>0</xdr:rowOff>
    </xdr:from>
    <xdr:to>
      <xdr:col>5</xdr:col>
      <xdr:colOff>514350</xdr:colOff>
      <xdr:row>286</xdr:row>
      <xdr:rowOff>28574</xdr:rowOff>
    </xdr:to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id="{00000000-0008-0000-0400-000099020000}"/>
            </a:ext>
          </a:extLst>
        </xdr:cNvPr>
        <xdr:cNvSpPr txBox="1">
          <a:spLocks noChangeArrowheads="1"/>
        </xdr:cNvSpPr>
      </xdr:nvSpPr>
      <xdr:spPr bwMode="auto">
        <a:xfrm>
          <a:off x="6210300" y="256603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286</xdr:row>
      <xdr:rowOff>0</xdr:rowOff>
    </xdr:from>
    <xdr:to>
      <xdr:col>5</xdr:col>
      <xdr:colOff>514350</xdr:colOff>
      <xdr:row>287</xdr:row>
      <xdr:rowOff>28575</xdr:rowOff>
    </xdr:to>
    <xdr:sp macro="" textlink="">
      <xdr:nvSpPr>
        <xdr:cNvPr id="666" name="Text Box 2">
          <a:extLst>
            <a:ext uri="{FF2B5EF4-FFF2-40B4-BE49-F238E27FC236}">
              <a16:creationId xmlns:a16="http://schemas.microsoft.com/office/drawing/2014/main" id="{00000000-0008-0000-0400-00009A020000}"/>
            </a:ext>
          </a:extLst>
        </xdr:cNvPr>
        <xdr:cNvSpPr txBox="1">
          <a:spLocks noChangeArrowheads="1"/>
        </xdr:cNvSpPr>
      </xdr:nvSpPr>
      <xdr:spPr bwMode="auto">
        <a:xfrm>
          <a:off x="6210300" y="25822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287</xdr:row>
      <xdr:rowOff>0</xdr:rowOff>
    </xdr:from>
    <xdr:to>
      <xdr:col>5</xdr:col>
      <xdr:colOff>514350</xdr:colOff>
      <xdr:row>288</xdr:row>
      <xdr:rowOff>28577</xdr:rowOff>
    </xdr:to>
    <xdr:sp macro="" textlink="">
      <xdr:nvSpPr>
        <xdr:cNvPr id="667" name="Text Box 2">
          <a:extLst>
            <a:ext uri="{FF2B5EF4-FFF2-40B4-BE49-F238E27FC236}">
              <a16:creationId xmlns:a16="http://schemas.microsoft.com/office/drawing/2014/main" id="{00000000-0008-0000-0400-00009B020000}"/>
            </a:ext>
          </a:extLst>
        </xdr:cNvPr>
        <xdr:cNvSpPr txBox="1">
          <a:spLocks noChangeArrowheads="1"/>
        </xdr:cNvSpPr>
      </xdr:nvSpPr>
      <xdr:spPr bwMode="auto">
        <a:xfrm>
          <a:off x="6210300" y="25984200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286</xdr:row>
      <xdr:rowOff>0</xdr:rowOff>
    </xdr:from>
    <xdr:to>
      <xdr:col>5</xdr:col>
      <xdr:colOff>514350</xdr:colOff>
      <xdr:row>287</xdr:row>
      <xdr:rowOff>28575</xdr:rowOff>
    </xdr:to>
    <xdr:sp macro="" textlink="">
      <xdr:nvSpPr>
        <xdr:cNvPr id="668" name="Text Box 2">
          <a:extLst>
            <a:ext uri="{FF2B5EF4-FFF2-40B4-BE49-F238E27FC236}">
              <a16:creationId xmlns:a16="http://schemas.microsoft.com/office/drawing/2014/main" id="{00000000-0008-0000-0400-00009C020000}"/>
            </a:ext>
          </a:extLst>
        </xdr:cNvPr>
        <xdr:cNvSpPr txBox="1">
          <a:spLocks noChangeArrowheads="1"/>
        </xdr:cNvSpPr>
      </xdr:nvSpPr>
      <xdr:spPr bwMode="auto">
        <a:xfrm>
          <a:off x="6210300" y="25822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287</xdr:row>
      <xdr:rowOff>0</xdr:rowOff>
    </xdr:from>
    <xdr:to>
      <xdr:col>5</xdr:col>
      <xdr:colOff>514350</xdr:colOff>
      <xdr:row>288</xdr:row>
      <xdr:rowOff>28576</xdr:rowOff>
    </xdr:to>
    <xdr:sp macro="" textlink="">
      <xdr:nvSpPr>
        <xdr:cNvPr id="669" name="Text Box 2">
          <a:extLst>
            <a:ext uri="{FF2B5EF4-FFF2-40B4-BE49-F238E27FC236}">
              <a16:creationId xmlns:a16="http://schemas.microsoft.com/office/drawing/2014/main" id="{00000000-0008-0000-0400-00009D020000}"/>
            </a:ext>
          </a:extLst>
        </xdr:cNvPr>
        <xdr:cNvSpPr txBox="1">
          <a:spLocks noChangeArrowheads="1"/>
        </xdr:cNvSpPr>
      </xdr:nvSpPr>
      <xdr:spPr bwMode="auto">
        <a:xfrm>
          <a:off x="6210300" y="259842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288</xdr:row>
      <xdr:rowOff>0</xdr:rowOff>
    </xdr:from>
    <xdr:to>
      <xdr:col>5</xdr:col>
      <xdr:colOff>514350</xdr:colOff>
      <xdr:row>289</xdr:row>
      <xdr:rowOff>28575</xdr:rowOff>
    </xdr:to>
    <xdr:sp macro="" textlink="">
      <xdr:nvSpPr>
        <xdr:cNvPr id="670" name="Text Box 2">
          <a:extLst>
            <a:ext uri="{FF2B5EF4-FFF2-40B4-BE49-F238E27FC236}">
              <a16:creationId xmlns:a16="http://schemas.microsoft.com/office/drawing/2014/main" id="{00000000-0008-0000-0400-00009E020000}"/>
            </a:ext>
          </a:extLst>
        </xdr:cNvPr>
        <xdr:cNvSpPr txBox="1">
          <a:spLocks noChangeArrowheads="1"/>
        </xdr:cNvSpPr>
      </xdr:nvSpPr>
      <xdr:spPr bwMode="auto">
        <a:xfrm>
          <a:off x="6210300" y="2614612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287</xdr:row>
      <xdr:rowOff>0</xdr:rowOff>
    </xdr:from>
    <xdr:to>
      <xdr:col>5</xdr:col>
      <xdr:colOff>514350</xdr:colOff>
      <xdr:row>288</xdr:row>
      <xdr:rowOff>28576</xdr:rowOff>
    </xdr:to>
    <xdr:sp macro="" textlink="">
      <xdr:nvSpPr>
        <xdr:cNvPr id="671" name="Text Box 2">
          <a:extLst>
            <a:ext uri="{FF2B5EF4-FFF2-40B4-BE49-F238E27FC236}">
              <a16:creationId xmlns:a16="http://schemas.microsoft.com/office/drawing/2014/main" id="{00000000-0008-0000-0400-00009F020000}"/>
            </a:ext>
          </a:extLst>
        </xdr:cNvPr>
        <xdr:cNvSpPr txBox="1">
          <a:spLocks noChangeArrowheads="1"/>
        </xdr:cNvSpPr>
      </xdr:nvSpPr>
      <xdr:spPr bwMode="auto">
        <a:xfrm>
          <a:off x="6210300" y="259842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288</xdr:row>
      <xdr:rowOff>0</xdr:rowOff>
    </xdr:from>
    <xdr:to>
      <xdr:col>5</xdr:col>
      <xdr:colOff>514350</xdr:colOff>
      <xdr:row>289</xdr:row>
      <xdr:rowOff>28574</xdr:rowOff>
    </xdr:to>
    <xdr:sp macro="" textlink="">
      <xdr:nvSpPr>
        <xdr:cNvPr id="672" name="Text Box 2">
          <a:extLst>
            <a:ext uri="{FF2B5EF4-FFF2-40B4-BE49-F238E27FC236}">
              <a16:creationId xmlns:a16="http://schemas.microsoft.com/office/drawing/2014/main" id="{00000000-0008-0000-0400-0000A0020000}"/>
            </a:ext>
          </a:extLst>
        </xdr:cNvPr>
        <xdr:cNvSpPr txBox="1">
          <a:spLocks noChangeArrowheads="1"/>
        </xdr:cNvSpPr>
      </xdr:nvSpPr>
      <xdr:spPr bwMode="auto">
        <a:xfrm>
          <a:off x="6210300" y="2614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289</xdr:row>
      <xdr:rowOff>0</xdr:rowOff>
    </xdr:from>
    <xdr:to>
      <xdr:col>5</xdr:col>
      <xdr:colOff>514350</xdr:colOff>
      <xdr:row>290</xdr:row>
      <xdr:rowOff>28577</xdr:rowOff>
    </xdr:to>
    <xdr:sp macro="" textlink="">
      <xdr:nvSpPr>
        <xdr:cNvPr id="673" name="Text Box 2">
          <a:extLst>
            <a:ext uri="{FF2B5EF4-FFF2-40B4-BE49-F238E27FC236}">
              <a16:creationId xmlns:a16="http://schemas.microsoft.com/office/drawing/2014/main" id="{00000000-0008-0000-0400-0000A1020000}"/>
            </a:ext>
          </a:extLst>
        </xdr:cNvPr>
        <xdr:cNvSpPr txBox="1">
          <a:spLocks noChangeArrowheads="1"/>
        </xdr:cNvSpPr>
      </xdr:nvSpPr>
      <xdr:spPr bwMode="auto">
        <a:xfrm>
          <a:off x="6210300" y="26308050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288</xdr:row>
      <xdr:rowOff>0</xdr:rowOff>
    </xdr:from>
    <xdr:to>
      <xdr:col>5</xdr:col>
      <xdr:colOff>514350</xdr:colOff>
      <xdr:row>289</xdr:row>
      <xdr:rowOff>28574</xdr:rowOff>
    </xdr:to>
    <xdr:sp macro="" textlink="">
      <xdr:nvSpPr>
        <xdr:cNvPr id="674" name="Text Box 2">
          <a:extLst>
            <a:ext uri="{FF2B5EF4-FFF2-40B4-BE49-F238E27FC236}">
              <a16:creationId xmlns:a16="http://schemas.microsoft.com/office/drawing/2014/main" id="{00000000-0008-0000-0400-0000A2020000}"/>
            </a:ext>
          </a:extLst>
        </xdr:cNvPr>
        <xdr:cNvSpPr txBox="1">
          <a:spLocks noChangeArrowheads="1"/>
        </xdr:cNvSpPr>
      </xdr:nvSpPr>
      <xdr:spPr bwMode="auto">
        <a:xfrm>
          <a:off x="6210300" y="2614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289</xdr:row>
      <xdr:rowOff>0</xdr:rowOff>
    </xdr:from>
    <xdr:to>
      <xdr:col>5</xdr:col>
      <xdr:colOff>514350</xdr:colOff>
      <xdr:row>290</xdr:row>
      <xdr:rowOff>28576</xdr:rowOff>
    </xdr:to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id="{00000000-0008-0000-0400-0000A3020000}"/>
            </a:ext>
          </a:extLst>
        </xdr:cNvPr>
        <xdr:cNvSpPr txBox="1">
          <a:spLocks noChangeArrowheads="1"/>
        </xdr:cNvSpPr>
      </xdr:nvSpPr>
      <xdr:spPr bwMode="auto">
        <a:xfrm>
          <a:off x="6210300" y="26308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290</xdr:row>
      <xdr:rowOff>0</xdr:rowOff>
    </xdr:from>
    <xdr:to>
      <xdr:col>5</xdr:col>
      <xdr:colOff>514350</xdr:colOff>
      <xdr:row>291</xdr:row>
      <xdr:rowOff>12701</xdr:rowOff>
    </xdr:to>
    <xdr:sp macro="" textlink="">
      <xdr:nvSpPr>
        <xdr:cNvPr id="676" name="Text Box 2">
          <a:extLst>
            <a:ext uri="{FF2B5EF4-FFF2-40B4-BE49-F238E27FC236}">
              <a16:creationId xmlns:a16="http://schemas.microsoft.com/office/drawing/2014/main" id="{00000000-0008-0000-0400-0000A4020000}"/>
            </a:ext>
          </a:extLst>
        </xdr:cNvPr>
        <xdr:cNvSpPr txBox="1">
          <a:spLocks noChangeArrowheads="1"/>
        </xdr:cNvSpPr>
      </xdr:nvSpPr>
      <xdr:spPr bwMode="auto">
        <a:xfrm>
          <a:off x="6210300" y="26469975"/>
          <a:ext cx="76200" cy="184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289</xdr:row>
      <xdr:rowOff>0</xdr:rowOff>
    </xdr:from>
    <xdr:to>
      <xdr:col>5</xdr:col>
      <xdr:colOff>514350</xdr:colOff>
      <xdr:row>290</xdr:row>
      <xdr:rowOff>28576</xdr:rowOff>
    </xdr:to>
    <xdr:sp macro="" textlink="">
      <xdr:nvSpPr>
        <xdr:cNvPr id="677" name="Text Box 2">
          <a:extLst>
            <a:ext uri="{FF2B5EF4-FFF2-40B4-BE49-F238E27FC236}">
              <a16:creationId xmlns:a16="http://schemas.microsoft.com/office/drawing/2014/main" id="{00000000-0008-0000-0400-0000A5020000}"/>
            </a:ext>
          </a:extLst>
        </xdr:cNvPr>
        <xdr:cNvSpPr txBox="1">
          <a:spLocks noChangeArrowheads="1"/>
        </xdr:cNvSpPr>
      </xdr:nvSpPr>
      <xdr:spPr bwMode="auto">
        <a:xfrm>
          <a:off x="6210300" y="26308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290</xdr:row>
      <xdr:rowOff>0</xdr:rowOff>
    </xdr:from>
    <xdr:to>
      <xdr:col>5</xdr:col>
      <xdr:colOff>514350</xdr:colOff>
      <xdr:row>291</xdr:row>
      <xdr:rowOff>12700</xdr:rowOff>
    </xdr:to>
    <xdr:sp macro="" textlink="">
      <xdr:nvSpPr>
        <xdr:cNvPr id="678" name="Text Box 2">
          <a:extLst>
            <a:ext uri="{FF2B5EF4-FFF2-40B4-BE49-F238E27FC236}">
              <a16:creationId xmlns:a16="http://schemas.microsoft.com/office/drawing/2014/main" id="{00000000-0008-0000-0400-0000A6020000}"/>
            </a:ext>
          </a:extLst>
        </xdr:cNvPr>
        <xdr:cNvSpPr txBox="1">
          <a:spLocks noChangeArrowheads="1"/>
        </xdr:cNvSpPr>
      </xdr:nvSpPr>
      <xdr:spPr bwMode="auto">
        <a:xfrm>
          <a:off x="6210300" y="26469975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281</xdr:row>
      <xdr:rowOff>0</xdr:rowOff>
    </xdr:from>
    <xdr:to>
      <xdr:col>4</xdr:col>
      <xdr:colOff>76200</xdr:colOff>
      <xdr:row>282</xdr:row>
      <xdr:rowOff>28575</xdr:rowOff>
    </xdr:to>
    <xdr:sp macro="" textlink="">
      <xdr:nvSpPr>
        <xdr:cNvPr id="679" name="Text Box 2">
          <a:extLst>
            <a:ext uri="{FF2B5EF4-FFF2-40B4-BE49-F238E27FC236}">
              <a16:creationId xmlns:a16="http://schemas.microsoft.com/office/drawing/2014/main" id="{00000000-0008-0000-0400-0000A7020000}"/>
            </a:ext>
          </a:extLst>
        </xdr:cNvPr>
        <xdr:cNvSpPr txBox="1">
          <a:spLocks noChangeArrowheads="1"/>
        </xdr:cNvSpPr>
      </xdr:nvSpPr>
      <xdr:spPr bwMode="auto">
        <a:xfrm>
          <a:off x="4419600" y="25041225"/>
          <a:ext cx="533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281</xdr:row>
      <xdr:rowOff>0</xdr:rowOff>
    </xdr:from>
    <xdr:to>
      <xdr:col>4</xdr:col>
      <xdr:colOff>76200</xdr:colOff>
      <xdr:row>282</xdr:row>
      <xdr:rowOff>28574</xdr:rowOff>
    </xdr:to>
    <xdr:sp macro="" textlink="">
      <xdr:nvSpPr>
        <xdr:cNvPr id="680" name="Text Box 2">
          <a:extLst>
            <a:ext uri="{FF2B5EF4-FFF2-40B4-BE49-F238E27FC236}">
              <a16:creationId xmlns:a16="http://schemas.microsoft.com/office/drawing/2014/main" id="{00000000-0008-0000-0400-0000A8020000}"/>
            </a:ext>
          </a:extLst>
        </xdr:cNvPr>
        <xdr:cNvSpPr txBox="1">
          <a:spLocks noChangeArrowheads="1"/>
        </xdr:cNvSpPr>
      </xdr:nvSpPr>
      <xdr:spPr bwMode="auto">
        <a:xfrm>
          <a:off x="4419600" y="25041225"/>
          <a:ext cx="533400" cy="180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281</xdr:row>
      <xdr:rowOff>0</xdr:rowOff>
    </xdr:from>
    <xdr:to>
      <xdr:col>4</xdr:col>
      <xdr:colOff>76200</xdr:colOff>
      <xdr:row>282</xdr:row>
      <xdr:rowOff>28575</xdr:rowOff>
    </xdr:to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00000000-0008-0000-0400-0000A9020000}"/>
            </a:ext>
          </a:extLst>
        </xdr:cNvPr>
        <xdr:cNvSpPr txBox="1">
          <a:spLocks noChangeArrowheads="1"/>
        </xdr:cNvSpPr>
      </xdr:nvSpPr>
      <xdr:spPr bwMode="auto">
        <a:xfrm>
          <a:off x="4419600" y="25041225"/>
          <a:ext cx="533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282</xdr:row>
      <xdr:rowOff>0</xdr:rowOff>
    </xdr:from>
    <xdr:to>
      <xdr:col>4</xdr:col>
      <xdr:colOff>76200</xdr:colOff>
      <xdr:row>283</xdr:row>
      <xdr:rowOff>28576</xdr:rowOff>
    </xdr:to>
    <xdr:sp macro="" textlink="">
      <xdr:nvSpPr>
        <xdr:cNvPr id="682" name="Text Box 2">
          <a:extLst>
            <a:ext uri="{FF2B5EF4-FFF2-40B4-BE49-F238E27FC236}">
              <a16:creationId xmlns:a16="http://schemas.microsoft.com/office/drawing/2014/main" id="{00000000-0008-0000-0400-0000AA020000}"/>
            </a:ext>
          </a:extLst>
        </xdr:cNvPr>
        <xdr:cNvSpPr txBox="1">
          <a:spLocks noChangeArrowheads="1"/>
        </xdr:cNvSpPr>
      </xdr:nvSpPr>
      <xdr:spPr bwMode="auto">
        <a:xfrm>
          <a:off x="4419600" y="25193625"/>
          <a:ext cx="533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283</xdr:row>
      <xdr:rowOff>0</xdr:rowOff>
    </xdr:from>
    <xdr:to>
      <xdr:col>4</xdr:col>
      <xdr:colOff>76200</xdr:colOff>
      <xdr:row>284</xdr:row>
      <xdr:rowOff>28574</xdr:rowOff>
    </xdr:to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id="{00000000-0008-0000-0400-0000AB020000}"/>
            </a:ext>
          </a:extLst>
        </xdr:cNvPr>
        <xdr:cNvSpPr txBox="1">
          <a:spLocks noChangeArrowheads="1"/>
        </xdr:cNvSpPr>
      </xdr:nvSpPr>
      <xdr:spPr bwMode="auto">
        <a:xfrm>
          <a:off x="4419600" y="25346025"/>
          <a:ext cx="533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284</xdr:row>
      <xdr:rowOff>0</xdr:rowOff>
    </xdr:from>
    <xdr:to>
      <xdr:col>4</xdr:col>
      <xdr:colOff>76200</xdr:colOff>
      <xdr:row>285</xdr:row>
      <xdr:rowOff>66676</xdr:rowOff>
    </xdr:to>
    <xdr:sp macro="" textlink="">
      <xdr:nvSpPr>
        <xdr:cNvPr id="684" name="Text Box 2">
          <a:extLst>
            <a:ext uri="{FF2B5EF4-FFF2-40B4-BE49-F238E27FC236}">
              <a16:creationId xmlns:a16="http://schemas.microsoft.com/office/drawing/2014/main" id="{00000000-0008-0000-0400-0000AC020000}"/>
            </a:ext>
          </a:extLst>
        </xdr:cNvPr>
        <xdr:cNvSpPr txBox="1">
          <a:spLocks noChangeArrowheads="1"/>
        </xdr:cNvSpPr>
      </xdr:nvSpPr>
      <xdr:spPr bwMode="auto">
        <a:xfrm>
          <a:off x="4419600" y="25498425"/>
          <a:ext cx="533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285</xdr:row>
      <xdr:rowOff>0</xdr:rowOff>
    </xdr:from>
    <xdr:to>
      <xdr:col>4</xdr:col>
      <xdr:colOff>76200</xdr:colOff>
      <xdr:row>286</xdr:row>
      <xdr:rowOff>66674</xdr:rowOff>
    </xdr:to>
    <xdr:sp macro="" textlink="">
      <xdr:nvSpPr>
        <xdr:cNvPr id="685" name="Text Box 2">
          <a:extLst>
            <a:ext uri="{FF2B5EF4-FFF2-40B4-BE49-F238E27FC236}">
              <a16:creationId xmlns:a16="http://schemas.microsoft.com/office/drawing/2014/main" id="{00000000-0008-0000-0400-0000AD020000}"/>
            </a:ext>
          </a:extLst>
        </xdr:cNvPr>
        <xdr:cNvSpPr txBox="1">
          <a:spLocks noChangeArrowheads="1"/>
        </xdr:cNvSpPr>
      </xdr:nvSpPr>
      <xdr:spPr bwMode="auto">
        <a:xfrm>
          <a:off x="4419600" y="25660350"/>
          <a:ext cx="533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286</xdr:row>
      <xdr:rowOff>0</xdr:rowOff>
    </xdr:from>
    <xdr:to>
      <xdr:col>4</xdr:col>
      <xdr:colOff>76200</xdr:colOff>
      <xdr:row>287</xdr:row>
      <xdr:rowOff>66675</xdr:rowOff>
    </xdr:to>
    <xdr:sp macro="" textlink="">
      <xdr:nvSpPr>
        <xdr:cNvPr id="686" name="Text Box 2">
          <a:extLst>
            <a:ext uri="{FF2B5EF4-FFF2-40B4-BE49-F238E27FC236}">
              <a16:creationId xmlns:a16="http://schemas.microsoft.com/office/drawing/2014/main" id="{00000000-0008-0000-0400-0000AE020000}"/>
            </a:ext>
          </a:extLst>
        </xdr:cNvPr>
        <xdr:cNvSpPr txBox="1">
          <a:spLocks noChangeArrowheads="1"/>
        </xdr:cNvSpPr>
      </xdr:nvSpPr>
      <xdr:spPr bwMode="auto">
        <a:xfrm>
          <a:off x="4419600" y="25822275"/>
          <a:ext cx="533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287</xdr:row>
      <xdr:rowOff>0</xdr:rowOff>
    </xdr:from>
    <xdr:to>
      <xdr:col>4</xdr:col>
      <xdr:colOff>76200</xdr:colOff>
      <xdr:row>288</xdr:row>
      <xdr:rowOff>66676</xdr:rowOff>
    </xdr:to>
    <xdr:sp macro="" textlink="">
      <xdr:nvSpPr>
        <xdr:cNvPr id="687" name="Text Box 2">
          <a:extLst>
            <a:ext uri="{FF2B5EF4-FFF2-40B4-BE49-F238E27FC236}">
              <a16:creationId xmlns:a16="http://schemas.microsoft.com/office/drawing/2014/main" id="{00000000-0008-0000-0400-0000AF020000}"/>
            </a:ext>
          </a:extLst>
        </xdr:cNvPr>
        <xdr:cNvSpPr txBox="1">
          <a:spLocks noChangeArrowheads="1"/>
        </xdr:cNvSpPr>
      </xdr:nvSpPr>
      <xdr:spPr bwMode="auto">
        <a:xfrm>
          <a:off x="4419600" y="25984200"/>
          <a:ext cx="533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4</xdr:col>
      <xdr:colOff>76200</xdr:colOff>
      <xdr:row>289</xdr:row>
      <xdr:rowOff>66674</xdr:rowOff>
    </xdr:to>
    <xdr:sp macro="" textlink="">
      <xdr:nvSpPr>
        <xdr:cNvPr id="688" name="Text Box 2">
          <a:extLst>
            <a:ext uri="{FF2B5EF4-FFF2-40B4-BE49-F238E27FC236}">
              <a16:creationId xmlns:a16="http://schemas.microsoft.com/office/drawing/2014/main" id="{00000000-0008-0000-0400-0000B0020000}"/>
            </a:ext>
          </a:extLst>
        </xdr:cNvPr>
        <xdr:cNvSpPr txBox="1">
          <a:spLocks noChangeArrowheads="1"/>
        </xdr:cNvSpPr>
      </xdr:nvSpPr>
      <xdr:spPr bwMode="auto">
        <a:xfrm>
          <a:off x="4419600" y="26146125"/>
          <a:ext cx="533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289</xdr:row>
      <xdr:rowOff>0</xdr:rowOff>
    </xdr:from>
    <xdr:to>
      <xdr:col>4</xdr:col>
      <xdr:colOff>76200</xdr:colOff>
      <xdr:row>290</xdr:row>
      <xdr:rowOff>66676</xdr:rowOff>
    </xdr:to>
    <xdr:sp macro="" textlink="">
      <xdr:nvSpPr>
        <xdr:cNvPr id="689" name="Text Box 2">
          <a:extLst>
            <a:ext uri="{FF2B5EF4-FFF2-40B4-BE49-F238E27FC236}">
              <a16:creationId xmlns:a16="http://schemas.microsoft.com/office/drawing/2014/main" id="{00000000-0008-0000-0400-0000B1020000}"/>
            </a:ext>
          </a:extLst>
        </xdr:cNvPr>
        <xdr:cNvSpPr txBox="1">
          <a:spLocks noChangeArrowheads="1"/>
        </xdr:cNvSpPr>
      </xdr:nvSpPr>
      <xdr:spPr bwMode="auto">
        <a:xfrm>
          <a:off x="4419600" y="26308050"/>
          <a:ext cx="533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290</xdr:row>
      <xdr:rowOff>0</xdr:rowOff>
    </xdr:from>
    <xdr:to>
      <xdr:col>4</xdr:col>
      <xdr:colOff>76200</xdr:colOff>
      <xdr:row>291</xdr:row>
      <xdr:rowOff>50800</xdr:rowOff>
    </xdr:to>
    <xdr:sp macro="" textlink="">
      <xdr:nvSpPr>
        <xdr:cNvPr id="690" name="Text Box 2">
          <a:extLst>
            <a:ext uri="{FF2B5EF4-FFF2-40B4-BE49-F238E27FC236}">
              <a16:creationId xmlns:a16="http://schemas.microsoft.com/office/drawing/2014/main" id="{00000000-0008-0000-0400-0000B2020000}"/>
            </a:ext>
          </a:extLst>
        </xdr:cNvPr>
        <xdr:cNvSpPr txBox="1">
          <a:spLocks noChangeArrowheads="1"/>
        </xdr:cNvSpPr>
      </xdr:nvSpPr>
      <xdr:spPr bwMode="auto">
        <a:xfrm>
          <a:off x="4419600" y="26469975"/>
          <a:ext cx="533400" cy="222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281</xdr:row>
      <xdr:rowOff>0</xdr:rowOff>
    </xdr:from>
    <xdr:to>
      <xdr:col>4</xdr:col>
      <xdr:colOff>76200</xdr:colOff>
      <xdr:row>282</xdr:row>
      <xdr:rowOff>28575</xdr:rowOff>
    </xdr:to>
    <xdr:sp macro="" textlink="">
      <xdr:nvSpPr>
        <xdr:cNvPr id="691" name="Text Box 2">
          <a:extLst>
            <a:ext uri="{FF2B5EF4-FFF2-40B4-BE49-F238E27FC236}">
              <a16:creationId xmlns:a16="http://schemas.microsoft.com/office/drawing/2014/main" id="{00000000-0008-0000-0400-0000B3020000}"/>
            </a:ext>
          </a:extLst>
        </xdr:cNvPr>
        <xdr:cNvSpPr txBox="1">
          <a:spLocks noChangeArrowheads="1"/>
        </xdr:cNvSpPr>
      </xdr:nvSpPr>
      <xdr:spPr bwMode="auto">
        <a:xfrm>
          <a:off x="4419600" y="25041225"/>
          <a:ext cx="533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282</xdr:row>
      <xdr:rowOff>0</xdr:rowOff>
    </xdr:from>
    <xdr:to>
      <xdr:col>4</xdr:col>
      <xdr:colOff>76200</xdr:colOff>
      <xdr:row>283</xdr:row>
      <xdr:rowOff>28578</xdr:rowOff>
    </xdr:to>
    <xdr:sp macro="" textlink="">
      <xdr:nvSpPr>
        <xdr:cNvPr id="692" name="Text Box 2">
          <a:extLst>
            <a:ext uri="{FF2B5EF4-FFF2-40B4-BE49-F238E27FC236}">
              <a16:creationId xmlns:a16="http://schemas.microsoft.com/office/drawing/2014/main" id="{00000000-0008-0000-0400-0000B4020000}"/>
            </a:ext>
          </a:extLst>
        </xdr:cNvPr>
        <xdr:cNvSpPr txBox="1">
          <a:spLocks noChangeArrowheads="1"/>
        </xdr:cNvSpPr>
      </xdr:nvSpPr>
      <xdr:spPr bwMode="auto">
        <a:xfrm>
          <a:off x="4419600" y="25193625"/>
          <a:ext cx="533400" cy="180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281</xdr:row>
      <xdr:rowOff>0</xdr:rowOff>
    </xdr:from>
    <xdr:to>
      <xdr:col>4</xdr:col>
      <xdr:colOff>76200</xdr:colOff>
      <xdr:row>282</xdr:row>
      <xdr:rowOff>28574</xdr:rowOff>
    </xdr:to>
    <xdr:sp macro="" textlink="">
      <xdr:nvSpPr>
        <xdr:cNvPr id="693" name="Text Box 2">
          <a:extLst>
            <a:ext uri="{FF2B5EF4-FFF2-40B4-BE49-F238E27FC236}">
              <a16:creationId xmlns:a16="http://schemas.microsoft.com/office/drawing/2014/main" id="{00000000-0008-0000-0400-0000B5020000}"/>
            </a:ext>
          </a:extLst>
        </xdr:cNvPr>
        <xdr:cNvSpPr txBox="1">
          <a:spLocks noChangeArrowheads="1"/>
        </xdr:cNvSpPr>
      </xdr:nvSpPr>
      <xdr:spPr bwMode="auto">
        <a:xfrm>
          <a:off x="4419600" y="25041225"/>
          <a:ext cx="533400" cy="180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283</xdr:row>
      <xdr:rowOff>0</xdr:rowOff>
    </xdr:from>
    <xdr:to>
      <xdr:col>4</xdr:col>
      <xdr:colOff>76200</xdr:colOff>
      <xdr:row>284</xdr:row>
      <xdr:rowOff>28574</xdr:rowOff>
    </xdr:to>
    <xdr:sp macro="" textlink="">
      <xdr:nvSpPr>
        <xdr:cNvPr id="694" name="Text Box 2">
          <a:extLst>
            <a:ext uri="{FF2B5EF4-FFF2-40B4-BE49-F238E27FC236}">
              <a16:creationId xmlns:a16="http://schemas.microsoft.com/office/drawing/2014/main" id="{00000000-0008-0000-0400-0000B6020000}"/>
            </a:ext>
          </a:extLst>
        </xdr:cNvPr>
        <xdr:cNvSpPr txBox="1">
          <a:spLocks noChangeArrowheads="1"/>
        </xdr:cNvSpPr>
      </xdr:nvSpPr>
      <xdr:spPr bwMode="auto">
        <a:xfrm>
          <a:off x="4419600" y="25346025"/>
          <a:ext cx="533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282</xdr:row>
      <xdr:rowOff>0</xdr:rowOff>
    </xdr:from>
    <xdr:to>
      <xdr:col>4</xdr:col>
      <xdr:colOff>76200</xdr:colOff>
      <xdr:row>283</xdr:row>
      <xdr:rowOff>28577</xdr:rowOff>
    </xdr:to>
    <xdr:sp macro="" textlink="">
      <xdr:nvSpPr>
        <xdr:cNvPr id="695" name="Text Box 2">
          <a:extLst>
            <a:ext uri="{FF2B5EF4-FFF2-40B4-BE49-F238E27FC236}">
              <a16:creationId xmlns:a16="http://schemas.microsoft.com/office/drawing/2014/main" id="{00000000-0008-0000-0400-0000B7020000}"/>
            </a:ext>
          </a:extLst>
        </xdr:cNvPr>
        <xdr:cNvSpPr txBox="1">
          <a:spLocks noChangeArrowheads="1"/>
        </xdr:cNvSpPr>
      </xdr:nvSpPr>
      <xdr:spPr bwMode="auto">
        <a:xfrm>
          <a:off x="4419600" y="25193625"/>
          <a:ext cx="533400" cy="180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283</xdr:row>
      <xdr:rowOff>0</xdr:rowOff>
    </xdr:from>
    <xdr:to>
      <xdr:col>4</xdr:col>
      <xdr:colOff>76200</xdr:colOff>
      <xdr:row>284</xdr:row>
      <xdr:rowOff>28573</xdr:rowOff>
    </xdr:to>
    <xdr:sp macro="" textlink="">
      <xdr:nvSpPr>
        <xdr:cNvPr id="696" name="Text Box 2">
          <a:extLst>
            <a:ext uri="{FF2B5EF4-FFF2-40B4-BE49-F238E27FC236}">
              <a16:creationId xmlns:a16="http://schemas.microsoft.com/office/drawing/2014/main" id="{00000000-0008-0000-0400-0000B8020000}"/>
            </a:ext>
          </a:extLst>
        </xdr:cNvPr>
        <xdr:cNvSpPr txBox="1">
          <a:spLocks noChangeArrowheads="1"/>
        </xdr:cNvSpPr>
      </xdr:nvSpPr>
      <xdr:spPr bwMode="auto">
        <a:xfrm>
          <a:off x="4419600" y="25346025"/>
          <a:ext cx="533400" cy="180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284</xdr:row>
      <xdr:rowOff>0</xdr:rowOff>
    </xdr:from>
    <xdr:to>
      <xdr:col>4</xdr:col>
      <xdr:colOff>76200</xdr:colOff>
      <xdr:row>285</xdr:row>
      <xdr:rowOff>28577</xdr:rowOff>
    </xdr:to>
    <xdr:sp macro="" textlink="">
      <xdr:nvSpPr>
        <xdr:cNvPr id="697" name="Text Box 2">
          <a:extLst>
            <a:ext uri="{FF2B5EF4-FFF2-40B4-BE49-F238E27FC236}">
              <a16:creationId xmlns:a16="http://schemas.microsoft.com/office/drawing/2014/main" id="{00000000-0008-0000-0400-0000B9020000}"/>
            </a:ext>
          </a:extLst>
        </xdr:cNvPr>
        <xdr:cNvSpPr txBox="1">
          <a:spLocks noChangeArrowheads="1"/>
        </xdr:cNvSpPr>
      </xdr:nvSpPr>
      <xdr:spPr bwMode="auto">
        <a:xfrm>
          <a:off x="4419600" y="25498425"/>
          <a:ext cx="5334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283</xdr:row>
      <xdr:rowOff>0</xdr:rowOff>
    </xdr:from>
    <xdr:to>
      <xdr:col>4</xdr:col>
      <xdr:colOff>76200</xdr:colOff>
      <xdr:row>284</xdr:row>
      <xdr:rowOff>28573</xdr:rowOff>
    </xdr:to>
    <xdr:sp macro="" textlink="">
      <xdr:nvSpPr>
        <xdr:cNvPr id="698" name="Text Box 2">
          <a:extLst>
            <a:ext uri="{FF2B5EF4-FFF2-40B4-BE49-F238E27FC236}">
              <a16:creationId xmlns:a16="http://schemas.microsoft.com/office/drawing/2014/main" id="{00000000-0008-0000-0400-0000BA020000}"/>
            </a:ext>
          </a:extLst>
        </xdr:cNvPr>
        <xdr:cNvSpPr txBox="1">
          <a:spLocks noChangeArrowheads="1"/>
        </xdr:cNvSpPr>
      </xdr:nvSpPr>
      <xdr:spPr bwMode="auto">
        <a:xfrm>
          <a:off x="4419600" y="25346025"/>
          <a:ext cx="533400" cy="180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284</xdr:row>
      <xdr:rowOff>0</xdr:rowOff>
    </xdr:from>
    <xdr:to>
      <xdr:col>4</xdr:col>
      <xdr:colOff>76200</xdr:colOff>
      <xdr:row>285</xdr:row>
      <xdr:rowOff>28576</xdr:rowOff>
    </xdr:to>
    <xdr:sp macro="" textlink="">
      <xdr:nvSpPr>
        <xdr:cNvPr id="699" name="Text Box 2">
          <a:extLst>
            <a:ext uri="{FF2B5EF4-FFF2-40B4-BE49-F238E27FC236}">
              <a16:creationId xmlns:a16="http://schemas.microsoft.com/office/drawing/2014/main" id="{00000000-0008-0000-0400-0000BB020000}"/>
            </a:ext>
          </a:extLst>
        </xdr:cNvPr>
        <xdr:cNvSpPr txBox="1">
          <a:spLocks noChangeArrowheads="1"/>
        </xdr:cNvSpPr>
      </xdr:nvSpPr>
      <xdr:spPr bwMode="auto">
        <a:xfrm>
          <a:off x="4419600" y="25498425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285</xdr:row>
      <xdr:rowOff>0</xdr:rowOff>
    </xdr:from>
    <xdr:to>
      <xdr:col>4</xdr:col>
      <xdr:colOff>76200</xdr:colOff>
      <xdr:row>286</xdr:row>
      <xdr:rowOff>28575</xdr:rowOff>
    </xdr:to>
    <xdr:sp macro="" textlink="">
      <xdr:nvSpPr>
        <xdr:cNvPr id="700" name="Text Box 2">
          <a:extLst>
            <a:ext uri="{FF2B5EF4-FFF2-40B4-BE49-F238E27FC236}">
              <a16:creationId xmlns:a16="http://schemas.microsoft.com/office/drawing/2014/main" id="{00000000-0008-0000-0400-0000BC020000}"/>
            </a:ext>
          </a:extLst>
        </xdr:cNvPr>
        <xdr:cNvSpPr txBox="1">
          <a:spLocks noChangeArrowheads="1"/>
        </xdr:cNvSpPr>
      </xdr:nvSpPr>
      <xdr:spPr bwMode="auto">
        <a:xfrm>
          <a:off x="4419600" y="25660350"/>
          <a:ext cx="5334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284</xdr:row>
      <xdr:rowOff>0</xdr:rowOff>
    </xdr:from>
    <xdr:to>
      <xdr:col>4</xdr:col>
      <xdr:colOff>76200</xdr:colOff>
      <xdr:row>285</xdr:row>
      <xdr:rowOff>28576</xdr:rowOff>
    </xdr:to>
    <xdr:sp macro="" textlink="">
      <xdr:nvSpPr>
        <xdr:cNvPr id="701" name="Text Box 2">
          <a:extLst>
            <a:ext uri="{FF2B5EF4-FFF2-40B4-BE49-F238E27FC236}">
              <a16:creationId xmlns:a16="http://schemas.microsoft.com/office/drawing/2014/main" id="{00000000-0008-0000-0400-0000BD020000}"/>
            </a:ext>
          </a:extLst>
        </xdr:cNvPr>
        <xdr:cNvSpPr txBox="1">
          <a:spLocks noChangeArrowheads="1"/>
        </xdr:cNvSpPr>
      </xdr:nvSpPr>
      <xdr:spPr bwMode="auto">
        <a:xfrm>
          <a:off x="4419600" y="25498425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285</xdr:row>
      <xdr:rowOff>0</xdr:rowOff>
    </xdr:from>
    <xdr:to>
      <xdr:col>4</xdr:col>
      <xdr:colOff>76200</xdr:colOff>
      <xdr:row>286</xdr:row>
      <xdr:rowOff>28574</xdr:rowOff>
    </xdr:to>
    <xdr:sp macro="" textlink="">
      <xdr:nvSpPr>
        <xdr:cNvPr id="702" name="Text Box 2">
          <a:extLst>
            <a:ext uri="{FF2B5EF4-FFF2-40B4-BE49-F238E27FC236}">
              <a16:creationId xmlns:a16="http://schemas.microsoft.com/office/drawing/2014/main" id="{00000000-0008-0000-0400-0000BE020000}"/>
            </a:ext>
          </a:extLst>
        </xdr:cNvPr>
        <xdr:cNvSpPr txBox="1">
          <a:spLocks noChangeArrowheads="1"/>
        </xdr:cNvSpPr>
      </xdr:nvSpPr>
      <xdr:spPr bwMode="auto">
        <a:xfrm>
          <a:off x="4419600" y="25660350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286</xdr:row>
      <xdr:rowOff>0</xdr:rowOff>
    </xdr:from>
    <xdr:to>
      <xdr:col>4</xdr:col>
      <xdr:colOff>76200</xdr:colOff>
      <xdr:row>287</xdr:row>
      <xdr:rowOff>28576</xdr:rowOff>
    </xdr:to>
    <xdr:sp macro="" textlink="">
      <xdr:nvSpPr>
        <xdr:cNvPr id="703" name="Text Box 2">
          <a:extLst>
            <a:ext uri="{FF2B5EF4-FFF2-40B4-BE49-F238E27FC236}">
              <a16:creationId xmlns:a16="http://schemas.microsoft.com/office/drawing/2014/main" id="{00000000-0008-0000-0400-0000BF020000}"/>
            </a:ext>
          </a:extLst>
        </xdr:cNvPr>
        <xdr:cNvSpPr txBox="1">
          <a:spLocks noChangeArrowheads="1"/>
        </xdr:cNvSpPr>
      </xdr:nvSpPr>
      <xdr:spPr bwMode="auto">
        <a:xfrm>
          <a:off x="4419600" y="25822275"/>
          <a:ext cx="5334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285</xdr:row>
      <xdr:rowOff>0</xdr:rowOff>
    </xdr:from>
    <xdr:to>
      <xdr:col>4</xdr:col>
      <xdr:colOff>76200</xdr:colOff>
      <xdr:row>286</xdr:row>
      <xdr:rowOff>28574</xdr:rowOff>
    </xdr:to>
    <xdr:sp macro="" textlink="">
      <xdr:nvSpPr>
        <xdr:cNvPr id="704" name="Text Box 2">
          <a:extLst>
            <a:ext uri="{FF2B5EF4-FFF2-40B4-BE49-F238E27FC236}">
              <a16:creationId xmlns:a16="http://schemas.microsoft.com/office/drawing/2014/main" id="{00000000-0008-0000-0400-0000C0020000}"/>
            </a:ext>
          </a:extLst>
        </xdr:cNvPr>
        <xdr:cNvSpPr txBox="1">
          <a:spLocks noChangeArrowheads="1"/>
        </xdr:cNvSpPr>
      </xdr:nvSpPr>
      <xdr:spPr bwMode="auto">
        <a:xfrm>
          <a:off x="4419600" y="25660350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286</xdr:row>
      <xdr:rowOff>0</xdr:rowOff>
    </xdr:from>
    <xdr:to>
      <xdr:col>4</xdr:col>
      <xdr:colOff>76200</xdr:colOff>
      <xdr:row>287</xdr:row>
      <xdr:rowOff>28575</xdr:rowOff>
    </xdr:to>
    <xdr:sp macro="" textlink="">
      <xdr:nvSpPr>
        <xdr:cNvPr id="705" name="Text Box 2">
          <a:extLst>
            <a:ext uri="{FF2B5EF4-FFF2-40B4-BE49-F238E27FC236}">
              <a16:creationId xmlns:a16="http://schemas.microsoft.com/office/drawing/2014/main" id="{00000000-0008-0000-0400-0000C1020000}"/>
            </a:ext>
          </a:extLst>
        </xdr:cNvPr>
        <xdr:cNvSpPr txBox="1">
          <a:spLocks noChangeArrowheads="1"/>
        </xdr:cNvSpPr>
      </xdr:nvSpPr>
      <xdr:spPr bwMode="auto">
        <a:xfrm>
          <a:off x="4419600" y="25822275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287</xdr:row>
      <xdr:rowOff>0</xdr:rowOff>
    </xdr:from>
    <xdr:to>
      <xdr:col>4</xdr:col>
      <xdr:colOff>76200</xdr:colOff>
      <xdr:row>288</xdr:row>
      <xdr:rowOff>28577</xdr:rowOff>
    </xdr:to>
    <xdr:sp macro="" textlink="">
      <xdr:nvSpPr>
        <xdr:cNvPr id="706" name="Text Box 2">
          <a:extLst>
            <a:ext uri="{FF2B5EF4-FFF2-40B4-BE49-F238E27FC236}">
              <a16:creationId xmlns:a16="http://schemas.microsoft.com/office/drawing/2014/main" id="{00000000-0008-0000-0400-0000C2020000}"/>
            </a:ext>
          </a:extLst>
        </xdr:cNvPr>
        <xdr:cNvSpPr txBox="1">
          <a:spLocks noChangeArrowheads="1"/>
        </xdr:cNvSpPr>
      </xdr:nvSpPr>
      <xdr:spPr bwMode="auto">
        <a:xfrm>
          <a:off x="4419600" y="25984200"/>
          <a:ext cx="5334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286</xdr:row>
      <xdr:rowOff>0</xdr:rowOff>
    </xdr:from>
    <xdr:to>
      <xdr:col>4</xdr:col>
      <xdr:colOff>76200</xdr:colOff>
      <xdr:row>287</xdr:row>
      <xdr:rowOff>28575</xdr:rowOff>
    </xdr:to>
    <xdr:sp macro="" textlink="">
      <xdr:nvSpPr>
        <xdr:cNvPr id="707" name="Text Box 2">
          <a:extLst>
            <a:ext uri="{FF2B5EF4-FFF2-40B4-BE49-F238E27FC236}">
              <a16:creationId xmlns:a16="http://schemas.microsoft.com/office/drawing/2014/main" id="{00000000-0008-0000-0400-0000C3020000}"/>
            </a:ext>
          </a:extLst>
        </xdr:cNvPr>
        <xdr:cNvSpPr txBox="1">
          <a:spLocks noChangeArrowheads="1"/>
        </xdr:cNvSpPr>
      </xdr:nvSpPr>
      <xdr:spPr bwMode="auto">
        <a:xfrm>
          <a:off x="4419600" y="25822275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287</xdr:row>
      <xdr:rowOff>0</xdr:rowOff>
    </xdr:from>
    <xdr:to>
      <xdr:col>4</xdr:col>
      <xdr:colOff>76200</xdr:colOff>
      <xdr:row>288</xdr:row>
      <xdr:rowOff>28576</xdr:rowOff>
    </xdr:to>
    <xdr:sp macro="" textlink="">
      <xdr:nvSpPr>
        <xdr:cNvPr id="708" name="Text Box 2">
          <a:extLst>
            <a:ext uri="{FF2B5EF4-FFF2-40B4-BE49-F238E27FC236}">
              <a16:creationId xmlns:a16="http://schemas.microsoft.com/office/drawing/2014/main" id="{00000000-0008-0000-0400-0000C4020000}"/>
            </a:ext>
          </a:extLst>
        </xdr:cNvPr>
        <xdr:cNvSpPr txBox="1">
          <a:spLocks noChangeArrowheads="1"/>
        </xdr:cNvSpPr>
      </xdr:nvSpPr>
      <xdr:spPr bwMode="auto">
        <a:xfrm>
          <a:off x="4419600" y="25984200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4</xdr:col>
      <xdr:colOff>76200</xdr:colOff>
      <xdr:row>289</xdr:row>
      <xdr:rowOff>28575</xdr:rowOff>
    </xdr:to>
    <xdr:sp macro="" textlink="">
      <xdr:nvSpPr>
        <xdr:cNvPr id="709" name="Text Box 2">
          <a:extLst>
            <a:ext uri="{FF2B5EF4-FFF2-40B4-BE49-F238E27FC236}">
              <a16:creationId xmlns:a16="http://schemas.microsoft.com/office/drawing/2014/main" id="{00000000-0008-0000-0400-0000C5020000}"/>
            </a:ext>
          </a:extLst>
        </xdr:cNvPr>
        <xdr:cNvSpPr txBox="1">
          <a:spLocks noChangeArrowheads="1"/>
        </xdr:cNvSpPr>
      </xdr:nvSpPr>
      <xdr:spPr bwMode="auto">
        <a:xfrm>
          <a:off x="4419600" y="26146125"/>
          <a:ext cx="5334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287</xdr:row>
      <xdr:rowOff>0</xdr:rowOff>
    </xdr:from>
    <xdr:to>
      <xdr:col>4</xdr:col>
      <xdr:colOff>76200</xdr:colOff>
      <xdr:row>288</xdr:row>
      <xdr:rowOff>28576</xdr:rowOff>
    </xdr:to>
    <xdr:sp macro="" textlink="">
      <xdr:nvSpPr>
        <xdr:cNvPr id="710" name="Text Box 2">
          <a:extLst>
            <a:ext uri="{FF2B5EF4-FFF2-40B4-BE49-F238E27FC236}">
              <a16:creationId xmlns:a16="http://schemas.microsoft.com/office/drawing/2014/main" id="{00000000-0008-0000-0400-0000C6020000}"/>
            </a:ext>
          </a:extLst>
        </xdr:cNvPr>
        <xdr:cNvSpPr txBox="1">
          <a:spLocks noChangeArrowheads="1"/>
        </xdr:cNvSpPr>
      </xdr:nvSpPr>
      <xdr:spPr bwMode="auto">
        <a:xfrm>
          <a:off x="4419600" y="25984200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4</xdr:col>
      <xdr:colOff>76200</xdr:colOff>
      <xdr:row>289</xdr:row>
      <xdr:rowOff>28574</xdr:rowOff>
    </xdr:to>
    <xdr:sp macro="" textlink="">
      <xdr:nvSpPr>
        <xdr:cNvPr id="711" name="Text Box 2">
          <a:extLst>
            <a:ext uri="{FF2B5EF4-FFF2-40B4-BE49-F238E27FC236}">
              <a16:creationId xmlns:a16="http://schemas.microsoft.com/office/drawing/2014/main" id="{00000000-0008-0000-0400-0000C7020000}"/>
            </a:ext>
          </a:extLst>
        </xdr:cNvPr>
        <xdr:cNvSpPr txBox="1">
          <a:spLocks noChangeArrowheads="1"/>
        </xdr:cNvSpPr>
      </xdr:nvSpPr>
      <xdr:spPr bwMode="auto">
        <a:xfrm>
          <a:off x="4419600" y="26146125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289</xdr:row>
      <xdr:rowOff>0</xdr:rowOff>
    </xdr:from>
    <xdr:to>
      <xdr:col>4</xdr:col>
      <xdr:colOff>76200</xdr:colOff>
      <xdr:row>290</xdr:row>
      <xdr:rowOff>28577</xdr:rowOff>
    </xdr:to>
    <xdr:sp macro="" textlink="">
      <xdr:nvSpPr>
        <xdr:cNvPr id="712" name="Text Box 2">
          <a:extLst>
            <a:ext uri="{FF2B5EF4-FFF2-40B4-BE49-F238E27FC236}">
              <a16:creationId xmlns:a16="http://schemas.microsoft.com/office/drawing/2014/main" id="{00000000-0008-0000-0400-0000C8020000}"/>
            </a:ext>
          </a:extLst>
        </xdr:cNvPr>
        <xdr:cNvSpPr txBox="1">
          <a:spLocks noChangeArrowheads="1"/>
        </xdr:cNvSpPr>
      </xdr:nvSpPr>
      <xdr:spPr bwMode="auto">
        <a:xfrm>
          <a:off x="4419600" y="26308050"/>
          <a:ext cx="5334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4</xdr:col>
      <xdr:colOff>76200</xdr:colOff>
      <xdr:row>289</xdr:row>
      <xdr:rowOff>28574</xdr:rowOff>
    </xdr:to>
    <xdr:sp macro="" textlink="">
      <xdr:nvSpPr>
        <xdr:cNvPr id="713" name="Text Box 2">
          <a:extLst>
            <a:ext uri="{FF2B5EF4-FFF2-40B4-BE49-F238E27FC236}">
              <a16:creationId xmlns:a16="http://schemas.microsoft.com/office/drawing/2014/main" id="{00000000-0008-0000-0400-0000C9020000}"/>
            </a:ext>
          </a:extLst>
        </xdr:cNvPr>
        <xdr:cNvSpPr txBox="1">
          <a:spLocks noChangeArrowheads="1"/>
        </xdr:cNvSpPr>
      </xdr:nvSpPr>
      <xdr:spPr bwMode="auto">
        <a:xfrm>
          <a:off x="4419600" y="26146125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289</xdr:row>
      <xdr:rowOff>0</xdr:rowOff>
    </xdr:from>
    <xdr:to>
      <xdr:col>4</xdr:col>
      <xdr:colOff>76200</xdr:colOff>
      <xdr:row>290</xdr:row>
      <xdr:rowOff>28576</xdr:rowOff>
    </xdr:to>
    <xdr:sp macro="" textlink="">
      <xdr:nvSpPr>
        <xdr:cNvPr id="714" name="Text Box 2">
          <a:extLst>
            <a:ext uri="{FF2B5EF4-FFF2-40B4-BE49-F238E27FC236}">
              <a16:creationId xmlns:a16="http://schemas.microsoft.com/office/drawing/2014/main" id="{00000000-0008-0000-0400-0000CA020000}"/>
            </a:ext>
          </a:extLst>
        </xdr:cNvPr>
        <xdr:cNvSpPr txBox="1">
          <a:spLocks noChangeArrowheads="1"/>
        </xdr:cNvSpPr>
      </xdr:nvSpPr>
      <xdr:spPr bwMode="auto">
        <a:xfrm>
          <a:off x="4419600" y="26308050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290</xdr:row>
      <xdr:rowOff>0</xdr:rowOff>
    </xdr:from>
    <xdr:to>
      <xdr:col>4</xdr:col>
      <xdr:colOff>76200</xdr:colOff>
      <xdr:row>291</xdr:row>
      <xdr:rowOff>12701</xdr:rowOff>
    </xdr:to>
    <xdr:sp macro="" textlink="">
      <xdr:nvSpPr>
        <xdr:cNvPr id="715" name="Text Box 2">
          <a:extLst>
            <a:ext uri="{FF2B5EF4-FFF2-40B4-BE49-F238E27FC236}">
              <a16:creationId xmlns:a16="http://schemas.microsoft.com/office/drawing/2014/main" id="{00000000-0008-0000-0400-0000CB020000}"/>
            </a:ext>
          </a:extLst>
        </xdr:cNvPr>
        <xdr:cNvSpPr txBox="1">
          <a:spLocks noChangeArrowheads="1"/>
        </xdr:cNvSpPr>
      </xdr:nvSpPr>
      <xdr:spPr bwMode="auto">
        <a:xfrm>
          <a:off x="4419600" y="26469975"/>
          <a:ext cx="533400" cy="184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289</xdr:row>
      <xdr:rowOff>0</xdr:rowOff>
    </xdr:from>
    <xdr:to>
      <xdr:col>4</xdr:col>
      <xdr:colOff>76200</xdr:colOff>
      <xdr:row>290</xdr:row>
      <xdr:rowOff>28576</xdr:rowOff>
    </xdr:to>
    <xdr:sp macro="" textlink="">
      <xdr:nvSpPr>
        <xdr:cNvPr id="716" name="Text Box 2">
          <a:extLst>
            <a:ext uri="{FF2B5EF4-FFF2-40B4-BE49-F238E27FC236}">
              <a16:creationId xmlns:a16="http://schemas.microsoft.com/office/drawing/2014/main" id="{00000000-0008-0000-0400-0000CC020000}"/>
            </a:ext>
          </a:extLst>
        </xdr:cNvPr>
        <xdr:cNvSpPr txBox="1">
          <a:spLocks noChangeArrowheads="1"/>
        </xdr:cNvSpPr>
      </xdr:nvSpPr>
      <xdr:spPr bwMode="auto">
        <a:xfrm>
          <a:off x="4419600" y="26308050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290</xdr:row>
      <xdr:rowOff>0</xdr:rowOff>
    </xdr:from>
    <xdr:to>
      <xdr:col>4</xdr:col>
      <xdr:colOff>76200</xdr:colOff>
      <xdr:row>291</xdr:row>
      <xdr:rowOff>12700</xdr:rowOff>
    </xdr:to>
    <xdr:sp macro="" textlink="">
      <xdr:nvSpPr>
        <xdr:cNvPr id="717" name="Text Box 2">
          <a:extLst>
            <a:ext uri="{FF2B5EF4-FFF2-40B4-BE49-F238E27FC236}">
              <a16:creationId xmlns:a16="http://schemas.microsoft.com/office/drawing/2014/main" id="{00000000-0008-0000-0400-0000CD020000}"/>
            </a:ext>
          </a:extLst>
        </xdr:cNvPr>
        <xdr:cNvSpPr txBox="1">
          <a:spLocks noChangeArrowheads="1"/>
        </xdr:cNvSpPr>
      </xdr:nvSpPr>
      <xdr:spPr bwMode="auto">
        <a:xfrm>
          <a:off x="4419600" y="26469975"/>
          <a:ext cx="5334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287</xdr:row>
      <xdr:rowOff>0</xdr:rowOff>
    </xdr:from>
    <xdr:to>
      <xdr:col>4</xdr:col>
      <xdr:colOff>76200</xdr:colOff>
      <xdr:row>289</xdr:row>
      <xdr:rowOff>66675</xdr:rowOff>
    </xdr:to>
    <xdr:sp macro="" textlink="">
      <xdr:nvSpPr>
        <xdr:cNvPr id="718" name="Text Box 2">
          <a:extLst>
            <a:ext uri="{FF2B5EF4-FFF2-40B4-BE49-F238E27FC236}">
              <a16:creationId xmlns:a16="http://schemas.microsoft.com/office/drawing/2014/main" id="{00000000-0008-0000-0400-0000CE020000}"/>
            </a:ext>
          </a:extLst>
        </xdr:cNvPr>
        <xdr:cNvSpPr txBox="1">
          <a:spLocks noChangeArrowheads="1"/>
        </xdr:cNvSpPr>
      </xdr:nvSpPr>
      <xdr:spPr bwMode="auto">
        <a:xfrm>
          <a:off x="4419600" y="25984200"/>
          <a:ext cx="5334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287</xdr:row>
      <xdr:rowOff>0</xdr:rowOff>
    </xdr:from>
    <xdr:to>
      <xdr:col>5</xdr:col>
      <xdr:colOff>514350</xdr:colOff>
      <xdr:row>289</xdr:row>
      <xdr:rowOff>66675</xdr:rowOff>
    </xdr:to>
    <xdr:sp macro="" textlink="">
      <xdr:nvSpPr>
        <xdr:cNvPr id="719" name="Text Box 2">
          <a:extLst>
            <a:ext uri="{FF2B5EF4-FFF2-40B4-BE49-F238E27FC236}">
              <a16:creationId xmlns:a16="http://schemas.microsoft.com/office/drawing/2014/main" id="{00000000-0008-0000-0400-0000CF020000}"/>
            </a:ext>
          </a:extLst>
        </xdr:cNvPr>
        <xdr:cNvSpPr txBox="1">
          <a:spLocks noChangeArrowheads="1"/>
        </xdr:cNvSpPr>
      </xdr:nvSpPr>
      <xdr:spPr bwMode="auto">
        <a:xfrm>
          <a:off x="6210300" y="259842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4</xdr:col>
      <xdr:colOff>76200</xdr:colOff>
      <xdr:row>289</xdr:row>
      <xdr:rowOff>66674</xdr:rowOff>
    </xdr:to>
    <xdr:sp macro="" textlink="">
      <xdr:nvSpPr>
        <xdr:cNvPr id="720" name="Text Box 2">
          <a:extLst>
            <a:ext uri="{FF2B5EF4-FFF2-40B4-BE49-F238E27FC236}">
              <a16:creationId xmlns:a16="http://schemas.microsoft.com/office/drawing/2014/main" id="{00000000-0008-0000-0400-0000D0020000}"/>
            </a:ext>
          </a:extLst>
        </xdr:cNvPr>
        <xdr:cNvSpPr txBox="1">
          <a:spLocks noChangeArrowheads="1"/>
        </xdr:cNvSpPr>
      </xdr:nvSpPr>
      <xdr:spPr bwMode="auto">
        <a:xfrm>
          <a:off x="4419600" y="26146125"/>
          <a:ext cx="533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288</xdr:row>
      <xdr:rowOff>0</xdr:rowOff>
    </xdr:from>
    <xdr:to>
      <xdr:col>5</xdr:col>
      <xdr:colOff>514350</xdr:colOff>
      <xdr:row>289</xdr:row>
      <xdr:rowOff>66674</xdr:rowOff>
    </xdr:to>
    <xdr:sp macro="" textlink="">
      <xdr:nvSpPr>
        <xdr:cNvPr id="721" name="Text Box 2">
          <a:extLst>
            <a:ext uri="{FF2B5EF4-FFF2-40B4-BE49-F238E27FC236}">
              <a16:creationId xmlns:a16="http://schemas.microsoft.com/office/drawing/2014/main" id="{00000000-0008-0000-0400-0000D1020000}"/>
            </a:ext>
          </a:extLst>
        </xdr:cNvPr>
        <xdr:cNvSpPr txBox="1">
          <a:spLocks noChangeArrowheads="1"/>
        </xdr:cNvSpPr>
      </xdr:nvSpPr>
      <xdr:spPr bwMode="auto">
        <a:xfrm>
          <a:off x="6210300" y="261461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287</xdr:row>
      <xdr:rowOff>0</xdr:rowOff>
    </xdr:from>
    <xdr:to>
      <xdr:col>5</xdr:col>
      <xdr:colOff>514350</xdr:colOff>
      <xdr:row>289</xdr:row>
      <xdr:rowOff>28576</xdr:rowOff>
    </xdr:to>
    <xdr:sp macro="" textlink="">
      <xdr:nvSpPr>
        <xdr:cNvPr id="722" name="Text Box 2">
          <a:extLst>
            <a:ext uri="{FF2B5EF4-FFF2-40B4-BE49-F238E27FC236}">
              <a16:creationId xmlns:a16="http://schemas.microsoft.com/office/drawing/2014/main" id="{00000000-0008-0000-0400-0000D2020000}"/>
            </a:ext>
          </a:extLst>
        </xdr:cNvPr>
        <xdr:cNvSpPr txBox="1">
          <a:spLocks noChangeArrowheads="1"/>
        </xdr:cNvSpPr>
      </xdr:nvSpPr>
      <xdr:spPr bwMode="auto">
        <a:xfrm>
          <a:off x="6210300" y="259842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287</xdr:row>
      <xdr:rowOff>0</xdr:rowOff>
    </xdr:from>
    <xdr:to>
      <xdr:col>5</xdr:col>
      <xdr:colOff>514350</xdr:colOff>
      <xdr:row>289</xdr:row>
      <xdr:rowOff>28575</xdr:rowOff>
    </xdr:to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id="{00000000-0008-0000-0400-0000D3020000}"/>
            </a:ext>
          </a:extLst>
        </xdr:cNvPr>
        <xdr:cNvSpPr txBox="1">
          <a:spLocks noChangeArrowheads="1"/>
        </xdr:cNvSpPr>
      </xdr:nvSpPr>
      <xdr:spPr bwMode="auto">
        <a:xfrm>
          <a:off x="6210300" y="259842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288</xdr:row>
      <xdr:rowOff>0</xdr:rowOff>
    </xdr:from>
    <xdr:to>
      <xdr:col>5</xdr:col>
      <xdr:colOff>514350</xdr:colOff>
      <xdr:row>289</xdr:row>
      <xdr:rowOff>28575</xdr:rowOff>
    </xdr:to>
    <xdr:sp macro="" textlink="">
      <xdr:nvSpPr>
        <xdr:cNvPr id="724" name="Text Box 2">
          <a:extLst>
            <a:ext uri="{FF2B5EF4-FFF2-40B4-BE49-F238E27FC236}">
              <a16:creationId xmlns:a16="http://schemas.microsoft.com/office/drawing/2014/main" id="{00000000-0008-0000-0400-0000D4020000}"/>
            </a:ext>
          </a:extLst>
        </xdr:cNvPr>
        <xdr:cNvSpPr txBox="1">
          <a:spLocks noChangeArrowheads="1"/>
        </xdr:cNvSpPr>
      </xdr:nvSpPr>
      <xdr:spPr bwMode="auto">
        <a:xfrm>
          <a:off x="6210300" y="2614612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287</xdr:row>
      <xdr:rowOff>0</xdr:rowOff>
    </xdr:from>
    <xdr:to>
      <xdr:col>5</xdr:col>
      <xdr:colOff>514350</xdr:colOff>
      <xdr:row>289</xdr:row>
      <xdr:rowOff>28575</xdr:rowOff>
    </xdr:to>
    <xdr:sp macro="" textlink="">
      <xdr:nvSpPr>
        <xdr:cNvPr id="725" name="Text Box 2">
          <a:extLst>
            <a:ext uri="{FF2B5EF4-FFF2-40B4-BE49-F238E27FC236}">
              <a16:creationId xmlns:a16="http://schemas.microsoft.com/office/drawing/2014/main" id="{00000000-0008-0000-0400-0000D5020000}"/>
            </a:ext>
          </a:extLst>
        </xdr:cNvPr>
        <xdr:cNvSpPr txBox="1">
          <a:spLocks noChangeArrowheads="1"/>
        </xdr:cNvSpPr>
      </xdr:nvSpPr>
      <xdr:spPr bwMode="auto">
        <a:xfrm>
          <a:off x="6210300" y="259842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288</xdr:row>
      <xdr:rowOff>0</xdr:rowOff>
    </xdr:from>
    <xdr:to>
      <xdr:col>5</xdr:col>
      <xdr:colOff>514350</xdr:colOff>
      <xdr:row>289</xdr:row>
      <xdr:rowOff>28574</xdr:rowOff>
    </xdr:to>
    <xdr:sp macro="" textlink="">
      <xdr:nvSpPr>
        <xdr:cNvPr id="726" name="Text Box 2">
          <a:extLst>
            <a:ext uri="{FF2B5EF4-FFF2-40B4-BE49-F238E27FC236}">
              <a16:creationId xmlns:a16="http://schemas.microsoft.com/office/drawing/2014/main" id="{00000000-0008-0000-0400-0000D6020000}"/>
            </a:ext>
          </a:extLst>
        </xdr:cNvPr>
        <xdr:cNvSpPr txBox="1">
          <a:spLocks noChangeArrowheads="1"/>
        </xdr:cNvSpPr>
      </xdr:nvSpPr>
      <xdr:spPr bwMode="auto">
        <a:xfrm>
          <a:off x="6210300" y="2614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288</xdr:row>
      <xdr:rowOff>0</xdr:rowOff>
    </xdr:from>
    <xdr:to>
      <xdr:col>5</xdr:col>
      <xdr:colOff>514350</xdr:colOff>
      <xdr:row>289</xdr:row>
      <xdr:rowOff>28574</xdr:rowOff>
    </xdr:to>
    <xdr:sp macro="" textlink="">
      <xdr:nvSpPr>
        <xdr:cNvPr id="727" name="Text Box 2">
          <a:extLst>
            <a:ext uri="{FF2B5EF4-FFF2-40B4-BE49-F238E27FC236}">
              <a16:creationId xmlns:a16="http://schemas.microsoft.com/office/drawing/2014/main" id="{00000000-0008-0000-0400-0000D7020000}"/>
            </a:ext>
          </a:extLst>
        </xdr:cNvPr>
        <xdr:cNvSpPr txBox="1">
          <a:spLocks noChangeArrowheads="1"/>
        </xdr:cNvSpPr>
      </xdr:nvSpPr>
      <xdr:spPr bwMode="auto">
        <a:xfrm>
          <a:off x="6210300" y="2614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287</xdr:row>
      <xdr:rowOff>0</xdr:rowOff>
    </xdr:from>
    <xdr:to>
      <xdr:col>4</xdr:col>
      <xdr:colOff>76200</xdr:colOff>
      <xdr:row>289</xdr:row>
      <xdr:rowOff>66675</xdr:rowOff>
    </xdr:to>
    <xdr:sp macro="" textlink="">
      <xdr:nvSpPr>
        <xdr:cNvPr id="728" name="Text Box 2">
          <a:extLst>
            <a:ext uri="{FF2B5EF4-FFF2-40B4-BE49-F238E27FC236}">
              <a16:creationId xmlns:a16="http://schemas.microsoft.com/office/drawing/2014/main" id="{00000000-0008-0000-0400-0000D8020000}"/>
            </a:ext>
          </a:extLst>
        </xdr:cNvPr>
        <xdr:cNvSpPr txBox="1">
          <a:spLocks noChangeArrowheads="1"/>
        </xdr:cNvSpPr>
      </xdr:nvSpPr>
      <xdr:spPr bwMode="auto">
        <a:xfrm>
          <a:off x="4419600" y="25984200"/>
          <a:ext cx="5334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4</xdr:col>
      <xdr:colOff>76200</xdr:colOff>
      <xdr:row>289</xdr:row>
      <xdr:rowOff>66674</xdr:rowOff>
    </xdr:to>
    <xdr:sp macro="" textlink="">
      <xdr:nvSpPr>
        <xdr:cNvPr id="729" name="Text Box 2">
          <a:extLst>
            <a:ext uri="{FF2B5EF4-FFF2-40B4-BE49-F238E27FC236}">
              <a16:creationId xmlns:a16="http://schemas.microsoft.com/office/drawing/2014/main" id="{00000000-0008-0000-0400-0000D9020000}"/>
            </a:ext>
          </a:extLst>
        </xdr:cNvPr>
        <xdr:cNvSpPr txBox="1">
          <a:spLocks noChangeArrowheads="1"/>
        </xdr:cNvSpPr>
      </xdr:nvSpPr>
      <xdr:spPr bwMode="auto">
        <a:xfrm>
          <a:off x="4419600" y="26146125"/>
          <a:ext cx="533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287</xdr:row>
      <xdr:rowOff>0</xdr:rowOff>
    </xdr:from>
    <xdr:to>
      <xdr:col>4</xdr:col>
      <xdr:colOff>76200</xdr:colOff>
      <xdr:row>289</xdr:row>
      <xdr:rowOff>28576</xdr:rowOff>
    </xdr:to>
    <xdr:sp macro="" textlink="">
      <xdr:nvSpPr>
        <xdr:cNvPr id="730" name="Text Box 2">
          <a:extLst>
            <a:ext uri="{FF2B5EF4-FFF2-40B4-BE49-F238E27FC236}">
              <a16:creationId xmlns:a16="http://schemas.microsoft.com/office/drawing/2014/main" id="{00000000-0008-0000-0400-0000DA020000}"/>
            </a:ext>
          </a:extLst>
        </xdr:cNvPr>
        <xdr:cNvSpPr txBox="1">
          <a:spLocks noChangeArrowheads="1"/>
        </xdr:cNvSpPr>
      </xdr:nvSpPr>
      <xdr:spPr bwMode="auto">
        <a:xfrm>
          <a:off x="4419600" y="25984200"/>
          <a:ext cx="5334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287</xdr:row>
      <xdr:rowOff>0</xdr:rowOff>
    </xdr:from>
    <xdr:to>
      <xdr:col>4</xdr:col>
      <xdr:colOff>76200</xdr:colOff>
      <xdr:row>289</xdr:row>
      <xdr:rowOff>28575</xdr:rowOff>
    </xdr:to>
    <xdr:sp macro="" textlink="">
      <xdr:nvSpPr>
        <xdr:cNvPr id="731" name="Text Box 2">
          <a:extLst>
            <a:ext uri="{FF2B5EF4-FFF2-40B4-BE49-F238E27FC236}">
              <a16:creationId xmlns:a16="http://schemas.microsoft.com/office/drawing/2014/main" id="{00000000-0008-0000-0400-0000DB020000}"/>
            </a:ext>
          </a:extLst>
        </xdr:cNvPr>
        <xdr:cNvSpPr txBox="1">
          <a:spLocks noChangeArrowheads="1"/>
        </xdr:cNvSpPr>
      </xdr:nvSpPr>
      <xdr:spPr bwMode="auto">
        <a:xfrm>
          <a:off x="4419600" y="25984200"/>
          <a:ext cx="5334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4</xdr:col>
      <xdr:colOff>76200</xdr:colOff>
      <xdr:row>289</xdr:row>
      <xdr:rowOff>28575</xdr:rowOff>
    </xdr:to>
    <xdr:sp macro="" textlink="">
      <xdr:nvSpPr>
        <xdr:cNvPr id="732" name="Text Box 2">
          <a:extLst>
            <a:ext uri="{FF2B5EF4-FFF2-40B4-BE49-F238E27FC236}">
              <a16:creationId xmlns:a16="http://schemas.microsoft.com/office/drawing/2014/main" id="{00000000-0008-0000-0400-0000DC020000}"/>
            </a:ext>
          </a:extLst>
        </xdr:cNvPr>
        <xdr:cNvSpPr txBox="1">
          <a:spLocks noChangeArrowheads="1"/>
        </xdr:cNvSpPr>
      </xdr:nvSpPr>
      <xdr:spPr bwMode="auto">
        <a:xfrm>
          <a:off x="4419600" y="26146125"/>
          <a:ext cx="5334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287</xdr:row>
      <xdr:rowOff>0</xdr:rowOff>
    </xdr:from>
    <xdr:to>
      <xdr:col>4</xdr:col>
      <xdr:colOff>76200</xdr:colOff>
      <xdr:row>289</xdr:row>
      <xdr:rowOff>28575</xdr:rowOff>
    </xdr:to>
    <xdr:sp macro="" textlink="">
      <xdr:nvSpPr>
        <xdr:cNvPr id="733" name="Text Box 2">
          <a:extLst>
            <a:ext uri="{FF2B5EF4-FFF2-40B4-BE49-F238E27FC236}">
              <a16:creationId xmlns:a16="http://schemas.microsoft.com/office/drawing/2014/main" id="{00000000-0008-0000-0400-0000DD020000}"/>
            </a:ext>
          </a:extLst>
        </xdr:cNvPr>
        <xdr:cNvSpPr txBox="1">
          <a:spLocks noChangeArrowheads="1"/>
        </xdr:cNvSpPr>
      </xdr:nvSpPr>
      <xdr:spPr bwMode="auto">
        <a:xfrm>
          <a:off x="4419600" y="25984200"/>
          <a:ext cx="5334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4</xdr:col>
      <xdr:colOff>76200</xdr:colOff>
      <xdr:row>289</xdr:row>
      <xdr:rowOff>28574</xdr:rowOff>
    </xdr:to>
    <xdr:sp macro="" textlink="">
      <xdr:nvSpPr>
        <xdr:cNvPr id="734" name="Text Box 2">
          <a:extLst>
            <a:ext uri="{FF2B5EF4-FFF2-40B4-BE49-F238E27FC236}">
              <a16:creationId xmlns:a16="http://schemas.microsoft.com/office/drawing/2014/main" id="{00000000-0008-0000-0400-0000DE020000}"/>
            </a:ext>
          </a:extLst>
        </xdr:cNvPr>
        <xdr:cNvSpPr txBox="1">
          <a:spLocks noChangeArrowheads="1"/>
        </xdr:cNvSpPr>
      </xdr:nvSpPr>
      <xdr:spPr bwMode="auto">
        <a:xfrm>
          <a:off x="4419600" y="26146125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4</xdr:col>
      <xdr:colOff>76200</xdr:colOff>
      <xdr:row>289</xdr:row>
      <xdr:rowOff>28574</xdr:rowOff>
    </xdr:to>
    <xdr:sp macro="" textlink="">
      <xdr:nvSpPr>
        <xdr:cNvPr id="735" name="Text Box 2">
          <a:extLst>
            <a:ext uri="{FF2B5EF4-FFF2-40B4-BE49-F238E27FC236}">
              <a16:creationId xmlns:a16="http://schemas.microsoft.com/office/drawing/2014/main" id="{00000000-0008-0000-0400-0000DF020000}"/>
            </a:ext>
          </a:extLst>
        </xdr:cNvPr>
        <xdr:cNvSpPr txBox="1">
          <a:spLocks noChangeArrowheads="1"/>
        </xdr:cNvSpPr>
      </xdr:nvSpPr>
      <xdr:spPr bwMode="auto">
        <a:xfrm>
          <a:off x="4419600" y="26146125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4</xdr:col>
      <xdr:colOff>76200</xdr:colOff>
      <xdr:row>290</xdr:row>
      <xdr:rowOff>66675</xdr:rowOff>
    </xdr:to>
    <xdr:sp macro="" textlink="">
      <xdr:nvSpPr>
        <xdr:cNvPr id="736" name="Text Box 2">
          <a:extLst>
            <a:ext uri="{FF2B5EF4-FFF2-40B4-BE49-F238E27FC236}">
              <a16:creationId xmlns:a16="http://schemas.microsoft.com/office/drawing/2014/main" id="{00000000-0008-0000-0400-0000E0020000}"/>
            </a:ext>
          </a:extLst>
        </xdr:cNvPr>
        <xdr:cNvSpPr txBox="1">
          <a:spLocks noChangeArrowheads="1"/>
        </xdr:cNvSpPr>
      </xdr:nvSpPr>
      <xdr:spPr bwMode="auto">
        <a:xfrm>
          <a:off x="4419600" y="26146125"/>
          <a:ext cx="5334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288</xdr:row>
      <xdr:rowOff>0</xdr:rowOff>
    </xdr:from>
    <xdr:to>
      <xdr:col>5</xdr:col>
      <xdr:colOff>514350</xdr:colOff>
      <xdr:row>290</xdr:row>
      <xdr:rowOff>66675</xdr:rowOff>
    </xdr:to>
    <xdr:sp macro="" textlink="">
      <xdr:nvSpPr>
        <xdr:cNvPr id="737" name="Text Box 2">
          <a:extLst>
            <a:ext uri="{FF2B5EF4-FFF2-40B4-BE49-F238E27FC236}">
              <a16:creationId xmlns:a16="http://schemas.microsoft.com/office/drawing/2014/main" id="{00000000-0008-0000-0400-0000E1020000}"/>
            </a:ext>
          </a:extLst>
        </xdr:cNvPr>
        <xdr:cNvSpPr txBox="1">
          <a:spLocks noChangeArrowheads="1"/>
        </xdr:cNvSpPr>
      </xdr:nvSpPr>
      <xdr:spPr bwMode="auto">
        <a:xfrm>
          <a:off x="6210300" y="26146125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289</xdr:row>
      <xdr:rowOff>0</xdr:rowOff>
    </xdr:from>
    <xdr:to>
      <xdr:col>4</xdr:col>
      <xdr:colOff>76200</xdr:colOff>
      <xdr:row>290</xdr:row>
      <xdr:rowOff>66676</xdr:rowOff>
    </xdr:to>
    <xdr:sp macro="" textlink="">
      <xdr:nvSpPr>
        <xdr:cNvPr id="738" name="Text Box 2">
          <a:extLst>
            <a:ext uri="{FF2B5EF4-FFF2-40B4-BE49-F238E27FC236}">
              <a16:creationId xmlns:a16="http://schemas.microsoft.com/office/drawing/2014/main" id="{00000000-0008-0000-0400-0000E2020000}"/>
            </a:ext>
          </a:extLst>
        </xdr:cNvPr>
        <xdr:cNvSpPr txBox="1">
          <a:spLocks noChangeArrowheads="1"/>
        </xdr:cNvSpPr>
      </xdr:nvSpPr>
      <xdr:spPr bwMode="auto">
        <a:xfrm>
          <a:off x="4419600" y="26308050"/>
          <a:ext cx="533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289</xdr:row>
      <xdr:rowOff>0</xdr:rowOff>
    </xdr:from>
    <xdr:to>
      <xdr:col>5</xdr:col>
      <xdr:colOff>514350</xdr:colOff>
      <xdr:row>290</xdr:row>
      <xdr:rowOff>66676</xdr:rowOff>
    </xdr:to>
    <xdr:sp macro="" textlink="">
      <xdr:nvSpPr>
        <xdr:cNvPr id="739" name="Text Box 2">
          <a:extLst>
            <a:ext uri="{FF2B5EF4-FFF2-40B4-BE49-F238E27FC236}">
              <a16:creationId xmlns:a16="http://schemas.microsoft.com/office/drawing/2014/main" id="{00000000-0008-0000-0400-0000E3020000}"/>
            </a:ext>
          </a:extLst>
        </xdr:cNvPr>
        <xdr:cNvSpPr txBox="1">
          <a:spLocks noChangeArrowheads="1"/>
        </xdr:cNvSpPr>
      </xdr:nvSpPr>
      <xdr:spPr bwMode="auto">
        <a:xfrm>
          <a:off x="6210300" y="26308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288</xdr:row>
      <xdr:rowOff>0</xdr:rowOff>
    </xdr:from>
    <xdr:to>
      <xdr:col>5</xdr:col>
      <xdr:colOff>514350</xdr:colOff>
      <xdr:row>290</xdr:row>
      <xdr:rowOff>28576</xdr:rowOff>
    </xdr:to>
    <xdr:sp macro="" textlink="">
      <xdr:nvSpPr>
        <xdr:cNvPr id="740" name="Text Box 2">
          <a:extLst>
            <a:ext uri="{FF2B5EF4-FFF2-40B4-BE49-F238E27FC236}">
              <a16:creationId xmlns:a16="http://schemas.microsoft.com/office/drawing/2014/main" id="{00000000-0008-0000-0400-0000E4020000}"/>
            </a:ext>
          </a:extLst>
        </xdr:cNvPr>
        <xdr:cNvSpPr txBox="1">
          <a:spLocks noChangeArrowheads="1"/>
        </xdr:cNvSpPr>
      </xdr:nvSpPr>
      <xdr:spPr bwMode="auto">
        <a:xfrm>
          <a:off x="6210300" y="261461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288</xdr:row>
      <xdr:rowOff>0</xdr:rowOff>
    </xdr:from>
    <xdr:to>
      <xdr:col>5</xdr:col>
      <xdr:colOff>514350</xdr:colOff>
      <xdr:row>290</xdr:row>
      <xdr:rowOff>28575</xdr:rowOff>
    </xdr:to>
    <xdr:sp macro="" textlink="">
      <xdr:nvSpPr>
        <xdr:cNvPr id="741" name="Text Box 2">
          <a:extLst>
            <a:ext uri="{FF2B5EF4-FFF2-40B4-BE49-F238E27FC236}">
              <a16:creationId xmlns:a16="http://schemas.microsoft.com/office/drawing/2014/main" id="{00000000-0008-0000-0400-0000E5020000}"/>
            </a:ext>
          </a:extLst>
        </xdr:cNvPr>
        <xdr:cNvSpPr txBox="1">
          <a:spLocks noChangeArrowheads="1"/>
        </xdr:cNvSpPr>
      </xdr:nvSpPr>
      <xdr:spPr bwMode="auto">
        <a:xfrm>
          <a:off x="6210300" y="261461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289</xdr:row>
      <xdr:rowOff>0</xdr:rowOff>
    </xdr:from>
    <xdr:to>
      <xdr:col>5</xdr:col>
      <xdr:colOff>514350</xdr:colOff>
      <xdr:row>290</xdr:row>
      <xdr:rowOff>28577</xdr:rowOff>
    </xdr:to>
    <xdr:sp macro="" textlink="">
      <xdr:nvSpPr>
        <xdr:cNvPr id="742" name="Text Box 2">
          <a:extLst>
            <a:ext uri="{FF2B5EF4-FFF2-40B4-BE49-F238E27FC236}">
              <a16:creationId xmlns:a16="http://schemas.microsoft.com/office/drawing/2014/main" id="{00000000-0008-0000-0400-0000E6020000}"/>
            </a:ext>
          </a:extLst>
        </xdr:cNvPr>
        <xdr:cNvSpPr txBox="1">
          <a:spLocks noChangeArrowheads="1"/>
        </xdr:cNvSpPr>
      </xdr:nvSpPr>
      <xdr:spPr bwMode="auto">
        <a:xfrm>
          <a:off x="6210300" y="26308050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288</xdr:row>
      <xdr:rowOff>0</xdr:rowOff>
    </xdr:from>
    <xdr:to>
      <xdr:col>5</xdr:col>
      <xdr:colOff>514350</xdr:colOff>
      <xdr:row>290</xdr:row>
      <xdr:rowOff>28575</xdr:rowOff>
    </xdr:to>
    <xdr:sp macro="" textlink="">
      <xdr:nvSpPr>
        <xdr:cNvPr id="743" name="Text Box 2">
          <a:extLst>
            <a:ext uri="{FF2B5EF4-FFF2-40B4-BE49-F238E27FC236}">
              <a16:creationId xmlns:a16="http://schemas.microsoft.com/office/drawing/2014/main" id="{00000000-0008-0000-0400-0000E7020000}"/>
            </a:ext>
          </a:extLst>
        </xdr:cNvPr>
        <xdr:cNvSpPr txBox="1">
          <a:spLocks noChangeArrowheads="1"/>
        </xdr:cNvSpPr>
      </xdr:nvSpPr>
      <xdr:spPr bwMode="auto">
        <a:xfrm>
          <a:off x="6210300" y="261461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289</xdr:row>
      <xdr:rowOff>0</xdr:rowOff>
    </xdr:from>
    <xdr:to>
      <xdr:col>5</xdr:col>
      <xdr:colOff>514350</xdr:colOff>
      <xdr:row>290</xdr:row>
      <xdr:rowOff>28576</xdr:rowOff>
    </xdr:to>
    <xdr:sp macro="" textlink="">
      <xdr:nvSpPr>
        <xdr:cNvPr id="744" name="Text Box 2">
          <a:extLst>
            <a:ext uri="{FF2B5EF4-FFF2-40B4-BE49-F238E27FC236}">
              <a16:creationId xmlns:a16="http://schemas.microsoft.com/office/drawing/2014/main" id="{00000000-0008-0000-0400-0000E8020000}"/>
            </a:ext>
          </a:extLst>
        </xdr:cNvPr>
        <xdr:cNvSpPr txBox="1">
          <a:spLocks noChangeArrowheads="1"/>
        </xdr:cNvSpPr>
      </xdr:nvSpPr>
      <xdr:spPr bwMode="auto">
        <a:xfrm>
          <a:off x="6210300" y="26308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289</xdr:row>
      <xdr:rowOff>0</xdr:rowOff>
    </xdr:from>
    <xdr:to>
      <xdr:col>5</xdr:col>
      <xdr:colOff>514350</xdr:colOff>
      <xdr:row>290</xdr:row>
      <xdr:rowOff>28576</xdr:rowOff>
    </xdr:to>
    <xdr:sp macro="" textlink="">
      <xdr:nvSpPr>
        <xdr:cNvPr id="745" name="Text Box 2">
          <a:extLst>
            <a:ext uri="{FF2B5EF4-FFF2-40B4-BE49-F238E27FC236}">
              <a16:creationId xmlns:a16="http://schemas.microsoft.com/office/drawing/2014/main" id="{00000000-0008-0000-0400-0000E9020000}"/>
            </a:ext>
          </a:extLst>
        </xdr:cNvPr>
        <xdr:cNvSpPr txBox="1">
          <a:spLocks noChangeArrowheads="1"/>
        </xdr:cNvSpPr>
      </xdr:nvSpPr>
      <xdr:spPr bwMode="auto">
        <a:xfrm>
          <a:off x="6210300" y="26308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4</xdr:col>
      <xdr:colOff>76200</xdr:colOff>
      <xdr:row>290</xdr:row>
      <xdr:rowOff>66675</xdr:rowOff>
    </xdr:to>
    <xdr:sp macro="" textlink="">
      <xdr:nvSpPr>
        <xdr:cNvPr id="746" name="Text Box 2">
          <a:extLst>
            <a:ext uri="{FF2B5EF4-FFF2-40B4-BE49-F238E27FC236}">
              <a16:creationId xmlns:a16="http://schemas.microsoft.com/office/drawing/2014/main" id="{00000000-0008-0000-0400-0000EA020000}"/>
            </a:ext>
          </a:extLst>
        </xdr:cNvPr>
        <xdr:cNvSpPr txBox="1">
          <a:spLocks noChangeArrowheads="1"/>
        </xdr:cNvSpPr>
      </xdr:nvSpPr>
      <xdr:spPr bwMode="auto">
        <a:xfrm>
          <a:off x="4419600" y="26146125"/>
          <a:ext cx="5334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289</xdr:row>
      <xdr:rowOff>0</xdr:rowOff>
    </xdr:from>
    <xdr:to>
      <xdr:col>4</xdr:col>
      <xdr:colOff>76200</xdr:colOff>
      <xdr:row>290</xdr:row>
      <xdr:rowOff>66676</xdr:rowOff>
    </xdr:to>
    <xdr:sp macro="" textlink="">
      <xdr:nvSpPr>
        <xdr:cNvPr id="747" name="Text Box 2">
          <a:extLst>
            <a:ext uri="{FF2B5EF4-FFF2-40B4-BE49-F238E27FC236}">
              <a16:creationId xmlns:a16="http://schemas.microsoft.com/office/drawing/2014/main" id="{00000000-0008-0000-0400-0000EB020000}"/>
            </a:ext>
          </a:extLst>
        </xdr:cNvPr>
        <xdr:cNvSpPr txBox="1">
          <a:spLocks noChangeArrowheads="1"/>
        </xdr:cNvSpPr>
      </xdr:nvSpPr>
      <xdr:spPr bwMode="auto">
        <a:xfrm>
          <a:off x="4419600" y="26308050"/>
          <a:ext cx="533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4</xdr:col>
      <xdr:colOff>76200</xdr:colOff>
      <xdr:row>290</xdr:row>
      <xdr:rowOff>28576</xdr:rowOff>
    </xdr:to>
    <xdr:sp macro="" textlink="">
      <xdr:nvSpPr>
        <xdr:cNvPr id="748" name="Text Box 2">
          <a:extLst>
            <a:ext uri="{FF2B5EF4-FFF2-40B4-BE49-F238E27FC236}">
              <a16:creationId xmlns:a16="http://schemas.microsoft.com/office/drawing/2014/main" id="{00000000-0008-0000-0400-0000EC020000}"/>
            </a:ext>
          </a:extLst>
        </xdr:cNvPr>
        <xdr:cNvSpPr txBox="1">
          <a:spLocks noChangeArrowheads="1"/>
        </xdr:cNvSpPr>
      </xdr:nvSpPr>
      <xdr:spPr bwMode="auto">
        <a:xfrm>
          <a:off x="4419600" y="26146125"/>
          <a:ext cx="5334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4</xdr:col>
      <xdr:colOff>76200</xdr:colOff>
      <xdr:row>290</xdr:row>
      <xdr:rowOff>28575</xdr:rowOff>
    </xdr:to>
    <xdr:sp macro="" textlink="">
      <xdr:nvSpPr>
        <xdr:cNvPr id="749" name="Text Box 2">
          <a:extLst>
            <a:ext uri="{FF2B5EF4-FFF2-40B4-BE49-F238E27FC236}">
              <a16:creationId xmlns:a16="http://schemas.microsoft.com/office/drawing/2014/main" id="{00000000-0008-0000-0400-0000ED020000}"/>
            </a:ext>
          </a:extLst>
        </xdr:cNvPr>
        <xdr:cNvSpPr txBox="1">
          <a:spLocks noChangeArrowheads="1"/>
        </xdr:cNvSpPr>
      </xdr:nvSpPr>
      <xdr:spPr bwMode="auto">
        <a:xfrm>
          <a:off x="4419600" y="26146125"/>
          <a:ext cx="5334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289</xdr:row>
      <xdr:rowOff>0</xdr:rowOff>
    </xdr:from>
    <xdr:to>
      <xdr:col>4</xdr:col>
      <xdr:colOff>76200</xdr:colOff>
      <xdr:row>290</xdr:row>
      <xdr:rowOff>28577</xdr:rowOff>
    </xdr:to>
    <xdr:sp macro="" textlink="">
      <xdr:nvSpPr>
        <xdr:cNvPr id="750" name="Text Box 2">
          <a:extLst>
            <a:ext uri="{FF2B5EF4-FFF2-40B4-BE49-F238E27FC236}">
              <a16:creationId xmlns:a16="http://schemas.microsoft.com/office/drawing/2014/main" id="{00000000-0008-0000-0400-0000EE020000}"/>
            </a:ext>
          </a:extLst>
        </xdr:cNvPr>
        <xdr:cNvSpPr txBox="1">
          <a:spLocks noChangeArrowheads="1"/>
        </xdr:cNvSpPr>
      </xdr:nvSpPr>
      <xdr:spPr bwMode="auto">
        <a:xfrm>
          <a:off x="4419600" y="26308050"/>
          <a:ext cx="5334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4</xdr:col>
      <xdr:colOff>76200</xdr:colOff>
      <xdr:row>290</xdr:row>
      <xdr:rowOff>28575</xdr:rowOff>
    </xdr:to>
    <xdr:sp macro="" textlink="">
      <xdr:nvSpPr>
        <xdr:cNvPr id="751" name="Text Box 2">
          <a:extLst>
            <a:ext uri="{FF2B5EF4-FFF2-40B4-BE49-F238E27FC236}">
              <a16:creationId xmlns:a16="http://schemas.microsoft.com/office/drawing/2014/main" id="{00000000-0008-0000-0400-0000EF020000}"/>
            </a:ext>
          </a:extLst>
        </xdr:cNvPr>
        <xdr:cNvSpPr txBox="1">
          <a:spLocks noChangeArrowheads="1"/>
        </xdr:cNvSpPr>
      </xdr:nvSpPr>
      <xdr:spPr bwMode="auto">
        <a:xfrm>
          <a:off x="4419600" y="26146125"/>
          <a:ext cx="5334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289</xdr:row>
      <xdr:rowOff>0</xdr:rowOff>
    </xdr:from>
    <xdr:to>
      <xdr:col>4</xdr:col>
      <xdr:colOff>76200</xdr:colOff>
      <xdr:row>290</xdr:row>
      <xdr:rowOff>28576</xdr:rowOff>
    </xdr:to>
    <xdr:sp macro="" textlink="">
      <xdr:nvSpPr>
        <xdr:cNvPr id="752" name="Text Box 2">
          <a:extLst>
            <a:ext uri="{FF2B5EF4-FFF2-40B4-BE49-F238E27FC236}">
              <a16:creationId xmlns:a16="http://schemas.microsoft.com/office/drawing/2014/main" id="{00000000-0008-0000-0400-0000F0020000}"/>
            </a:ext>
          </a:extLst>
        </xdr:cNvPr>
        <xdr:cNvSpPr txBox="1">
          <a:spLocks noChangeArrowheads="1"/>
        </xdr:cNvSpPr>
      </xdr:nvSpPr>
      <xdr:spPr bwMode="auto">
        <a:xfrm>
          <a:off x="4419600" y="26308050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289</xdr:row>
      <xdr:rowOff>0</xdr:rowOff>
    </xdr:from>
    <xdr:to>
      <xdr:col>4</xdr:col>
      <xdr:colOff>76200</xdr:colOff>
      <xdr:row>290</xdr:row>
      <xdr:rowOff>28576</xdr:rowOff>
    </xdr:to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id="{00000000-0008-0000-0400-0000F1020000}"/>
            </a:ext>
          </a:extLst>
        </xdr:cNvPr>
        <xdr:cNvSpPr txBox="1">
          <a:spLocks noChangeArrowheads="1"/>
        </xdr:cNvSpPr>
      </xdr:nvSpPr>
      <xdr:spPr bwMode="auto">
        <a:xfrm>
          <a:off x="4419600" y="26308050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281</xdr:row>
      <xdr:rowOff>0</xdr:rowOff>
    </xdr:from>
    <xdr:to>
      <xdr:col>4</xdr:col>
      <xdr:colOff>76200</xdr:colOff>
      <xdr:row>282</xdr:row>
      <xdr:rowOff>28575</xdr:rowOff>
    </xdr:to>
    <xdr:sp macro="" textlink="">
      <xdr:nvSpPr>
        <xdr:cNvPr id="754" name="Text Box 2">
          <a:extLst>
            <a:ext uri="{FF2B5EF4-FFF2-40B4-BE49-F238E27FC236}">
              <a16:creationId xmlns:a16="http://schemas.microsoft.com/office/drawing/2014/main" id="{00000000-0008-0000-0400-0000F2020000}"/>
            </a:ext>
          </a:extLst>
        </xdr:cNvPr>
        <xdr:cNvSpPr txBox="1">
          <a:spLocks noChangeArrowheads="1"/>
        </xdr:cNvSpPr>
      </xdr:nvSpPr>
      <xdr:spPr bwMode="auto">
        <a:xfrm>
          <a:off x="4419600" y="25041225"/>
          <a:ext cx="533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281</xdr:row>
      <xdr:rowOff>0</xdr:rowOff>
    </xdr:from>
    <xdr:to>
      <xdr:col>4</xdr:col>
      <xdr:colOff>514350</xdr:colOff>
      <xdr:row>282</xdr:row>
      <xdr:rowOff>28575</xdr:rowOff>
    </xdr:to>
    <xdr:sp macro="" textlink="">
      <xdr:nvSpPr>
        <xdr:cNvPr id="755" name="Text Box 2">
          <a:extLst>
            <a:ext uri="{FF2B5EF4-FFF2-40B4-BE49-F238E27FC236}">
              <a16:creationId xmlns:a16="http://schemas.microsoft.com/office/drawing/2014/main" id="{00000000-0008-0000-0400-0000F3020000}"/>
            </a:ext>
          </a:extLst>
        </xdr:cNvPr>
        <xdr:cNvSpPr txBox="1">
          <a:spLocks noChangeArrowheads="1"/>
        </xdr:cNvSpPr>
      </xdr:nvSpPr>
      <xdr:spPr bwMode="auto">
        <a:xfrm>
          <a:off x="5314950" y="250412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281</xdr:row>
      <xdr:rowOff>0</xdr:rowOff>
    </xdr:from>
    <xdr:to>
      <xdr:col>4</xdr:col>
      <xdr:colOff>76200</xdr:colOff>
      <xdr:row>282</xdr:row>
      <xdr:rowOff>28575</xdr:rowOff>
    </xdr:to>
    <xdr:sp macro="" textlink="">
      <xdr:nvSpPr>
        <xdr:cNvPr id="756" name="Text Box 2">
          <a:extLst>
            <a:ext uri="{FF2B5EF4-FFF2-40B4-BE49-F238E27FC236}">
              <a16:creationId xmlns:a16="http://schemas.microsoft.com/office/drawing/2014/main" id="{00000000-0008-0000-0400-0000F4020000}"/>
            </a:ext>
          </a:extLst>
        </xdr:cNvPr>
        <xdr:cNvSpPr txBox="1">
          <a:spLocks noChangeArrowheads="1"/>
        </xdr:cNvSpPr>
      </xdr:nvSpPr>
      <xdr:spPr bwMode="auto">
        <a:xfrm>
          <a:off x="4419600" y="25041225"/>
          <a:ext cx="533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281</xdr:row>
      <xdr:rowOff>0</xdr:rowOff>
    </xdr:from>
    <xdr:to>
      <xdr:col>4</xdr:col>
      <xdr:colOff>514350</xdr:colOff>
      <xdr:row>282</xdr:row>
      <xdr:rowOff>28575</xdr:rowOff>
    </xdr:to>
    <xdr:sp macro="" textlink="">
      <xdr:nvSpPr>
        <xdr:cNvPr id="757" name="Text Box 2">
          <a:extLst>
            <a:ext uri="{FF2B5EF4-FFF2-40B4-BE49-F238E27FC236}">
              <a16:creationId xmlns:a16="http://schemas.microsoft.com/office/drawing/2014/main" id="{00000000-0008-0000-0400-0000F5020000}"/>
            </a:ext>
          </a:extLst>
        </xdr:cNvPr>
        <xdr:cNvSpPr txBox="1">
          <a:spLocks noChangeArrowheads="1"/>
        </xdr:cNvSpPr>
      </xdr:nvSpPr>
      <xdr:spPr bwMode="auto">
        <a:xfrm>
          <a:off x="5314950" y="250412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282</xdr:row>
      <xdr:rowOff>0</xdr:rowOff>
    </xdr:from>
    <xdr:to>
      <xdr:col>4</xdr:col>
      <xdr:colOff>76200</xdr:colOff>
      <xdr:row>283</xdr:row>
      <xdr:rowOff>28576</xdr:rowOff>
    </xdr:to>
    <xdr:sp macro="" textlink="">
      <xdr:nvSpPr>
        <xdr:cNvPr id="758" name="Text Box 2">
          <a:extLst>
            <a:ext uri="{FF2B5EF4-FFF2-40B4-BE49-F238E27FC236}">
              <a16:creationId xmlns:a16="http://schemas.microsoft.com/office/drawing/2014/main" id="{00000000-0008-0000-0400-0000F6020000}"/>
            </a:ext>
          </a:extLst>
        </xdr:cNvPr>
        <xdr:cNvSpPr txBox="1">
          <a:spLocks noChangeArrowheads="1"/>
        </xdr:cNvSpPr>
      </xdr:nvSpPr>
      <xdr:spPr bwMode="auto">
        <a:xfrm>
          <a:off x="4419600" y="25193625"/>
          <a:ext cx="533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282</xdr:row>
      <xdr:rowOff>0</xdr:rowOff>
    </xdr:from>
    <xdr:to>
      <xdr:col>4</xdr:col>
      <xdr:colOff>514350</xdr:colOff>
      <xdr:row>283</xdr:row>
      <xdr:rowOff>28576</xdr:rowOff>
    </xdr:to>
    <xdr:sp macro="" textlink="">
      <xdr:nvSpPr>
        <xdr:cNvPr id="759" name="Text Box 2">
          <a:extLst>
            <a:ext uri="{FF2B5EF4-FFF2-40B4-BE49-F238E27FC236}">
              <a16:creationId xmlns:a16="http://schemas.microsoft.com/office/drawing/2014/main" id="{00000000-0008-0000-0400-0000F7020000}"/>
            </a:ext>
          </a:extLst>
        </xdr:cNvPr>
        <xdr:cNvSpPr txBox="1">
          <a:spLocks noChangeArrowheads="1"/>
        </xdr:cNvSpPr>
      </xdr:nvSpPr>
      <xdr:spPr bwMode="auto">
        <a:xfrm>
          <a:off x="5314950" y="251936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283</xdr:row>
      <xdr:rowOff>0</xdr:rowOff>
    </xdr:from>
    <xdr:to>
      <xdr:col>4</xdr:col>
      <xdr:colOff>76200</xdr:colOff>
      <xdr:row>284</xdr:row>
      <xdr:rowOff>28574</xdr:rowOff>
    </xdr:to>
    <xdr:sp macro="" textlink="">
      <xdr:nvSpPr>
        <xdr:cNvPr id="760" name="Text Box 2">
          <a:extLst>
            <a:ext uri="{FF2B5EF4-FFF2-40B4-BE49-F238E27FC236}">
              <a16:creationId xmlns:a16="http://schemas.microsoft.com/office/drawing/2014/main" id="{00000000-0008-0000-0400-0000F8020000}"/>
            </a:ext>
          </a:extLst>
        </xdr:cNvPr>
        <xdr:cNvSpPr txBox="1">
          <a:spLocks noChangeArrowheads="1"/>
        </xdr:cNvSpPr>
      </xdr:nvSpPr>
      <xdr:spPr bwMode="auto">
        <a:xfrm>
          <a:off x="4419600" y="25346025"/>
          <a:ext cx="533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283</xdr:row>
      <xdr:rowOff>0</xdr:rowOff>
    </xdr:from>
    <xdr:to>
      <xdr:col>4</xdr:col>
      <xdr:colOff>514350</xdr:colOff>
      <xdr:row>284</xdr:row>
      <xdr:rowOff>28574</xdr:rowOff>
    </xdr:to>
    <xdr:sp macro="" textlink="">
      <xdr:nvSpPr>
        <xdr:cNvPr id="761" name="Text Box 2">
          <a:extLst>
            <a:ext uri="{FF2B5EF4-FFF2-40B4-BE49-F238E27FC236}">
              <a16:creationId xmlns:a16="http://schemas.microsoft.com/office/drawing/2014/main" id="{00000000-0008-0000-0400-0000F9020000}"/>
            </a:ext>
          </a:extLst>
        </xdr:cNvPr>
        <xdr:cNvSpPr txBox="1">
          <a:spLocks noChangeArrowheads="1"/>
        </xdr:cNvSpPr>
      </xdr:nvSpPr>
      <xdr:spPr bwMode="auto">
        <a:xfrm>
          <a:off x="5314950" y="253460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284</xdr:row>
      <xdr:rowOff>0</xdr:rowOff>
    </xdr:from>
    <xdr:to>
      <xdr:col>4</xdr:col>
      <xdr:colOff>76200</xdr:colOff>
      <xdr:row>285</xdr:row>
      <xdr:rowOff>66676</xdr:rowOff>
    </xdr:to>
    <xdr:sp macro="" textlink="">
      <xdr:nvSpPr>
        <xdr:cNvPr id="762" name="Text Box 2">
          <a:extLst>
            <a:ext uri="{FF2B5EF4-FFF2-40B4-BE49-F238E27FC236}">
              <a16:creationId xmlns:a16="http://schemas.microsoft.com/office/drawing/2014/main" id="{00000000-0008-0000-0400-0000FA020000}"/>
            </a:ext>
          </a:extLst>
        </xdr:cNvPr>
        <xdr:cNvSpPr txBox="1">
          <a:spLocks noChangeArrowheads="1"/>
        </xdr:cNvSpPr>
      </xdr:nvSpPr>
      <xdr:spPr bwMode="auto">
        <a:xfrm>
          <a:off x="4419600" y="25498425"/>
          <a:ext cx="533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284</xdr:row>
      <xdr:rowOff>0</xdr:rowOff>
    </xdr:from>
    <xdr:to>
      <xdr:col>4</xdr:col>
      <xdr:colOff>514350</xdr:colOff>
      <xdr:row>285</xdr:row>
      <xdr:rowOff>66676</xdr:rowOff>
    </xdr:to>
    <xdr:sp macro="" textlink="">
      <xdr:nvSpPr>
        <xdr:cNvPr id="763" name="Text Box 2">
          <a:extLst>
            <a:ext uri="{FF2B5EF4-FFF2-40B4-BE49-F238E27FC236}">
              <a16:creationId xmlns:a16="http://schemas.microsoft.com/office/drawing/2014/main" id="{00000000-0008-0000-0400-0000FB020000}"/>
            </a:ext>
          </a:extLst>
        </xdr:cNvPr>
        <xdr:cNvSpPr txBox="1">
          <a:spLocks noChangeArrowheads="1"/>
        </xdr:cNvSpPr>
      </xdr:nvSpPr>
      <xdr:spPr bwMode="auto">
        <a:xfrm>
          <a:off x="5314950" y="254984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285</xdr:row>
      <xdr:rowOff>0</xdr:rowOff>
    </xdr:from>
    <xdr:to>
      <xdr:col>4</xdr:col>
      <xdr:colOff>76200</xdr:colOff>
      <xdr:row>286</xdr:row>
      <xdr:rowOff>66674</xdr:rowOff>
    </xdr:to>
    <xdr:sp macro="" textlink="">
      <xdr:nvSpPr>
        <xdr:cNvPr id="764" name="Text Box 2">
          <a:extLst>
            <a:ext uri="{FF2B5EF4-FFF2-40B4-BE49-F238E27FC236}">
              <a16:creationId xmlns:a16="http://schemas.microsoft.com/office/drawing/2014/main" id="{00000000-0008-0000-0400-0000FC020000}"/>
            </a:ext>
          </a:extLst>
        </xdr:cNvPr>
        <xdr:cNvSpPr txBox="1">
          <a:spLocks noChangeArrowheads="1"/>
        </xdr:cNvSpPr>
      </xdr:nvSpPr>
      <xdr:spPr bwMode="auto">
        <a:xfrm>
          <a:off x="4419600" y="25660350"/>
          <a:ext cx="533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285</xdr:row>
      <xdr:rowOff>0</xdr:rowOff>
    </xdr:from>
    <xdr:to>
      <xdr:col>4</xdr:col>
      <xdr:colOff>514350</xdr:colOff>
      <xdr:row>286</xdr:row>
      <xdr:rowOff>66674</xdr:rowOff>
    </xdr:to>
    <xdr:sp macro="" textlink="">
      <xdr:nvSpPr>
        <xdr:cNvPr id="765" name="Text Box 2">
          <a:extLst>
            <a:ext uri="{FF2B5EF4-FFF2-40B4-BE49-F238E27FC236}">
              <a16:creationId xmlns:a16="http://schemas.microsoft.com/office/drawing/2014/main" id="{00000000-0008-0000-0400-0000FD020000}"/>
            </a:ext>
          </a:extLst>
        </xdr:cNvPr>
        <xdr:cNvSpPr txBox="1">
          <a:spLocks noChangeArrowheads="1"/>
        </xdr:cNvSpPr>
      </xdr:nvSpPr>
      <xdr:spPr bwMode="auto">
        <a:xfrm>
          <a:off x="5314950" y="256603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286</xdr:row>
      <xdr:rowOff>0</xdr:rowOff>
    </xdr:from>
    <xdr:to>
      <xdr:col>4</xdr:col>
      <xdr:colOff>76200</xdr:colOff>
      <xdr:row>287</xdr:row>
      <xdr:rowOff>66675</xdr:rowOff>
    </xdr:to>
    <xdr:sp macro="" textlink="">
      <xdr:nvSpPr>
        <xdr:cNvPr id="766" name="Text Box 2">
          <a:extLst>
            <a:ext uri="{FF2B5EF4-FFF2-40B4-BE49-F238E27FC236}">
              <a16:creationId xmlns:a16="http://schemas.microsoft.com/office/drawing/2014/main" id="{00000000-0008-0000-0400-0000FE020000}"/>
            </a:ext>
          </a:extLst>
        </xdr:cNvPr>
        <xdr:cNvSpPr txBox="1">
          <a:spLocks noChangeArrowheads="1"/>
        </xdr:cNvSpPr>
      </xdr:nvSpPr>
      <xdr:spPr bwMode="auto">
        <a:xfrm>
          <a:off x="4419600" y="25822275"/>
          <a:ext cx="533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286</xdr:row>
      <xdr:rowOff>0</xdr:rowOff>
    </xdr:from>
    <xdr:to>
      <xdr:col>4</xdr:col>
      <xdr:colOff>514350</xdr:colOff>
      <xdr:row>287</xdr:row>
      <xdr:rowOff>66675</xdr:rowOff>
    </xdr:to>
    <xdr:sp macro="" textlink="">
      <xdr:nvSpPr>
        <xdr:cNvPr id="767" name="Text Box 2">
          <a:extLst>
            <a:ext uri="{FF2B5EF4-FFF2-40B4-BE49-F238E27FC236}">
              <a16:creationId xmlns:a16="http://schemas.microsoft.com/office/drawing/2014/main" id="{00000000-0008-0000-0400-0000FF020000}"/>
            </a:ext>
          </a:extLst>
        </xdr:cNvPr>
        <xdr:cNvSpPr txBox="1">
          <a:spLocks noChangeArrowheads="1"/>
        </xdr:cNvSpPr>
      </xdr:nvSpPr>
      <xdr:spPr bwMode="auto">
        <a:xfrm>
          <a:off x="5314950" y="258222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287</xdr:row>
      <xdr:rowOff>0</xdr:rowOff>
    </xdr:from>
    <xdr:to>
      <xdr:col>4</xdr:col>
      <xdr:colOff>76200</xdr:colOff>
      <xdr:row>288</xdr:row>
      <xdr:rowOff>66676</xdr:rowOff>
    </xdr:to>
    <xdr:sp macro="" textlink="">
      <xdr:nvSpPr>
        <xdr:cNvPr id="768" name="Text Box 2">
          <a:extLst>
            <a:ext uri="{FF2B5EF4-FFF2-40B4-BE49-F238E27FC236}">
              <a16:creationId xmlns:a16="http://schemas.microsoft.com/office/drawing/2014/main" id="{00000000-0008-0000-0400-000000030000}"/>
            </a:ext>
          </a:extLst>
        </xdr:cNvPr>
        <xdr:cNvSpPr txBox="1">
          <a:spLocks noChangeArrowheads="1"/>
        </xdr:cNvSpPr>
      </xdr:nvSpPr>
      <xdr:spPr bwMode="auto">
        <a:xfrm>
          <a:off x="4419600" y="25984200"/>
          <a:ext cx="533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4</xdr:col>
      <xdr:colOff>514350</xdr:colOff>
      <xdr:row>288</xdr:row>
      <xdr:rowOff>66676</xdr:rowOff>
    </xdr:to>
    <xdr:sp macro="" textlink="">
      <xdr:nvSpPr>
        <xdr:cNvPr id="769" name="Text Box 2">
          <a:extLst>
            <a:ext uri="{FF2B5EF4-FFF2-40B4-BE49-F238E27FC236}">
              <a16:creationId xmlns:a16="http://schemas.microsoft.com/office/drawing/2014/main" id="{00000000-0008-0000-0400-000001030000}"/>
            </a:ext>
          </a:extLst>
        </xdr:cNvPr>
        <xdr:cNvSpPr txBox="1">
          <a:spLocks noChangeArrowheads="1"/>
        </xdr:cNvSpPr>
      </xdr:nvSpPr>
      <xdr:spPr bwMode="auto">
        <a:xfrm>
          <a:off x="5314950" y="259842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4</xdr:col>
      <xdr:colOff>76200</xdr:colOff>
      <xdr:row>289</xdr:row>
      <xdr:rowOff>66674</xdr:rowOff>
    </xdr:to>
    <xdr:sp macro="" textlink="">
      <xdr:nvSpPr>
        <xdr:cNvPr id="770" name="Text Box 2">
          <a:extLst>
            <a:ext uri="{FF2B5EF4-FFF2-40B4-BE49-F238E27FC236}">
              <a16:creationId xmlns:a16="http://schemas.microsoft.com/office/drawing/2014/main" id="{00000000-0008-0000-0400-000002030000}"/>
            </a:ext>
          </a:extLst>
        </xdr:cNvPr>
        <xdr:cNvSpPr txBox="1">
          <a:spLocks noChangeArrowheads="1"/>
        </xdr:cNvSpPr>
      </xdr:nvSpPr>
      <xdr:spPr bwMode="auto">
        <a:xfrm>
          <a:off x="4419600" y="26146125"/>
          <a:ext cx="533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4</xdr:col>
      <xdr:colOff>514350</xdr:colOff>
      <xdr:row>289</xdr:row>
      <xdr:rowOff>66674</xdr:rowOff>
    </xdr:to>
    <xdr:sp macro="" textlink="">
      <xdr:nvSpPr>
        <xdr:cNvPr id="771" name="Text Box 2">
          <a:extLst>
            <a:ext uri="{FF2B5EF4-FFF2-40B4-BE49-F238E27FC236}">
              <a16:creationId xmlns:a16="http://schemas.microsoft.com/office/drawing/2014/main" id="{00000000-0008-0000-0400-000003030000}"/>
            </a:ext>
          </a:extLst>
        </xdr:cNvPr>
        <xdr:cNvSpPr txBox="1">
          <a:spLocks noChangeArrowheads="1"/>
        </xdr:cNvSpPr>
      </xdr:nvSpPr>
      <xdr:spPr bwMode="auto">
        <a:xfrm>
          <a:off x="5314950" y="261461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289</xdr:row>
      <xdr:rowOff>0</xdr:rowOff>
    </xdr:from>
    <xdr:to>
      <xdr:col>4</xdr:col>
      <xdr:colOff>76200</xdr:colOff>
      <xdr:row>290</xdr:row>
      <xdr:rowOff>66676</xdr:rowOff>
    </xdr:to>
    <xdr:sp macro="" textlink="">
      <xdr:nvSpPr>
        <xdr:cNvPr id="772" name="Text Box 2">
          <a:extLst>
            <a:ext uri="{FF2B5EF4-FFF2-40B4-BE49-F238E27FC236}">
              <a16:creationId xmlns:a16="http://schemas.microsoft.com/office/drawing/2014/main" id="{00000000-0008-0000-0400-000004030000}"/>
            </a:ext>
          </a:extLst>
        </xdr:cNvPr>
        <xdr:cNvSpPr txBox="1">
          <a:spLocks noChangeArrowheads="1"/>
        </xdr:cNvSpPr>
      </xdr:nvSpPr>
      <xdr:spPr bwMode="auto">
        <a:xfrm>
          <a:off x="4419600" y="26308050"/>
          <a:ext cx="533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289</xdr:row>
      <xdr:rowOff>0</xdr:rowOff>
    </xdr:from>
    <xdr:to>
      <xdr:col>4</xdr:col>
      <xdr:colOff>514350</xdr:colOff>
      <xdr:row>290</xdr:row>
      <xdr:rowOff>66676</xdr:rowOff>
    </xdr:to>
    <xdr:sp macro="" textlink="">
      <xdr:nvSpPr>
        <xdr:cNvPr id="773" name="Text Box 2">
          <a:extLst>
            <a:ext uri="{FF2B5EF4-FFF2-40B4-BE49-F238E27FC236}">
              <a16:creationId xmlns:a16="http://schemas.microsoft.com/office/drawing/2014/main" id="{00000000-0008-0000-0400-000005030000}"/>
            </a:ext>
          </a:extLst>
        </xdr:cNvPr>
        <xdr:cNvSpPr txBox="1">
          <a:spLocks noChangeArrowheads="1"/>
        </xdr:cNvSpPr>
      </xdr:nvSpPr>
      <xdr:spPr bwMode="auto">
        <a:xfrm>
          <a:off x="5314950" y="26308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290</xdr:row>
      <xdr:rowOff>0</xdr:rowOff>
    </xdr:from>
    <xdr:to>
      <xdr:col>4</xdr:col>
      <xdr:colOff>76200</xdr:colOff>
      <xdr:row>291</xdr:row>
      <xdr:rowOff>50800</xdr:rowOff>
    </xdr:to>
    <xdr:sp macro="" textlink="">
      <xdr:nvSpPr>
        <xdr:cNvPr id="774" name="Text Box 2">
          <a:extLst>
            <a:ext uri="{FF2B5EF4-FFF2-40B4-BE49-F238E27FC236}">
              <a16:creationId xmlns:a16="http://schemas.microsoft.com/office/drawing/2014/main" id="{00000000-0008-0000-0400-000006030000}"/>
            </a:ext>
          </a:extLst>
        </xdr:cNvPr>
        <xdr:cNvSpPr txBox="1">
          <a:spLocks noChangeArrowheads="1"/>
        </xdr:cNvSpPr>
      </xdr:nvSpPr>
      <xdr:spPr bwMode="auto">
        <a:xfrm>
          <a:off x="4419600" y="26469975"/>
          <a:ext cx="533400" cy="222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290</xdr:row>
      <xdr:rowOff>0</xdr:rowOff>
    </xdr:from>
    <xdr:to>
      <xdr:col>4</xdr:col>
      <xdr:colOff>514350</xdr:colOff>
      <xdr:row>291</xdr:row>
      <xdr:rowOff>50800</xdr:rowOff>
    </xdr:to>
    <xdr:sp macro="" textlink="">
      <xdr:nvSpPr>
        <xdr:cNvPr id="775" name="Text Box 2">
          <a:extLst>
            <a:ext uri="{FF2B5EF4-FFF2-40B4-BE49-F238E27FC236}">
              <a16:creationId xmlns:a16="http://schemas.microsoft.com/office/drawing/2014/main" id="{00000000-0008-0000-0400-000007030000}"/>
            </a:ext>
          </a:extLst>
        </xdr:cNvPr>
        <xdr:cNvSpPr txBox="1">
          <a:spLocks noChangeArrowheads="1"/>
        </xdr:cNvSpPr>
      </xdr:nvSpPr>
      <xdr:spPr bwMode="auto">
        <a:xfrm>
          <a:off x="5314950" y="26469975"/>
          <a:ext cx="76200" cy="222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281</xdr:row>
      <xdr:rowOff>0</xdr:rowOff>
    </xdr:from>
    <xdr:to>
      <xdr:col>4</xdr:col>
      <xdr:colOff>514350</xdr:colOff>
      <xdr:row>282</xdr:row>
      <xdr:rowOff>28574</xdr:rowOff>
    </xdr:to>
    <xdr:sp macro="" textlink="">
      <xdr:nvSpPr>
        <xdr:cNvPr id="776" name="Text Box 2">
          <a:extLst>
            <a:ext uri="{FF2B5EF4-FFF2-40B4-BE49-F238E27FC236}">
              <a16:creationId xmlns:a16="http://schemas.microsoft.com/office/drawing/2014/main" id="{00000000-0008-0000-0400-000008030000}"/>
            </a:ext>
          </a:extLst>
        </xdr:cNvPr>
        <xdr:cNvSpPr txBox="1">
          <a:spLocks noChangeArrowheads="1"/>
        </xdr:cNvSpPr>
      </xdr:nvSpPr>
      <xdr:spPr bwMode="auto">
        <a:xfrm>
          <a:off x="5314950" y="25041225"/>
          <a:ext cx="76200" cy="180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281</xdr:row>
      <xdr:rowOff>0</xdr:rowOff>
    </xdr:from>
    <xdr:to>
      <xdr:col>4</xdr:col>
      <xdr:colOff>514350</xdr:colOff>
      <xdr:row>282</xdr:row>
      <xdr:rowOff>28575</xdr:rowOff>
    </xdr:to>
    <xdr:sp macro="" textlink="">
      <xdr:nvSpPr>
        <xdr:cNvPr id="777" name="Text Box 2">
          <a:extLst>
            <a:ext uri="{FF2B5EF4-FFF2-40B4-BE49-F238E27FC236}">
              <a16:creationId xmlns:a16="http://schemas.microsoft.com/office/drawing/2014/main" id="{00000000-0008-0000-0400-000009030000}"/>
            </a:ext>
          </a:extLst>
        </xdr:cNvPr>
        <xdr:cNvSpPr txBox="1">
          <a:spLocks noChangeArrowheads="1"/>
        </xdr:cNvSpPr>
      </xdr:nvSpPr>
      <xdr:spPr bwMode="auto">
        <a:xfrm>
          <a:off x="5314950" y="250412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282</xdr:row>
      <xdr:rowOff>0</xdr:rowOff>
    </xdr:from>
    <xdr:to>
      <xdr:col>4</xdr:col>
      <xdr:colOff>514350</xdr:colOff>
      <xdr:row>283</xdr:row>
      <xdr:rowOff>28578</xdr:rowOff>
    </xdr:to>
    <xdr:sp macro="" textlink="">
      <xdr:nvSpPr>
        <xdr:cNvPr id="778" name="Text Box 2">
          <a:extLst>
            <a:ext uri="{FF2B5EF4-FFF2-40B4-BE49-F238E27FC236}">
              <a16:creationId xmlns:a16="http://schemas.microsoft.com/office/drawing/2014/main" id="{00000000-0008-0000-0400-00000A030000}"/>
            </a:ext>
          </a:extLst>
        </xdr:cNvPr>
        <xdr:cNvSpPr txBox="1">
          <a:spLocks noChangeArrowheads="1"/>
        </xdr:cNvSpPr>
      </xdr:nvSpPr>
      <xdr:spPr bwMode="auto">
        <a:xfrm>
          <a:off x="5314950" y="25193625"/>
          <a:ext cx="76200" cy="180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281</xdr:row>
      <xdr:rowOff>0</xdr:rowOff>
    </xdr:from>
    <xdr:to>
      <xdr:col>4</xdr:col>
      <xdr:colOff>514350</xdr:colOff>
      <xdr:row>282</xdr:row>
      <xdr:rowOff>28574</xdr:rowOff>
    </xdr:to>
    <xdr:sp macro="" textlink="">
      <xdr:nvSpPr>
        <xdr:cNvPr id="779" name="Text Box 2">
          <a:extLst>
            <a:ext uri="{FF2B5EF4-FFF2-40B4-BE49-F238E27FC236}">
              <a16:creationId xmlns:a16="http://schemas.microsoft.com/office/drawing/2014/main" id="{00000000-0008-0000-0400-00000B030000}"/>
            </a:ext>
          </a:extLst>
        </xdr:cNvPr>
        <xdr:cNvSpPr txBox="1">
          <a:spLocks noChangeArrowheads="1"/>
        </xdr:cNvSpPr>
      </xdr:nvSpPr>
      <xdr:spPr bwMode="auto">
        <a:xfrm>
          <a:off x="5314950" y="25041225"/>
          <a:ext cx="76200" cy="180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283</xdr:row>
      <xdr:rowOff>0</xdr:rowOff>
    </xdr:from>
    <xdr:to>
      <xdr:col>4</xdr:col>
      <xdr:colOff>514350</xdr:colOff>
      <xdr:row>284</xdr:row>
      <xdr:rowOff>28574</xdr:rowOff>
    </xdr:to>
    <xdr:sp macro="" textlink="">
      <xdr:nvSpPr>
        <xdr:cNvPr id="780" name="Text Box 2">
          <a:extLst>
            <a:ext uri="{FF2B5EF4-FFF2-40B4-BE49-F238E27FC236}">
              <a16:creationId xmlns:a16="http://schemas.microsoft.com/office/drawing/2014/main" id="{00000000-0008-0000-0400-00000C030000}"/>
            </a:ext>
          </a:extLst>
        </xdr:cNvPr>
        <xdr:cNvSpPr txBox="1">
          <a:spLocks noChangeArrowheads="1"/>
        </xdr:cNvSpPr>
      </xdr:nvSpPr>
      <xdr:spPr bwMode="auto">
        <a:xfrm>
          <a:off x="5314950" y="253460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282</xdr:row>
      <xdr:rowOff>0</xdr:rowOff>
    </xdr:from>
    <xdr:to>
      <xdr:col>4</xdr:col>
      <xdr:colOff>514350</xdr:colOff>
      <xdr:row>283</xdr:row>
      <xdr:rowOff>28577</xdr:rowOff>
    </xdr:to>
    <xdr:sp macro="" textlink="">
      <xdr:nvSpPr>
        <xdr:cNvPr id="781" name="Text Box 2">
          <a:extLst>
            <a:ext uri="{FF2B5EF4-FFF2-40B4-BE49-F238E27FC236}">
              <a16:creationId xmlns:a16="http://schemas.microsoft.com/office/drawing/2014/main" id="{00000000-0008-0000-0400-00000D030000}"/>
            </a:ext>
          </a:extLst>
        </xdr:cNvPr>
        <xdr:cNvSpPr txBox="1">
          <a:spLocks noChangeArrowheads="1"/>
        </xdr:cNvSpPr>
      </xdr:nvSpPr>
      <xdr:spPr bwMode="auto">
        <a:xfrm>
          <a:off x="5314950" y="25193625"/>
          <a:ext cx="76200" cy="180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283</xdr:row>
      <xdr:rowOff>0</xdr:rowOff>
    </xdr:from>
    <xdr:to>
      <xdr:col>4</xdr:col>
      <xdr:colOff>514350</xdr:colOff>
      <xdr:row>284</xdr:row>
      <xdr:rowOff>28573</xdr:rowOff>
    </xdr:to>
    <xdr:sp macro="" textlink="">
      <xdr:nvSpPr>
        <xdr:cNvPr id="782" name="Text Box 2">
          <a:extLst>
            <a:ext uri="{FF2B5EF4-FFF2-40B4-BE49-F238E27FC236}">
              <a16:creationId xmlns:a16="http://schemas.microsoft.com/office/drawing/2014/main" id="{00000000-0008-0000-0400-00000E030000}"/>
            </a:ext>
          </a:extLst>
        </xdr:cNvPr>
        <xdr:cNvSpPr txBox="1">
          <a:spLocks noChangeArrowheads="1"/>
        </xdr:cNvSpPr>
      </xdr:nvSpPr>
      <xdr:spPr bwMode="auto">
        <a:xfrm>
          <a:off x="5314950" y="25346025"/>
          <a:ext cx="76200" cy="180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284</xdr:row>
      <xdr:rowOff>0</xdr:rowOff>
    </xdr:from>
    <xdr:to>
      <xdr:col>4</xdr:col>
      <xdr:colOff>514350</xdr:colOff>
      <xdr:row>285</xdr:row>
      <xdr:rowOff>28577</xdr:rowOff>
    </xdr:to>
    <xdr:sp macro="" textlink="">
      <xdr:nvSpPr>
        <xdr:cNvPr id="783" name="Text Box 2">
          <a:extLst>
            <a:ext uri="{FF2B5EF4-FFF2-40B4-BE49-F238E27FC236}">
              <a16:creationId xmlns:a16="http://schemas.microsoft.com/office/drawing/2014/main" id="{00000000-0008-0000-0400-00000F030000}"/>
            </a:ext>
          </a:extLst>
        </xdr:cNvPr>
        <xdr:cNvSpPr txBox="1">
          <a:spLocks noChangeArrowheads="1"/>
        </xdr:cNvSpPr>
      </xdr:nvSpPr>
      <xdr:spPr bwMode="auto">
        <a:xfrm>
          <a:off x="5314950" y="2549842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283</xdr:row>
      <xdr:rowOff>0</xdr:rowOff>
    </xdr:from>
    <xdr:to>
      <xdr:col>4</xdr:col>
      <xdr:colOff>514350</xdr:colOff>
      <xdr:row>284</xdr:row>
      <xdr:rowOff>28573</xdr:rowOff>
    </xdr:to>
    <xdr:sp macro="" textlink="">
      <xdr:nvSpPr>
        <xdr:cNvPr id="784" name="Text Box 2">
          <a:extLst>
            <a:ext uri="{FF2B5EF4-FFF2-40B4-BE49-F238E27FC236}">
              <a16:creationId xmlns:a16="http://schemas.microsoft.com/office/drawing/2014/main" id="{00000000-0008-0000-0400-000010030000}"/>
            </a:ext>
          </a:extLst>
        </xdr:cNvPr>
        <xdr:cNvSpPr txBox="1">
          <a:spLocks noChangeArrowheads="1"/>
        </xdr:cNvSpPr>
      </xdr:nvSpPr>
      <xdr:spPr bwMode="auto">
        <a:xfrm>
          <a:off x="5314950" y="25346025"/>
          <a:ext cx="76200" cy="180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284</xdr:row>
      <xdr:rowOff>0</xdr:rowOff>
    </xdr:from>
    <xdr:to>
      <xdr:col>4</xdr:col>
      <xdr:colOff>514350</xdr:colOff>
      <xdr:row>285</xdr:row>
      <xdr:rowOff>28576</xdr:rowOff>
    </xdr:to>
    <xdr:sp macro="" textlink="">
      <xdr:nvSpPr>
        <xdr:cNvPr id="785" name="Text Box 2">
          <a:extLst>
            <a:ext uri="{FF2B5EF4-FFF2-40B4-BE49-F238E27FC236}">
              <a16:creationId xmlns:a16="http://schemas.microsoft.com/office/drawing/2014/main" id="{00000000-0008-0000-0400-000011030000}"/>
            </a:ext>
          </a:extLst>
        </xdr:cNvPr>
        <xdr:cNvSpPr txBox="1">
          <a:spLocks noChangeArrowheads="1"/>
        </xdr:cNvSpPr>
      </xdr:nvSpPr>
      <xdr:spPr bwMode="auto">
        <a:xfrm>
          <a:off x="5314950" y="254984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285</xdr:row>
      <xdr:rowOff>0</xdr:rowOff>
    </xdr:from>
    <xdr:to>
      <xdr:col>4</xdr:col>
      <xdr:colOff>514350</xdr:colOff>
      <xdr:row>286</xdr:row>
      <xdr:rowOff>28575</xdr:rowOff>
    </xdr:to>
    <xdr:sp macro="" textlink="">
      <xdr:nvSpPr>
        <xdr:cNvPr id="786" name="Text Box 2">
          <a:extLst>
            <a:ext uri="{FF2B5EF4-FFF2-40B4-BE49-F238E27FC236}">
              <a16:creationId xmlns:a16="http://schemas.microsoft.com/office/drawing/2014/main" id="{00000000-0008-0000-0400-000012030000}"/>
            </a:ext>
          </a:extLst>
        </xdr:cNvPr>
        <xdr:cNvSpPr txBox="1">
          <a:spLocks noChangeArrowheads="1"/>
        </xdr:cNvSpPr>
      </xdr:nvSpPr>
      <xdr:spPr bwMode="auto">
        <a:xfrm>
          <a:off x="5314950" y="25660350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284</xdr:row>
      <xdr:rowOff>0</xdr:rowOff>
    </xdr:from>
    <xdr:to>
      <xdr:col>4</xdr:col>
      <xdr:colOff>514350</xdr:colOff>
      <xdr:row>285</xdr:row>
      <xdr:rowOff>28576</xdr:rowOff>
    </xdr:to>
    <xdr:sp macro="" textlink="">
      <xdr:nvSpPr>
        <xdr:cNvPr id="787" name="Text Box 2">
          <a:extLst>
            <a:ext uri="{FF2B5EF4-FFF2-40B4-BE49-F238E27FC236}">
              <a16:creationId xmlns:a16="http://schemas.microsoft.com/office/drawing/2014/main" id="{00000000-0008-0000-0400-000013030000}"/>
            </a:ext>
          </a:extLst>
        </xdr:cNvPr>
        <xdr:cNvSpPr txBox="1">
          <a:spLocks noChangeArrowheads="1"/>
        </xdr:cNvSpPr>
      </xdr:nvSpPr>
      <xdr:spPr bwMode="auto">
        <a:xfrm>
          <a:off x="5314950" y="254984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285</xdr:row>
      <xdr:rowOff>0</xdr:rowOff>
    </xdr:from>
    <xdr:to>
      <xdr:col>4</xdr:col>
      <xdr:colOff>514350</xdr:colOff>
      <xdr:row>286</xdr:row>
      <xdr:rowOff>28574</xdr:rowOff>
    </xdr:to>
    <xdr:sp macro="" textlink="">
      <xdr:nvSpPr>
        <xdr:cNvPr id="788" name="Text Box 2">
          <a:extLst>
            <a:ext uri="{FF2B5EF4-FFF2-40B4-BE49-F238E27FC236}">
              <a16:creationId xmlns:a16="http://schemas.microsoft.com/office/drawing/2014/main" id="{00000000-0008-0000-0400-000014030000}"/>
            </a:ext>
          </a:extLst>
        </xdr:cNvPr>
        <xdr:cNvSpPr txBox="1">
          <a:spLocks noChangeArrowheads="1"/>
        </xdr:cNvSpPr>
      </xdr:nvSpPr>
      <xdr:spPr bwMode="auto">
        <a:xfrm>
          <a:off x="5314950" y="256603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286</xdr:row>
      <xdr:rowOff>0</xdr:rowOff>
    </xdr:from>
    <xdr:to>
      <xdr:col>4</xdr:col>
      <xdr:colOff>514350</xdr:colOff>
      <xdr:row>287</xdr:row>
      <xdr:rowOff>28576</xdr:rowOff>
    </xdr:to>
    <xdr:sp macro="" textlink="">
      <xdr:nvSpPr>
        <xdr:cNvPr id="789" name="Text Box 2">
          <a:extLst>
            <a:ext uri="{FF2B5EF4-FFF2-40B4-BE49-F238E27FC236}">
              <a16:creationId xmlns:a16="http://schemas.microsoft.com/office/drawing/2014/main" id="{00000000-0008-0000-0400-000015030000}"/>
            </a:ext>
          </a:extLst>
        </xdr:cNvPr>
        <xdr:cNvSpPr txBox="1">
          <a:spLocks noChangeArrowheads="1"/>
        </xdr:cNvSpPr>
      </xdr:nvSpPr>
      <xdr:spPr bwMode="auto">
        <a:xfrm>
          <a:off x="5314950" y="258222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285</xdr:row>
      <xdr:rowOff>0</xdr:rowOff>
    </xdr:from>
    <xdr:to>
      <xdr:col>4</xdr:col>
      <xdr:colOff>514350</xdr:colOff>
      <xdr:row>286</xdr:row>
      <xdr:rowOff>28574</xdr:rowOff>
    </xdr:to>
    <xdr:sp macro="" textlink="">
      <xdr:nvSpPr>
        <xdr:cNvPr id="790" name="Text Box 2">
          <a:extLst>
            <a:ext uri="{FF2B5EF4-FFF2-40B4-BE49-F238E27FC236}">
              <a16:creationId xmlns:a16="http://schemas.microsoft.com/office/drawing/2014/main" id="{00000000-0008-0000-0400-000016030000}"/>
            </a:ext>
          </a:extLst>
        </xdr:cNvPr>
        <xdr:cNvSpPr txBox="1">
          <a:spLocks noChangeArrowheads="1"/>
        </xdr:cNvSpPr>
      </xdr:nvSpPr>
      <xdr:spPr bwMode="auto">
        <a:xfrm>
          <a:off x="5314950" y="256603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286</xdr:row>
      <xdr:rowOff>0</xdr:rowOff>
    </xdr:from>
    <xdr:to>
      <xdr:col>4</xdr:col>
      <xdr:colOff>514350</xdr:colOff>
      <xdr:row>287</xdr:row>
      <xdr:rowOff>28575</xdr:rowOff>
    </xdr:to>
    <xdr:sp macro="" textlink="">
      <xdr:nvSpPr>
        <xdr:cNvPr id="791" name="Text Box 2">
          <a:extLst>
            <a:ext uri="{FF2B5EF4-FFF2-40B4-BE49-F238E27FC236}">
              <a16:creationId xmlns:a16="http://schemas.microsoft.com/office/drawing/2014/main" id="{00000000-0008-0000-0400-000017030000}"/>
            </a:ext>
          </a:extLst>
        </xdr:cNvPr>
        <xdr:cNvSpPr txBox="1">
          <a:spLocks noChangeArrowheads="1"/>
        </xdr:cNvSpPr>
      </xdr:nvSpPr>
      <xdr:spPr bwMode="auto">
        <a:xfrm>
          <a:off x="5314950" y="25822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4</xdr:col>
      <xdr:colOff>514350</xdr:colOff>
      <xdr:row>288</xdr:row>
      <xdr:rowOff>28577</xdr:rowOff>
    </xdr:to>
    <xdr:sp macro="" textlink="">
      <xdr:nvSpPr>
        <xdr:cNvPr id="792" name="Text Box 2">
          <a:extLst>
            <a:ext uri="{FF2B5EF4-FFF2-40B4-BE49-F238E27FC236}">
              <a16:creationId xmlns:a16="http://schemas.microsoft.com/office/drawing/2014/main" id="{00000000-0008-0000-0400-000018030000}"/>
            </a:ext>
          </a:extLst>
        </xdr:cNvPr>
        <xdr:cNvSpPr txBox="1">
          <a:spLocks noChangeArrowheads="1"/>
        </xdr:cNvSpPr>
      </xdr:nvSpPr>
      <xdr:spPr bwMode="auto">
        <a:xfrm>
          <a:off x="5314950" y="25984200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286</xdr:row>
      <xdr:rowOff>0</xdr:rowOff>
    </xdr:from>
    <xdr:to>
      <xdr:col>4</xdr:col>
      <xdr:colOff>514350</xdr:colOff>
      <xdr:row>287</xdr:row>
      <xdr:rowOff>28575</xdr:rowOff>
    </xdr:to>
    <xdr:sp macro="" textlink="">
      <xdr:nvSpPr>
        <xdr:cNvPr id="793" name="Text Box 2">
          <a:extLst>
            <a:ext uri="{FF2B5EF4-FFF2-40B4-BE49-F238E27FC236}">
              <a16:creationId xmlns:a16="http://schemas.microsoft.com/office/drawing/2014/main" id="{00000000-0008-0000-0400-000019030000}"/>
            </a:ext>
          </a:extLst>
        </xdr:cNvPr>
        <xdr:cNvSpPr txBox="1">
          <a:spLocks noChangeArrowheads="1"/>
        </xdr:cNvSpPr>
      </xdr:nvSpPr>
      <xdr:spPr bwMode="auto">
        <a:xfrm>
          <a:off x="5314950" y="25822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4</xdr:col>
      <xdr:colOff>514350</xdr:colOff>
      <xdr:row>288</xdr:row>
      <xdr:rowOff>28576</xdr:rowOff>
    </xdr:to>
    <xdr:sp macro="" textlink="">
      <xdr:nvSpPr>
        <xdr:cNvPr id="794" name="Text Box 2">
          <a:extLst>
            <a:ext uri="{FF2B5EF4-FFF2-40B4-BE49-F238E27FC236}">
              <a16:creationId xmlns:a16="http://schemas.microsoft.com/office/drawing/2014/main" id="{00000000-0008-0000-0400-00001A030000}"/>
            </a:ext>
          </a:extLst>
        </xdr:cNvPr>
        <xdr:cNvSpPr txBox="1">
          <a:spLocks noChangeArrowheads="1"/>
        </xdr:cNvSpPr>
      </xdr:nvSpPr>
      <xdr:spPr bwMode="auto">
        <a:xfrm>
          <a:off x="5314950" y="259842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4</xdr:col>
      <xdr:colOff>514350</xdr:colOff>
      <xdr:row>289</xdr:row>
      <xdr:rowOff>28575</xdr:rowOff>
    </xdr:to>
    <xdr:sp macro="" textlink="">
      <xdr:nvSpPr>
        <xdr:cNvPr id="795" name="Text Box 2">
          <a:extLst>
            <a:ext uri="{FF2B5EF4-FFF2-40B4-BE49-F238E27FC236}">
              <a16:creationId xmlns:a16="http://schemas.microsoft.com/office/drawing/2014/main" id="{00000000-0008-0000-0400-00001B030000}"/>
            </a:ext>
          </a:extLst>
        </xdr:cNvPr>
        <xdr:cNvSpPr txBox="1">
          <a:spLocks noChangeArrowheads="1"/>
        </xdr:cNvSpPr>
      </xdr:nvSpPr>
      <xdr:spPr bwMode="auto">
        <a:xfrm>
          <a:off x="5314950" y="2614612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4</xdr:col>
      <xdr:colOff>514350</xdr:colOff>
      <xdr:row>288</xdr:row>
      <xdr:rowOff>28576</xdr:rowOff>
    </xdr:to>
    <xdr:sp macro="" textlink="">
      <xdr:nvSpPr>
        <xdr:cNvPr id="796" name="Text Box 2">
          <a:extLst>
            <a:ext uri="{FF2B5EF4-FFF2-40B4-BE49-F238E27FC236}">
              <a16:creationId xmlns:a16="http://schemas.microsoft.com/office/drawing/2014/main" id="{00000000-0008-0000-0400-00001C030000}"/>
            </a:ext>
          </a:extLst>
        </xdr:cNvPr>
        <xdr:cNvSpPr txBox="1">
          <a:spLocks noChangeArrowheads="1"/>
        </xdr:cNvSpPr>
      </xdr:nvSpPr>
      <xdr:spPr bwMode="auto">
        <a:xfrm>
          <a:off x="5314950" y="259842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4</xdr:col>
      <xdr:colOff>514350</xdr:colOff>
      <xdr:row>289</xdr:row>
      <xdr:rowOff>28574</xdr:rowOff>
    </xdr:to>
    <xdr:sp macro="" textlink="">
      <xdr:nvSpPr>
        <xdr:cNvPr id="797" name="Text Box 2">
          <a:extLst>
            <a:ext uri="{FF2B5EF4-FFF2-40B4-BE49-F238E27FC236}">
              <a16:creationId xmlns:a16="http://schemas.microsoft.com/office/drawing/2014/main" id="{00000000-0008-0000-0400-00001D030000}"/>
            </a:ext>
          </a:extLst>
        </xdr:cNvPr>
        <xdr:cNvSpPr txBox="1">
          <a:spLocks noChangeArrowheads="1"/>
        </xdr:cNvSpPr>
      </xdr:nvSpPr>
      <xdr:spPr bwMode="auto">
        <a:xfrm>
          <a:off x="5314950" y="2614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289</xdr:row>
      <xdr:rowOff>0</xdr:rowOff>
    </xdr:from>
    <xdr:to>
      <xdr:col>4</xdr:col>
      <xdr:colOff>514350</xdr:colOff>
      <xdr:row>290</xdr:row>
      <xdr:rowOff>28577</xdr:rowOff>
    </xdr:to>
    <xdr:sp macro="" textlink="">
      <xdr:nvSpPr>
        <xdr:cNvPr id="798" name="Text Box 2">
          <a:extLst>
            <a:ext uri="{FF2B5EF4-FFF2-40B4-BE49-F238E27FC236}">
              <a16:creationId xmlns:a16="http://schemas.microsoft.com/office/drawing/2014/main" id="{00000000-0008-0000-0400-00001E030000}"/>
            </a:ext>
          </a:extLst>
        </xdr:cNvPr>
        <xdr:cNvSpPr txBox="1">
          <a:spLocks noChangeArrowheads="1"/>
        </xdr:cNvSpPr>
      </xdr:nvSpPr>
      <xdr:spPr bwMode="auto">
        <a:xfrm>
          <a:off x="5314950" y="26308050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4</xdr:col>
      <xdr:colOff>514350</xdr:colOff>
      <xdr:row>289</xdr:row>
      <xdr:rowOff>28574</xdr:rowOff>
    </xdr:to>
    <xdr:sp macro="" textlink="">
      <xdr:nvSpPr>
        <xdr:cNvPr id="799" name="Text Box 2">
          <a:extLst>
            <a:ext uri="{FF2B5EF4-FFF2-40B4-BE49-F238E27FC236}">
              <a16:creationId xmlns:a16="http://schemas.microsoft.com/office/drawing/2014/main" id="{00000000-0008-0000-0400-00001F030000}"/>
            </a:ext>
          </a:extLst>
        </xdr:cNvPr>
        <xdr:cNvSpPr txBox="1">
          <a:spLocks noChangeArrowheads="1"/>
        </xdr:cNvSpPr>
      </xdr:nvSpPr>
      <xdr:spPr bwMode="auto">
        <a:xfrm>
          <a:off x="5314950" y="2614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289</xdr:row>
      <xdr:rowOff>0</xdr:rowOff>
    </xdr:from>
    <xdr:to>
      <xdr:col>4</xdr:col>
      <xdr:colOff>514350</xdr:colOff>
      <xdr:row>290</xdr:row>
      <xdr:rowOff>28576</xdr:rowOff>
    </xdr:to>
    <xdr:sp macro="" textlink="">
      <xdr:nvSpPr>
        <xdr:cNvPr id="800" name="Text Box 2">
          <a:extLst>
            <a:ext uri="{FF2B5EF4-FFF2-40B4-BE49-F238E27FC236}">
              <a16:creationId xmlns:a16="http://schemas.microsoft.com/office/drawing/2014/main" id="{00000000-0008-0000-0400-000020030000}"/>
            </a:ext>
          </a:extLst>
        </xdr:cNvPr>
        <xdr:cNvSpPr txBox="1">
          <a:spLocks noChangeArrowheads="1"/>
        </xdr:cNvSpPr>
      </xdr:nvSpPr>
      <xdr:spPr bwMode="auto">
        <a:xfrm>
          <a:off x="5314950" y="26308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290</xdr:row>
      <xdr:rowOff>0</xdr:rowOff>
    </xdr:from>
    <xdr:to>
      <xdr:col>4</xdr:col>
      <xdr:colOff>514350</xdr:colOff>
      <xdr:row>291</xdr:row>
      <xdr:rowOff>12701</xdr:rowOff>
    </xdr:to>
    <xdr:sp macro="" textlink="">
      <xdr:nvSpPr>
        <xdr:cNvPr id="801" name="Text Box 2">
          <a:extLst>
            <a:ext uri="{FF2B5EF4-FFF2-40B4-BE49-F238E27FC236}">
              <a16:creationId xmlns:a16="http://schemas.microsoft.com/office/drawing/2014/main" id="{00000000-0008-0000-0400-000021030000}"/>
            </a:ext>
          </a:extLst>
        </xdr:cNvPr>
        <xdr:cNvSpPr txBox="1">
          <a:spLocks noChangeArrowheads="1"/>
        </xdr:cNvSpPr>
      </xdr:nvSpPr>
      <xdr:spPr bwMode="auto">
        <a:xfrm>
          <a:off x="5314950" y="26469975"/>
          <a:ext cx="76200" cy="184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289</xdr:row>
      <xdr:rowOff>0</xdr:rowOff>
    </xdr:from>
    <xdr:to>
      <xdr:col>4</xdr:col>
      <xdr:colOff>514350</xdr:colOff>
      <xdr:row>290</xdr:row>
      <xdr:rowOff>28576</xdr:rowOff>
    </xdr:to>
    <xdr:sp macro="" textlink="">
      <xdr:nvSpPr>
        <xdr:cNvPr id="802" name="Text Box 2">
          <a:extLst>
            <a:ext uri="{FF2B5EF4-FFF2-40B4-BE49-F238E27FC236}">
              <a16:creationId xmlns:a16="http://schemas.microsoft.com/office/drawing/2014/main" id="{00000000-0008-0000-0400-000022030000}"/>
            </a:ext>
          </a:extLst>
        </xdr:cNvPr>
        <xdr:cNvSpPr txBox="1">
          <a:spLocks noChangeArrowheads="1"/>
        </xdr:cNvSpPr>
      </xdr:nvSpPr>
      <xdr:spPr bwMode="auto">
        <a:xfrm>
          <a:off x="5314950" y="26308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290</xdr:row>
      <xdr:rowOff>0</xdr:rowOff>
    </xdr:from>
    <xdr:to>
      <xdr:col>4</xdr:col>
      <xdr:colOff>514350</xdr:colOff>
      <xdr:row>291</xdr:row>
      <xdr:rowOff>12700</xdr:rowOff>
    </xdr:to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00000000-0008-0000-0400-000023030000}"/>
            </a:ext>
          </a:extLst>
        </xdr:cNvPr>
        <xdr:cNvSpPr txBox="1">
          <a:spLocks noChangeArrowheads="1"/>
        </xdr:cNvSpPr>
      </xdr:nvSpPr>
      <xdr:spPr bwMode="auto">
        <a:xfrm>
          <a:off x="5314950" y="26469975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281</xdr:row>
      <xdr:rowOff>0</xdr:rowOff>
    </xdr:from>
    <xdr:to>
      <xdr:col>4</xdr:col>
      <xdr:colOff>76200</xdr:colOff>
      <xdr:row>282</xdr:row>
      <xdr:rowOff>28575</xdr:rowOff>
    </xdr:to>
    <xdr:sp macro="" textlink="">
      <xdr:nvSpPr>
        <xdr:cNvPr id="804" name="Text Box 2">
          <a:extLst>
            <a:ext uri="{FF2B5EF4-FFF2-40B4-BE49-F238E27FC236}">
              <a16:creationId xmlns:a16="http://schemas.microsoft.com/office/drawing/2014/main" id="{00000000-0008-0000-0400-000024030000}"/>
            </a:ext>
          </a:extLst>
        </xdr:cNvPr>
        <xdr:cNvSpPr txBox="1">
          <a:spLocks noChangeArrowheads="1"/>
        </xdr:cNvSpPr>
      </xdr:nvSpPr>
      <xdr:spPr bwMode="auto">
        <a:xfrm>
          <a:off x="4419600" y="25041225"/>
          <a:ext cx="533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281</xdr:row>
      <xdr:rowOff>0</xdr:rowOff>
    </xdr:from>
    <xdr:to>
      <xdr:col>4</xdr:col>
      <xdr:colOff>76200</xdr:colOff>
      <xdr:row>282</xdr:row>
      <xdr:rowOff>28574</xdr:rowOff>
    </xdr:to>
    <xdr:sp macro="" textlink="">
      <xdr:nvSpPr>
        <xdr:cNvPr id="805" name="Text Box 2">
          <a:extLst>
            <a:ext uri="{FF2B5EF4-FFF2-40B4-BE49-F238E27FC236}">
              <a16:creationId xmlns:a16="http://schemas.microsoft.com/office/drawing/2014/main" id="{00000000-0008-0000-0400-000025030000}"/>
            </a:ext>
          </a:extLst>
        </xdr:cNvPr>
        <xdr:cNvSpPr txBox="1">
          <a:spLocks noChangeArrowheads="1"/>
        </xdr:cNvSpPr>
      </xdr:nvSpPr>
      <xdr:spPr bwMode="auto">
        <a:xfrm>
          <a:off x="4419600" y="25041225"/>
          <a:ext cx="533400" cy="180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281</xdr:row>
      <xdr:rowOff>0</xdr:rowOff>
    </xdr:from>
    <xdr:to>
      <xdr:col>4</xdr:col>
      <xdr:colOff>76200</xdr:colOff>
      <xdr:row>282</xdr:row>
      <xdr:rowOff>28575</xdr:rowOff>
    </xdr:to>
    <xdr:sp macro="" textlink="">
      <xdr:nvSpPr>
        <xdr:cNvPr id="806" name="Text Box 2">
          <a:extLst>
            <a:ext uri="{FF2B5EF4-FFF2-40B4-BE49-F238E27FC236}">
              <a16:creationId xmlns:a16="http://schemas.microsoft.com/office/drawing/2014/main" id="{00000000-0008-0000-0400-000026030000}"/>
            </a:ext>
          </a:extLst>
        </xdr:cNvPr>
        <xdr:cNvSpPr txBox="1">
          <a:spLocks noChangeArrowheads="1"/>
        </xdr:cNvSpPr>
      </xdr:nvSpPr>
      <xdr:spPr bwMode="auto">
        <a:xfrm>
          <a:off x="4419600" y="25041225"/>
          <a:ext cx="533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282</xdr:row>
      <xdr:rowOff>0</xdr:rowOff>
    </xdr:from>
    <xdr:to>
      <xdr:col>4</xdr:col>
      <xdr:colOff>76200</xdr:colOff>
      <xdr:row>283</xdr:row>
      <xdr:rowOff>28576</xdr:rowOff>
    </xdr:to>
    <xdr:sp macro="" textlink="">
      <xdr:nvSpPr>
        <xdr:cNvPr id="807" name="Text Box 2">
          <a:extLst>
            <a:ext uri="{FF2B5EF4-FFF2-40B4-BE49-F238E27FC236}">
              <a16:creationId xmlns:a16="http://schemas.microsoft.com/office/drawing/2014/main" id="{00000000-0008-0000-0400-000027030000}"/>
            </a:ext>
          </a:extLst>
        </xdr:cNvPr>
        <xdr:cNvSpPr txBox="1">
          <a:spLocks noChangeArrowheads="1"/>
        </xdr:cNvSpPr>
      </xdr:nvSpPr>
      <xdr:spPr bwMode="auto">
        <a:xfrm>
          <a:off x="4419600" y="25193625"/>
          <a:ext cx="533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283</xdr:row>
      <xdr:rowOff>0</xdr:rowOff>
    </xdr:from>
    <xdr:to>
      <xdr:col>4</xdr:col>
      <xdr:colOff>76200</xdr:colOff>
      <xdr:row>284</xdr:row>
      <xdr:rowOff>28574</xdr:rowOff>
    </xdr:to>
    <xdr:sp macro="" textlink="">
      <xdr:nvSpPr>
        <xdr:cNvPr id="808" name="Text Box 2">
          <a:extLst>
            <a:ext uri="{FF2B5EF4-FFF2-40B4-BE49-F238E27FC236}">
              <a16:creationId xmlns:a16="http://schemas.microsoft.com/office/drawing/2014/main" id="{00000000-0008-0000-0400-000028030000}"/>
            </a:ext>
          </a:extLst>
        </xdr:cNvPr>
        <xdr:cNvSpPr txBox="1">
          <a:spLocks noChangeArrowheads="1"/>
        </xdr:cNvSpPr>
      </xdr:nvSpPr>
      <xdr:spPr bwMode="auto">
        <a:xfrm>
          <a:off x="4419600" y="25346025"/>
          <a:ext cx="533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284</xdr:row>
      <xdr:rowOff>0</xdr:rowOff>
    </xdr:from>
    <xdr:to>
      <xdr:col>4</xdr:col>
      <xdr:colOff>76200</xdr:colOff>
      <xdr:row>285</xdr:row>
      <xdr:rowOff>66676</xdr:rowOff>
    </xdr:to>
    <xdr:sp macro="" textlink="">
      <xdr:nvSpPr>
        <xdr:cNvPr id="809" name="Text Box 2">
          <a:extLst>
            <a:ext uri="{FF2B5EF4-FFF2-40B4-BE49-F238E27FC236}">
              <a16:creationId xmlns:a16="http://schemas.microsoft.com/office/drawing/2014/main" id="{00000000-0008-0000-0400-000029030000}"/>
            </a:ext>
          </a:extLst>
        </xdr:cNvPr>
        <xdr:cNvSpPr txBox="1">
          <a:spLocks noChangeArrowheads="1"/>
        </xdr:cNvSpPr>
      </xdr:nvSpPr>
      <xdr:spPr bwMode="auto">
        <a:xfrm>
          <a:off x="4419600" y="25498425"/>
          <a:ext cx="533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285</xdr:row>
      <xdr:rowOff>0</xdr:rowOff>
    </xdr:from>
    <xdr:to>
      <xdr:col>4</xdr:col>
      <xdr:colOff>76200</xdr:colOff>
      <xdr:row>286</xdr:row>
      <xdr:rowOff>66674</xdr:rowOff>
    </xdr:to>
    <xdr:sp macro="" textlink="">
      <xdr:nvSpPr>
        <xdr:cNvPr id="810" name="Text Box 2">
          <a:extLst>
            <a:ext uri="{FF2B5EF4-FFF2-40B4-BE49-F238E27FC236}">
              <a16:creationId xmlns:a16="http://schemas.microsoft.com/office/drawing/2014/main" id="{00000000-0008-0000-0400-00002A030000}"/>
            </a:ext>
          </a:extLst>
        </xdr:cNvPr>
        <xdr:cNvSpPr txBox="1">
          <a:spLocks noChangeArrowheads="1"/>
        </xdr:cNvSpPr>
      </xdr:nvSpPr>
      <xdr:spPr bwMode="auto">
        <a:xfrm>
          <a:off x="4419600" y="25660350"/>
          <a:ext cx="533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286</xdr:row>
      <xdr:rowOff>0</xdr:rowOff>
    </xdr:from>
    <xdr:to>
      <xdr:col>4</xdr:col>
      <xdr:colOff>76200</xdr:colOff>
      <xdr:row>287</xdr:row>
      <xdr:rowOff>66675</xdr:rowOff>
    </xdr:to>
    <xdr:sp macro="" textlink="">
      <xdr:nvSpPr>
        <xdr:cNvPr id="811" name="Text Box 2">
          <a:extLst>
            <a:ext uri="{FF2B5EF4-FFF2-40B4-BE49-F238E27FC236}">
              <a16:creationId xmlns:a16="http://schemas.microsoft.com/office/drawing/2014/main" id="{00000000-0008-0000-0400-00002B030000}"/>
            </a:ext>
          </a:extLst>
        </xdr:cNvPr>
        <xdr:cNvSpPr txBox="1">
          <a:spLocks noChangeArrowheads="1"/>
        </xdr:cNvSpPr>
      </xdr:nvSpPr>
      <xdr:spPr bwMode="auto">
        <a:xfrm>
          <a:off x="4419600" y="25822275"/>
          <a:ext cx="533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287</xdr:row>
      <xdr:rowOff>0</xdr:rowOff>
    </xdr:from>
    <xdr:to>
      <xdr:col>4</xdr:col>
      <xdr:colOff>76200</xdr:colOff>
      <xdr:row>288</xdr:row>
      <xdr:rowOff>66676</xdr:rowOff>
    </xdr:to>
    <xdr:sp macro="" textlink="">
      <xdr:nvSpPr>
        <xdr:cNvPr id="812" name="Text Box 2">
          <a:extLst>
            <a:ext uri="{FF2B5EF4-FFF2-40B4-BE49-F238E27FC236}">
              <a16:creationId xmlns:a16="http://schemas.microsoft.com/office/drawing/2014/main" id="{00000000-0008-0000-0400-00002C030000}"/>
            </a:ext>
          </a:extLst>
        </xdr:cNvPr>
        <xdr:cNvSpPr txBox="1">
          <a:spLocks noChangeArrowheads="1"/>
        </xdr:cNvSpPr>
      </xdr:nvSpPr>
      <xdr:spPr bwMode="auto">
        <a:xfrm>
          <a:off x="4419600" y="25984200"/>
          <a:ext cx="533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4</xdr:col>
      <xdr:colOff>76200</xdr:colOff>
      <xdr:row>289</xdr:row>
      <xdr:rowOff>66674</xdr:rowOff>
    </xdr:to>
    <xdr:sp macro="" textlink="">
      <xdr:nvSpPr>
        <xdr:cNvPr id="813" name="Text Box 2">
          <a:extLst>
            <a:ext uri="{FF2B5EF4-FFF2-40B4-BE49-F238E27FC236}">
              <a16:creationId xmlns:a16="http://schemas.microsoft.com/office/drawing/2014/main" id="{00000000-0008-0000-0400-00002D030000}"/>
            </a:ext>
          </a:extLst>
        </xdr:cNvPr>
        <xdr:cNvSpPr txBox="1">
          <a:spLocks noChangeArrowheads="1"/>
        </xdr:cNvSpPr>
      </xdr:nvSpPr>
      <xdr:spPr bwMode="auto">
        <a:xfrm>
          <a:off x="4419600" y="26146125"/>
          <a:ext cx="533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289</xdr:row>
      <xdr:rowOff>0</xdr:rowOff>
    </xdr:from>
    <xdr:to>
      <xdr:col>4</xdr:col>
      <xdr:colOff>76200</xdr:colOff>
      <xdr:row>290</xdr:row>
      <xdr:rowOff>66676</xdr:rowOff>
    </xdr:to>
    <xdr:sp macro="" textlink="">
      <xdr:nvSpPr>
        <xdr:cNvPr id="814" name="Text Box 2">
          <a:extLst>
            <a:ext uri="{FF2B5EF4-FFF2-40B4-BE49-F238E27FC236}">
              <a16:creationId xmlns:a16="http://schemas.microsoft.com/office/drawing/2014/main" id="{00000000-0008-0000-0400-00002E030000}"/>
            </a:ext>
          </a:extLst>
        </xdr:cNvPr>
        <xdr:cNvSpPr txBox="1">
          <a:spLocks noChangeArrowheads="1"/>
        </xdr:cNvSpPr>
      </xdr:nvSpPr>
      <xdr:spPr bwMode="auto">
        <a:xfrm>
          <a:off x="4419600" y="26308050"/>
          <a:ext cx="533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290</xdr:row>
      <xdr:rowOff>0</xdr:rowOff>
    </xdr:from>
    <xdr:to>
      <xdr:col>4</xdr:col>
      <xdr:colOff>76200</xdr:colOff>
      <xdr:row>291</xdr:row>
      <xdr:rowOff>50800</xdr:rowOff>
    </xdr:to>
    <xdr:sp macro="" textlink="">
      <xdr:nvSpPr>
        <xdr:cNvPr id="815" name="Text Box 2">
          <a:extLst>
            <a:ext uri="{FF2B5EF4-FFF2-40B4-BE49-F238E27FC236}">
              <a16:creationId xmlns:a16="http://schemas.microsoft.com/office/drawing/2014/main" id="{00000000-0008-0000-0400-00002F030000}"/>
            </a:ext>
          </a:extLst>
        </xdr:cNvPr>
        <xdr:cNvSpPr txBox="1">
          <a:spLocks noChangeArrowheads="1"/>
        </xdr:cNvSpPr>
      </xdr:nvSpPr>
      <xdr:spPr bwMode="auto">
        <a:xfrm>
          <a:off x="4419600" y="26469975"/>
          <a:ext cx="533400" cy="222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281</xdr:row>
      <xdr:rowOff>0</xdr:rowOff>
    </xdr:from>
    <xdr:to>
      <xdr:col>4</xdr:col>
      <xdr:colOff>76200</xdr:colOff>
      <xdr:row>282</xdr:row>
      <xdr:rowOff>28575</xdr:rowOff>
    </xdr:to>
    <xdr:sp macro="" textlink="">
      <xdr:nvSpPr>
        <xdr:cNvPr id="816" name="Text Box 2">
          <a:extLst>
            <a:ext uri="{FF2B5EF4-FFF2-40B4-BE49-F238E27FC236}">
              <a16:creationId xmlns:a16="http://schemas.microsoft.com/office/drawing/2014/main" id="{00000000-0008-0000-0400-000030030000}"/>
            </a:ext>
          </a:extLst>
        </xdr:cNvPr>
        <xdr:cNvSpPr txBox="1">
          <a:spLocks noChangeArrowheads="1"/>
        </xdr:cNvSpPr>
      </xdr:nvSpPr>
      <xdr:spPr bwMode="auto">
        <a:xfrm>
          <a:off x="4419600" y="25041225"/>
          <a:ext cx="533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282</xdr:row>
      <xdr:rowOff>0</xdr:rowOff>
    </xdr:from>
    <xdr:to>
      <xdr:col>4</xdr:col>
      <xdr:colOff>76200</xdr:colOff>
      <xdr:row>283</xdr:row>
      <xdr:rowOff>28578</xdr:rowOff>
    </xdr:to>
    <xdr:sp macro="" textlink="">
      <xdr:nvSpPr>
        <xdr:cNvPr id="817" name="Text Box 2">
          <a:extLst>
            <a:ext uri="{FF2B5EF4-FFF2-40B4-BE49-F238E27FC236}">
              <a16:creationId xmlns:a16="http://schemas.microsoft.com/office/drawing/2014/main" id="{00000000-0008-0000-0400-000031030000}"/>
            </a:ext>
          </a:extLst>
        </xdr:cNvPr>
        <xdr:cNvSpPr txBox="1">
          <a:spLocks noChangeArrowheads="1"/>
        </xdr:cNvSpPr>
      </xdr:nvSpPr>
      <xdr:spPr bwMode="auto">
        <a:xfrm>
          <a:off x="4419600" y="25193625"/>
          <a:ext cx="533400" cy="180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281</xdr:row>
      <xdr:rowOff>0</xdr:rowOff>
    </xdr:from>
    <xdr:to>
      <xdr:col>4</xdr:col>
      <xdr:colOff>76200</xdr:colOff>
      <xdr:row>282</xdr:row>
      <xdr:rowOff>28574</xdr:rowOff>
    </xdr:to>
    <xdr:sp macro="" textlink="">
      <xdr:nvSpPr>
        <xdr:cNvPr id="818" name="Text Box 2">
          <a:extLst>
            <a:ext uri="{FF2B5EF4-FFF2-40B4-BE49-F238E27FC236}">
              <a16:creationId xmlns:a16="http://schemas.microsoft.com/office/drawing/2014/main" id="{00000000-0008-0000-0400-000032030000}"/>
            </a:ext>
          </a:extLst>
        </xdr:cNvPr>
        <xdr:cNvSpPr txBox="1">
          <a:spLocks noChangeArrowheads="1"/>
        </xdr:cNvSpPr>
      </xdr:nvSpPr>
      <xdr:spPr bwMode="auto">
        <a:xfrm>
          <a:off x="4419600" y="25041225"/>
          <a:ext cx="533400" cy="180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283</xdr:row>
      <xdr:rowOff>0</xdr:rowOff>
    </xdr:from>
    <xdr:to>
      <xdr:col>4</xdr:col>
      <xdr:colOff>76200</xdr:colOff>
      <xdr:row>284</xdr:row>
      <xdr:rowOff>28574</xdr:rowOff>
    </xdr:to>
    <xdr:sp macro="" textlink="">
      <xdr:nvSpPr>
        <xdr:cNvPr id="819" name="Text Box 2">
          <a:extLst>
            <a:ext uri="{FF2B5EF4-FFF2-40B4-BE49-F238E27FC236}">
              <a16:creationId xmlns:a16="http://schemas.microsoft.com/office/drawing/2014/main" id="{00000000-0008-0000-0400-000033030000}"/>
            </a:ext>
          </a:extLst>
        </xdr:cNvPr>
        <xdr:cNvSpPr txBox="1">
          <a:spLocks noChangeArrowheads="1"/>
        </xdr:cNvSpPr>
      </xdr:nvSpPr>
      <xdr:spPr bwMode="auto">
        <a:xfrm>
          <a:off x="4419600" y="25346025"/>
          <a:ext cx="533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282</xdr:row>
      <xdr:rowOff>0</xdr:rowOff>
    </xdr:from>
    <xdr:to>
      <xdr:col>4</xdr:col>
      <xdr:colOff>76200</xdr:colOff>
      <xdr:row>283</xdr:row>
      <xdr:rowOff>28577</xdr:rowOff>
    </xdr:to>
    <xdr:sp macro="" textlink="">
      <xdr:nvSpPr>
        <xdr:cNvPr id="820" name="Text Box 2">
          <a:extLst>
            <a:ext uri="{FF2B5EF4-FFF2-40B4-BE49-F238E27FC236}">
              <a16:creationId xmlns:a16="http://schemas.microsoft.com/office/drawing/2014/main" id="{00000000-0008-0000-0400-000034030000}"/>
            </a:ext>
          </a:extLst>
        </xdr:cNvPr>
        <xdr:cNvSpPr txBox="1">
          <a:spLocks noChangeArrowheads="1"/>
        </xdr:cNvSpPr>
      </xdr:nvSpPr>
      <xdr:spPr bwMode="auto">
        <a:xfrm>
          <a:off x="4419600" y="25193625"/>
          <a:ext cx="533400" cy="180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283</xdr:row>
      <xdr:rowOff>0</xdr:rowOff>
    </xdr:from>
    <xdr:to>
      <xdr:col>4</xdr:col>
      <xdr:colOff>76200</xdr:colOff>
      <xdr:row>284</xdr:row>
      <xdr:rowOff>28573</xdr:rowOff>
    </xdr:to>
    <xdr:sp macro="" textlink="">
      <xdr:nvSpPr>
        <xdr:cNvPr id="821" name="Text Box 2">
          <a:extLst>
            <a:ext uri="{FF2B5EF4-FFF2-40B4-BE49-F238E27FC236}">
              <a16:creationId xmlns:a16="http://schemas.microsoft.com/office/drawing/2014/main" id="{00000000-0008-0000-0400-000035030000}"/>
            </a:ext>
          </a:extLst>
        </xdr:cNvPr>
        <xdr:cNvSpPr txBox="1">
          <a:spLocks noChangeArrowheads="1"/>
        </xdr:cNvSpPr>
      </xdr:nvSpPr>
      <xdr:spPr bwMode="auto">
        <a:xfrm>
          <a:off x="4419600" y="25346025"/>
          <a:ext cx="533400" cy="180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284</xdr:row>
      <xdr:rowOff>0</xdr:rowOff>
    </xdr:from>
    <xdr:to>
      <xdr:col>4</xdr:col>
      <xdr:colOff>76200</xdr:colOff>
      <xdr:row>285</xdr:row>
      <xdr:rowOff>28577</xdr:rowOff>
    </xdr:to>
    <xdr:sp macro="" textlink="">
      <xdr:nvSpPr>
        <xdr:cNvPr id="822" name="Text Box 2">
          <a:extLst>
            <a:ext uri="{FF2B5EF4-FFF2-40B4-BE49-F238E27FC236}">
              <a16:creationId xmlns:a16="http://schemas.microsoft.com/office/drawing/2014/main" id="{00000000-0008-0000-0400-000036030000}"/>
            </a:ext>
          </a:extLst>
        </xdr:cNvPr>
        <xdr:cNvSpPr txBox="1">
          <a:spLocks noChangeArrowheads="1"/>
        </xdr:cNvSpPr>
      </xdr:nvSpPr>
      <xdr:spPr bwMode="auto">
        <a:xfrm>
          <a:off x="4419600" y="25498425"/>
          <a:ext cx="5334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283</xdr:row>
      <xdr:rowOff>0</xdr:rowOff>
    </xdr:from>
    <xdr:to>
      <xdr:col>4</xdr:col>
      <xdr:colOff>76200</xdr:colOff>
      <xdr:row>284</xdr:row>
      <xdr:rowOff>28573</xdr:rowOff>
    </xdr:to>
    <xdr:sp macro="" textlink="">
      <xdr:nvSpPr>
        <xdr:cNvPr id="823" name="Text Box 2">
          <a:extLst>
            <a:ext uri="{FF2B5EF4-FFF2-40B4-BE49-F238E27FC236}">
              <a16:creationId xmlns:a16="http://schemas.microsoft.com/office/drawing/2014/main" id="{00000000-0008-0000-0400-000037030000}"/>
            </a:ext>
          </a:extLst>
        </xdr:cNvPr>
        <xdr:cNvSpPr txBox="1">
          <a:spLocks noChangeArrowheads="1"/>
        </xdr:cNvSpPr>
      </xdr:nvSpPr>
      <xdr:spPr bwMode="auto">
        <a:xfrm>
          <a:off x="4419600" y="25346025"/>
          <a:ext cx="533400" cy="180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284</xdr:row>
      <xdr:rowOff>0</xdr:rowOff>
    </xdr:from>
    <xdr:to>
      <xdr:col>4</xdr:col>
      <xdr:colOff>76200</xdr:colOff>
      <xdr:row>285</xdr:row>
      <xdr:rowOff>28576</xdr:rowOff>
    </xdr:to>
    <xdr:sp macro="" textlink="">
      <xdr:nvSpPr>
        <xdr:cNvPr id="824" name="Text Box 2">
          <a:extLst>
            <a:ext uri="{FF2B5EF4-FFF2-40B4-BE49-F238E27FC236}">
              <a16:creationId xmlns:a16="http://schemas.microsoft.com/office/drawing/2014/main" id="{00000000-0008-0000-0400-000038030000}"/>
            </a:ext>
          </a:extLst>
        </xdr:cNvPr>
        <xdr:cNvSpPr txBox="1">
          <a:spLocks noChangeArrowheads="1"/>
        </xdr:cNvSpPr>
      </xdr:nvSpPr>
      <xdr:spPr bwMode="auto">
        <a:xfrm>
          <a:off x="4419600" y="25498425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285</xdr:row>
      <xdr:rowOff>0</xdr:rowOff>
    </xdr:from>
    <xdr:to>
      <xdr:col>4</xdr:col>
      <xdr:colOff>76200</xdr:colOff>
      <xdr:row>286</xdr:row>
      <xdr:rowOff>28575</xdr:rowOff>
    </xdr:to>
    <xdr:sp macro="" textlink="">
      <xdr:nvSpPr>
        <xdr:cNvPr id="825" name="Text Box 2">
          <a:extLst>
            <a:ext uri="{FF2B5EF4-FFF2-40B4-BE49-F238E27FC236}">
              <a16:creationId xmlns:a16="http://schemas.microsoft.com/office/drawing/2014/main" id="{00000000-0008-0000-0400-000039030000}"/>
            </a:ext>
          </a:extLst>
        </xdr:cNvPr>
        <xdr:cNvSpPr txBox="1">
          <a:spLocks noChangeArrowheads="1"/>
        </xdr:cNvSpPr>
      </xdr:nvSpPr>
      <xdr:spPr bwMode="auto">
        <a:xfrm>
          <a:off x="4419600" y="25660350"/>
          <a:ext cx="5334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284</xdr:row>
      <xdr:rowOff>0</xdr:rowOff>
    </xdr:from>
    <xdr:to>
      <xdr:col>4</xdr:col>
      <xdr:colOff>76200</xdr:colOff>
      <xdr:row>285</xdr:row>
      <xdr:rowOff>28576</xdr:rowOff>
    </xdr:to>
    <xdr:sp macro="" textlink="">
      <xdr:nvSpPr>
        <xdr:cNvPr id="826" name="Text Box 2">
          <a:extLst>
            <a:ext uri="{FF2B5EF4-FFF2-40B4-BE49-F238E27FC236}">
              <a16:creationId xmlns:a16="http://schemas.microsoft.com/office/drawing/2014/main" id="{00000000-0008-0000-0400-00003A030000}"/>
            </a:ext>
          </a:extLst>
        </xdr:cNvPr>
        <xdr:cNvSpPr txBox="1">
          <a:spLocks noChangeArrowheads="1"/>
        </xdr:cNvSpPr>
      </xdr:nvSpPr>
      <xdr:spPr bwMode="auto">
        <a:xfrm>
          <a:off x="4419600" y="25498425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285</xdr:row>
      <xdr:rowOff>0</xdr:rowOff>
    </xdr:from>
    <xdr:to>
      <xdr:col>4</xdr:col>
      <xdr:colOff>76200</xdr:colOff>
      <xdr:row>286</xdr:row>
      <xdr:rowOff>28574</xdr:rowOff>
    </xdr:to>
    <xdr:sp macro="" textlink="">
      <xdr:nvSpPr>
        <xdr:cNvPr id="827" name="Text Box 2">
          <a:extLst>
            <a:ext uri="{FF2B5EF4-FFF2-40B4-BE49-F238E27FC236}">
              <a16:creationId xmlns:a16="http://schemas.microsoft.com/office/drawing/2014/main" id="{00000000-0008-0000-0400-00003B030000}"/>
            </a:ext>
          </a:extLst>
        </xdr:cNvPr>
        <xdr:cNvSpPr txBox="1">
          <a:spLocks noChangeArrowheads="1"/>
        </xdr:cNvSpPr>
      </xdr:nvSpPr>
      <xdr:spPr bwMode="auto">
        <a:xfrm>
          <a:off x="4419600" y="25660350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286</xdr:row>
      <xdr:rowOff>0</xdr:rowOff>
    </xdr:from>
    <xdr:to>
      <xdr:col>4</xdr:col>
      <xdr:colOff>76200</xdr:colOff>
      <xdr:row>287</xdr:row>
      <xdr:rowOff>28576</xdr:rowOff>
    </xdr:to>
    <xdr:sp macro="" textlink="">
      <xdr:nvSpPr>
        <xdr:cNvPr id="828" name="Text Box 2">
          <a:extLst>
            <a:ext uri="{FF2B5EF4-FFF2-40B4-BE49-F238E27FC236}">
              <a16:creationId xmlns:a16="http://schemas.microsoft.com/office/drawing/2014/main" id="{00000000-0008-0000-0400-00003C030000}"/>
            </a:ext>
          </a:extLst>
        </xdr:cNvPr>
        <xdr:cNvSpPr txBox="1">
          <a:spLocks noChangeArrowheads="1"/>
        </xdr:cNvSpPr>
      </xdr:nvSpPr>
      <xdr:spPr bwMode="auto">
        <a:xfrm>
          <a:off x="4419600" y="25822275"/>
          <a:ext cx="5334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285</xdr:row>
      <xdr:rowOff>0</xdr:rowOff>
    </xdr:from>
    <xdr:to>
      <xdr:col>4</xdr:col>
      <xdr:colOff>76200</xdr:colOff>
      <xdr:row>286</xdr:row>
      <xdr:rowOff>28574</xdr:rowOff>
    </xdr:to>
    <xdr:sp macro="" textlink="">
      <xdr:nvSpPr>
        <xdr:cNvPr id="829" name="Text Box 2">
          <a:extLst>
            <a:ext uri="{FF2B5EF4-FFF2-40B4-BE49-F238E27FC236}">
              <a16:creationId xmlns:a16="http://schemas.microsoft.com/office/drawing/2014/main" id="{00000000-0008-0000-0400-00003D030000}"/>
            </a:ext>
          </a:extLst>
        </xdr:cNvPr>
        <xdr:cNvSpPr txBox="1">
          <a:spLocks noChangeArrowheads="1"/>
        </xdr:cNvSpPr>
      </xdr:nvSpPr>
      <xdr:spPr bwMode="auto">
        <a:xfrm>
          <a:off x="4419600" y="25660350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286</xdr:row>
      <xdr:rowOff>0</xdr:rowOff>
    </xdr:from>
    <xdr:to>
      <xdr:col>4</xdr:col>
      <xdr:colOff>76200</xdr:colOff>
      <xdr:row>287</xdr:row>
      <xdr:rowOff>28575</xdr:rowOff>
    </xdr:to>
    <xdr:sp macro="" textlink="">
      <xdr:nvSpPr>
        <xdr:cNvPr id="830" name="Text Box 2">
          <a:extLst>
            <a:ext uri="{FF2B5EF4-FFF2-40B4-BE49-F238E27FC236}">
              <a16:creationId xmlns:a16="http://schemas.microsoft.com/office/drawing/2014/main" id="{00000000-0008-0000-0400-00003E030000}"/>
            </a:ext>
          </a:extLst>
        </xdr:cNvPr>
        <xdr:cNvSpPr txBox="1">
          <a:spLocks noChangeArrowheads="1"/>
        </xdr:cNvSpPr>
      </xdr:nvSpPr>
      <xdr:spPr bwMode="auto">
        <a:xfrm>
          <a:off x="4419600" y="25822275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287</xdr:row>
      <xdr:rowOff>0</xdr:rowOff>
    </xdr:from>
    <xdr:to>
      <xdr:col>4</xdr:col>
      <xdr:colOff>76200</xdr:colOff>
      <xdr:row>288</xdr:row>
      <xdr:rowOff>28577</xdr:rowOff>
    </xdr:to>
    <xdr:sp macro="" textlink="">
      <xdr:nvSpPr>
        <xdr:cNvPr id="831" name="Text Box 2">
          <a:extLst>
            <a:ext uri="{FF2B5EF4-FFF2-40B4-BE49-F238E27FC236}">
              <a16:creationId xmlns:a16="http://schemas.microsoft.com/office/drawing/2014/main" id="{00000000-0008-0000-0400-00003F030000}"/>
            </a:ext>
          </a:extLst>
        </xdr:cNvPr>
        <xdr:cNvSpPr txBox="1">
          <a:spLocks noChangeArrowheads="1"/>
        </xdr:cNvSpPr>
      </xdr:nvSpPr>
      <xdr:spPr bwMode="auto">
        <a:xfrm>
          <a:off x="4419600" y="25984200"/>
          <a:ext cx="5334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286</xdr:row>
      <xdr:rowOff>0</xdr:rowOff>
    </xdr:from>
    <xdr:to>
      <xdr:col>4</xdr:col>
      <xdr:colOff>76200</xdr:colOff>
      <xdr:row>287</xdr:row>
      <xdr:rowOff>28575</xdr:rowOff>
    </xdr:to>
    <xdr:sp macro="" textlink="">
      <xdr:nvSpPr>
        <xdr:cNvPr id="832" name="Text Box 2">
          <a:extLst>
            <a:ext uri="{FF2B5EF4-FFF2-40B4-BE49-F238E27FC236}">
              <a16:creationId xmlns:a16="http://schemas.microsoft.com/office/drawing/2014/main" id="{00000000-0008-0000-0400-000040030000}"/>
            </a:ext>
          </a:extLst>
        </xdr:cNvPr>
        <xdr:cNvSpPr txBox="1">
          <a:spLocks noChangeArrowheads="1"/>
        </xdr:cNvSpPr>
      </xdr:nvSpPr>
      <xdr:spPr bwMode="auto">
        <a:xfrm>
          <a:off x="4419600" y="25822275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287</xdr:row>
      <xdr:rowOff>0</xdr:rowOff>
    </xdr:from>
    <xdr:to>
      <xdr:col>4</xdr:col>
      <xdr:colOff>76200</xdr:colOff>
      <xdr:row>288</xdr:row>
      <xdr:rowOff>28576</xdr:rowOff>
    </xdr:to>
    <xdr:sp macro="" textlink="">
      <xdr:nvSpPr>
        <xdr:cNvPr id="833" name="Text Box 2">
          <a:extLst>
            <a:ext uri="{FF2B5EF4-FFF2-40B4-BE49-F238E27FC236}">
              <a16:creationId xmlns:a16="http://schemas.microsoft.com/office/drawing/2014/main" id="{00000000-0008-0000-0400-000041030000}"/>
            </a:ext>
          </a:extLst>
        </xdr:cNvPr>
        <xdr:cNvSpPr txBox="1">
          <a:spLocks noChangeArrowheads="1"/>
        </xdr:cNvSpPr>
      </xdr:nvSpPr>
      <xdr:spPr bwMode="auto">
        <a:xfrm>
          <a:off x="4419600" y="25984200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4</xdr:col>
      <xdr:colOff>76200</xdr:colOff>
      <xdr:row>289</xdr:row>
      <xdr:rowOff>28575</xdr:rowOff>
    </xdr:to>
    <xdr:sp macro="" textlink="">
      <xdr:nvSpPr>
        <xdr:cNvPr id="834" name="Text Box 2">
          <a:extLst>
            <a:ext uri="{FF2B5EF4-FFF2-40B4-BE49-F238E27FC236}">
              <a16:creationId xmlns:a16="http://schemas.microsoft.com/office/drawing/2014/main" id="{00000000-0008-0000-0400-000042030000}"/>
            </a:ext>
          </a:extLst>
        </xdr:cNvPr>
        <xdr:cNvSpPr txBox="1">
          <a:spLocks noChangeArrowheads="1"/>
        </xdr:cNvSpPr>
      </xdr:nvSpPr>
      <xdr:spPr bwMode="auto">
        <a:xfrm>
          <a:off x="4419600" y="26146125"/>
          <a:ext cx="5334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287</xdr:row>
      <xdr:rowOff>0</xdr:rowOff>
    </xdr:from>
    <xdr:to>
      <xdr:col>4</xdr:col>
      <xdr:colOff>76200</xdr:colOff>
      <xdr:row>288</xdr:row>
      <xdr:rowOff>28576</xdr:rowOff>
    </xdr:to>
    <xdr:sp macro="" textlink="">
      <xdr:nvSpPr>
        <xdr:cNvPr id="835" name="Text Box 2">
          <a:extLst>
            <a:ext uri="{FF2B5EF4-FFF2-40B4-BE49-F238E27FC236}">
              <a16:creationId xmlns:a16="http://schemas.microsoft.com/office/drawing/2014/main" id="{00000000-0008-0000-0400-000043030000}"/>
            </a:ext>
          </a:extLst>
        </xdr:cNvPr>
        <xdr:cNvSpPr txBox="1">
          <a:spLocks noChangeArrowheads="1"/>
        </xdr:cNvSpPr>
      </xdr:nvSpPr>
      <xdr:spPr bwMode="auto">
        <a:xfrm>
          <a:off x="4419600" y="25984200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4</xdr:col>
      <xdr:colOff>76200</xdr:colOff>
      <xdr:row>289</xdr:row>
      <xdr:rowOff>28574</xdr:rowOff>
    </xdr:to>
    <xdr:sp macro="" textlink="">
      <xdr:nvSpPr>
        <xdr:cNvPr id="836" name="Text Box 2">
          <a:extLst>
            <a:ext uri="{FF2B5EF4-FFF2-40B4-BE49-F238E27FC236}">
              <a16:creationId xmlns:a16="http://schemas.microsoft.com/office/drawing/2014/main" id="{00000000-0008-0000-0400-000044030000}"/>
            </a:ext>
          </a:extLst>
        </xdr:cNvPr>
        <xdr:cNvSpPr txBox="1">
          <a:spLocks noChangeArrowheads="1"/>
        </xdr:cNvSpPr>
      </xdr:nvSpPr>
      <xdr:spPr bwMode="auto">
        <a:xfrm>
          <a:off x="4419600" y="26146125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289</xdr:row>
      <xdr:rowOff>0</xdr:rowOff>
    </xdr:from>
    <xdr:to>
      <xdr:col>4</xdr:col>
      <xdr:colOff>76200</xdr:colOff>
      <xdr:row>290</xdr:row>
      <xdr:rowOff>28577</xdr:rowOff>
    </xdr:to>
    <xdr:sp macro="" textlink="">
      <xdr:nvSpPr>
        <xdr:cNvPr id="837" name="Text Box 2">
          <a:extLst>
            <a:ext uri="{FF2B5EF4-FFF2-40B4-BE49-F238E27FC236}">
              <a16:creationId xmlns:a16="http://schemas.microsoft.com/office/drawing/2014/main" id="{00000000-0008-0000-0400-000045030000}"/>
            </a:ext>
          </a:extLst>
        </xdr:cNvPr>
        <xdr:cNvSpPr txBox="1">
          <a:spLocks noChangeArrowheads="1"/>
        </xdr:cNvSpPr>
      </xdr:nvSpPr>
      <xdr:spPr bwMode="auto">
        <a:xfrm>
          <a:off x="4419600" y="26308050"/>
          <a:ext cx="5334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4</xdr:col>
      <xdr:colOff>76200</xdr:colOff>
      <xdr:row>289</xdr:row>
      <xdr:rowOff>28574</xdr:rowOff>
    </xdr:to>
    <xdr:sp macro="" textlink="">
      <xdr:nvSpPr>
        <xdr:cNvPr id="838" name="Text Box 2">
          <a:extLst>
            <a:ext uri="{FF2B5EF4-FFF2-40B4-BE49-F238E27FC236}">
              <a16:creationId xmlns:a16="http://schemas.microsoft.com/office/drawing/2014/main" id="{00000000-0008-0000-0400-000046030000}"/>
            </a:ext>
          </a:extLst>
        </xdr:cNvPr>
        <xdr:cNvSpPr txBox="1">
          <a:spLocks noChangeArrowheads="1"/>
        </xdr:cNvSpPr>
      </xdr:nvSpPr>
      <xdr:spPr bwMode="auto">
        <a:xfrm>
          <a:off x="4419600" y="26146125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289</xdr:row>
      <xdr:rowOff>0</xdr:rowOff>
    </xdr:from>
    <xdr:to>
      <xdr:col>4</xdr:col>
      <xdr:colOff>76200</xdr:colOff>
      <xdr:row>290</xdr:row>
      <xdr:rowOff>28576</xdr:rowOff>
    </xdr:to>
    <xdr:sp macro="" textlink="">
      <xdr:nvSpPr>
        <xdr:cNvPr id="839" name="Text Box 2">
          <a:extLst>
            <a:ext uri="{FF2B5EF4-FFF2-40B4-BE49-F238E27FC236}">
              <a16:creationId xmlns:a16="http://schemas.microsoft.com/office/drawing/2014/main" id="{00000000-0008-0000-0400-000047030000}"/>
            </a:ext>
          </a:extLst>
        </xdr:cNvPr>
        <xdr:cNvSpPr txBox="1">
          <a:spLocks noChangeArrowheads="1"/>
        </xdr:cNvSpPr>
      </xdr:nvSpPr>
      <xdr:spPr bwMode="auto">
        <a:xfrm>
          <a:off x="4419600" y="26308050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290</xdr:row>
      <xdr:rowOff>0</xdr:rowOff>
    </xdr:from>
    <xdr:to>
      <xdr:col>4</xdr:col>
      <xdr:colOff>76200</xdr:colOff>
      <xdr:row>291</xdr:row>
      <xdr:rowOff>12701</xdr:rowOff>
    </xdr:to>
    <xdr:sp macro="" textlink="">
      <xdr:nvSpPr>
        <xdr:cNvPr id="840" name="Text Box 2">
          <a:extLst>
            <a:ext uri="{FF2B5EF4-FFF2-40B4-BE49-F238E27FC236}">
              <a16:creationId xmlns:a16="http://schemas.microsoft.com/office/drawing/2014/main" id="{00000000-0008-0000-0400-000048030000}"/>
            </a:ext>
          </a:extLst>
        </xdr:cNvPr>
        <xdr:cNvSpPr txBox="1">
          <a:spLocks noChangeArrowheads="1"/>
        </xdr:cNvSpPr>
      </xdr:nvSpPr>
      <xdr:spPr bwMode="auto">
        <a:xfrm>
          <a:off x="4419600" y="26469975"/>
          <a:ext cx="533400" cy="184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289</xdr:row>
      <xdr:rowOff>0</xdr:rowOff>
    </xdr:from>
    <xdr:to>
      <xdr:col>4</xdr:col>
      <xdr:colOff>76200</xdr:colOff>
      <xdr:row>290</xdr:row>
      <xdr:rowOff>28576</xdr:rowOff>
    </xdr:to>
    <xdr:sp macro="" textlink="">
      <xdr:nvSpPr>
        <xdr:cNvPr id="841" name="Text Box 2">
          <a:extLst>
            <a:ext uri="{FF2B5EF4-FFF2-40B4-BE49-F238E27FC236}">
              <a16:creationId xmlns:a16="http://schemas.microsoft.com/office/drawing/2014/main" id="{00000000-0008-0000-0400-000049030000}"/>
            </a:ext>
          </a:extLst>
        </xdr:cNvPr>
        <xdr:cNvSpPr txBox="1">
          <a:spLocks noChangeArrowheads="1"/>
        </xdr:cNvSpPr>
      </xdr:nvSpPr>
      <xdr:spPr bwMode="auto">
        <a:xfrm>
          <a:off x="4419600" y="26308050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290</xdr:row>
      <xdr:rowOff>0</xdr:rowOff>
    </xdr:from>
    <xdr:to>
      <xdr:col>4</xdr:col>
      <xdr:colOff>76200</xdr:colOff>
      <xdr:row>291</xdr:row>
      <xdr:rowOff>12700</xdr:rowOff>
    </xdr:to>
    <xdr:sp macro="" textlink="">
      <xdr:nvSpPr>
        <xdr:cNvPr id="842" name="Text Box 2">
          <a:extLst>
            <a:ext uri="{FF2B5EF4-FFF2-40B4-BE49-F238E27FC236}">
              <a16:creationId xmlns:a16="http://schemas.microsoft.com/office/drawing/2014/main" id="{00000000-0008-0000-0400-00004A030000}"/>
            </a:ext>
          </a:extLst>
        </xdr:cNvPr>
        <xdr:cNvSpPr txBox="1">
          <a:spLocks noChangeArrowheads="1"/>
        </xdr:cNvSpPr>
      </xdr:nvSpPr>
      <xdr:spPr bwMode="auto">
        <a:xfrm>
          <a:off x="4419600" y="26469975"/>
          <a:ext cx="5334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287</xdr:row>
      <xdr:rowOff>0</xdr:rowOff>
    </xdr:from>
    <xdr:to>
      <xdr:col>4</xdr:col>
      <xdr:colOff>76200</xdr:colOff>
      <xdr:row>289</xdr:row>
      <xdr:rowOff>66675</xdr:rowOff>
    </xdr:to>
    <xdr:sp macro="" textlink="">
      <xdr:nvSpPr>
        <xdr:cNvPr id="843" name="Text Box 2">
          <a:extLst>
            <a:ext uri="{FF2B5EF4-FFF2-40B4-BE49-F238E27FC236}">
              <a16:creationId xmlns:a16="http://schemas.microsoft.com/office/drawing/2014/main" id="{00000000-0008-0000-0400-00004B030000}"/>
            </a:ext>
          </a:extLst>
        </xdr:cNvPr>
        <xdr:cNvSpPr txBox="1">
          <a:spLocks noChangeArrowheads="1"/>
        </xdr:cNvSpPr>
      </xdr:nvSpPr>
      <xdr:spPr bwMode="auto">
        <a:xfrm>
          <a:off x="4419600" y="25984200"/>
          <a:ext cx="5334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4</xdr:col>
      <xdr:colOff>514350</xdr:colOff>
      <xdr:row>289</xdr:row>
      <xdr:rowOff>66675</xdr:rowOff>
    </xdr:to>
    <xdr:sp macro="" textlink="">
      <xdr:nvSpPr>
        <xdr:cNvPr id="844" name="Text Box 2">
          <a:extLst>
            <a:ext uri="{FF2B5EF4-FFF2-40B4-BE49-F238E27FC236}">
              <a16:creationId xmlns:a16="http://schemas.microsoft.com/office/drawing/2014/main" id="{00000000-0008-0000-0400-00004C030000}"/>
            </a:ext>
          </a:extLst>
        </xdr:cNvPr>
        <xdr:cNvSpPr txBox="1">
          <a:spLocks noChangeArrowheads="1"/>
        </xdr:cNvSpPr>
      </xdr:nvSpPr>
      <xdr:spPr bwMode="auto">
        <a:xfrm>
          <a:off x="5314950" y="259842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4</xdr:col>
      <xdr:colOff>76200</xdr:colOff>
      <xdr:row>289</xdr:row>
      <xdr:rowOff>66674</xdr:rowOff>
    </xdr:to>
    <xdr:sp macro="" textlink="">
      <xdr:nvSpPr>
        <xdr:cNvPr id="845" name="Text Box 2">
          <a:extLst>
            <a:ext uri="{FF2B5EF4-FFF2-40B4-BE49-F238E27FC236}">
              <a16:creationId xmlns:a16="http://schemas.microsoft.com/office/drawing/2014/main" id="{00000000-0008-0000-0400-00004D030000}"/>
            </a:ext>
          </a:extLst>
        </xdr:cNvPr>
        <xdr:cNvSpPr txBox="1">
          <a:spLocks noChangeArrowheads="1"/>
        </xdr:cNvSpPr>
      </xdr:nvSpPr>
      <xdr:spPr bwMode="auto">
        <a:xfrm>
          <a:off x="4419600" y="26146125"/>
          <a:ext cx="533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4</xdr:col>
      <xdr:colOff>514350</xdr:colOff>
      <xdr:row>289</xdr:row>
      <xdr:rowOff>66674</xdr:rowOff>
    </xdr:to>
    <xdr:sp macro="" textlink="">
      <xdr:nvSpPr>
        <xdr:cNvPr id="846" name="Text Box 2">
          <a:extLst>
            <a:ext uri="{FF2B5EF4-FFF2-40B4-BE49-F238E27FC236}">
              <a16:creationId xmlns:a16="http://schemas.microsoft.com/office/drawing/2014/main" id="{00000000-0008-0000-0400-00004E030000}"/>
            </a:ext>
          </a:extLst>
        </xdr:cNvPr>
        <xdr:cNvSpPr txBox="1">
          <a:spLocks noChangeArrowheads="1"/>
        </xdr:cNvSpPr>
      </xdr:nvSpPr>
      <xdr:spPr bwMode="auto">
        <a:xfrm>
          <a:off x="5314950" y="261461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4</xdr:col>
      <xdr:colOff>514350</xdr:colOff>
      <xdr:row>289</xdr:row>
      <xdr:rowOff>28576</xdr:rowOff>
    </xdr:to>
    <xdr:sp macro="" textlink="">
      <xdr:nvSpPr>
        <xdr:cNvPr id="847" name="Text Box 2">
          <a:extLst>
            <a:ext uri="{FF2B5EF4-FFF2-40B4-BE49-F238E27FC236}">
              <a16:creationId xmlns:a16="http://schemas.microsoft.com/office/drawing/2014/main" id="{00000000-0008-0000-0400-00004F030000}"/>
            </a:ext>
          </a:extLst>
        </xdr:cNvPr>
        <xdr:cNvSpPr txBox="1">
          <a:spLocks noChangeArrowheads="1"/>
        </xdr:cNvSpPr>
      </xdr:nvSpPr>
      <xdr:spPr bwMode="auto">
        <a:xfrm>
          <a:off x="5314950" y="259842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4</xdr:col>
      <xdr:colOff>514350</xdr:colOff>
      <xdr:row>289</xdr:row>
      <xdr:rowOff>28575</xdr:rowOff>
    </xdr:to>
    <xdr:sp macro="" textlink="">
      <xdr:nvSpPr>
        <xdr:cNvPr id="848" name="Text Box 2">
          <a:extLst>
            <a:ext uri="{FF2B5EF4-FFF2-40B4-BE49-F238E27FC236}">
              <a16:creationId xmlns:a16="http://schemas.microsoft.com/office/drawing/2014/main" id="{00000000-0008-0000-0400-000050030000}"/>
            </a:ext>
          </a:extLst>
        </xdr:cNvPr>
        <xdr:cNvSpPr txBox="1">
          <a:spLocks noChangeArrowheads="1"/>
        </xdr:cNvSpPr>
      </xdr:nvSpPr>
      <xdr:spPr bwMode="auto">
        <a:xfrm>
          <a:off x="5314950" y="259842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4</xdr:col>
      <xdr:colOff>514350</xdr:colOff>
      <xdr:row>289</xdr:row>
      <xdr:rowOff>28575</xdr:rowOff>
    </xdr:to>
    <xdr:sp macro="" textlink="">
      <xdr:nvSpPr>
        <xdr:cNvPr id="849" name="Text Box 2">
          <a:extLst>
            <a:ext uri="{FF2B5EF4-FFF2-40B4-BE49-F238E27FC236}">
              <a16:creationId xmlns:a16="http://schemas.microsoft.com/office/drawing/2014/main" id="{00000000-0008-0000-0400-000051030000}"/>
            </a:ext>
          </a:extLst>
        </xdr:cNvPr>
        <xdr:cNvSpPr txBox="1">
          <a:spLocks noChangeArrowheads="1"/>
        </xdr:cNvSpPr>
      </xdr:nvSpPr>
      <xdr:spPr bwMode="auto">
        <a:xfrm>
          <a:off x="5314950" y="2614612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4</xdr:col>
      <xdr:colOff>514350</xdr:colOff>
      <xdr:row>289</xdr:row>
      <xdr:rowOff>28575</xdr:rowOff>
    </xdr:to>
    <xdr:sp macro="" textlink="">
      <xdr:nvSpPr>
        <xdr:cNvPr id="850" name="Text Box 2">
          <a:extLst>
            <a:ext uri="{FF2B5EF4-FFF2-40B4-BE49-F238E27FC236}">
              <a16:creationId xmlns:a16="http://schemas.microsoft.com/office/drawing/2014/main" id="{00000000-0008-0000-0400-000052030000}"/>
            </a:ext>
          </a:extLst>
        </xdr:cNvPr>
        <xdr:cNvSpPr txBox="1">
          <a:spLocks noChangeArrowheads="1"/>
        </xdr:cNvSpPr>
      </xdr:nvSpPr>
      <xdr:spPr bwMode="auto">
        <a:xfrm>
          <a:off x="5314950" y="259842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4</xdr:col>
      <xdr:colOff>514350</xdr:colOff>
      <xdr:row>289</xdr:row>
      <xdr:rowOff>28574</xdr:rowOff>
    </xdr:to>
    <xdr:sp macro="" textlink="">
      <xdr:nvSpPr>
        <xdr:cNvPr id="851" name="Text Box 2">
          <a:extLst>
            <a:ext uri="{FF2B5EF4-FFF2-40B4-BE49-F238E27FC236}">
              <a16:creationId xmlns:a16="http://schemas.microsoft.com/office/drawing/2014/main" id="{00000000-0008-0000-0400-000053030000}"/>
            </a:ext>
          </a:extLst>
        </xdr:cNvPr>
        <xdr:cNvSpPr txBox="1">
          <a:spLocks noChangeArrowheads="1"/>
        </xdr:cNvSpPr>
      </xdr:nvSpPr>
      <xdr:spPr bwMode="auto">
        <a:xfrm>
          <a:off x="5314950" y="2614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4</xdr:col>
      <xdr:colOff>514350</xdr:colOff>
      <xdr:row>289</xdr:row>
      <xdr:rowOff>28574</xdr:rowOff>
    </xdr:to>
    <xdr:sp macro="" textlink="">
      <xdr:nvSpPr>
        <xdr:cNvPr id="852" name="Text Box 2">
          <a:extLst>
            <a:ext uri="{FF2B5EF4-FFF2-40B4-BE49-F238E27FC236}">
              <a16:creationId xmlns:a16="http://schemas.microsoft.com/office/drawing/2014/main" id="{00000000-0008-0000-0400-000054030000}"/>
            </a:ext>
          </a:extLst>
        </xdr:cNvPr>
        <xdr:cNvSpPr txBox="1">
          <a:spLocks noChangeArrowheads="1"/>
        </xdr:cNvSpPr>
      </xdr:nvSpPr>
      <xdr:spPr bwMode="auto">
        <a:xfrm>
          <a:off x="5314950" y="2614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287</xdr:row>
      <xdr:rowOff>0</xdr:rowOff>
    </xdr:from>
    <xdr:to>
      <xdr:col>4</xdr:col>
      <xdr:colOff>76200</xdr:colOff>
      <xdr:row>289</xdr:row>
      <xdr:rowOff>66675</xdr:rowOff>
    </xdr:to>
    <xdr:sp macro="" textlink="">
      <xdr:nvSpPr>
        <xdr:cNvPr id="853" name="Text Box 2">
          <a:extLst>
            <a:ext uri="{FF2B5EF4-FFF2-40B4-BE49-F238E27FC236}">
              <a16:creationId xmlns:a16="http://schemas.microsoft.com/office/drawing/2014/main" id="{00000000-0008-0000-0400-000055030000}"/>
            </a:ext>
          </a:extLst>
        </xdr:cNvPr>
        <xdr:cNvSpPr txBox="1">
          <a:spLocks noChangeArrowheads="1"/>
        </xdr:cNvSpPr>
      </xdr:nvSpPr>
      <xdr:spPr bwMode="auto">
        <a:xfrm>
          <a:off x="4419600" y="25984200"/>
          <a:ext cx="5334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4</xdr:col>
      <xdr:colOff>76200</xdr:colOff>
      <xdr:row>289</xdr:row>
      <xdr:rowOff>66674</xdr:rowOff>
    </xdr:to>
    <xdr:sp macro="" textlink="">
      <xdr:nvSpPr>
        <xdr:cNvPr id="854" name="Text Box 2">
          <a:extLst>
            <a:ext uri="{FF2B5EF4-FFF2-40B4-BE49-F238E27FC236}">
              <a16:creationId xmlns:a16="http://schemas.microsoft.com/office/drawing/2014/main" id="{00000000-0008-0000-0400-000056030000}"/>
            </a:ext>
          </a:extLst>
        </xdr:cNvPr>
        <xdr:cNvSpPr txBox="1">
          <a:spLocks noChangeArrowheads="1"/>
        </xdr:cNvSpPr>
      </xdr:nvSpPr>
      <xdr:spPr bwMode="auto">
        <a:xfrm>
          <a:off x="4419600" y="26146125"/>
          <a:ext cx="533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287</xdr:row>
      <xdr:rowOff>0</xdr:rowOff>
    </xdr:from>
    <xdr:to>
      <xdr:col>4</xdr:col>
      <xdr:colOff>76200</xdr:colOff>
      <xdr:row>289</xdr:row>
      <xdr:rowOff>28576</xdr:rowOff>
    </xdr:to>
    <xdr:sp macro="" textlink="">
      <xdr:nvSpPr>
        <xdr:cNvPr id="855" name="Text Box 2">
          <a:extLst>
            <a:ext uri="{FF2B5EF4-FFF2-40B4-BE49-F238E27FC236}">
              <a16:creationId xmlns:a16="http://schemas.microsoft.com/office/drawing/2014/main" id="{00000000-0008-0000-0400-000057030000}"/>
            </a:ext>
          </a:extLst>
        </xdr:cNvPr>
        <xdr:cNvSpPr txBox="1">
          <a:spLocks noChangeArrowheads="1"/>
        </xdr:cNvSpPr>
      </xdr:nvSpPr>
      <xdr:spPr bwMode="auto">
        <a:xfrm>
          <a:off x="4419600" y="25984200"/>
          <a:ext cx="5334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287</xdr:row>
      <xdr:rowOff>0</xdr:rowOff>
    </xdr:from>
    <xdr:to>
      <xdr:col>4</xdr:col>
      <xdr:colOff>76200</xdr:colOff>
      <xdr:row>289</xdr:row>
      <xdr:rowOff>28575</xdr:rowOff>
    </xdr:to>
    <xdr:sp macro="" textlink="">
      <xdr:nvSpPr>
        <xdr:cNvPr id="856" name="Text Box 2">
          <a:extLst>
            <a:ext uri="{FF2B5EF4-FFF2-40B4-BE49-F238E27FC236}">
              <a16:creationId xmlns:a16="http://schemas.microsoft.com/office/drawing/2014/main" id="{00000000-0008-0000-0400-000058030000}"/>
            </a:ext>
          </a:extLst>
        </xdr:cNvPr>
        <xdr:cNvSpPr txBox="1">
          <a:spLocks noChangeArrowheads="1"/>
        </xdr:cNvSpPr>
      </xdr:nvSpPr>
      <xdr:spPr bwMode="auto">
        <a:xfrm>
          <a:off x="4419600" y="25984200"/>
          <a:ext cx="5334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4</xdr:col>
      <xdr:colOff>76200</xdr:colOff>
      <xdr:row>289</xdr:row>
      <xdr:rowOff>28575</xdr:rowOff>
    </xdr:to>
    <xdr:sp macro="" textlink="">
      <xdr:nvSpPr>
        <xdr:cNvPr id="857" name="Text Box 2">
          <a:extLst>
            <a:ext uri="{FF2B5EF4-FFF2-40B4-BE49-F238E27FC236}">
              <a16:creationId xmlns:a16="http://schemas.microsoft.com/office/drawing/2014/main" id="{00000000-0008-0000-0400-000059030000}"/>
            </a:ext>
          </a:extLst>
        </xdr:cNvPr>
        <xdr:cNvSpPr txBox="1">
          <a:spLocks noChangeArrowheads="1"/>
        </xdr:cNvSpPr>
      </xdr:nvSpPr>
      <xdr:spPr bwMode="auto">
        <a:xfrm>
          <a:off x="4419600" y="26146125"/>
          <a:ext cx="5334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287</xdr:row>
      <xdr:rowOff>0</xdr:rowOff>
    </xdr:from>
    <xdr:to>
      <xdr:col>4</xdr:col>
      <xdr:colOff>76200</xdr:colOff>
      <xdr:row>289</xdr:row>
      <xdr:rowOff>28575</xdr:rowOff>
    </xdr:to>
    <xdr:sp macro="" textlink="">
      <xdr:nvSpPr>
        <xdr:cNvPr id="858" name="Text Box 2">
          <a:extLst>
            <a:ext uri="{FF2B5EF4-FFF2-40B4-BE49-F238E27FC236}">
              <a16:creationId xmlns:a16="http://schemas.microsoft.com/office/drawing/2014/main" id="{00000000-0008-0000-0400-00005A030000}"/>
            </a:ext>
          </a:extLst>
        </xdr:cNvPr>
        <xdr:cNvSpPr txBox="1">
          <a:spLocks noChangeArrowheads="1"/>
        </xdr:cNvSpPr>
      </xdr:nvSpPr>
      <xdr:spPr bwMode="auto">
        <a:xfrm>
          <a:off x="4419600" y="25984200"/>
          <a:ext cx="5334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4</xdr:col>
      <xdr:colOff>76200</xdr:colOff>
      <xdr:row>289</xdr:row>
      <xdr:rowOff>28574</xdr:rowOff>
    </xdr:to>
    <xdr:sp macro="" textlink="">
      <xdr:nvSpPr>
        <xdr:cNvPr id="859" name="Text Box 2">
          <a:extLst>
            <a:ext uri="{FF2B5EF4-FFF2-40B4-BE49-F238E27FC236}">
              <a16:creationId xmlns:a16="http://schemas.microsoft.com/office/drawing/2014/main" id="{00000000-0008-0000-0400-00005B030000}"/>
            </a:ext>
          </a:extLst>
        </xdr:cNvPr>
        <xdr:cNvSpPr txBox="1">
          <a:spLocks noChangeArrowheads="1"/>
        </xdr:cNvSpPr>
      </xdr:nvSpPr>
      <xdr:spPr bwMode="auto">
        <a:xfrm>
          <a:off x="4419600" y="26146125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4</xdr:col>
      <xdr:colOff>76200</xdr:colOff>
      <xdr:row>289</xdr:row>
      <xdr:rowOff>28574</xdr:rowOff>
    </xdr:to>
    <xdr:sp macro="" textlink="">
      <xdr:nvSpPr>
        <xdr:cNvPr id="860" name="Text Box 2">
          <a:extLst>
            <a:ext uri="{FF2B5EF4-FFF2-40B4-BE49-F238E27FC236}">
              <a16:creationId xmlns:a16="http://schemas.microsoft.com/office/drawing/2014/main" id="{00000000-0008-0000-0400-00005C030000}"/>
            </a:ext>
          </a:extLst>
        </xdr:cNvPr>
        <xdr:cNvSpPr txBox="1">
          <a:spLocks noChangeArrowheads="1"/>
        </xdr:cNvSpPr>
      </xdr:nvSpPr>
      <xdr:spPr bwMode="auto">
        <a:xfrm>
          <a:off x="4419600" y="26146125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4</xdr:col>
      <xdr:colOff>76200</xdr:colOff>
      <xdr:row>290</xdr:row>
      <xdr:rowOff>66675</xdr:rowOff>
    </xdr:to>
    <xdr:sp macro="" textlink="">
      <xdr:nvSpPr>
        <xdr:cNvPr id="861" name="Text Box 2">
          <a:extLst>
            <a:ext uri="{FF2B5EF4-FFF2-40B4-BE49-F238E27FC236}">
              <a16:creationId xmlns:a16="http://schemas.microsoft.com/office/drawing/2014/main" id="{00000000-0008-0000-0400-00005D030000}"/>
            </a:ext>
          </a:extLst>
        </xdr:cNvPr>
        <xdr:cNvSpPr txBox="1">
          <a:spLocks noChangeArrowheads="1"/>
        </xdr:cNvSpPr>
      </xdr:nvSpPr>
      <xdr:spPr bwMode="auto">
        <a:xfrm>
          <a:off x="4419600" y="26146125"/>
          <a:ext cx="5334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4</xdr:col>
      <xdr:colOff>514350</xdr:colOff>
      <xdr:row>290</xdr:row>
      <xdr:rowOff>66675</xdr:rowOff>
    </xdr:to>
    <xdr:sp macro="" textlink="">
      <xdr:nvSpPr>
        <xdr:cNvPr id="862" name="Text Box 2">
          <a:extLst>
            <a:ext uri="{FF2B5EF4-FFF2-40B4-BE49-F238E27FC236}">
              <a16:creationId xmlns:a16="http://schemas.microsoft.com/office/drawing/2014/main" id="{00000000-0008-0000-0400-00005E030000}"/>
            </a:ext>
          </a:extLst>
        </xdr:cNvPr>
        <xdr:cNvSpPr txBox="1">
          <a:spLocks noChangeArrowheads="1"/>
        </xdr:cNvSpPr>
      </xdr:nvSpPr>
      <xdr:spPr bwMode="auto">
        <a:xfrm>
          <a:off x="5314950" y="26146125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289</xdr:row>
      <xdr:rowOff>0</xdr:rowOff>
    </xdr:from>
    <xdr:to>
      <xdr:col>4</xdr:col>
      <xdr:colOff>76200</xdr:colOff>
      <xdr:row>290</xdr:row>
      <xdr:rowOff>66676</xdr:rowOff>
    </xdr:to>
    <xdr:sp macro="" textlink="">
      <xdr:nvSpPr>
        <xdr:cNvPr id="863" name="Text Box 2">
          <a:extLst>
            <a:ext uri="{FF2B5EF4-FFF2-40B4-BE49-F238E27FC236}">
              <a16:creationId xmlns:a16="http://schemas.microsoft.com/office/drawing/2014/main" id="{00000000-0008-0000-0400-00005F030000}"/>
            </a:ext>
          </a:extLst>
        </xdr:cNvPr>
        <xdr:cNvSpPr txBox="1">
          <a:spLocks noChangeArrowheads="1"/>
        </xdr:cNvSpPr>
      </xdr:nvSpPr>
      <xdr:spPr bwMode="auto">
        <a:xfrm>
          <a:off x="4419600" y="26308050"/>
          <a:ext cx="533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289</xdr:row>
      <xdr:rowOff>0</xdr:rowOff>
    </xdr:from>
    <xdr:to>
      <xdr:col>4</xdr:col>
      <xdr:colOff>514350</xdr:colOff>
      <xdr:row>290</xdr:row>
      <xdr:rowOff>66676</xdr:rowOff>
    </xdr:to>
    <xdr:sp macro="" textlink="">
      <xdr:nvSpPr>
        <xdr:cNvPr id="864" name="Text Box 2">
          <a:extLst>
            <a:ext uri="{FF2B5EF4-FFF2-40B4-BE49-F238E27FC236}">
              <a16:creationId xmlns:a16="http://schemas.microsoft.com/office/drawing/2014/main" id="{00000000-0008-0000-0400-000060030000}"/>
            </a:ext>
          </a:extLst>
        </xdr:cNvPr>
        <xdr:cNvSpPr txBox="1">
          <a:spLocks noChangeArrowheads="1"/>
        </xdr:cNvSpPr>
      </xdr:nvSpPr>
      <xdr:spPr bwMode="auto">
        <a:xfrm>
          <a:off x="5314950" y="263080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4</xdr:col>
      <xdr:colOff>514350</xdr:colOff>
      <xdr:row>290</xdr:row>
      <xdr:rowOff>28576</xdr:rowOff>
    </xdr:to>
    <xdr:sp macro="" textlink="">
      <xdr:nvSpPr>
        <xdr:cNvPr id="865" name="Text Box 2">
          <a:extLst>
            <a:ext uri="{FF2B5EF4-FFF2-40B4-BE49-F238E27FC236}">
              <a16:creationId xmlns:a16="http://schemas.microsoft.com/office/drawing/2014/main" id="{00000000-0008-0000-0400-000061030000}"/>
            </a:ext>
          </a:extLst>
        </xdr:cNvPr>
        <xdr:cNvSpPr txBox="1">
          <a:spLocks noChangeArrowheads="1"/>
        </xdr:cNvSpPr>
      </xdr:nvSpPr>
      <xdr:spPr bwMode="auto">
        <a:xfrm>
          <a:off x="5314950" y="261461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4</xdr:col>
      <xdr:colOff>514350</xdr:colOff>
      <xdr:row>290</xdr:row>
      <xdr:rowOff>28575</xdr:rowOff>
    </xdr:to>
    <xdr:sp macro="" textlink="">
      <xdr:nvSpPr>
        <xdr:cNvPr id="866" name="Text Box 2">
          <a:extLst>
            <a:ext uri="{FF2B5EF4-FFF2-40B4-BE49-F238E27FC236}">
              <a16:creationId xmlns:a16="http://schemas.microsoft.com/office/drawing/2014/main" id="{00000000-0008-0000-0400-000062030000}"/>
            </a:ext>
          </a:extLst>
        </xdr:cNvPr>
        <xdr:cNvSpPr txBox="1">
          <a:spLocks noChangeArrowheads="1"/>
        </xdr:cNvSpPr>
      </xdr:nvSpPr>
      <xdr:spPr bwMode="auto">
        <a:xfrm>
          <a:off x="5314950" y="261461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289</xdr:row>
      <xdr:rowOff>0</xdr:rowOff>
    </xdr:from>
    <xdr:to>
      <xdr:col>4</xdr:col>
      <xdr:colOff>514350</xdr:colOff>
      <xdr:row>290</xdr:row>
      <xdr:rowOff>28577</xdr:rowOff>
    </xdr:to>
    <xdr:sp macro="" textlink="">
      <xdr:nvSpPr>
        <xdr:cNvPr id="867" name="Text Box 2">
          <a:extLst>
            <a:ext uri="{FF2B5EF4-FFF2-40B4-BE49-F238E27FC236}">
              <a16:creationId xmlns:a16="http://schemas.microsoft.com/office/drawing/2014/main" id="{00000000-0008-0000-0400-000063030000}"/>
            </a:ext>
          </a:extLst>
        </xdr:cNvPr>
        <xdr:cNvSpPr txBox="1">
          <a:spLocks noChangeArrowheads="1"/>
        </xdr:cNvSpPr>
      </xdr:nvSpPr>
      <xdr:spPr bwMode="auto">
        <a:xfrm>
          <a:off x="5314950" y="26308050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4</xdr:col>
      <xdr:colOff>514350</xdr:colOff>
      <xdr:row>290</xdr:row>
      <xdr:rowOff>28575</xdr:rowOff>
    </xdr:to>
    <xdr:sp macro="" textlink="">
      <xdr:nvSpPr>
        <xdr:cNvPr id="868" name="Text Box 2">
          <a:extLst>
            <a:ext uri="{FF2B5EF4-FFF2-40B4-BE49-F238E27FC236}">
              <a16:creationId xmlns:a16="http://schemas.microsoft.com/office/drawing/2014/main" id="{00000000-0008-0000-0400-000064030000}"/>
            </a:ext>
          </a:extLst>
        </xdr:cNvPr>
        <xdr:cNvSpPr txBox="1">
          <a:spLocks noChangeArrowheads="1"/>
        </xdr:cNvSpPr>
      </xdr:nvSpPr>
      <xdr:spPr bwMode="auto">
        <a:xfrm>
          <a:off x="5314950" y="261461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289</xdr:row>
      <xdr:rowOff>0</xdr:rowOff>
    </xdr:from>
    <xdr:to>
      <xdr:col>4</xdr:col>
      <xdr:colOff>514350</xdr:colOff>
      <xdr:row>290</xdr:row>
      <xdr:rowOff>28576</xdr:rowOff>
    </xdr:to>
    <xdr:sp macro="" textlink="">
      <xdr:nvSpPr>
        <xdr:cNvPr id="869" name="Text Box 2">
          <a:extLst>
            <a:ext uri="{FF2B5EF4-FFF2-40B4-BE49-F238E27FC236}">
              <a16:creationId xmlns:a16="http://schemas.microsoft.com/office/drawing/2014/main" id="{00000000-0008-0000-0400-000065030000}"/>
            </a:ext>
          </a:extLst>
        </xdr:cNvPr>
        <xdr:cNvSpPr txBox="1">
          <a:spLocks noChangeArrowheads="1"/>
        </xdr:cNvSpPr>
      </xdr:nvSpPr>
      <xdr:spPr bwMode="auto">
        <a:xfrm>
          <a:off x="5314950" y="26308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289</xdr:row>
      <xdr:rowOff>0</xdr:rowOff>
    </xdr:from>
    <xdr:to>
      <xdr:col>4</xdr:col>
      <xdr:colOff>514350</xdr:colOff>
      <xdr:row>290</xdr:row>
      <xdr:rowOff>28576</xdr:rowOff>
    </xdr:to>
    <xdr:sp macro="" textlink="">
      <xdr:nvSpPr>
        <xdr:cNvPr id="870" name="Text Box 2">
          <a:extLst>
            <a:ext uri="{FF2B5EF4-FFF2-40B4-BE49-F238E27FC236}">
              <a16:creationId xmlns:a16="http://schemas.microsoft.com/office/drawing/2014/main" id="{00000000-0008-0000-0400-000066030000}"/>
            </a:ext>
          </a:extLst>
        </xdr:cNvPr>
        <xdr:cNvSpPr txBox="1">
          <a:spLocks noChangeArrowheads="1"/>
        </xdr:cNvSpPr>
      </xdr:nvSpPr>
      <xdr:spPr bwMode="auto">
        <a:xfrm>
          <a:off x="5314950" y="26308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4</xdr:col>
      <xdr:colOff>76200</xdr:colOff>
      <xdr:row>290</xdr:row>
      <xdr:rowOff>66675</xdr:rowOff>
    </xdr:to>
    <xdr:sp macro="" textlink="">
      <xdr:nvSpPr>
        <xdr:cNvPr id="871" name="Text Box 2">
          <a:extLst>
            <a:ext uri="{FF2B5EF4-FFF2-40B4-BE49-F238E27FC236}">
              <a16:creationId xmlns:a16="http://schemas.microsoft.com/office/drawing/2014/main" id="{00000000-0008-0000-0400-000067030000}"/>
            </a:ext>
          </a:extLst>
        </xdr:cNvPr>
        <xdr:cNvSpPr txBox="1">
          <a:spLocks noChangeArrowheads="1"/>
        </xdr:cNvSpPr>
      </xdr:nvSpPr>
      <xdr:spPr bwMode="auto">
        <a:xfrm>
          <a:off x="4419600" y="26146125"/>
          <a:ext cx="5334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289</xdr:row>
      <xdr:rowOff>0</xdr:rowOff>
    </xdr:from>
    <xdr:to>
      <xdr:col>4</xdr:col>
      <xdr:colOff>76200</xdr:colOff>
      <xdr:row>290</xdr:row>
      <xdr:rowOff>66676</xdr:rowOff>
    </xdr:to>
    <xdr:sp macro="" textlink="">
      <xdr:nvSpPr>
        <xdr:cNvPr id="872" name="Text Box 2">
          <a:extLst>
            <a:ext uri="{FF2B5EF4-FFF2-40B4-BE49-F238E27FC236}">
              <a16:creationId xmlns:a16="http://schemas.microsoft.com/office/drawing/2014/main" id="{00000000-0008-0000-0400-000068030000}"/>
            </a:ext>
          </a:extLst>
        </xdr:cNvPr>
        <xdr:cNvSpPr txBox="1">
          <a:spLocks noChangeArrowheads="1"/>
        </xdr:cNvSpPr>
      </xdr:nvSpPr>
      <xdr:spPr bwMode="auto">
        <a:xfrm>
          <a:off x="4419600" y="26308050"/>
          <a:ext cx="533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4</xdr:col>
      <xdr:colOff>76200</xdr:colOff>
      <xdr:row>290</xdr:row>
      <xdr:rowOff>28576</xdr:rowOff>
    </xdr:to>
    <xdr:sp macro="" textlink="">
      <xdr:nvSpPr>
        <xdr:cNvPr id="873" name="Text Box 2">
          <a:extLst>
            <a:ext uri="{FF2B5EF4-FFF2-40B4-BE49-F238E27FC236}">
              <a16:creationId xmlns:a16="http://schemas.microsoft.com/office/drawing/2014/main" id="{00000000-0008-0000-0400-000069030000}"/>
            </a:ext>
          </a:extLst>
        </xdr:cNvPr>
        <xdr:cNvSpPr txBox="1">
          <a:spLocks noChangeArrowheads="1"/>
        </xdr:cNvSpPr>
      </xdr:nvSpPr>
      <xdr:spPr bwMode="auto">
        <a:xfrm>
          <a:off x="4419600" y="26146125"/>
          <a:ext cx="5334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4</xdr:col>
      <xdr:colOff>76200</xdr:colOff>
      <xdr:row>290</xdr:row>
      <xdr:rowOff>28575</xdr:rowOff>
    </xdr:to>
    <xdr:sp macro="" textlink="">
      <xdr:nvSpPr>
        <xdr:cNvPr id="874" name="Text Box 2">
          <a:extLst>
            <a:ext uri="{FF2B5EF4-FFF2-40B4-BE49-F238E27FC236}">
              <a16:creationId xmlns:a16="http://schemas.microsoft.com/office/drawing/2014/main" id="{00000000-0008-0000-0400-00006A030000}"/>
            </a:ext>
          </a:extLst>
        </xdr:cNvPr>
        <xdr:cNvSpPr txBox="1">
          <a:spLocks noChangeArrowheads="1"/>
        </xdr:cNvSpPr>
      </xdr:nvSpPr>
      <xdr:spPr bwMode="auto">
        <a:xfrm>
          <a:off x="4419600" y="26146125"/>
          <a:ext cx="5334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289</xdr:row>
      <xdr:rowOff>0</xdr:rowOff>
    </xdr:from>
    <xdr:to>
      <xdr:col>4</xdr:col>
      <xdr:colOff>76200</xdr:colOff>
      <xdr:row>290</xdr:row>
      <xdr:rowOff>28577</xdr:rowOff>
    </xdr:to>
    <xdr:sp macro="" textlink="">
      <xdr:nvSpPr>
        <xdr:cNvPr id="875" name="Text Box 2">
          <a:extLst>
            <a:ext uri="{FF2B5EF4-FFF2-40B4-BE49-F238E27FC236}">
              <a16:creationId xmlns:a16="http://schemas.microsoft.com/office/drawing/2014/main" id="{00000000-0008-0000-0400-00006B030000}"/>
            </a:ext>
          </a:extLst>
        </xdr:cNvPr>
        <xdr:cNvSpPr txBox="1">
          <a:spLocks noChangeArrowheads="1"/>
        </xdr:cNvSpPr>
      </xdr:nvSpPr>
      <xdr:spPr bwMode="auto">
        <a:xfrm>
          <a:off x="4419600" y="26308050"/>
          <a:ext cx="5334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4</xdr:col>
      <xdr:colOff>76200</xdr:colOff>
      <xdr:row>290</xdr:row>
      <xdr:rowOff>28575</xdr:rowOff>
    </xdr:to>
    <xdr:sp macro="" textlink="">
      <xdr:nvSpPr>
        <xdr:cNvPr id="876" name="Text Box 2">
          <a:extLst>
            <a:ext uri="{FF2B5EF4-FFF2-40B4-BE49-F238E27FC236}">
              <a16:creationId xmlns:a16="http://schemas.microsoft.com/office/drawing/2014/main" id="{00000000-0008-0000-0400-00006C030000}"/>
            </a:ext>
          </a:extLst>
        </xdr:cNvPr>
        <xdr:cNvSpPr txBox="1">
          <a:spLocks noChangeArrowheads="1"/>
        </xdr:cNvSpPr>
      </xdr:nvSpPr>
      <xdr:spPr bwMode="auto">
        <a:xfrm>
          <a:off x="4419600" y="26146125"/>
          <a:ext cx="5334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289</xdr:row>
      <xdr:rowOff>0</xdr:rowOff>
    </xdr:from>
    <xdr:to>
      <xdr:col>4</xdr:col>
      <xdr:colOff>76200</xdr:colOff>
      <xdr:row>290</xdr:row>
      <xdr:rowOff>28576</xdr:rowOff>
    </xdr:to>
    <xdr:sp macro="" textlink="">
      <xdr:nvSpPr>
        <xdr:cNvPr id="877" name="Text Box 2">
          <a:extLst>
            <a:ext uri="{FF2B5EF4-FFF2-40B4-BE49-F238E27FC236}">
              <a16:creationId xmlns:a16="http://schemas.microsoft.com/office/drawing/2014/main" id="{00000000-0008-0000-0400-00006D030000}"/>
            </a:ext>
          </a:extLst>
        </xdr:cNvPr>
        <xdr:cNvSpPr txBox="1">
          <a:spLocks noChangeArrowheads="1"/>
        </xdr:cNvSpPr>
      </xdr:nvSpPr>
      <xdr:spPr bwMode="auto">
        <a:xfrm>
          <a:off x="4419600" y="26308050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289</xdr:row>
      <xdr:rowOff>0</xdr:rowOff>
    </xdr:from>
    <xdr:to>
      <xdr:col>4</xdr:col>
      <xdr:colOff>76200</xdr:colOff>
      <xdr:row>290</xdr:row>
      <xdr:rowOff>28576</xdr:rowOff>
    </xdr:to>
    <xdr:sp macro="" textlink="">
      <xdr:nvSpPr>
        <xdr:cNvPr id="878" name="Text Box 2">
          <a:extLst>
            <a:ext uri="{FF2B5EF4-FFF2-40B4-BE49-F238E27FC236}">
              <a16:creationId xmlns:a16="http://schemas.microsoft.com/office/drawing/2014/main" id="{00000000-0008-0000-0400-00006E030000}"/>
            </a:ext>
          </a:extLst>
        </xdr:cNvPr>
        <xdr:cNvSpPr txBox="1">
          <a:spLocks noChangeArrowheads="1"/>
        </xdr:cNvSpPr>
      </xdr:nvSpPr>
      <xdr:spPr bwMode="auto">
        <a:xfrm>
          <a:off x="4419600" y="26308050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281</xdr:row>
      <xdr:rowOff>0</xdr:rowOff>
    </xdr:from>
    <xdr:to>
      <xdr:col>5</xdr:col>
      <xdr:colOff>76200</xdr:colOff>
      <xdr:row>282</xdr:row>
      <xdr:rowOff>28575</xdr:rowOff>
    </xdr:to>
    <xdr:sp macro="" textlink="">
      <xdr:nvSpPr>
        <xdr:cNvPr id="879" name="Text Box 2">
          <a:extLst>
            <a:ext uri="{FF2B5EF4-FFF2-40B4-BE49-F238E27FC236}">
              <a16:creationId xmlns:a16="http://schemas.microsoft.com/office/drawing/2014/main" id="{00000000-0008-0000-0400-00006F030000}"/>
            </a:ext>
          </a:extLst>
        </xdr:cNvPr>
        <xdr:cNvSpPr txBox="1">
          <a:spLocks noChangeArrowheads="1"/>
        </xdr:cNvSpPr>
      </xdr:nvSpPr>
      <xdr:spPr bwMode="auto">
        <a:xfrm>
          <a:off x="5314950" y="25041225"/>
          <a:ext cx="533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281</xdr:row>
      <xdr:rowOff>0</xdr:rowOff>
    </xdr:from>
    <xdr:to>
      <xdr:col>5</xdr:col>
      <xdr:colOff>76200</xdr:colOff>
      <xdr:row>282</xdr:row>
      <xdr:rowOff>28575</xdr:rowOff>
    </xdr:to>
    <xdr:sp macro="" textlink="">
      <xdr:nvSpPr>
        <xdr:cNvPr id="880" name="Text Box 2">
          <a:extLst>
            <a:ext uri="{FF2B5EF4-FFF2-40B4-BE49-F238E27FC236}">
              <a16:creationId xmlns:a16="http://schemas.microsoft.com/office/drawing/2014/main" id="{00000000-0008-0000-0400-000070030000}"/>
            </a:ext>
          </a:extLst>
        </xdr:cNvPr>
        <xdr:cNvSpPr txBox="1">
          <a:spLocks noChangeArrowheads="1"/>
        </xdr:cNvSpPr>
      </xdr:nvSpPr>
      <xdr:spPr bwMode="auto">
        <a:xfrm>
          <a:off x="5314950" y="25041225"/>
          <a:ext cx="533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282</xdr:row>
      <xdr:rowOff>0</xdr:rowOff>
    </xdr:from>
    <xdr:to>
      <xdr:col>5</xdr:col>
      <xdr:colOff>76200</xdr:colOff>
      <xdr:row>283</xdr:row>
      <xdr:rowOff>28576</xdr:rowOff>
    </xdr:to>
    <xdr:sp macro="" textlink="">
      <xdr:nvSpPr>
        <xdr:cNvPr id="881" name="Text Box 2">
          <a:extLst>
            <a:ext uri="{FF2B5EF4-FFF2-40B4-BE49-F238E27FC236}">
              <a16:creationId xmlns:a16="http://schemas.microsoft.com/office/drawing/2014/main" id="{00000000-0008-0000-0400-000071030000}"/>
            </a:ext>
          </a:extLst>
        </xdr:cNvPr>
        <xdr:cNvSpPr txBox="1">
          <a:spLocks noChangeArrowheads="1"/>
        </xdr:cNvSpPr>
      </xdr:nvSpPr>
      <xdr:spPr bwMode="auto">
        <a:xfrm>
          <a:off x="5314950" y="25193625"/>
          <a:ext cx="533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283</xdr:row>
      <xdr:rowOff>0</xdr:rowOff>
    </xdr:from>
    <xdr:to>
      <xdr:col>5</xdr:col>
      <xdr:colOff>76200</xdr:colOff>
      <xdr:row>284</xdr:row>
      <xdr:rowOff>28574</xdr:rowOff>
    </xdr:to>
    <xdr:sp macro="" textlink="">
      <xdr:nvSpPr>
        <xdr:cNvPr id="882" name="Text Box 2">
          <a:extLst>
            <a:ext uri="{FF2B5EF4-FFF2-40B4-BE49-F238E27FC236}">
              <a16:creationId xmlns:a16="http://schemas.microsoft.com/office/drawing/2014/main" id="{00000000-0008-0000-0400-000072030000}"/>
            </a:ext>
          </a:extLst>
        </xdr:cNvPr>
        <xdr:cNvSpPr txBox="1">
          <a:spLocks noChangeArrowheads="1"/>
        </xdr:cNvSpPr>
      </xdr:nvSpPr>
      <xdr:spPr bwMode="auto">
        <a:xfrm>
          <a:off x="5314950" y="25346025"/>
          <a:ext cx="533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284</xdr:row>
      <xdr:rowOff>0</xdr:rowOff>
    </xdr:from>
    <xdr:to>
      <xdr:col>5</xdr:col>
      <xdr:colOff>76200</xdr:colOff>
      <xdr:row>285</xdr:row>
      <xdr:rowOff>66676</xdr:rowOff>
    </xdr:to>
    <xdr:sp macro="" textlink="">
      <xdr:nvSpPr>
        <xdr:cNvPr id="883" name="Text Box 2">
          <a:extLst>
            <a:ext uri="{FF2B5EF4-FFF2-40B4-BE49-F238E27FC236}">
              <a16:creationId xmlns:a16="http://schemas.microsoft.com/office/drawing/2014/main" id="{00000000-0008-0000-0400-000073030000}"/>
            </a:ext>
          </a:extLst>
        </xdr:cNvPr>
        <xdr:cNvSpPr txBox="1">
          <a:spLocks noChangeArrowheads="1"/>
        </xdr:cNvSpPr>
      </xdr:nvSpPr>
      <xdr:spPr bwMode="auto">
        <a:xfrm>
          <a:off x="5314950" y="25498425"/>
          <a:ext cx="533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285</xdr:row>
      <xdr:rowOff>0</xdr:rowOff>
    </xdr:from>
    <xdr:to>
      <xdr:col>5</xdr:col>
      <xdr:colOff>76200</xdr:colOff>
      <xdr:row>286</xdr:row>
      <xdr:rowOff>66674</xdr:rowOff>
    </xdr:to>
    <xdr:sp macro="" textlink="">
      <xdr:nvSpPr>
        <xdr:cNvPr id="884" name="Text Box 2">
          <a:extLst>
            <a:ext uri="{FF2B5EF4-FFF2-40B4-BE49-F238E27FC236}">
              <a16:creationId xmlns:a16="http://schemas.microsoft.com/office/drawing/2014/main" id="{00000000-0008-0000-0400-000074030000}"/>
            </a:ext>
          </a:extLst>
        </xdr:cNvPr>
        <xdr:cNvSpPr txBox="1">
          <a:spLocks noChangeArrowheads="1"/>
        </xdr:cNvSpPr>
      </xdr:nvSpPr>
      <xdr:spPr bwMode="auto">
        <a:xfrm>
          <a:off x="5314950" y="25660350"/>
          <a:ext cx="533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286</xdr:row>
      <xdr:rowOff>0</xdr:rowOff>
    </xdr:from>
    <xdr:to>
      <xdr:col>5</xdr:col>
      <xdr:colOff>76200</xdr:colOff>
      <xdr:row>287</xdr:row>
      <xdr:rowOff>66675</xdr:rowOff>
    </xdr:to>
    <xdr:sp macro="" textlink="">
      <xdr:nvSpPr>
        <xdr:cNvPr id="885" name="Text Box 2">
          <a:extLst>
            <a:ext uri="{FF2B5EF4-FFF2-40B4-BE49-F238E27FC236}">
              <a16:creationId xmlns:a16="http://schemas.microsoft.com/office/drawing/2014/main" id="{00000000-0008-0000-0400-000075030000}"/>
            </a:ext>
          </a:extLst>
        </xdr:cNvPr>
        <xdr:cNvSpPr txBox="1">
          <a:spLocks noChangeArrowheads="1"/>
        </xdr:cNvSpPr>
      </xdr:nvSpPr>
      <xdr:spPr bwMode="auto">
        <a:xfrm>
          <a:off x="5314950" y="25822275"/>
          <a:ext cx="533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5</xdr:col>
      <xdr:colOff>76200</xdr:colOff>
      <xdr:row>288</xdr:row>
      <xdr:rowOff>66676</xdr:rowOff>
    </xdr:to>
    <xdr:sp macro="" textlink="">
      <xdr:nvSpPr>
        <xdr:cNvPr id="886" name="Text Box 2">
          <a:extLst>
            <a:ext uri="{FF2B5EF4-FFF2-40B4-BE49-F238E27FC236}">
              <a16:creationId xmlns:a16="http://schemas.microsoft.com/office/drawing/2014/main" id="{00000000-0008-0000-0400-000076030000}"/>
            </a:ext>
          </a:extLst>
        </xdr:cNvPr>
        <xdr:cNvSpPr txBox="1">
          <a:spLocks noChangeArrowheads="1"/>
        </xdr:cNvSpPr>
      </xdr:nvSpPr>
      <xdr:spPr bwMode="auto">
        <a:xfrm>
          <a:off x="5314950" y="25984200"/>
          <a:ext cx="533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5</xdr:col>
      <xdr:colOff>76200</xdr:colOff>
      <xdr:row>289</xdr:row>
      <xdr:rowOff>66674</xdr:rowOff>
    </xdr:to>
    <xdr:sp macro="" textlink="">
      <xdr:nvSpPr>
        <xdr:cNvPr id="887" name="Text Box 2">
          <a:extLst>
            <a:ext uri="{FF2B5EF4-FFF2-40B4-BE49-F238E27FC236}">
              <a16:creationId xmlns:a16="http://schemas.microsoft.com/office/drawing/2014/main" id="{00000000-0008-0000-0400-000077030000}"/>
            </a:ext>
          </a:extLst>
        </xdr:cNvPr>
        <xdr:cNvSpPr txBox="1">
          <a:spLocks noChangeArrowheads="1"/>
        </xdr:cNvSpPr>
      </xdr:nvSpPr>
      <xdr:spPr bwMode="auto">
        <a:xfrm>
          <a:off x="5314950" y="26146125"/>
          <a:ext cx="533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289</xdr:row>
      <xdr:rowOff>0</xdr:rowOff>
    </xdr:from>
    <xdr:to>
      <xdr:col>5</xdr:col>
      <xdr:colOff>76200</xdr:colOff>
      <xdr:row>290</xdr:row>
      <xdr:rowOff>66676</xdr:rowOff>
    </xdr:to>
    <xdr:sp macro="" textlink="">
      <xdr:nvSpPr>
        <xdr:cNvPr id="888" name="Text Box 2">
          <a:extLst>
            <a:ext uri="{FF2B5EF4-FFF2-40B4-BE49-F238E27FC236}">
              <a16:creationId xmlns:a16="http://schemas.microsoft.com/office/drawing/2014/main" id="{00000000-0008-0000-0400-000078030000}"/>
            </a:ext>
          </a:extLst>
        </xdr:cNvPr>
        <xdr:cNvSpPr txBox="1">
          <a:spLocks noChangeArrowheads="1"/>
        </xdr:cNvSpPr>
      </xdr:nvSpPr>
      <xdr:spPr bwMode="auto">
        <a:xfrm>
          <a:off x="5314950" y="26308050"/>
          <a:ext cx="533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290</xdr:row>
      <xdr:rowOff>0</xdr:rowOff>
    </xdr:from>
    <xdr:to>
      <xdr:col>5</xdr:col>
      <xdr:colOff>76200</xdr:colOff>
      <xdr:row>291</xdr:row>
      <xdr:rowOff>50800</xdr:rowOff>
    </xdr:to>
    <xdr:sp macro="" textlink="">
      <xdr:nvSpPr>
        <xdr:cNvPr id="889" name="Text Box 2">
          <a:extLst>
            <a:ext uri="{FF2B5EF4-FFF2-40B4-BE49-F238E27FC236}">
              <a16:creationId xmlns:a16="http://schemas.microsoft.com/office/drawing/2014/main" id="{00000000-0008-0000-0400-000079030000}"/>
            </a:ext>
          </a:extLst>
        </xdr:cNvPr>
        <xdr:cNvSpPr txBox="1">
          <a:spLocks noChangeArrowheads="1"/>
        </xdr:cNvSpPr>
      </xdr:nvSpPr>
      <xdr:spPr bwMode="auto">
        <a:xfrm>
          <a:off x="5314950" y="26469975"/>
          <a:ext cx="533400" cy="222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281</xdr:row>
      <xdr:rowOff>0</xdr:rowOff>
    </xdr:from>
    <xdr:to>
      <xdr:col>5</xdr:col>
      <xdr:colOff>76200</xdr:colOff>
      <xdr:row>282</xdr:row>
      <xdr:rowOff>28575</xdr:rowOff>
    </xdr:to>
    <xdr:sp macro="" textlink="">
      <xdr:nvSpPr>
        <xdr:cNvPr id="890" name="Text Box 2">
          <a:extLst>
            <a:ext uri="{FF2B5EF4-FFF2-40B4-BE49-F238E27FC236}">
              <a16:creationId xmlns:a16="http://schemas.microsoft.com/office/drawing/2014/main" id="{00000000-0008-0000-0400-00007A030000}"/>
            </a:ext>
          </a:extLst>
        </xdr:cNvPr>
        <xdr:cNvSpPr txBox="1">
          <a:spLocks noChangeArrowheads="1"/>
        </xdr:cNvSpPr>
      </xdr:nvSpPr>
      <xdr:spPr bwMode="auto">
        <a:xfrm>
          <a:off x="5314950" y="25041225"/>
          <a:ext cx="533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281</xdr:row>
      <xdr:rowOff>0</xdr:rowOff>
    </xdr:from>
    <xdr:to>
      <xdr:col>5</xdr:col>
      <xdr:colOff>76200</xdr:colOff>
      <xdr:row>282</xdr:row>
      <xdr:rowOff>28574</xdr:rowOff>
    </xdr:to>
    <xdr:sp macro="" textlink="">
      <xdr:nvSpPr>
        <xdr:cNvPr id="891" name="Text Box 2">
          <a:extLst>
            <a:ext uri="{FF2B5EF4-FFF2-40B4-BE49-F238E27FC236}">
              <a16:creationId xmlns:a16="http://schemas.microsoft.com/office/drawing/2014/main" id="{00000000-0008-0000-0400-00007B030000}"/>
            </a:ext>
          </a:extLst>
        </xdr:cNvPr>
        <xdr:cNvSpPr txBox="1">
          <a:spLocks noChangeArrowheads="1"/>
        </xdr:cNvSpPr>
      </xdr:nvSpPr>
      <xdr:spPr bwMode="auto">
        <a:xfrm>
          <a:off x="5314950" y="25041225"/>
          <a:ext cx="533400" cy="180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281</xdr:row>
      <xdr:rowOff>0</xdr:rowOff>
    </xdr:from>
    <xdr:to>
      <xdr:col>5</xdr:col>
      <xdr:colOff>76200</xdr:colOff>
      <xdr:row>282</xdr:row>
      <xdr:rowOff>28575</xdr:rowOff>
    </xdr:to>
    <xdr:sp macro="" textlink="">
      <xdr:nvSpPr>
        <xdr:cNvPr id="892" name="Text Box 2">
          <a:extLst>
            <a:ext uri="{FF2B5EF4-FFF2-40B4-BE49-F238E27FC236}">
              <a16:creationId xmlns:a16="http://schemas.microsoft.com/office/drawing/2014/main" id="{00000000-0008-0000-0400-00007C030000}"/>
            </a:ext>
          </a:extLst>
        </xdr:cNvPr>
        <xdr:cNvSpPr txBox="1">
          <a:spLocks noChangeArrowheads="1"/>
        </xdr:cNvSpPr>
      </xdr:nvSpPr>
      <xdr:spPr bwMode="auto">
        <a:xfrm>
          <a:off x="5314950" y="25041225"/>
          <a:ext cx="533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282</xdr:row>
      <xdr:rowOff>0</xdr:rowOff>
    </xdr:from>
    <xdr:to>
      <xdr:col>5</xdr:col>
      <xdr:colOff>76200</xdr:colOff>
      <xdr:row>283</xdr:row>
      <xdr:rowOff>28576</xdr:rowOff>
    </xdr:to>
    <xdr:sp macro="" textlink="">
      <xdr:nvSpPr>
        <xdr:cNvPr id="893" name="Text Box 2">
          <a:extLst>
            <a:ext uri="{FF2B5EF4-FFF2-40B4-BE49-F238E27FC236}">
              <a16:creationId xmlns:a16="http://schemas.microsoft.com/office/drawing/2014/main" id="{00000000-0008-0000-0400-00007D030000}"/>
            </a:ext>
          </a:extLst>
        </xdr:cNvPr>
        <xdr:cNvSpPr txBox="1">
          <a:spLocks noChangeArrowheads="1"/>
        </xdr:cNvSpPr>
      </xdr:nvSpPr>
      <xdr:spPr bwMode="auto">
        <a:xfrm>
          <a:off x="5314950" y="25193625"/>
          <a:ext cx="533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283</xdr:row>
      <xdr:rowOff>0</xdr:rowOff>
    </xdr:from>
    <xdr:to>
      <xdr:col>5</xdr:col>
      <xdr:colOff>76200</xdr:colOff>
      <xdr:row>284</xdr:row>
      <xdr:rowOff>28574</xdr:rowOff>
    </xdr:to>
    <xdr:sp macro="" textlink="">
      <xdr:nvSpPr>
        <xdr:cNvPr id="894" name="Text Box 2">
          <a:extLst>
            <a:ext uri="{FF2B5EF4-FFF2-40B4-BE49-F238E27FC236}">
              <a16:creationId xmlns:a16="http://schemas.microsoft.com/office/drawing/2014/main" id="{00000000-0008-0000-0400-00007E030000}"/>
            </a:ext>
          </a:extLst>
        </xdr:cNvPr>
        <xdr:cNvSpPr txBox="1">
          <a:spLocks noChangeArrowheads="1"/>
        </xdr:cNvSpPr>
      </xdr:nvSpPr>
      <xdr:spPr bwMode="auto">
        <a:xfrm>
          <a:off x="5314950" y="25346025"/>
          <a:ext cx="533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284</xdr:row>
      <xdr:rowOff>0</xdr:rowOff>
    </xdr:from>
    <xdr:to>
      <xdr:col>5</xdr:col>
      <xdr:colOff>76200</xdr:colOff>
      <xdr:row>285</xdr:row>
      <xdr:rowOff>66676</xdr:rowOff>
    </xdr:to>
    <xdr:sp macro="" textlink="">
      <xdr:nvSpPr>
        <xdr:cNvPr id="895" name="Text Box 2">
          <a:extLst>
            <a:ext uri="{FF2B5EF4-FFF2-40B4-BE49-F238E27FC236}">
              <a16:creationId xmlns:a16="http://schemas.microsoft.com/office/drawing/2014/main" id="{00000000-0008-0000-0400-00007F030000}"/>
            </a:ext>
          </a:extLst>
        </xdr:cNvPr>
        <xdr:cNvSpPr txBox="1">
          <a:spLocks noChangeArrowheads="1"/>
        </xdr:cNvSpPr>
      </xdr:nvSpPr>
      <xdr:spPr bwMode="auto">
        <a:xfrm>
          <a:off x="5314950" y="25498425"/>
          <a:ext cx="533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285</xdr:row>
      <xdr:rowOff>0</xdr:rowOff>
    </xdr:from>
    <xdr:to>
      <xdr:col>5</xdr:col>
      <xdr:colOff>76200</xdr:colOff>
      <xdr:row>286</xdr:row>
      <xdr:rowOff>66674</xdr:rowOff>
    </xdr:to>
    <xdr:sp macro="" textlink="">
      <xdr:nvSpPr>
        <xdr:cNvPr id="896" name="Text Box 2">
          <a:extLst>
            <a:ext uri="{FF2B5EF4-FFF2-40B4-BE49-F238E27FC236}">
              <a16:creationId xmlns:a16="http://schemas.microsoft.com/office/drawing/2014/main" id="{00000000-0008-0000-0400-000080030000}"/>
            </a:ext>
          </a:extLst>
        </xdr:cNvPr>
        <xdr:cNvSpPr txBox="1">
          <a:spLocks noChangeArrowheads="1"/>
        </xdr:cNvSpPr>
      </xdr:nvSpPr>
      <xdr:spPr bwMode="auto">
        <a:xfrm>
          <a:off x="5314950" y="25660350"/>
          <a:ext cx="533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286</xdr:row>
      <xdr:rowOff>0</xdr:rowOff>
    </xdr:from>
    <xdr:to>
      <xdr:col>5</xdr:col>
      <xdr:colOff>76200</xdr:colOff>
      <xdr:row>287</xdr:row>
      <xdr:rowOff>66675</xdr:rowOff>
    </xdr:to>
    <xdr:sp macro="" textlink="">
      <xdr:nvSpPr>
        <xdr:cNvPr id="897" name="Text Box 2">
          <a:extLst>
            <a:ext uri="{FF2B5EF4-FFF2-40B4-BE49-F238E27FC236}">
              <a16:creationId xmlns:a16="http://schemas.microsoft.com/office/drawing/2014/main" id="{00000000-0008-0000-0400-000081030000}"/>
            </a:ext>
          </a:extLst>
        </xdr:cNvPr>
        <xdr:cNvSpPr txBox="1">
          <a:spLocks noChangeArrowheads="1"/>
        </xdr:cNvSpPr>
      </xdr:nvSpPr>
      <xdr:spPr bwMode="auto">
        <a:xfrm>
          <a:off x="5314950" y="25822275"/>
          <a:ext cx="533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5</xdr:col>
      <xdr:colOff>76200</xdr:colOff>
      <xdr:row>288</xdr:row>
      <xdr:rowOff>66676</xdr:rowOff>
    </xdr:to>
    <xdr:sp macro="" textlink="">
      <xdr:nvSpPr>
        <xdr:cNvPr id="898" name="Text Box 2">
          <a:extLst>
            <a:ext uri="{FF2B5EF4-FFF2-40B4-BE49-F238E27FC236}">
              <a16:creationId xmlns:a16="http://schemas.microsoft.com/office/drawing/2014/main" id="{00000000-0008-0000-0400-000082030000}"/>
            </a:ext>
          </a:extLst>
        </xdr:cNvPr>
        <xdr:cNvSpPr txBox="1">
          <a:spLocks noChangeArrowheads="1"/>
        </xdr:cNvSpPr>
      </xdr:nvSpPr>
      <xdr:spPr bwMode="auto">
        <a:xfrm>
          <a:off x="5314950" y="25984200"/>
          <a:ext cx="533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5</xdr:col>
      <xdr:colOff>76200</xdr:colOff>
      <xdr:row>289</xdr:row>
      <xdr:rowOff>66674</xdr:rowOff>
    </xdr:to>
    <xdr:sp macro="" textlink="">
      <xdr:nvSpPr>
        <xdr:cNvPr id="899" name="Text Box 2">
          <a:extLst>
            <a:ext uri="{FF2B5EF4-FFF2-40B4-BE49-F238E27FC236}">
              <a16:creationId xmlns:a16="http://schemas.microsoft.com/office/drawing/2014/main" id="{00000000-0008-0000-0400-000083030000}"/>
            </a:ext>
          </a:extLst>
        </xdr:cNvPr>
        <xdr:cNvSpPr txBox="1">
          <a:spLocks noChangeArrowheads="1"/>
        </xdr:cNvSpPr>
      </xdr:nvSpPr>
      <xdr:spPr bwMode="auto">
        <a:xfrm>
          <a:off x="5314950" y="26146125"/>
          <a:ext cx="533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289</xdr:row>
      <xdr:rowOff>0</xdr:rowOff>
    </xdr:from>
    <xdr:to>
      <xdr:col>5</xdr:col>
      <xdr:colOff>76200</xdr:colOff>
      <xdr:row>290</xdr:row>
      <xdr:rowOff>66676</xdr:rowOff>
    </xdr:to>
    <xdr:sp macro="" textlink="">
      <xdr:nvSpPr>
        <xdr:cNvPr id="900" name="Text Box 2">
          <a:extLst>
            <a:ext uri="{FF2B5EF4-FFF2-40B4-BE49-F238E27FC236}">
              <a16:creationId xmlns:a16="http://schemas.microsoft.com/office/drawing/2014/main" id="{00000000-0008-0000-0400-000084030000}"/>
            </a:ext>
          </a:extLst>
        </xdr:cNvPr>
        <xdr:cNvSpPr txBox="1">
          <a:spLocks noChangeArrowheads="1"/>
        </xdr:cNvSpPr>
      </xdr:nvSpPr>
      <xdr:spPr bwMode="auto">
        <a:xfrm>
          <a:off x="5314950" y="26308050"/>
          <a:ext cx="533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290</xdr:row>
      <xdr:rowOff>0</xdr:rowOff>
    </xdr:from>
    <xdr:to>
      <xdr:col>5</xdr:col>
      <xdr:colOff>76200</xdr:colOff>
      <xdr:row>291</xdr:row>
      <xdr:rowOff>50800</xdr:rowOff>
    </xdr:to>
    <xdr:sp macro="" textlink="">
      <xdr:nvSpPr>
        <xdr:cNvPr id="901" name="Text Box 2">
          <a:extLst>
            <a:ext uri="{FF2B5EF4-FFF2-40B4-BE49-F238E27FC236}">
              <a16:creationId xmlns:a16="http://schemas.microsoft.com/office/drawing/2014/main" id="{00000000-0008-0000-0400-000085030000}"/>
            </a:ext>
          </a:extLst>
        </xdr:cNvPr>
        <xdr:cNvSpPr txBox="1">
          <a:spLocks noChangeArrowheads="1"/>
        </xdr:cNvSpPr>
      </xdr:nvSpPr>
      <xdr:spPr bwMode="auto">
        <a:xfrm>
          <a:off x="5314950" y="26469975"/>
          <a:ext cx="533400" cy="222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281</xdr:row>
      <xdr:rowOff>0</xdr:rowOff>
    </xdr:from>
    <xdr:to>
      <xdr:col>5</xdr:col>
      <xdr:colOff>76200</xdr:colOff>
      <xdr:row>282</xdr:row>
      <xdr:rowOff>28575</xdr:rowOff>
    </xdr:to>
    <xdr:sp macro="" textlink="">
      <xdr:nvSpPr>
        <xdr:cNvPr id="902" name="Text Box 2">
          <a:extLst>
            <a:ext uri="{FF2B5EF4-FFF2-40B4-BE49-F238E27FC236}">
              <a16:creationId xmlns:a16="http://schemas.microsoft.com/office/drawing/2014/main" id="{00000000-0008-0000-0400-000086030000}"/>
            </a:ext>
          </a:extLst>
        </xdr:cNvPr>
        <xdr:cNvSpPr txBox="1">
          <a:spLocks noChangeArrowheads="1"/>
        </xdr:cNvSpPr>
      </xdr:nvSpPr>
      <xdr:spPr bwMode="auto">
        <a:xfrm>
          <a:off x="5314950" y="25041225"/>
          <a:ext cx="533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282</xdr:row>
      <xdr:rowOff>0</xdr:rowOff>
    </xdr:from>
    <xdr:to>
      <xdr:col>5</xdr:col>
      <xdr:colOff>76200</xdr:colOff>
      <xdr:row>283</xdr:row>
      <xdr:rowOff>28578</xdr:rowOff>
    </xdr:to>
    <xdr:sp macro="" textlink="">
      <xdr:nvSpPr>
        <xdr:cNvPr id="903" name="Text Box 2">
          <a:extLst>
            <a:ext uri="{FF2B5EF4-FFF2-40B4-BE49-F238E27FC236}">
              <a16:creationId xmlns:a16="http://schemas.microsoft.com/office/drawing/2014/main" id="{00000000-0008-0000-0400-000087030000}"/>
            </a:ext>
          </a:extLst>
        </xdr:cNvPr>
        <xdr:cNvSpPr txBox="1">
          <a:spLocks noChangeArrowheads="1"/>
        </xdr:cNvSpPr>
      </xdr:nvSpPr>
      <xdr:spPr bwMode="auto">
        <a:xfrm>
          <a:off x="5314950" y="25193625"/>
          <a:ext cx="533400" cy="180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281</xdr:row>
      <xdr:rowOff>0</xdr:rowOff>
    </xdr:from>
    <xdr:to>
      <xdr:col>5</xdr:col>
      <xdr:colOff>76200</xdr:colOff>
      <xdr:row>282</xdr:row>
      <xdr:rowOff>28574</xdr:rowOff>
    </xdr:to>
    <xdr:sp macro="" textlink="">
      <xdr:nvSpPr>
        <xdr:cNvPr id="904" name="Text Box 2">
          <a:extLst>
            <a:ext uri="{FF2B5EF4-FFF2-40B4-BE49-F238E27FC236}">
              <a16:creationId xmlns:a16="http://schemas.microsoft.com/office/drawing/2014/main" id="{00000000-0008-0000-0400-000088030000}"/>
            </a:ext>
          </a:extLst>
        </xdr:cNvPr>
        <xdr:cNvSpPr txBox="1">
          <a:spLocks noChangeArrowheads="1"/>
        </xdr:cNvSpPr>
      </xdr:nvSpPr>
      <xdr:spPr bwMode="auto">
        <a:xfrm>
          <a:off x="5314950" y="25041225"/>
          <a:ext cx="533400" cy="180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283</xdr:row>
      <xdr:rowOff>0</xdr:rowOff>
    </xdr:from>
    <xdr:to>
      <xdr:col>5</xdr:col>
      <xdr:colOff>76200</xdr:colOff>
      <xdr:row>284</xdr:row>
      <xdr:rowOff>28574</xdr:rowOff>
    </xdr:to>
    <xdr:sp macro="" textlink="">
      <xdr:nvSpPr>
        <xdr:cNvPr id="905" name="Text Box 2">
          <a:extLst>
            <a:ext uri="{FF2B5EF4-FFF2-40B4-BE49-F238E27FC236}">
              <a16:creationId xmlns:a16="http://schemas.microsoft.com/office/drawing/2014/main" id="{00000000-0008-0000-0400-000089030000}"/>
            </a:ext>
          </a:extLst>
        </xdr:cNvPr>
        <xdr:cNvSpPr txBox="1">
          <a:spLocks noChangeArrowheads="1"/>
        </xdr:cNvSpPr>
      </xdr:nvSpPr>
      <xdr:spPr bwMode="auto">
        <a:xfrm>
          <a:off x="5314950" y="25346025"/>
          <a:ext cx="533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282</xdr:row>
      <xdr:rowOff>0</xdr:rowOff>
    </xdr:from>
    <xdr:to>
      <xdr:col>5</xdr:col>
      <xdr:colOff>76200</xdr:colOff>
      <xdr:row>283</xdr:row>
      <xdr:rowOff>28577</xdr:rowOff>
    </xdr:to>
    <xdr:sp macro="" textlink="">
      <xdr:nvSpPr>
        <xdr:cNvPr id="906" name="Text Box 2">
          <a:extLst>
            <a:ext uri="{FF2B5EF4-FFF2-40B4-BE49-F238E27FC236}">
              <a16:creationId xmlns:a16="http://schemas.microsoft.com/office/drawing/2014/main" id="{00000000-0008-0000-0400-00008A030000}"/>
            </a:ext>
          </a:extLst>
        </xdr:cNvPr>
        <xdr:cNvSpPr txBox="1">
          <a:spLocks noChangeArrowheads="1"/>
        </xdr:cNvSpPr>
      </xdr:nvSpPr>
      <xdr:spPr bwMode="auto">
        <a:xfrm>
          <a:off x="5314950" y="25193625"/>
          <a:ext cx="533400" cy="180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283</xdr:row>
      <xdr:rowOff>0</xdr:rowOff>
    </xdr:from>
    <xdr:to>
      <xdr:col>5</xdr:col>
      <xdr:colOff>76200</xdr:colOff>
      <xdr:row>284</xdr:row>
      <xdr:rowOff>28573</xdr:rowOff>
    </xdr:to>
    <xdr:sp macro="" textlink="">
      <xdr:nvSpPr>
        <xdr:cNvPr id="907" name="Text Box 2">
          <a:extLst>
            <a:ext uri="{FF2B5EF4-FFF2-40B4-BE49-F238E27FC236}">
              <a16:creationId xmlns:a16="http://schemas.microsoft.com/office/drawing/2014/main" id="{00000000-0008-0000-0400-00008B030000}"/>
            </a:ext>
          </a:extLst>
        </xdr:cNvPr>
        <xdr:cNvSpPr txBox="1">
          <a:spLocks noChangeArrowheads="1"/>
        </xdr:cNvSpPr>
      </xdr:nvSpPr>
      <xdr:spPr bwMode="auto">
        <a:xfrm>
          <a:off x="5314950" y="25346025"/>
          <a:ext cx="533400" cy="180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284</xdr:row>
      <xdr:rowOff>0</xdr:rowOff>
    </xdr:from>
    <xdr:to>
      <xdr:col>5</xdr:col>
      <xdr:colOff>76200</xdr:colOff>
      <xdr:row>285</xdr:row>
      <xdr:rowOff>28577</xdr:rowOff>
    </xdr:to>
    <xdr:sp macro="" textlink="">
      <xdr:nvSpPr>
        <xdr:cNvPr id="908" name="Text Box 2">
          <a:extLst>
            <a:ext uri="{FF2B5EF4-FFF2-40B4-BE49-F238E27FC236}">
              <a16:creationId xmlns:a16="http://schemas.microsoft.com/office/drawing/2014/main" id="{00000000-0008-0000-0400-00008C030000}"/>
            </a:ext>
          </a:extLst>
        </xdr:cNvPr>
        <xdr:cNvSpPr txBox="1">
          <a:spLocks noChangeArrowheads="1"/>
        </xdr:cNvSpPr>
      </xdr:nvSpPr>
      <xdr:spPr bwMode="auto">
        <a:xfrm>
          <a:off x="5314950" y="25498425"/>
          <a:ext cx="5334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283</xdr:row>
      <xdr:rowOff>0</xdr:rowOff>
    </xdr:from>
    <xdr:to>
      <xdr:col>5</xdr:col>
      <xdr:colOff>76200</xdr:colOff>
      <xdr:row>284</xdr:row>
      <xdr:rowOff>28573</xdr:rowOff>
    </xdr:to>
    <xdr:sp macro="" textlink="">
      <xdr:nvSpPr>
        <xdr:cNvPr id="909" name="Text Box 2">
          <a:extLst>
            <a:ext uri="{FF2B5EF4-FFF2-40B4-BE49-F238E27FC236}">
              <a16:creationId xmlns:a16="http://schemas.microsoft.com/office/drawing/2014/main" id="{00000000-0008-0000-0400-00008D030000}"/>
            </a:ext>
          </a:extLst>
        </xdr:cNvPr>
        <xdr:cNvSpPr txBox="1">
          <a:spLocks noChangeArrowheads="1"/>
        </xdr:cNvSpPr>
      </xdr:nvSpPr>
      <xdr:spPr bwMode="auto">
        <a:xfrm>
          <a:off x="5314950" y="25346025"/>
          <a:ext cx="533400" cy="180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284</xdr:row>
      <xdr:rowOff>0</xdr:rowOff>
    </xdr:from>
    <xdr:to>
      <xdr:col>5</xdr:col>
      <xdr:colOff>76200</xdr:colOff>
      <xdr:row>285</xdr:row>
      <xdr:rowOff>28576</xdr:rowOff>
    </xdr:to>
    <xdr:sp macro="" textlink="">
      <xdr:nvSpPr>
        <xdr:cNvPr id="910" name="Text Box 2">
          <a:extLst>
            <a:ext uri="{FF2B5EF4-FFF2-40B4-BE49-F238E27FC236}">
              <a16:creationId xmlns:a16="http://schemas.microsoft.com/office/drawing/2014/main" id="{00000000-0008-0000-0400-00008E030000}"/>
            </a:ext>
          </a:extLst>
        </xdr:cNvPr>
        <xdr:cNvSpPr txBox="1">
          <a:spLocks noChangeArrowheads="1"/>
        </xdr:cNvSpPr>
      </xdr:nvSpPr>
      <xdr:spPr bwMode="auto">
        <a:xfrm>
          <a:off x="5314950" y="25498425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285</xdr:row>
      <xdr:rowOff>0</xdr:rowOff>
    </xdr:from>
    <xdr:to>
      <xdr:col>5</xdr:col>
      <xdr:colOff>76200</xdr:colOff>
      <xdr:row>286</xdr:row>
      <xdr:rowOff>28575</xdr:rowOff>
    </xdr:to>
    <xdr:sp macro="" textlink="">
      <xdr:nvSpPr>
        <xdr:cNvPr id="911" name="Text Box 2">
          <a:extLst>
            <a:ext uri="{FF2B5EF4-FFF2-40B4-BE49-F238E27FC236}">
              <a16:creationId xmlns:a16="http://schemas.microsoft.com/office/drawing/2014/main" id="{00000000-0008-0000-0400-00008F030000}"/>
            </a:ext>
          </a:extLst>
        </xdr:cNvPr>
        <xdr:cNvSpPr txBox="1">
          <a:spLocks noChangeArrowheads="1"/>
        </xdr:cNvSpPr>
      </xdr:nvSpPr>
      <xdr:spPr bwMode="auto">
        <a:xfrm>
          <a:off x="5314950" y="25660350"/>
          <a:ext cx="5334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284</xdr:row>
      <xdr:rowOff>0</xdr:rowOff>
    </xdr:from>
    <xdr:to>
      <xdr:col>5</xdr:col>
      <xdr:colOff>76200</xdr:colOff>
      <xdr:row>285</xdr:row>
      <xdr:rowOff>28576</xdr:rowOff>
    </xdr:to>
    <xdr:sp macro="" textlink="">
      <xdr:nvSpPr>
        <xdr:cNvPr id="912" name="Text Box 2">
          <a:extLst>
            <a:ext uri="{FF2B5EF4-FFF2-40B4-BE49-F238E27FC236}">
              <a16:creationId xmlns:a16="http://schemas.microsoft.com/office/drawing/2014/main" id="{00000000-0008-0000-0400-000090030000}"/>
            </a:ext>
          </a:extLst>
        </xdr:cNvPr>
        <xdr:cNvSpPr txBox="1">
          <a:spLocks noChangeArrowheads="1"/>
        </xdr:cNvSpPr>
      </xdr:nvSpPr>
      <xdr:spPr bwMode="auto">
        <a:xfrm>
          <a:off x="5314950" y="25498425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285</xdr:row>
      <xdr:rowOff>0</xdr:rowOff>
    </xdr:from>
    <xdr:to>
      <xdr:col>5</xdr:col>
      <xdr:colOff>76200</xdr:colOff>
      <xdr:row>286</xdr:row>
      <xdr:rowOff>28574</xdr:rowOff>
    </xdr:to>
    <xdr:sp macro="" textlink="">
      <xdr:nvSpPr>
        <xdr:cNvPr id="913" name="Text Box 2">
          <a:extLst>
            <a:ext uri="{FF2B5EF4-FFF2-40B4-BE49-F238E27FC236}">
              <a16:creationId xmlns:a16="http://schemas.microsoft.com/office/drawing/2014/main" id="{00000000-0008-0000-0400-000091030000}"/>
            </a:ext>
          </a:extLst>
        </xdr:cNvPr>
        <xdr:cNvSpPr txBox="1">
          <a:spLocks noChangeArrowheads="1"/>
        </xdr:cNvSpPr>
      </xdr:nvSpPr>
      <xdr:spPr bwMode="auto">
        <a:xfrm>
          <a:off x="5314950" y="25660350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286</xdr:row>
      <xdr:rowOff>0</xdr:rowOff>
    </xdr:from>
    <xdr:to>
      <xdr:col>5</xdr:col>
      <xdr:colOff>76200</xdr:colOff>
      <xdr:row>287</xdr:row>
      <xdr:rowOff>28576</xdr:rowOff>
    </xdr:to>
    <xdr:sp macro="" textlink="">
      <xdr:nvSpPr>
        <xdr:cNvPr id="914" name="Text Box 2">
          <a:extLst>
            <a:ext uri="{FF2B5EF4-FFF2-40B4-BE49-F238E27FC236}">
              <a16:creationId xmlns:a16="http://schemas.microsoft.com/office/drawing/2014/main" id="{00000000-0008-0000-0400-000092030000}"/>
            </a:ext>
          </a:extLst>
        </xdr:cNvPr>
        <xdr:cNvSpPr txBox="1">
          <a:spLocks noChangeArrowheads="1"/>
        </xdr:cNvSpPr>
      </xdr:nvSpPr>
      <xdr:spPr bwMode="auto">
        <a:xfrm>
          <a:off x="5314950" y="25822275"/>
          <a:ext cx="5334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285</xdr:row>
      <xdr:rowOff>0</xdr:rowOff>
    </xdr:from>
    <xdr:to>
      <xdr:col>5</xdr:col>
      <xdr:colOff>76200</xdr:colOff>
      <xdr:row>286</xdr:row>
      <xdr:rowOff>28574</xdr:rowOff>
    </xdr:to>
    <xdr:sp macro="" textlink="">
      <xdr:nvSpPr>
        <xdr:cNvPr id="915" name="Text Box 2">
          <a:extLst>
            <a:ext uri="{FF2B5EF4-FFF2-40B4-BE49-F238E27FC236}">
              <a16:creationId xmlns:a16="http://schemas.microsoft.com/office/drawing/2014/main" id="{00000000-0008-0000-0400-000093030000}"/>
            </a:ext>
          </a:extLst>
        </xdr:cNvPr>
        <xdr:cNvSpPr txBox="1">
          <a:spLocks noChangeArrowheads="1"/>
        </xdr:cNvSpPr>
      </xdr:nvSpPr>
      <xdr:spPr bwMode="auto">
        <a:xfrm>
          <a:off x="5314950" y="25660350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286</xdr:row>
      <xdr:rowOff>0</xdr:rowOff>
    </xdr:from>
    <xdr:to>
      <xdr:col>5</xdr:col>
      <xdr:colOff>76200</xdr:colOff>
      <xdr:row>287</xdr:row>
      <xdr:rowOff>28575</xdr:rowOff>
    </xdr:to>
    <xdr:sp macro="" textlink="">
      <xdr:nvSpPr>
        <xdr:cNvPr id="916" name="Text Box 2">
          <a:extLst>
            <a:ext uri="{FF2B5EF4-FFF2-40B4-BE49-F238E27FC236}">
              <a16:creationId xmlns:a16="http://schemas.microsoft.com/office/drawing/2014/main" id="{00000000-0008-0000-0400-000094030000}"/>
            </a:ext>
          </a:extLst>
        </xdr:cNvPr>
        <xdr:cNvSpPr txBox="1">
          <a:spLocks noChangeArrowheads="1"/>
        </xdr:cNvSpPr>
      </xdr:nvSpPr>
      <xdr:spPr bwMode="auto">
        <a:xfrm>
          <a:off x="5314950" y="25822275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5</xdr:col>
      <xdr:colOff>76200</xdr:colOff>
      <xdr:row>288</xdr:row>
      <xdr:rowOff>28577</xdr:rowOff>
    </xdr:to>
    <xdr:sp macro="" textlink="">
      <xdr:nvSpPr>
        <xdr:cNvPr id="917" name="Text Box 2">
          <a:extLst>
            <a:ext uri="{FF2B5EF4-FFF2-40B4-BE49-F238E27FC236}">
              <a16:creationId xmlns:a16="http://schemas.microsoft.com/office/drawing/2014/main" id="{00000000-0008-0000-0400-000095030000}"/>
            </a:ext>
          </a:extLst>
        </xdr:cNvPr>
        <xdr:cNvSpPr txBox="1">
          <a:spLocks noChangeArrowheads="1"/>
        </xdr:cNvSpPr>
      </xdr:nvSpPr>
      <xdr:spPr bwMode="auto">
        <a:xfrm>
          <a:off x="5314950" y="25984200"/>
          <a:ext cx="5334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286</xdr:row>
      <xdr:rowOff>0</xdr:rowOff>
    </xdr:from>
    <xdr:to>
      <xdr:col>5</xdr:col>
      <xdr:colOff>76200</xdr:colOff>
      <xdr:row>287</xdr:row>
      <xdr:rowOff>28575</xdr:rowOff>
    </xdr:to>
    <xdr:sp macro="" textlink="">
      <xdr:nvSpPr>
        <xdr:cNvPr id="918" name="Text Box 2">
          <a:extLst>
            <a:ext uri="{FF2B5EF4-FFF2-40B4-BE49-F238E27FC236}">
              <a16:creationId xmlns:a16="http://schemas.microsoft.com/office/drawing/2014/main" id="{00000000-0008-0000-0400-000096030000}"/>
            </a:ext>
          </a:extLst>
        </xdr:cNvPr>
        <xdr:cNvSpPr txBox="1">
          <a:spLocks noChangeArrowheads="1"/>
        </xdr:cNvSpPr>
      </xdr:nvSpPr>
      <xdr:spPr bwMode="auto">
        <a:xfrm>
          <a:off x="5314950" y="25822275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5</xdr:col>
      <xdr:colOff>76200</xdr:colOff>
      <xdr:row>288</xdr:row>
      <xdr:rowOff>28576</xdr:rowOff>
    </xdr:to>
    <xdr:sp macro="" textlink="">
      <xdr:nvSpPr>
        <xdr:cNvPr id="919" name="Text Box 2">
          <a:extLst>
            <a:ext uri="{FF2B5EF4-FFF2-40B4-BE49-F238E27FC236}">
              <a16:creationId xmlns:a16="http://schemas.microsoft.com/office/drawing/2014/main" id="{00000000-0008-0000-0400-000097030000}"/>
            </a:ext>
          </a:extLst>
        </xdr:cNvPr>
        <xdr:cNvSpPr txBox="1">
          <a:spLocks noChangeArrowheads="1"/>
        </xdr:cNvSpPr>
      </xdr:nvSpPr>
      <xdr:spPr bwMode="auto">
        <a:xfrm>
          <a:off x="5314950" y="25984200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5</xdr:col>
      <xdr:colOff>76200</xdr:colOff>
      <xdr:row>289</xdr:row>
      <xdr:rowOff>28575</xdr:rowOff>
    </xdr:to>
    <xdr:sp macro="" textlink="">
      <xdr:nvSpPr>
        <xdr:cNvPr id="920" name="Text Box 2">
          <a:extLst>
            <a:ext uri="{FF2B5EF4-FFF2-40B4-BE49-F238E27FC236}">
              <a16:creationId xmlns:a16="http://schemas.microsoft.com/office/drawing/2014/main" id="{00000000-0008-0000-0400-000098030000}"/>
            </a:ext>
          </a:extLst>
        </xdr:cNvPr>
        <xdr:cNvSpPr txBox="1">
          <a:spLocks noChangeArrowheads="1"/>
        </xdr:cNvSpPr>
      </xdr:nvSpPr>
      <xdr:spPr bwMode="auto">
        <a:xfrm>
          <a:off x="5314950" y="26146125"/>
          <a:ext cx="5334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5</xdr:col>
      <xdr:colOff>76200</xdr:colOff>
      <xdr:row>288</xdr:row>
      <xdr:rowOff>28576</xdr:rowOff>
    </xdr:to>
    <xdr:sp macro="" textlink="">
      <xdr:nvSpPr>
        <xdr:cNvPr id="921" name="Text Box 2">
          <a:extLst>
            <a:ext uri="{FF2B5EF4-FFF2-40B4-BE49-F238E27FC236}">
              <a16:creationId xmlns:a16="http://schemas.microsoft.com/office/drawing/2014/main" id="{00000000-0008-0000-0400-000099030000}"/>
            </a:ext>
          </a:extLst>
        </xdr:cNvPr>
        <xdr:cNvSpPr txBox="1">
          <a:spLocks noChangeArrowheads="1"/>
        </xdr:cNvSpPr>
      </xdr:nvSpPr>
      <xdr:spPr bwMode="auto">
        <a:xfrm>
          <a:off x="5314950" y="25984200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5</xdr:col>
      <xdr:colOff>76200</xdr:colOff>
      <xdr:row>289</xdr:row>
      <xdr:rowOff>28574</xdr:rowOff>
    </xdr:to>
    <xdr:sp macro="" textlink="">
      <xdr:nvSpPr>
        <xdr:cNvPr id="922" name="Text Box 2">
          <a:extLst>
            <a:ext uri="{FF2B5EF4-FFF2-40B4-BE49-F238E27FC236}">
              <a16:creationId xmlns:a16="http://schemas.microsoft.com/office/drawing/2014/main" id="{00000000-0008-0000-0400-00009A030000}"/>
            </a:ext>
          </a:extLst>
        </xdr:cNvPr>
        <xdr:cNvSpPr txBox="1">
          <a:spLocks noChangeArrowheads="1"/>
        </xdr:cNvSpPr>
      </xdr:nvSpPr>
      <xdr:spPr bwMode="auto">
        <a:xfrm>
          <a:off x="5314950" y="26146125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289</xdr:row>
      <xdr:rowOff>0</xdr:rowOff>
    </xdr:from>
    <xdr:to>
      <xdr:col>5</xdr:col>
      <xdr:colOff>76200</xdr:colOff>
      <xdr:row>290</xdr:row>
      <xdr:rowOff>28577</xdr:rowOff>
    </xdr:to>
    <xdr:sp macro="" textlink="">
      <xdr:nvSpPr>
        <xdr:cNvPr id="923" name="Text Box 2">
          <a:extLst>
            <a:ext uri="{FF2B5EF4-FFF2-40B4-BE49-F238E27FC236}">
              <a16:creationId xmlns:a16="http://schemas.microsoft.com/office/drawing/2014/main" id="{00000000-0008-0000-0400-00009B030000}"/>
            </a:ext>
          </a:extLst>
        </xdr:cNvPr>
        <xdr:cNvSpPr txBox="1">
          <a:spLocks noChangeArrowheads="1"/>
        </xdr:cNvSpPr>
      </xdr:nvSpPr>
      <xdr:spPr bwMode="auto">
        <a:xfrm>
          <a:off x="5314950" y="26308050"/>
          <a:ext cx="5334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5</xdr:col>
      <xdr:colOff>76200</xdr:colOff>
      <xdr:row>289</xdr:row>
      <xdr:rowOff>28574</xdr:rowOff>
    </xdr:to>
    <xdr:sp macro="" textlink="">
      <xdr:nvSpPr>
        <xdr:cNvPr id="924" name="Text Box 2">
          <a:extLst>
            <a:ext uri="{FF2B5EF4-FFF2-40B4-BE49-F238E27FC236}">
              <a16:creationId xmlns:a16="http://schemas.microsoft.com/office/drawing/2014/main" id="{00000000-0008-0000-0400-00009C030000}"/>
            </a:ext>
          </a:extLst>
        </xdr:cNvPr>
        <xdr:cNvSpPr txBox="1">
          <a:spLocks noChangeArrowheads="1"/>
        </xdr:cNvSpPr>
      </xdr:nvSpPr>
      <xdr:spPr bwMode="auto">
        <a:xfrm>
          <a:off x="5314950" y="26146125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289</xdr:row>
      <xdr:rowOff>0</xdr:rowOff>
    </xdr:from>
    <xdr:to>
      <xdr:col>5</xdr:col>
      <xdr:colOff>76200</xdr:colOff>
      <xdr:row>290</xdr:row>
      <xdr:rowOff>28576</xdr:rowOff>
    </xdr:to>
    <xdr:sp macro="" textlink="">
      <xdr:nvSpPr>
        <xdr:cNvPr id="925" name="Text Box 2">
          <a:extLst>
            <a:ext uri="{FF2B5EF4-FFF2-40B4-BE49-F238E27FC236}">
              <a16:creationId xmlns:a16="http://schemas.microsoft.com/office/drawing/2014/main" id="{00000000-0008-0000-0400-00009D030000}"/>
            </a:ext>
          </a:extLst>
        </xdr:cNvPr>
        <xdr:cNvSpPr txBox="1">
          <a:spLocks noChangeArrowheads="1"/>
        </xdr:cNvSpPr>
      </xdr:nvSpPr>
      <xdr:spPr bwMode="auto">
        <a:xfrm>
          <a:off x="5314950" y="26308050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290</xdr:row>
      <xdr:rowOff>0</xdr:rowOff>
    </xdr:from>
    <xdr:to>
      <xdr:col>5</xdr:col>
      <xdr:colOff>76200</xdr:colOff>
      <xdr:row>291</xdr:row>
      <xdr:rowOff>12701</xdr:rowOff>
    </xdr:to>
    <xdr:sp macro="" textlink="">
      <xdr:nvSpPr>
        <xdr:cNvPr id="926" name="Text Box 2">
          <a:extLst>
            <a:ext uri="{FF2B5EF4-FFF2-40B4-BE49-F238E27FC236}">
              <a16:creationId xmlns:a16="http://schemas.microsoft.com/office/drawing/2014/main" id="{00000000-0008-0000-0400-00009E030000}"/>
            </a:ext>
          </a:extLst>
        </xdr:cNvPr>
        <xdr:cNvSpPr txBox="1">
          <a:spLocks noChangeArrowheads="1"/>
        </xdr:cNvSpPr>
      </xdr:nvSpPr>
      <xdr:spPr bwMode="auto">
        <a:xfrm>
          <a:off x="5314950" y="26469975"/>
          <a:ext cx="533400" cy="184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289</xdr:row>
      <xdr:rowOff>0</xdr:rowOff>
    </xdr:from>
    <xdr:to>
      <xdr:col>5</xdr:col>
      <xdr:colOff>76200</xdr:colOff>
      <xdr:row>290</xdr:row>
      <xdr:rowOff>28576</xdr:rowOff>
    </xdr:to>
    <xdr:sp macro="" textlink="">
      <xdr:nvSpPr>
        <xdr:cNvPr id="927" name="Text Box 2">
          <a:extLst>
            <a:ext uri="{FF2B5EF4-FFF2-40B4-BE49-F238E27FC236}">
              <a16:creationId xmlns:a16="http://schemas.microsoft.com/office/drawing/2014/main" id="{00000000-0008-0000-0400-00009F030000}"/>
            </a:ext>
          </a:extLst>
        </xdr:cNvPr>
        <xdr:cNvSpPr txBox="1">
          <a:spLocks noChangeArrowheads="1"/>
        </xdr:cNvSpPr>
      </xdr:nvSpPr>
      <xdr:spPr bwMode="auto">
        <a:xfrm>
          <a:off x="5314950" y="26308050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290</xdr:row>
      <xdr:rowOff>0</xdr:rowOff>
    </xdr:from>
    <xdr:to>
      <xdr:col>5</xdr:col>
      <xdr:colOff>76200</xdr:colOff>
      <xdr:row>291</xdr:row>
      <xdr:rowOff>12700</xdr:rowOff>
    </xdr:to>
    <xdr:sp macro="" textlink="">
      <xdr:nvSpPr>
        <xdr:cNvPr id="928" name="Text Box 2">
          <a:extLst>
            <a:ext uri="{FF2B5EF4-FFF2-40B4-BE49-F238E27FC236}">
              <a16:creationId xmlns:a16="http://schemas.microsoft.com/office/drawing/2014/main" id="{00000000-0008-0000-0400-0000A0030000}"/>
            </a:ext>
          </a:extLst>
        </xdr:cNvPr>
        <xdr:cNvSpPr txBox="1">
          <a:spLocks noChangeArrowheads="1"/>
        </xdr:cNvSpPr>
      </xdr:nvSpPr>
      <xdr:spPr bwMode="auto">
        <a:xfrm>
          <a:off x="5314950" y="26469975"/>
          <a:ext cx="5334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5</xdr:col>
      <xdr:colOff>76200</xdr:colOff>
      <xdr:row>289</xdr:row>
      <xdr:rowOff>66675</xdr:rowOff>
    </xdr:to>
    <xdr:sp macro="" textlink="">
      <xdr:nvSpPr>
        <xdr:cNvPr id="929" name="Text Box 2">
          <a:extLst>
            <a:ext uri="{FF2B5EF4-FFF2-40B4-BE49-F238E27FC236}">
              <a16:creationId xmlns:a16="http://schemas.microsoft.com/office/drawing/2014/main" id="{00000000-0008-0000-0400-0000A1030000}"/>
            </a:ext>
          </a:extLst>
        </xdr:cNvPr>
        <xdr:cNvSpPr txBox="1">
          <a:spLocks noChangeArrowheads="1"/>
        </xdr:cNvSpPr>
      </xdr:nvSpPr>
      <xdr:spPr bwMode="auto">
        <a:xfrm>
          <a:off x="5314950" y="25984200"/>
          <a:ext cx="5334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5</xdr:col>
      <xdr:colOff>76200</xdr:colOff>
      <xdr:row>289</xdr:row>
      <xdr:rowOff>66674</xdr:rowOff>
    </xdr:to>
    <xdr:sp macro="" textlink="">
      <xdr:nvSpPr>
        <xdr:cNvPr id="930" name="Text Box 2">
          <a:extLst>
            <a:ext uri="{FF2B5EF4-FFF2-40B4-BE49-F238E27FC236}">
              <a16:creationId xmlns:a16="http://schemas.microsoft.com/office/drawing/2014/main" id="{00000000-0008-0000-0400-0000A2030000}"/>
            </a:ext>
          </a:extLst>
        </xdr:cNvPr>
        <xdr:cNvSpPr txBox="1">
          <a:spLocks noChangeArrowheads="1"/>
        </xdr:cNvSpPr>
      </xdr:nvSpPr>
      <xdr:spPr bwMode="auto">
        <a:xfrm>
          <a:off x="5314950" y="26146125"/>
          <a:ext cx="533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5</xdr:col>
      <xdr:colOff>76200</xdr:colOff>
      <xdr:row>289</xdr:row>
      <xdr:rowOff>66675</xdr:rowOff>
    </xdr:to>
    <xdr:sp macro="" textlink="">
      <xdr:nvSpPr>
        <xdr:cNvPr id="931" name="Text Box 2">
          <a:extLst>
            <a:ext uri="{FF2B5EF4-FFF2-40B4-BE49-F238E27FC236}">
              <a16:creationId xmlns:a16="http://schemas.microsoft.com/office/drawing/2014/main" id="{00000000-0008-0000-0400-0000A3030000}"/>
            </a:ext>
          </a:extLst>
        </xdr:cNvPr>
        <xdr:cNvSpPr txBox="1">
          <a:spLocks noChangeArrowheads="1"/>
        </xdr:cNvSpPr>
      </xdr:nvSpPr>
      <xdr:spPr bwMode="auto">
        <a:xfrm>
          <a:off x="5314950" y="25984200"/>
          <a:ext cx="5334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5</xdr:col>
      <xdr:colOff>76200</xdr:colOff>
      <xdr:row>289</xdr:row>
      <xdr:rowOff>66674</xdr:rowOff>
    </xdr:to>
    <xdr:sp macro="" textlink="">
      <xdr:nvSpPr>
        <xdr:cNvPr id="932" name="Text Box 2">
          <a:extLst>
            <a:ext uri="{FF2B5EF4-FFF2-40B4-BE49-F238E27FC236}">
              <a16:creationId xmlns:a16="http://schemas.microsoft.com/office/drawing/2014/main" id="{00000000-0008-0000-0400-0000A4030000}"/>
            </a:ext>
          </a:extLst>
        </xdr:cNvPr>
        <xdr:cNvSpPr txBox="1">
          <a:spLocks noChangeArrowheads="1"/>
        </xdr:cNvSpPr>
      </xdr:nvSpPr>
      <xdr:spPr bwMode="auto">
        <a:xfrm>
          <a:off x="5314950" y="26146125"/>
          <a:ext cx="533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5</xdr:col>
      <xdr:colOff>76200</xdr:colOff>
      <xdr:row>289</xdr:row>
      <xdr:rowOff>28576</xdr:rowOff>
    </xdr:to>
    <xdr:sp macro="" textlink="">
      <xdr:nvSpPr>
        <xdr:cNvPr id="933" name="Text Box 2">
          <a:extLst>
            <a:ext uri="{FF2B5EF4-FFF2-40B4-BE49-F238E27FC236}">
              <a16:creationId xmlns:a16="http://schemas.microsoft.com/office/drawing/2014/main" id="{00000000-0008-0000-0400-0000A5030000}"/>
            </a:ext>
          </a:extLst>
        </xdr:cNvPr>
        <xdr:cNvSpPr txBox="1">
          <a:spLocks noChangeArrowheads="1"/>
        </xdr:cNvSpPr>
      </xdr:nvSpPr>
      <xdr:spPr bwMode="auto">
        <a:xfrm>
          <a:off x="5314950" y="25984200"/>
          <a:ext cx="5334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5</xdr:col>
      <xdr:colOff>76200</xdr:colOff>
      <xdr:row>289</xdr:row>
      <xdr:rowOff>28575</xdr:rowOff>
    </xdr:to>
    <xdr:sp macro="" textlink="">
      <xdr:nvSpPr>
        <xdr:cNvPr id="934" name="Text Box 2">
          <a:extLst>
            <a:ext uri="{FF2B5EF4-FFF2-40B4-BE49-F238E27FC236}">
              <a16:creationId xmlns:a16="http://schemas.microsoft.com/office/drawing/2014/main" id="{00000000-0008-0000-0400-0000A6030000}"/>
            </a:ext>
          </a:extLst>
        </xdr:cNvPr>
        <xdr:cNvSpPr txBox="1">
          <a:spLocks noChangeArrowheads="1"/>
        </xdr:cNvSpPr>
      </xdr:nvSpPr>
      <xdr:spPr bwMode="auto">
        <a:xfrm>
          <a:off x="5314950" y="25984200"/>
          <a:ext cx="5334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5</xdr:col>
      <xdr:colOff>76200</xdr:colOff>
      <xdr:row>289</xdr:row>
      <xdr:rowOff>28575</xdr:rowOff>
    </xdr:to>
    <xdr:sp macro="" textlink="">
      <xdr:nvSpPr>
        <xdr:cNvPr id="935" name="Text Box 2">
          <a:extLst>
            <a:ext uri="{FF2B5EF4-FFF2-40B4-BE49-F238E27FC236}">
              <a16:creationId xmlns:a16="http://schemas.microsoft.com/office/drawing/2014/main" id="{00000000-0008-0000-0400-0000A7030000}"/>
            </a:ext>
          </a:extLst>
        </xdr:cNvPr>
        <xdr:cNvSpPr txBox="1">
          <a:spLocks noChangeArrowheads="1"/>
        </xdr:cNvSpPr>
      </xdr:nvSpPr>
      <xdr:spPr bwMode="auto">
        <a:xfrm>
          <a:off x="5314950" y="26146125"/>
          <a:ext cx="5334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5</xdr:col>
      <xdr:colOff>76200</xdr:colOff>
      <xdr:row>289</xdr:row>
      <xdr:rowOff>28575</xdr:rowOff>
    </xdr:to>
    <xdr:sp macro="" textlink="">
      <xdr:nvSpPr>
        <xdr:cNvPr id="936" name="Text Box 2">
          <a:extLst>
            <a:ext uri="{FF2B5EF4-FFF2-40B4-BE49-F238E27FC236}">
              <a16:creationId xmlns:a16="http://schemas.microsoft.com/office/drawing/2014/main" id="{00000000-0008-0000-0400-0000A8030000}"/>
            </a:ext>
          </a:extLst>
        </xdr:cNvPr>
        <xdr:cNvSpPr txBox="1">
          <a:spLocks noChangeArrowheads="1"/>
        </xdr:cNvSpPr>
      </xdr:nvSpPr>
      <xdr:spPr bwMode="auto">
        <a:xfrm>
          <a:off x="5314950" y="25984200"/>
          <a:ext cx="5334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5</xdr:col>
      <xdr:colOff>76200</xdr:colOff>
      <xdr:row>289</xdr:row>
      <xdr:rowOff>28574</xdr:rowOff>
    </xdr:to>
    <xdr:sp macro="" textlink="">
      <xdr:nvSpPr>
        <xdr:cNvPr id="937" name="Text Box 2">
          <a:extLst>
            <a:ext uri="{FF2B5EF4-FFF2-40B4-BE49-F238E27FC236}">
              <a16:creationId xmlns:a16="http://schemas.microsoft.com/office/drawing/2014/main" id="{00000000-0008-0000-0400-0000A9030000}"/>
            </a:ext>
          </a:extLst>
        </xdr:cNvPr>
        <xdr:cNvSpPr txBox="1">
          <a:spLocks noChangeArrowheads="1"/>
        </xdr:cNvSpPr>
      </xdr:nvSpPr>
      <xdr:spPr bwMode="auto">
        <a:xfrm>
          <a:off x="5314950" y="26146125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5</xdr:col>
      <xdr:colOff>76200</xdr:colOff>
      <xdr:row>289</xdr:row>
      <xdr:rowOff>28574</xdr:rowOff>
    </xdr:to>
    <xdr:sp macro="" textlink="">
      <xdr:nvSpPr>
        <xdr:cNvPr id="938" name="Text Box 2">
          <a:extLst>
            <a:ext uri="{FF2B5EF4-FFF2-40B4-BE49-F238E27FC236}">
              <a16:creationId xmlns:a16="http://schemas.microsoft.com/office/drawing/2014/main" id="{00000000-0008-0000-0400-0000AA030000}"/>
            </a:ext>
          </a:extLst>
        </xdr:cNvPr>
        <xdr:cNvSpPr txBox="1">
          <a:spLocks noChangeArrowheads="1"/>
        </xdr:cNvSpPr>
      </xdr:nvSpPr>
      <xdr:spPr bwMode="auto">
        <a:xfrm>
          <a:off x="5314950" y="26146125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5</xdr:col>
      <xdr:colOff>76200</xdr:colOff>
      <xdr:row>290</xdr:row>
      <xdr:rowOff>66675</xdr:rowOff>
    </xdr:to>
    <xdr:sp macro="" textlink="">
      <xdr:nvSpPr>
        <xdr:cNvPr id="939" name="Text Box 2">
          <a:extLst>
            <a:ext uri="{FF2B5EF4-FFF2-40B4-BE49-F238E27FC236}">
              <a16:creationId xmlns:a16="http://schemas.microsoft.com/office/drawing/2014/main" id="{00000000-0008-0000-0400-0000AB030000}"/>
            </a:ext>
          </a:extLst>
        </xdr:cNvPr>
        <xdr:cNvSpPr txBox="1">
          <a:spLocks noChangeArrowheads="1"/>
        </xdr:cNvSpPr>
      </xdr:nvSpPr>
      <xdr:spPr bwMode="auto">
        <a:xfrm>
          <a:off x="5314950" y="26146125"/>
          <a:ext cx="5334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289</xdr:row>
      <xdr:rowOff>0</xdr:rowOff>
    </xdr:from>
    <xdr:to>
      <xdr:col>5</xdr:col>
      <xdr:colOff>76200</xdr:colOff>
      <xdr:row>290</xdr:row>
      <xdr:rowOff>66676</xdr:rowOff>
    </xdr:to>
    <xdr:sp macro="" textlink="">
      <xdr:nvSpPr>
        <xdr:cNvPr id="940" name="Text Box 2">
          <a:extLst>
            <a:ext uri="{FF2B5EF4-FFF2-40B4-BE49-F238E27FC236}">
              <a16:creationId xmlns:a16="http://schemas.microsoft.com/office/drawing/2014/main" id="{00000000-0008-0000-0400-0000AC030000}"/>
            </a:ext>
          </a:extLst>
        </xdr:cNvPr>
        <xdr:cNvSpPr txBox="1">
          <a:spLocks noChangeArrowheads="1"/>
        </xdr:cNvSpPr>
      </xdr:nvSpPr>
      <xdr:spPr bwMode="auto">
        <a:xfrm>
          <a:off x="5314950" y="26308050"/>
          <a:ext cx="533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5</xdr:col>
      <xdr:colOff>76200</xdr:colOff>
      <xdr:row>290</xdr:row>
      <xdr:rowOff>66675</xdr:rowOff>
    </xdr:to>
    <xdr:sp macro="" textlink="">
      <xdr:nvSpPr>
        <xdr:cNvPr id="941" name="Text Box 2">
          <a:extLst>
            <a:ext uri="{FF2B5EF4-FFF2-40B4-BE49-F238E27FC236}">
              <a16:creationId xmlns:a16="http://schemas.microsoft.com/office/drawing/2014/main" id="{00000000-0008-0000-0400-0000AD030000}"/>
            </a:ext>
          </a:extLst>
        </xdr:cNvPr>
        <xdr:cNvSpPr txBox="1">
          <a:spLocks noChangeArrowheads="1"/>
        </xdr:cNvSpPr>
      </xdr:nvSpPr>
      <xdr:spPr bwMode="auto">
        <a:xfrm>
          <a:off x="5314950" y="26146125"/>
          <a:ext cx="5334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289</xdr:row>
      <xdr:rowOff>0</xdr:rowOff>
    </xdr:from>
    <xdr:to>
      <xdr:col>5</xdr:col>
      <xdr:colOff>76200</xdr:colOff>
      <xdr:row>290</xdr:row>
      <xdr:rowOff>66676</xdr:rowOff>
    </xdr:to>
    <xdr:sp macro="" textlink="">
      <xdr:nvSpPr>
        <xdr:cNvPr id="942" name="Text Box 2">
          <a:extLst>
            <a:ext uri="{FF2B5EF4-FFF2-40B4-BE49-F238E27FC236}">
              <a16:creationId xmlns:a16="http://schemas.microsoft.com/office/drawing/2014/main" id="{00000000-0008-0000-0400-0000AE030000}"/>
            </a:ext>
          </a:extLst>
        </xdr:cNvPr>
        <xdr:cNvSpPr txBox="1">
          <a:spLocks noChangeArrowheads="1"/>
        </xdr:cNvSpPr>
      </xdr:nvSpPr>
      <xdr:spPr bwMode="auto">
        <a:xfrm>
          <a:off x="5314950" y="26308050"/>
          <a:ext cx="533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5</xdr:col>
      <xdr:colOff>76200</xdr:colOff>
      <xdr:row>290</xdr:row>
      <xdr:rowOff>28576</xdr:rowOff>
    </xdr:to>
    <xdr:sp macro="" textlink="">
      <xdr:nvSpPr>
        <xdr:cNvPr id="943" name="Text Box 2">
          <a:extLst>
            <a:ext uri="{FF2B5EF4-FFF2-40B4-BE49-F238E27FC236}">
              <a16:creationId xmlns:a16="http://schemas.microsoft.com/office/drawing/2014/main" id="{00000000-0008-0000-0400-0000AF030000}"/>
            </a:ext>
          </a:extLst>
        </xdr:cNvPr>
        <xdr:cNvSpPr txBox="1">
          <a:spLocks noChangeArrowheads="1"/>
        </xdr:cNvSpPr>
      </xdr:nvSpPr>
      <xdr:spPr bwMode="auto">
        <a:xfrm>
          <a:off x="5314950" y="26146125"/>
          <a:ext cx="5334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5</xdr:col>
      <xdr:colOff>76200</xdr:colOff>
      <xdr:row>290</xdr:row>
      <xdr:rowOff>28575</xdr:rowOff>
    </xdr:to>
    <xdr:sp macro="" textlink="">
      <xdr:nvSpPr>
        <xdr:cNvPr id="944" name="Text Box 2">
          <a:extLst>
            <a:ext uri="{FF2B5EF4-FFF2-40B4-BE49-F238E27FC236}">
              <a16:creationId xmlns:a16="http://schemas.microsoft.com/office/drawing/2014/main" id="{00000000-0008-0000-0400-0000B0030000}"/>
            </a:ext>
          </a:extLst>
        </xdr:cNvPr>
        <xdr:cNvSpPr txBox="1">
          <a:spLocks noChangeArrowheads="1"/>
        </xdr:cNvSpPr>
      </xdr:nvSpPr>
      <xdr:spPr bwMode="auto">
        <a:xfrm>
          <a:off x="5314950" y="26146125"/>
          <a:ext cx="5334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289</xdr:row>
      <xdr:rowOff>0</xdr:rowOff>
    </xdr:from>
    <xdr:to>
      <xdr:col>5</xdr:col>
      <xdr:colOff>76200</xdr:colOff>
      <xdr:row>290</xdr:row>
      <xdr:rowOff>28577</xdr:rowOff>
    </xdr:to>
    <xdr:sp macro="" textlink="">
      <xdr:nvSpPr>
        <xdr:cNvPr id="945" name="Text Box 2">
          <a:extLst>
            <a:ext uri="{FF2B5EF4-FFF2-40B4-BE49-F238E27FC236}">
              <a16:creationId xmlns:a16="http://schemas.microsoft.com/office/drawing/2014/main" id="{00000000-0008-0000-0400-0000B1030000}"/>
            </a:ext>
          </a:extLst>
        </xdr:cNvPr>
        <xdr:cNvSpPr txBox="1">
          <a:spLocks noChangeArrowheads="1"/>
        </xdr:cNvSpPr>
      </xdr:nvSpPr>
      <xdr:spPr bwMode="auto">
        <a:xfrm>
          <a:off x="5314950" y="26308050"/>
          <a:ext cx="5334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5</xdr:col>
      <xdr:colOff>76200</xdr:colOff>
      <xdr:row>290</xdr:row>
      <xdr:rowOff>28575</xdr:rowOff>
    </xdr:to>
    <xdr:sp macro="" textlink="">
      <xdr:nvSpPr>
        <xdr:cNvPr id="946" name="Text Box 2">
          <a:extLst>
            <a:ext uri="{FF2B5EF4-FFF2-40B4-BE49-F238E27FC236}">
              <a16:creationId xmlns:a16="http://schemas.microsoft.com/office/drawing/2014/main" id="{00000000-0008-0000-0400-0000B2030000}"/>
            </a:ext>
          </a:extLst>
        </xdr:cNvPr>
        <xdr:cNvSpPr txBox="1">
          <a:spLocks noChangeArrowheads="1"/>
        </xdr:cNvSpPr>
      </xdr:nvSpPr>
      <xdr:spPr bwMode="auto">
        <a:xfrm>
          <a:off x="5314950" y="26146125"/>
          <a:ext cx="5334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289</xdr:row>
      <xdr:rowOff>0</xdr:rowOff>
    </xdr:from>
    <xdr:to>
      <xdr:col>5</xdr:col>
      <xdr:colOff>76200</xdr:colOff>
      <xdr:row>290</xdr:row>
      <xdr:rowOff>28576</xdr:rowOff>
    </xdr:to>
    <xdr:sp macro="" textlink="">
      <xdr:nvSpPr>
        <xdr:cNvPr id="947" name="Text Box 2">
          <a:extLst>
            <a:ext uri="{FF2B5EF4-FFF2-40B4-BE49-F238E27FC236}">
              <a16:creationId xmlns:a16="http://schemas.microsoft.com/office/drawing/2014/main" id="{00000000-0008-0000-0400-0000B3030000}"/>
            </a:ext>
          </a:extLst>
        </xdr:cNvPr>
        <xdr:cNvSpPr txBox="1">
          <a:spLocks noChangeArrowheads="1"/>
        </xdr:cNvSpPr>
      </xdr:nvSpPr>
      <xdr:spPr bwMode="auto">
        <a:xfrm>
          <a:off x="5314950" y="26308050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289</xdr:row>
      <xdr:rowOff>0</xdr:rowOff>
    </xdr:from>
    <xdr:to>
      <xdr:col>5</xdr:col>
      <xdr:colOff>76200</xdr:colOff>
      <xdr:row>290</xdr:row>
      <xdr:rowOff>28576</xdr:rowOff>
    </xdr:to>
    <xdr:sp macro="" textlink="">
      <xdr:nvSpPr>
        <xdr:cNvPr id="948" name="Text Box 2">
          <a:extLst>
            <a:ext uri="{FF2B5EF4-FFF2-40B4-BE49-F238E27FC236}">
              <a16:creationId xmlns:a16="http://schemas.microsoft.com/office/drawing/2014/main" id="{00000000-0008-0000-0400-0000B4030000}"/>
            </a:ext>
          </a:extLst>
        </xdr:cNvPr>
        <xdr:cNvSpPr txBox="1">
          <a:spLocks noChangeArrowheads="1"/>
        </xdr:cNvSpPr>
      </xdr:nvSpPr>
      <xdr:spPr bwMode="auto">
        <a:xfrm>
          <a:off x="5314950" y="26308050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76200</xdr:colOff>
      <xdr:row>283</xdr:row>
      <xdr:rowOff>28576</xdr:rowOff>
    </xdr:to>
    <xdr:sp macro="" textlink="">
      <xdr:nvSpPr>
        <xdr:cNvPr id="949" name="Text Box 2">
          <a:extLst>
            <a:ext uri="{FF2B5EF4-FFF2-40B4-BE49-F238E27FC236}">
              <a16:creationId xmlns:a16="http://schemas.microsoft.com/office/drawing/2014/main" id="{00000000-0008-0000-0400-0000B5030000}"/>
            </a:ext>
          </a:extLst>
        </xdr:cNvPr>
        <xdr:cNvSpPr txBox="1">
          <a:spLocks noChangeArrowheads="1"/>
        </xdr:cNvSpPr>
      </xdr:nvSpPr>
      <xdr:spPr bwMode="auto">
        <a:xfrm>
          <a:off x="3981450" y="251936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282</xdr:row>
      <xdr:rowOff>0</xdr:rowOff>
    </xdr:from>
    <xdr:to>
      <xdr:col>3</xdr:col>
      <xdr:colOff>514350</xdr:colOff>
      <xdr:row>283</xdr:row>
      <xdr:rowOff>28576</xdr:rowOff>
    </xdr:to>
    <xdr:sp macro="" textlink="">
      <xdr:nvSpPr>
        <xdr:cNvPr id="950" name="Text Box 2">
          <a:extLst>
            <a:ext uri="{FF2B5EF4-FFF2-40B4-BE49-F238E27FC236}">
              <a16:creationId xmlns:a16="http://schemas.microsoft.com/office/drawing/2014/main" id="{00000000-0008-0000-0400-0000B6030000}"/>
            </a:ext>
          </a:extLst>
        </xdr:cNvPr>
        <xdr:cNvSpPr txBox="1">
          <a:spLocks noChangeArrowheads="1"/>
        </xdr:cNvSpPr>
      </xdr:nvSpPr>
      <xdr:spPr bwMode="auto">
        <a:xfrm>
          <a:off x="4419600" y="251936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76200</xdr:colOff>
      <xdr:row>283</xdr:row>
      <xdr:rowOff>28576</xdr:rowOff>
    </xdr:to>
    <xdr:sp macro="" textlink="">
      <xdr:nvSpPr>
        <xdr:cNvPr id="951" name="Text Box 2">
          <a:extLst>
            <a:ext uri="{FF2B5EF4-FFF2-40B4-BE49-F238E27FC236}">
              <a16:creationId xmlns:a16="http://schemas.microsoft.com/office/drawing/2014/main" id="{00000000-0008-0000-0400-0000B7030000}"/>
            </a:ext>
          </a:extLst>
        </xdr:cNvPr>
        <xdr:cNvSpPr txBox="1">
          <a:spLocks noChangeArrowheads="1"/>
        </xdr:cNvSpPr>
      </xdr:nvSpPr>
      <xdr:spPr bwMode="auto">
        <a:xfrm>
          <a:off x="3981450" y="251936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282</xdr:row>
      <xdr:rowOff>0</xdr:rowOff>
    </xdr:from>
    <xdr:to>
      <xdr:col>3</xdr:col>
      <xdr:colOff>514350</xdr:colOff>
      <xdr:row>283</xdr:row>
      <xdr:rowOff>28576</xdr:rowOff>
    </xdr:to>
    <xdr:sp macro="" textlink="">
      <xdr:nvSpPr>
        <xdr:cNvPr id="952" name="Text Box 2">
          <a:extLst>
            <a:ext uri="{FF2B5EF4-FFF2-40B4-BE49-F238E27FC236}">
              <a16:creationId xmlns:a16="http://schemas.microsoft.com/office/drawing/2014/main" id="{00000000-0008-0000-0400-0000B8030000}"/>
            </a:ext>
          </a:extLst>
        </xdr:cNvPr>
        <xdr:cNvSpPr txBox="1">
          <a:spLocks noChangeArrowheads="1"/>
        </xdr:cNvSpPr>
      </xdr:nvSpPr>
      <xdr:spPr bwMode="auto">
        <a:xfrm>
          <a:off x="4419600" y="251936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282</xdr:row>
      <xdr:rowOff>0</xdr:rowOff>
    </xdr:from>
    <xdr:to>
      <xdr:col>3</xdr:col>
      <xdr:colOff>514350</xdr:colOff>
      <xdr:row>283</xdr:row>
      <xdr:rowOff>28575</xdr:rowOff>
    </xdr:to>
    <xdr:sp macro="" textlink="">
      <xdr:nvSpPr>
        <xdr:cNvPr id="953" name="Text Box 2">
          <a:extLst>
            <a:ext uri="{FF2B5EF4-FFF2-40B4-BE49-F238E27FC236}">
              <a16:creationId xmlns:a16="http://schemas.microsoft.com/office/drawing/2014/main" id="{00000000-0008-0000-0400-0000B9030000}"/>
            </a:ext>
          </a:extLst>
        </xdr:cNvPr>
        <xdr:cNvSpPr txBox="1">
          <a:spLocks noChangeArrowheads="1"/>
        </xdr:cNvSpPr>
      </xdr:nvSpPr>
      <xdr:spPr bwMode="auto">
        <a:xfrm>
          <a:off x="4419600" y="25193625"/>
          <a:ext cx="76200" cy="180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282</xdr:row>
      <xdr:rowOff>0</xdr:rowOff>
    </xdr:from>
    <xdr:to>
      <xdr:col>3</xdr:col>
      <xdr:colOff>514350</xdr:colOff>
      <xdr:row>283</xdr:row>
      <xdr:rowOff>28576</xdr:rowOff>
    </xdr:to>
    <xdr:sp macro="" textlink="">
      <xdr:nvSpPr>
        <xdr:cNvPr id="954" name="Text Box 2">
          <a:extLst>
            <a:ext uri="{FF2B5EF4-FFF2-40B4-BE49-F238E27FC236}">
              <a16:creationId xmlns:a16="http://schemas.microsoft.com/office/drawing/2014/main" id="{00000000-0008-0000-0400-0000BA030000}"/>
            </a:ext>
          </a:extLst>
        </xdr:cNvPr>
        <xdr:cNvSpPr txBox="1">
          <a:spLocks noChangeArrowheads="1"/>
        </xdr:cNvSpPr>
      </xdr:nvSpPr>
      <xdr:spPr bwMode="auto">
        <a:xfrm>
          <a:off x="4419600" y="251936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282</xdr:row>
      <xdr:rowOff>0</xdr:rowOff>
    </xdr:from>
    <xdr:to>
      <xdr:col>3</xdr:col>
      <xdr:colOff>514350</xdr:colOff>
      <xdr:row>283</xdr:row>
      <xdr:rowOff>28575</xdr:rowOff>
    </xdr:to>
    <xdr:sp macro="" textlink="">
      <xdr:nvSpPr>
        <xdr:cNvPr id="955" name="Text Box 2">
          <a:extLst>
            <a:ext uri="{FF2B5EF4-FFF2-40B4-BE49-F238E27FC236}">
              <a16:creationId xmlns:a16="http://schemas.microsoft.com/office/drawing/2014/main" id="{00000000-0008-0000-0400-0000BB030000}"/>
            </a:ext>
          </a:extLst>
        </xdr:cNvPr>
        <xdr:cNvSpPr txBox="1">
          <a:spLocks noChangeArrowheads="1"/>
        </xdr:cNvSpPr>
      </xdr:nvSpPr>
      <xdr:spPr bwMode="auto">
        <a:xfrm>
          <a:off x="4419600" y="25193625"/>
          <a:ext cx="76200" cy="180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76200</xdr:colOff>
      <xdr:row>283</xdr:row>
      <xdr:rowOff>28576</xdr:rowOff>
    </xdr:to>
    <xdr:sp macro="" textlink="">
      <xdr:nvSpPr>
        <xdr:cNvPr id="956" name="Text Box 2">
          <a:extLst>
            <a:ext uri="{FF2B5EF4-FFF2-40B4-BE49-F238E27FC236}">
              <a16:creationId xmlns:a16="http://schemas.microsoft.com/office/drawing/2014/main" id="{00000000-0008-0000-0400-0000BC030000}"/>
            </a:ext>
          </a:extLst>
        </xdr:cNvPr>
        <xdr:cNvSpPr txBox="1">
          <a:spLocks noChangeArrowheads="1"/>
        </xdr:cNvSpPr>
      </xdr:nvSpPr>
      <xdr:spPr bwMode="auto">
        <a:xfrm>
          <a:off x="3981450" y="251936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76200</xdr:colOff>
      <xdr:row>283</xdr:row>
      <xdr:rowOff>28575</xdr:rowOff>
    </xdr:to>
    <xdr:sp macro="" textlink="">
      <xdr:nvSpPr>
        <xdr:cNvPr id="957" name="Text Box 2">
          <a:extLst>
            <a:ext uri="{FF2B5EF4-FFF2-40B4-BE49-F238E27FC236}">
              <a16:creationId xmlns:a16="http://schemas.microsoft.com/office/drawing/2014/main" id="{00000000-0008-0000-0400-0000BD030000}"/>
            </a:ext>
          </a:extLst>
        </xdr:cNvPr>
        <xdr:cNvSpPr txBox="1">
          <a:spLocks noChangeArrowheads="1"/>
        </xdr:cNvSpPr>
      </xdr:nvSpPr>
      <xdr:spPr bwMode="auto">
        <a:xfrm>
          <a:off x="3981450" y="25193625"/>
          <a:ext cx="76200" cy="180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76200</xdr:colOff>
      <xdr:row>283</xdr:row>
      <xdr:rowOff>28576</xdr:rowOff>
    </xdr:to>
    <xdr:sp macro="" textlink="">
      <xdr:nvSpPr>
        <xdr:cNvPr id="958" name="Text Box 2">
          <a:extLst>
            <a:ext uri="{FF2B5EF4-FFF2-40B4-BE49-F238E27FC236}">
              <a16:creationId xmlns:a16="http://schemas.microsoft.com/office/drawing/2014/main" id="{00000000-0008-0000-0400-0000BE030000}"/>
            </a:ext>
          </a:extLst>
        </xdr:cNvPr>
        <xdr:cNvSpPr txBox="1">
          <a:spLocks noChangeArrowheads="1"/>
        </xdr:cNvSpPr>
      </xdr:nvSpPr>
      <xdr:spPr bwMode="auto">
        <a:xfrm>
          <a:off x="3981450" y="251936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76200</xdr:colOff>
      <xdr:row>283</xdr:row>
      <xdr:rowOff>28576</xdr:rowOff>
    </xdr:to>
    <xdr:sp macro="" textlink="">
      <xdr:nvSpPr>
        <xdr:cNvPr id="959" name="Text Box 2">
          <a:extLst>
            <a:ext uri="{FF2B5EF4-FFF2-40B4-BE49-F238E27FC236}">
              <a16:creationId xmlns:a16="http://schemas.microsoft.com/office/drawing/2014/main" id="{00000000-0008-0000-0400-0000BF030000}"/>
            </a:ext>
          </a:extLst>
        </xdr:cNvPr>
        <xdr:cNvSpPr txBox="1">
          <a:spLocks noChangeArrowheads="1"/>
        </xdr:cNvSpPr>
      </xdr:nvSpPr>
      <xdr:spPr bwMode="auto">
        <a:xfrm>
          <a:off x="3981450" y="251936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76200</xdr:colOff>
      <xdr:row>283</xdr:row>
      <xdr:rowOff>28575</xdr:rowOff>
    </xdr:to>
    <xdr:sp macro="" textlink="">
      <xdr:nvSpPr>
        <xdr:cNvPr id="960" name="Text Box 2">
          <a:extLst>
            <a:ext uri="{FF2B5EF4-FFF2-40B4-BE49-F238E27FC236}">
              <a16:creationId xmlns:a16="http://schemas.microsoft.com/office/drawing/2014/main" id="{00000000-0008-0000-0400-0000C0030000}"/>
            </a:ext>
          </a:extLst>
        </xdr:cNvPr>
        <xdr:cNvSpPr txBox="1">
          <a:spLocks noChangeArrowheads="1"/>
        </xdr:cNvSpPr>
      </xdr:nvSpPr>
      <xdr:spPr bwMode="auto">
        <a:xfrm>
          <a:off x="3981450" y="25193625"/>
          <a:ext cx="76200" cy="180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282</xdr:row>
      <xdr:rowOff>0</xdr:rowOff>
    </xdr:from>
    <xdr:to>
      <xdr:col>4</xdr:col>
      <xdr:colOff>76200</xdr:colOff>
      <xdr:row>283</xdr:row>
      <xdr:rowOff>28576</xdr:rowOff>
    </xdr:to>
    <xdr:sp macro="" textlink="">
      <xdr:nvSpPr>
        <xdr:cNvPr id="961" name="Text Box 2">
          <a:extLst>
            <a:ext uri="{FF2B5EF4-FFF2-40B4-BE49-F238E27FC236}">
              <a16:creationId xmlns:a16="http://schemas.microsoft.com/office/drawing/2014/main" id="{00000000-0008-0000-0400-0000C1030000}"/>
            </a:ext>
          </a:extLst>
        </xdr:cNvPr>
        <xdr:cNvSpPr txBox="1">
          <a:spLocks noChangeArrowheads="1"/>
        </xdr:cNvSpPr>
      </xdr:nvSpPr>
      <xdr:spPr bwMode="auto">
        <a:xfrm>
          <a:off x="4419600" y="25193625"/>
          <a:ext cx="533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282</xdr:row>
      <xdr:rowOff>0</xdr:rowOff>
    </xdr:from>
    <xdr:to>
      <xdr:col>5</xdr:col>
      <xdr:colOff>514350</xdr:colOff>
      <xdr:row>283</xdr:row>
      <xdr:rowOff>28576</xdr:rowOff>
    </xdr:to>
    <xdr:sp macro="" textlink="">
      <xdr:nvSpPr>
        <xdr:cNvPr id="962" name="Text Box 2">
          <a:extLst>
            <a:ext uri="{FF2B5EF4-FFF2-40B4-BE49-F238E27FC236}">
              <a16:creationId xmlns:a16="http://schemas.microsoft.com/office/drawing/2014/main" id="{00000000-0008-0000-0400-0000C2030000}"/>
            </a:ext>
          </a:extLst>
        </xdr:cNvPr>
        <xdr:cNvSpPr txBox="1">
          <a:spLocks noChangeArrowheads="1"/>
        </xdr:cNvSpPr>
      </xdr:nvSpPr>
      <xdr:spPr bwMode="auto">
        <a:xfrm>
          <a:off x="6210300" y="251936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282</xdr:row>
      <xdr:rowOff>0</xdr:rowOff>
    </xdr:from>
    <xdr:to>
      <xdr:col>4</xdr:col>
      <xdr:colOff>76200</xdr:colOff>
      <xdr:row>283</xdr:row>
      <xdr:rowOff>28576</xdr:rowOff>
    </xdr:to>
    <xdr:sp macro="" textlink="">
      <xdr:nvSpPr>
        <xdr:cNvPr id="963" name="Text Box 2">
          <a:extLst>
            <a:ext uri="{FF2B5EF4-FFF2-40B4-BE49-F238E27FC236}">
              <a16:creationId xmlns:a16="http://schemas.microsoft.com/office/drawing/2014/main" id="{00000000-0008-0000-0400-0000C3030000}"/>
            </a:ext>
          </a:extLst>
        </xdr:cNvPr>
        <xdr:cNvSpPr txBox="1">
          <a:spLocks noChangeArrowheads="1"/>
        </xdr:cNvSpPr>
      </xdr:nvSpPr>
      <xdr:spPr bwMode="auto">
        <a:xfrm>
          <a:off x="4419600" y="25193625"/>
          <a:ext cx="533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282</xdr:row>
      <xdr:rowOff>0</xdr:rowOff>
    </xdr:from>
    <xdr:to>
      <xdr:col>5</xdr:col>
      <xdr:colOff>514350</xdr:colOff>
      <xdr:row>283</xdr:row>
      <xdr:rowOff>28576</xdr:rowOff>
    </xdr:to>
    <xdr:sp macro="" textlink="">
      <xdr:nvSpPr>
        <xdr:cNvPr id="964" name="Text Box 2">
          <a:extLst>
            <a:ext uri="{FF2B5EF4-FFF2-40B4-BE49-F238E27FC236}">
              <a16:creationId xmlns:a16="http://schemas.microsoft.com/office/drawing/2014/main" id="{00000000-0008-0000-0400-0000C4030000}"/>
            </a:ext>
          </a:extLst>
        </xdr:cNvPr>
        <xdr:cNvSpPr txBox="1">
          <a:spLocks noChangeArrowheads="1"/>
        </xdr:cNvSpPr>
      </xdr:nvSpPr>
      <xdr:spPr bwMode="auto">
        <a:xfrm>
          <a:off x="6210300" y="251936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282</xdr:row>
      <xdr:rowOff>0</xdr:rowOff>
    </xdr:from>
    <xdr:to>
      <xdr:col>5</xdr:col>
      <xdr:colOff>514350</xdr:colOff>
      <xdr:row>283</xdr:row>
      <xdr:rowOff>28575</xdr:rowOff>
    </xdr:to>
    <xdr:sp macro="" textlink="">
      <xdr:nvSpPr>
        <xdr:cNvPr id="965" name="Text Box 2">
          <a:extLst>
            <a:ext uri="{FF2B5EF4-FFF2-40B4-BE49-F238E27FC236}">
              <a16:creationId xmlns:a16="http://schemas.microsoft.com/office/drawing/2014/main" id="{00000000-0008-0000-0400-0000C5030000}"/>
            </a:ext>
          </a:extLst>
        </xdr:cNvPr>
        <xdr:cNvSpPr txBox="1">
          <a:spLocks noChangeArrowheads="1"/>
        </xdr:cNvSpPr>
      </xdr:nvSpPr>
      <xdr:spPr bwMode="auto">
        <a:xfrm>
          <a:off x="6210300" y="25193625"/>
          <a:ext cx="76200" cy="180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282</xdr:row>
      <xdr:rowOff>0</xdr:rowOff>
    </xdr:from>
    <xdr:to>
      <xdr:col>5</xdr:col>
      <xdr:colOff>514350</xdr:colOff>
      <xdr:row>283</xdr:row>
      <xdr:rowOff>28576</xdr:rowOff>
    </xdr:to>
    <xdr:sp macro="" textlink="">
      <xdr:nvSpPr>
        <xdr:cNvPr id="966" name="Text Box 2">
          <a:extLst>
            <a:ext uri="{FF2B5EF4-FFF2-40B4-BE49-F238E27FC236}">
              <a16:creationId xmlns:a16="http://schemas.microsoft.com/office/drawing/2014/main" id="{00000000-0008-0000-0400-0000C6030000}"/>
            </a:ext>
          </a:extLst>
        </xdr:cNvPr>
        <xdr:cNvSpPr txBox="1">
          <a:spLocks noChangeArrowheads="1"/>
        </xdr:cNvSpPr>
      </xdr:nvSpPr>
      <xdr:spPr bwMode="auto">
        <a:xfrm>
          <a:off x="6210300" y="251936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282</xdr:row>
      <xdr:rowOff>0</xdr:rowOff>
    </xdr:from>
    <xdr:to>
      <xdr:col>5</xdr:col>
      <xdr:colOff>514350</xdr:colOff>
      <xdr:row>283</xdr:row>
      <xdr:rowOff>28575</xdr:rowOff>
    </xdr:to>
    <xdr:sp macro="" textlink="">
      <xdr:nvSpPr>
        <xdr:cNvPr id="967" name="Text Box 2">
          <a:extLst>
            <a:ext uri="{FF2B5EF4-FFF2-40B4-BE49-F238E27FC236}">
              <a16:creationId xmlns:a16="http://schemas.microsoft.com/office/drawing/2014/main" id="{00000000-0008-0000-0400-0000C7030000}"/>
            </a:ext>
          </a:extLst>
        </xdr:cNvPr>
        <xdr:cNvSpPr txBox="1">
          <a:spLocks noChangeArrowheads="1"/>
        </xdr:cNvSpPr>
      </xdr:nvSpPr>
      <xdr:spPr bwMode="auto">
        <a:xfrm>
          <a:off x="6210300" y="25193625"/>
          <a:ext cx="76200" cy="180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282</xdr:row>
      <xdr:rowOff>0</xdr:rowOff>
    </xdr:from>
    <xdr:to>
      <xdr:col>4</xdr:col>
      <xdr:colOff>76200</xdr:colOff>
      <xdr:row>283</xdr:row>
      <xdr:rowOff>28576</xdr:rowOff>
    </xdr:to>
    <xdr:sp macro="" textlink="">
      <xdr:nvSpPr>
        <xdr:cNvPr id="968" name="Text Box 2">
          <a:extLst>
            <a:ext uri="{FF2B5EF4-FFF2-40B4-BE49-F238E27FC236}">
              <a16:creationId xmlns:a16="http://schemas.microsoft.com/office/drawing/2014/main" id="{00000000-0008-0000-0400-0000C8030000}"/>
            </a:ext>
          </a:extLst>
        </xdr:cNvPr>
        <xdr:cNvSpPr txBox="1">
          <a:spLocks noChangeArrowheads="1"/>
        </xdr:cNvSpPr>
      </xdr:nvSpPr>
      <xdr:spPr bwMode="auto">
        <a:xfrm>
          <a:off x="4419600" y="25193625"/>
          <a:ext cx="533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282</xdr:row>
      <xdr:rowOff>0</xdr:rowOff>
    </xdr:from>
    <xdr:to>
      <xdr:col>4</xdr:col>
      <xdr:colOff>76200</xdr:colOff>
      <xdr:row>283</xdr:row>
      <xdr:rowOff>28575</xdr:rowOff>
    </xdr:to>
    <xdr:sp macro="" textlink="">
      <xdr:nvSpPr>
        <xdr:cNvPr id="969" name="Text Box 2">
          <a:extLst>
            <a:ext uri="{FF2B5EF4-FFF2-40B4-BE49-F238E27FC236}">
              <a16:creationId xmlns:a16="http://schemas.microsoft.com/office/drawing/2014/main" id="{00000000-0008-0000-0400-0000C9030000}"/>
            </a:ext>
          </a:extLst>
        </xdr:cNvPr>
        <xdr:cNvSpPr txBox="1">
          <a:spLocks noChangeArrowheads="1"/>
        </xdr:cNvSpPr>
      </xdr:nvSpPr>
      <xdr:spPr bwMode="auto">
        <a:xfrm>
          <a:off x="4419600" y="25193625"/>
          <a:ext cx="533400" cy="180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282</xdr:row>
      <xdr:rowOff>0</xdr:rowOff>
    </xdr:from>
    <xdr:to>
      <xdr:col>4</xdr:col>
      <xdr:colOff>76200</xdr:colOff>
      <xdr:row>283</xdr:row>
      <xdr:rowOff>28576</xdr:rowOff>
    </xdr:to>
    <xdr:sp macro="" textlink="">
      <xdr:nvSpPr>
        <xdr:cNvPr id="970" name="Text Box 2">
          <a:extLst>
            <a:ext uri="{FF2B5EF4-FFF2-40B4-BE49-F238E27FC236}">
              <a16:creationId xmlns:a16="http://schemas.microsoft.com/office/drawing/2014/main" id="{00000000-0008-0000-0400-0000CA030000}"/>
            </a:ext>
          </a:extLst>
        </xdr:cNvPr>
        <xdr:cNvSpPr txBox="1">
          <a:spLocks noChangeArrowheads="1"/>
        </xdr:cNvSpPr>
      </xdr:nvSpPr>
      <xdr:spPr bwMode="auto">
        <a:xfrm>
          <a:off x="4419600" y="25193625"/>
          <a:ext cx="533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282</xdr:row>
      <xdr:rowOff>0</xdr:rowOff>
    </xdr:from>
    <xdr:to>
      <xdr:col>4</xdr:col>
      <xdr:colOff>76200</xdr:colOff>
      <xdr:row>283</xdr:row>
      <xdr:rowOff>28576</xdr:rowOff>
    </xdr:to>
    <xdr:sp macro="" textlink="">
      <xdr:nvSpPr>
        <xdr:cNvPr id="971" name="Text Box 2">
          <a:extLst>
            <a:ext uri="{FF2B5EF4-FFF2-40B4-BE49-F238E27FC236}">
              <a16:creationId xmlns:a16="http://schemas.microsoft.com/office/drawing/2014/main" id="{00000000-0008-0000-0400-0000CB030000}"/>
            </a:ext>
          </a:extLst>
        </xdr:cNvPr>
        <xdr:cNvSpPr txBox="1">
          <a:spLocks noChangeArrowheads="1"/>
        </xdr:cNvSpPr>
      </xdr:nvSpPr>
      <xdr:spPr bwMode="auto">
        <a:xfrm>
          <a:off x="4419600" y="25193625"/>
          <a:ext cx="533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282</xdr:row>
      <xdr:rowOff>0</xdr:rowOff>
    </xdr:from>
    <xdr:to>
      <xdr:col>4</xdr:col>
      <xdr:colOff>76200</xdr:colOff>
      <xdr:row>283</xdr:row>
      <xdr:rowOff>28575</xdr:rowOff>
    </xdr:to>
    <xdr:sp macro="" textlink="">
      <xdr:nvSpPr>
        <xdr:cNvPr id="972" name="Text Box 2">
          <a:extLst>
            <a:ext uri="{FF2B5EF4-FFF2-40B4-BE49-F238E27FC236}">
              <a16:creationId xmlns:a16="http://schemas.microsoft.com/office/drawing/2014/main" id="{00000000-0008-0000-0400-0000CC030000}"/>
            </a:ext>
          </a:extLst>
        </xdr:cNvPr>
        <xdr:cNvSpPr txBox="1">
          <a:spLocks noChangeArrowheads="1"/>
        </xdr:cNvSpPr>
      </xdr:nvSpPr>
      <xdr:spPr bwMode="auto">
        <a:xfrm>
          <a:off x="4419600" y="25193625"/>
          <a:ext cx="533400" cy="180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282</xdr:row>
      <xdr:rowOff>0</xdr:rowOff>
    </xdr:from>
    <xdr:to>
      <xdr:col>4</xdr:col>
      <xdr:colOff>76200</xdr:colOff>
      <xdr:row>283</xdr:row>
      <xdr:rowOff>28576</xdr:rowOff>
    </xdr:to>
    <xdr:sp macro="" textlink="">
      <xdr:nvSpPr>
        <xdr:cNvPr id="973" name="Text Box 2">
          <a:extLst>
            <a:ext uri="{FF2B5EF4-FFF2-40B4-BE49-F238E27FC236}">
              <a16:creationId xmlns:a16="http://schemas.microsoft.com/office/drawing/2014/main" id="{00000000-0008-0000-0400-0000CD030000}"/>
            </a:ext>
          </a:extLst>
        </xdr:cNvPr>
        <xdr:cNvSpPr txBox="1">
          <a:spLocks noChangeArrowheads="1"/>
        </xdr:cNvSpPr>
      </xdr:nvSpPr>
      <xdr:spPr bwMode="auto">
        <a:xfrm>
          <a:off x="4419600" y="25193625"/>
          <a:ext cx="533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282</xdr:row>
      <xdr:rowOff>0</xdr:rowOff>
    </xdr:from>
    <xdr:to>
      <xdr:col>4</xdr:col>
      <xdr:colOff>514350</xdr:colOff>
      <xdr:row>283</xdr:row>
      <xdr:rowOff>28576</xdr:rowOff>
    </xdr:to>
    <xdr:sp macro="" textlink="">
      <xdr:nvSpPr>
        <xdr:cNvPr id="974" name="Text Box 2">
          <a:extLst>
            <a:ext uri="{FF2B5EF4-FFF2-40B4-BE49-F238E27FC236}">
              <a16:creationId xmlns:a16="http://schemas.microsoft.com/office/drawing/2014/main" id="{00000000-0008-0000-0400-0000CE030000}"/>
            </a:ext>
          </a:extLst>
        </xdr:cNvPr>
        <xdr:cNvSpPr txBox="1">
          <a:spLocks noChangeArrowheads="1"/>
        </xdr:cNvSpPr>
      </xdr:nvSpPr>
      <xdr:spPr bwMode="auto">
        <a:xfrm>
          <a:off x="5314950" y="251936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282</xdr:row>
      <xdr:rowOff>0</xdr:rowOff>
    </xdr:from>
    <xdr:to>
      <xdr:col>4</xdr:col>
      <xdr:colOff>76200</xdr:colOff>
      <xdr:row>283</xdr:row>
      <xdr:rowOff>28576</xdr:rowOff>
    </xdr:to>
    <xdr:sp macro="" textlink="">
      <xdr:nvSpPr>
        <xdr:cNvPr id="975" name="Text Box 2">
          <a:extLst>
            <a:ext uri="{FF2B5EF4-FFF2-40B4-BE49-F238E27FC236}">
              <a16:creationId xmlns:a16="http://schemas.microsoft.com/office/drawing/2014/main" id="{00000000-0008-0000-0400-0000CF030000}"/>
            </a:ext>
          </a:extLst>
        </xdr:cNvPr>
        <xdr:cNvSpPr txBox="1">
          <a:spLocks noChangeArrowheads="1"/>
        </xdr:cNvSpPr>
      </xdr:nvSpPr>
      <xdr:spPr bwMode="auto">
        <a:xfrm>
          <a:off x="4419600" y="25193625"/>
          <a:ext cx="533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282</xdr:row>
      <xdr:rowOff>0</xdr:rowOff>
    </xdr:from>
    <xdr:to>
      <xdr:col>4</xdr:col>
      <xdr:colOff>514350</xdr:colOff>
      <xdr:row>283</xdr:row>
      <xdr:rowOff>28576</xdr:rowOff>
    </xdr:to>
    <xdr:sp macro="" textlink="">
      <xdr:nvSpPr>
        <xdr:cNvPr id="976" name="Text Box 2">
          <a:extLst>
            <a:ext uri="{FF2B5EF4-FFF2-40B4-BE49-F238E27FC236}">
              <a16:creationId xmlns:a16="http://schemas.microsoft.com/office/drawing/2014/main" id="{00000000-0008-0000-0400-0000D0030000}"/>
            </a:ext>
          </a:extLst>
        </xdr:cNvPr>
        <xdr:cNvSpPr txBox="1">
          <a:spLocks noChangeArrowheads="1"/>
        </xdr:cNvSpPr>
      </xdr:nvSpPr>
      <xdr:spPr bwMode="auto">
        <a:xfrm>
          <a:off x="5314950" y="251936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282</xdr:row>
      <xdr:rowOff>0</xdr:rowOff>
    </xdr:from>
    <xdr:to>
      <xdr:col>4</xdr:col>
      <xdr:colOff>514350</xdr:colOff>
      <xdr:row>283</xdr:row>
      <xdr:rowOff>28575</xdr:rowOff>
    </xdr:to>
    <xdr:sp macro="" textlink="">
      <xdr:nvSpPr>
        <xdr:cNvPr id="977" name="Text Box 2">
          <a:extLst>
            <a:ext uri="{FF2B5EF4-FFF2-40B4-BE49-F238E27FC236}">
              <a16:creationId xmlns:a16="http://schemas.microsoft.com/office/drawing/2014/main" id="{00000000-0008-0000-0400-0000D1030000}"/>
            </a:ext>
          </a:extLst>
        </xdr:cNvPr>
        <xdr:cNvSpPr txBox="1">
          <a:spLocks noChangeArrowheads="1"/>
        </xdr:cNvSpPr>
      </xdr:nvSpPr>
      <xdr:spPr bwMode="auto">
        <a:xfrm>
          <a:off x="5314950" y="25193625"/>
          <a:ext cx="76200" cy="180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282</xdr:row>
      <xdr:rowOff>0</xdr:rowOff>
    </xdr:from>
    <xdr:to>
      <xdr:col>4</xdr:col>
      <xdr:colOff>514350</xdr:colOff>
      <xdr:row>283</xdr:row>
      <xdr:rowOff>28576</xdr:rowOff>
    </xdr:to>
    <xdr:sp macro="" textlink="">
      <xdr:nvSpPr>
        <xdr:cNvPr id="978" name="Text Box 2">
          <a:extLst>
            <a:ext uri="{FF2B5EF4-FFF2-40B4-BE49-F238E27FC236}">
              <a16:creationId xmlns:a16="http://schemas.microsoft.com/office/drawing/2014/main" id="{00000000-0008-0000-0400-0000D2030000}"/>
            </a:ext>
          </a:extLst>
        </xdr:cNvPr>
        <xdr:cNvSpPr txBox="1">
          <a:spLocks noChangeArrowheads="1"/>
        </xdr:cNvSpPr>
      </xdr:nvSpPr>
      <xdr:spPr bwMode="auto">
        <a:xfrm>
          <a:off x="5314950" y="251936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282</xdr:row>
      <xdr:rowOff>0</xdr:rowOff>
    </xdr:from>
    <xdr:to>
      <xdr:col>4</xdr:col>
      <xdr:colOff>514350</xdr:colOff>
      <xdr:row>283</xdr:row>
      <xdr:rowOff>28575</xdr:rowOff>
    </xdr:to>
    <xdr:sp macro="" textlink="">
      <xdr:nvSpPr>
        <xdr:cNvPr id="979" name="Text Box 2">
          <a:extLst>
            <a:ext uri="{FF2B5EF4-FFF2-40B4-BE49-F238E27FC236}">
              <a16:creationId xmlns:a16="http://schemas.microsoft.com/office/drawing/2014/main" id="{00000000-0008-0000-0400-0000D3030000}"/>
            </a:ext>
          </a:extLst>
        </xdr:cNvPr>
        <xdr:cNvSpPr txBox="1">
          <a:spLocks noChangeArrowheads="1"/>
        </xdr:cNvSpPr>
      </xdr:nvSpPr>
      <xdr:spPr bwMode="auto">
        <a:xfrm>
          <a:off x="5314950" y="25193625"/>
          <a:ext cx="76200" cy="180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282</xdr:row>
      <xdr:rowOff>0</xdr:rowOff>
    </xdr:from>
    <xdr:to>
      <xdr:col>4</xdr:col>
      <xdr:colOff>76200</xdr:colOff>
      <xdr:row>283</xdr:row>
      <xdr:rowOff>28576</xdr:rowOff>
    </xdr:to>
    <xdr:sp macro="" textlink="">
      <xdr:nvSpPr>
        <xdr:cNvPr id="980" name="Text Box 2">
          <a:extLst>
            <a:ext uri="{FF2B5EF4-FFF2-40B4-BE49-F238E27FC236}">
              <a16:creationId xmlns:a16="http://schemas.microsoft.com/office/drawing/2014/main" id="{00000000-0008-0000-0400-0000D4030000}"/>
            </a:ext>
          </a:extLst>
        </xdr:cNvPr>
        <xdr:cNvSpPr txBox="1">
          <a:spLocks noChangeArrowheads="1"/>
        </xdr:cNvSpPr>
      </xdr:nvSpPr>
      <xdr:spPr bwMode="auto">
        <a:xfrm>
          <a:off x="4419600" y="25193625"/>
          <a:ext cx="533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282</xdr:row>
      <xdr:rowOff>0</xdr:rowOff>
    </xdr:from>
    <xdr:to>
      <xdr:col>4</xdr:col>
      <xdr:colOff>76200</xdr:colOff>
      <xdr:row>283</xdr:row>
      <xdr:rowOff>28575</xdr:rowOff>
    </xdr:to>
    <xdr:sp macro="" textlink="">
      <xdr:nvSpPr>
        <xdr:cNvPr id="981" name="Text Box 2">
          <a:extLst>
            <a:ext uri="{FF2B5EF4-FFF2-40B4-BE49-F238E27FC236}">
              <a16:creationId xmlns:a16="http://schemas.microsoft.com/office/drawing/2014/main" id="{00000000-0008-0000-0400-0000D5030000}"/>
            </a:ext>
          </a:extLst>
        </xdr:cNvPr>
        <xdr:cNvSpPr txBox="1">
          <a:spLocks noChangeArrowheads="1"/>
        </xdr:cNvSpPr>
      </xdr:nvSpPr>
      <xdr:spPr bwMode="auto">
        <a:xfrm>
          <a:off x="4419600" y="25193625"/>
          <a:ext cx="533400" cy="180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282</xdr:row>
      <xdr:rowOff>0</xdr:rowOff>
    </xdr:from>
    <xdr:to>
      <xdr:col>4</xdr:col>
      <xdr:colOff>76200</xdr:colOff>
      <xdr:row>283</xdr:row>
      <xdr:rowOff>28576</xdr:rowOff>
    </xdr:to>
    <xdr:sp macro="" textlink="">
      <xdr:nvSpPr>
        <xdr:cNvPr id="982" name="Text Box 2">
          <a:extLst>
            <a:ext uri="{FF2B5EF4-FFF2-40B4-BE49-F238E27FC236}">
              <a16:creationId xmlns:a16="http://schemas.microsoft.com/office/drawing/2014/main" id="{00000000-0008-0000-0400-0000D6030000}"/>
            </a:ext>
          </a:extLst>
        </xdr:cNvPr>
        <xdr:cNvSpPr txBox="1">
          <a:spLocks noChangeArrowheads="1"/>
        </xdr:cNvSpPr>
      </xdr:nvSpPr>
      <xdr:spPr bwMode="auto">
        <a:xfrm>
          <a:off x="4419600" y="25193625"/>
          <a:ext cx="533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282</xdr:row>
      <xdr:rowOff>0</xdr:rowOff>
    </xdr:from>
    <xdr:to>
      <xdr:col>4</xdr:col>
      <xdr:colOff>76200</xdr:colOff>
      <xdr:row>283</xdr:row>
      <xdr:rowOff>28576</xdr:rowOff>
    </xdr:to>
    <xdr:sp macro="" textlink="">
      <xdr:nvSpPr>
        <xdr:cNvPr id="983" name="Text Box 2">
          <a:extLst>
            <a:ext uri="{FF2B5EF4-FFF2-40B4-BE49-F238E27FC236}">
              <a16:creationId xmlns:a16="http://schemas.microsoft.com/office/drawing/2014/main" id="{00000000-0008-0000-0400-0000D7030000}"/>
            </a:ext>
          </a:extLst>
        </xdr:cNvPr>
        <xdr:cNvSpPr txBox="1">
          <a:spLocks noChangeArrowheads="1"/>
        </xdr:cNvSpPr>
      </xdr:nvSpPr>
      <xdr:spPr bwMode="auto">
        <a:xfrm>
          <a:off x="4419600" y="25193625"/>
          <a:ext cx="533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282</xdr:row>
      <xdr:rowOff>0</xdr:rowOff>
    </xdr:from>
    <xdr:to>
      <xdr:col>4</xdr:col>
      <xdr:colOff>76200</xdr:colOff>
      <xdr:row>283</xdr:row>
      <xdr:rowOff>28575</xdr:rowOff>
    </xdr:to>
    <xdr:sp macro="" textlink="">
      <xdr:nvSpPr>
        <xdr:cNvPr id="984" name="Text Box 2">
          <a:extLst>
            <a:ext uri="{FF2B5EF4-FFF2-40B4-BE49-F238E27FC236}">
              <a16:creationId xmlns:a16="http://schemas.microsoft.com/office/drawing/2014/main" id="{00000000-0008-0000-0400-0000D8030000}"/>
            </a:ext>
          </a:extLst>
        </xdr:cNvPr>
        <xdr:cNvSpPr txBox="1">
          <a:spLocks noChangeArrowheads="1"/>
        </xdr:cNvSpPr>
      </xdr:nvSpPr>
      <xdr:spPr bwMode="auto">
        <a:xfrm>
          <a:off x="4419600" y="25193625"/>
          <a:ext cx="533400" cy="180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282</xdr:row>
      <xdr:rowOff>0</xdr:rowOff>
    </xdr:from>
    <xdr:to>
      <xdr:col>5</xdr:col>
      <xdr:colOff>76200</xdr:colOff>
      <xdr:row>283</xdr:row>
      <xdr:rowOff>28576</xdr:rowOff>
    </xdr:to>
    <xdr:sp macro="" textlink="">
      <xdr:nvSpPr>
        <xdr:cNvPr id="985" name="Text Box 2">
          <a:extLst>
            <a:ext uri="{FF2B5EF4-FFF2-40B4-BE49-F238E27FC236}">
              <a16:creationId xmlns:a16="http://schemas.microsoft.com/office/drawing/2014/main" id="{00000000-0008-0000-0400-0000D9030000}"/>
            </a:ext>
          </a:extLst>
        </xdr:cNvPr>
        <xdr:cNvSpPr txBox="1">
          <a:spLocks noChangeArrowheads="1"/>
        </xdr:cNvSpPr>
      </xdr:nvSpPr>
      <xdr:spPr bwMode="auto">
        <a:xfrm>
          <a:off x="5314950" y="25193625"/>
          <a:ext cx="533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282</xdr:row>
      <xdr:rowOff>0</xdr:rowOff>
    </xdr:from>
    <xdr:to>
      <xdr:col>5</xdr:col>
      <xdr:colOff>76200</xdr:colOff>
      <xdr:row>283</xdr:row>
      <xdr:rowOff>28576</xdr:rowOff>
    </xdr:to>
    <xdr:sp macro="" textlink="">
      <xdr:nvSpPr>
        <xdr:cNvPr id="986" name="Text Box 2">
          <a:extLst>
            <a:ext uri="{FF2B5EF4-FFF2-40B4-BE49-F238E27FC236}">
              <a16:creationId xmlns:a16="http://schemas.microsoft.com/office/drawing/2014/main" id="{00000000-0008-0000-0400-0000DA030000}"/>
            </a:ext>
          </a:extLst>
        </xdr:cNvPr>
        <xdr:cNvSpPr txBox="1">
          <a:spLocks noChangeArrowheads="1"/>
        </xdr:cNvSpPr>
      </xdr:nvSpPr>
      <xdr:spPr bwMode="auto">
        <a:xfrm>
          <a:off x="5314950" y="25193625"/>
          <a:ext cx="533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282</xdr:row>
      <xdr:rowOff>0</xdr:rowOff>
    </xdr:from>
    <xdr:to>
      <xdr:col>5</xdr:col>
      <xdr:colOff>76200</xdr:colOff>
      <xdr:row>283</xdr:row>
      <xdr:rowOff>28576</xdr:rowOff>
    </xdr:to>
    <xdr:sp macro="" textlink="">
      <xdr:nvSpPr>
        <xdr:cNvPr id="987" name="Text Box 2">
          <a:extLst>
            <a:ext uri="{FF2B5EF4-FFF2-40B4-BE49-F238E27FC236}">
              <a16:creationId xmlns:a16="http://schemas.microsoft.com/office/drawing/2014/main" id="{00000000-0008-0000-0400-0000DB030000}"/>
            </a:ext>
          </a:extLst>
        </xdr:cNvPr>
        <xdr:cNvSpPr txBox="1">
          <a:spLocks noChangeArrowheads="1"/>
        </xdr:cNvSpPr>
      </xdr:nvSpPr>
      <xdr:spPr bwMode="auto">
        <a:xfrm>
          <a:off x="5314950" y="25193625"/>
          <a:ext cx="533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282</xdr:row>
      <xdr:rowOff>0</xdr:rowOff>
    </xdr:from>
    <xdr:to>
      <xdr:col>5</xdr:col>
      <xdr:colOff>76200</xdr:colOff>
      <xdr:row>283</xdr:row>
      <xdr:rowOff>28575</xdr:rowOff>
    </xdr:to>
    <xdr:sp macro="" textlink="">
      <xdr:nvSpPr>
        <xdr:cNvPr id="988" name="Text Box 2">
          <a:extLst>
            <a:ext uri="{FF2B5EF4-FFF2-40B4-BE49-F238E27FC236}">
              <a16:creationId xmlns:a16="http://schemas.microsoft.com/office/drawing/2014/main" id="{00000000-0008-0000-0400-0000DC030000}"/>
            </a:ext>
          </a:extLst>
        </xdr:cNvPr>
        <xdr:cNvSpPr txBox="1">
          <a:spLocks noChangeArrowheads="1"/>
        </xdr:cNvSpPr>
      </xdr:nvSpPr>
      <xdr:spPr bwMode="auto">
        <a:xfrm>
          <a:off x="5314950" y="25193625"/>
          <a:ext cx="533400" cy="180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282</xdr:row>
      <xdr:rowOff>0</xdr:rowOff>
    </xdr:from>
    <xdr:to>
      <xdr:col>5</xdr:col>
      <xdr:colOff>76200</xdr:colOff>
      <xdr:row>283</xdr:row>
      <xdr:rowOff>28576</xdr:rowOff>
    </xdr:to>
    <xdr:sp macro="" textlink="">
      <xdr:nvSpPr>
        <xdr:cNvPr id="989" name="Text Box 2">
          <a:extLst>
            <a:ext uri="{FF2B5EF4-FFF2-40B4-BE49-F238E27FC236}">
              <a16:creationId xmlns:a16="http://schemas.microsoft.com/office/drawing/2014/main" id="{00000000-0008-0000-0400-0000DD030000}"/>
            </a:ext>
          </a:extLst>
        </xdr:cNvPr>
        <xdr:cNvSpPr txBox="1">
          <a:spLocks noChangeArrowheads="1"/>
        </xdr:cNvSpPr>
      </xdr:nvSpPr>
      <xdr:spPr bwMode="auto">
        <a:xfrm>
          <a:off x="5314950" y="25193625"/>
          <a:ext cx="533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282</xdr:row>
      <xdr:rowOff>0</xdr:rowOff>
    </xdr:from>
    <xdr:to>
      <xdr:col>5</xdr:col>
      <xdr:colOff>76200</xdr:colOff>
      <xdr:row>283</xdr:row>
      <xdr:rowOff>28576</xdr:rowOff>
    </xdr:to>
    <xdr:sp macro="" textlink="">
      <xdr:nvSpPr>
        <xdr:cNvPr id="990" name="Text Box 2">
          <a:extLst>
            <a:ext uri="{FF2B5EF4-FFF2-40B4-BE49-F238E27FC236}">
              <a16:creationId xmlns:a16="http://schemas.microsoft.com/office/drawing/2014/main" id="{00000000-0008-0000-0400-0000DE030000}"/>
            </a:ext>
          </a:extLst>
        </xdr:cNvPr>
        <xdr:cNvSpPr txBox="1">
          <a:spLocks noChangeArrowheads="1"/>
        </xdr:cNvSpPr>
      </xdr:nvSpPr>
      <xdr:spPr bwMode="auto">
        <a:xfrm>
          <a:off x="5314950" y="25193625"/>
          <a:ext cx="533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282</xdr:row>
      <xdr:rowOff>0</xdr:rowOff>
    </xdr:from>
    <xdr:to>
      <xdr:col>5</xdr:col>
      <xdr:colOff>76200</xdr:colOff>
      <xdr:row>283</xdr:row>
      <xdr:rowOff>28575</xdr:rowOff>
    </xdr:to>
    <xdr:sp macro="" textlink="">
      <xdr:nvSpPr>
        <xdr:cNvPr id="991" name="Text Box 2">
          <a:extLst>
            <a:ext uri="{FF2B5EF4-FFF2-40B4-BE49-F238E27FC236}">
              <a16:creationId xmlns:a16="http://schemas.microsoft.com/office/drawing/2014/main" id="{00000000-0008-0000-0400-0000DF030000}"/>
            </a:ext>
          </a:extLst>
        </xdr:cNvPr>
        <xdr:cNvSpPr txBox="1">
          <a:spLocks noChangeArrowheads="1"/>
        </xdr:cNvSpPr>
      </xdr:nvSpPr>
      <xdr:spPr bwMode="auto">
        <a:xfrm>
          <a:off x="5314950" y="25193625"/>
          <a:ext cx="533400" cy="180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76200</xdr:colOff>
      <xdr:row>284</xdr:row>
      <xdr:rowOff>28574</xdr:rowOff>
    </xdr:to>
    <xdr:sp macro="" textlink="">
      <xdr:nvSpPr>
        <xdr:cNvPr id="992" name="Text Box 2">
          <a:extLst>
            <a:ext uri="{FF2B5EF4-FFF2-40B4-BE49-F238E27FC236}">
              <a16:creationId xmlns:a16="http://schemas.microsoft.com/office/drawing/2014/main" id="{00000000-0008-0000-0400-0000E0030000}"/>
            </a:ext>
          </a:extLst>
        </xdr:cNvPr>
        <xdr:cNvSpPr txBox="1">
          <a:spLocks noChangeArrowheads="1"/>
        </xdr:cNvSpPr>
      </xdr:nvSpPr>
      <xdr:spPr bwMode="auto">
        <a:xfrm>
          <a:off x="3981450" y="253460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283</xdr:row>
      <xdr:rowOff>0</xdr:rowOff>
    </xdr:from>
    <xdr:to>
      <xdr:col>3</xdr:col>
      <xdr:colOff>514350</xdr:colOff>
      <xdr:row>284</xdr:row>
      <xdr:rowOff>28574</xdr:rowOff>
    </xdr:to>
    <xdr:sp macro="" textlink="">
      <xdr:nvSpPr>
        <xdr:cNvPr id="993" name="Text Box 2">
          <a:extLst>
            <a:ext uri="{FF2B5EF4-FFF2-40B4-BE49-F238E27FC236}">
              <a16:creationId xmlns:a16="http://schemas.microsoft.com/office/drawing/2014/main" id="{00000000-0008-0000-0400-0000E1030000}"/>
            </a:ext>
          </a:extLst>
        </xdr:cNvPr>
        <xdr:cNvSpPr txBox="1">
          <a:spLocks noChangeArrowheads="1"/>
        </xdr:cNvSpPr>
      </xdr:nvSpPr>
      <xdr:spPr bwMode="auto">
        <a:xfrm>
          <a:off x="4419600" y="253460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76200</xdr:colOff>
      <xdr:row>284</xdr:row>
      <xdr:rowOff>28574</xdr:rowOff>
    </xdr:to>
    <xdr:sp macro="" textlink="">
      <xdr:nvSpPr>
        <xdr:cNvPr id="994" name="Text Box 2">
          <a:extLst>
            <a:ext uri="{FF2B5EF4-FFF2-40B4-BE49-F238E27FC236}">
              <a16:creationId xmlns:a16="http://schemas.microsoft.com/office/drawing/2014/main" id="{00000000-0008-0000-0400-0000E2030000}"/>
            </a:ext>
          </a:extLst>
        </xdr:cNvPr>
        <xdr:cNvSpPr txBox="1">
          <a:spLocks noChangeArrowheads="1"/>
        </xdr:cNvSpPr>
      </xdr:nvSpPr>
      <xdr:spPr bwMode="auto">
        <a:xfrm>
          <a:off x="3981450" y="253460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283</xdr:row>
      <xdr:rowOff>0</xdr:rowOff>
    </xdr:from>
    <xdr:to>
      <xdr:col>3</xdr:col>
      <xdr:colOff>514350</xdr:colOff>
      <xdr:row>284</xdr:row>
      <xdr:rowOff>28574</xdr:rowOff>
    </xdr:to>
    <xdr:sp macro="" textlink="">
      <xdr:nvSpPr>
        <xdr:cNvPr id="995" name="Text Box 2">
          <a:extLst>
            <a:ext uri="{FF2B5EF4-FFF2-40B4-BE49-F238E27FC236}">
              <a16:creationId xmlns:a16="http://schemas.microsoft.com/office/drawing/2014/main" id="{00000000-0008-0000-0400-0000E3030000}"/>
            </a:ext>
          </a:extLst>
        </xdr:cNvPr>
        <xdr:cNvSpPr txBox="1">
          <a:spLocks noChangeArrowheads="1"/>
        </xdr:cNvSpPr>
      </xdr:nvSpPr>
      <xdr:spPr bwMode="auto">
        <a:xfrm>
          <a:off x="4419600" y="253460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283</xdr:row>
      <xdr:rowOff>0</xdr:rowOff>
    </xdr:from>
    <xdr:to>
      <xdr:col>3</xdr:col>
      <xdr:colOff>514350</xdr:colOff>
      <xdr:row>284</xdr:row>
      <xdr:rowOff>28573</xdr:rowOff>
    </xdr:to>
    <xdr:sp macro="" textlink="">
      <xdr:nvSpPr>
        <xdr:cNvPr id="996" name="Text Box 2">
          <a:extLst>
            <a:ext uri="{FF2B5EF4-FFF2-40B4-BE49-F238E27FC236}">
              <a16:creationId xmlns:a16="http://schemas.microsoft.com/office/drawing/2014/main" id="{00000000-0008-0000-0400-0000E4030000}"/>
            </a:ext>
          </a:extLst>
        </xdr:cNvPr>
        <xdr:cNvSpPr txBox="1">
          <a:spLocks noChangeArrowheads="1"/>
        </xdr:cNvSpPr>
      </xdr:nvSpPr>
      <xdr:spPr bwMode="auto">
        <a:xfrm>
          <a:off x="4419600" y="25346025"/>
          <a:ext cx="76200" cy="180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283</xdr:row>
      <xdr:rowOff>0</xdr:rowOff>
    </xdr:from>
    <xdr:to>
      <xdr:col>3</xdr:col>
      <xdr:colOff>514350</xdr:colOff>
      <xdr:row>284</xdr:row>
      <xdr:rowOff>28574</xdr:rowOff>
    </xdr:to>
    <xdr:sp macro="" textlink="">
      <xdr:nvSpPr>
        <xdr:cNvPr id="997" name="Text Box 2">
          <a:extLst>
            <a:ext uri="{FF2B5EF4-FFF2-40B4-BE49-F238E27FC236}">
              <a16:creationId xmlns:a16="http://schemas.microsoft.com/office/drawing/2014/main" id="{00000000-0008-0000-0400-0000E5030000}"/>
            </a:ext>
          </a:extLst>
        </xdr:cNvPr>
        <xdr:cNvSpPr txBox="1">
          <a:spLocks noChangeArrowheads="1"/>
        </xdr:cNvSpPr>
      </xdr:nvSpPr>
      <xdr:spPr bwMode="auto">
        <a:xfrm>
          <a:off x="4419600" y="253460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283</xdr:row>
      <xdr:rowOff>0</xdr:rowOff>
    </xdr:from>
    <xdr:to>
      <xdr:col>3</xdr:col>
      <xdr:colOff>514350</xdr:colOff>
      <xdr:row>284</xdr:row>
      <xdr:rowOff>28573</xdr:rowOff>
    </xdr:to>
    <xdr:sp macro="" textlink="">
      <xdr:nvSpPr>
        <xdr:cNvPr id="998" name="Text Box 2">
          <a:extLst>
            <a:ext uri="{FF2B5EF4-FFF2-40B4-BE49-F238E27FC236}">
              <a16:creationId xmlns:a16="http://schemas.microsoft.com/office/drawing/2014/main" id="{00000000-0008-0000-0400-0000E6030000}"/>
            </a:ext>
          </a:extLst>
        </xdr:cNvPr>
        <xdr:cNvSpPr txBox="1">
          <a:spLocks noChangeArrowheads="1"/>
        </xdr:cNvSpPr>
      </xdr:nvSpPr>
      <xdr:spPr bwMode="auto">
        <a:xfrm>
          <a:off x="4419600" y="25346025"/>
          <a:ext cx="76200" cy="180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76200</xdr:colOff>
      <xdr:row>284</xdr:row>
      <xdr:rowOff>28574</xdr:rowOff>
    </xdr:to>
    <xdr:sp macro="" textlink="">
      <xdr:nvSpPr>
        <xdr:cNvPr id="999" name="Text Box 2">
          <a:extLst>
            <a:ext uri="{FF2B5EF4-FFF2-40B4-BE49-F238E27FC236}">
              <a16:creationId xmlns:a16="http://schemas.microsoft.com/office/drawing/2014/main" id="{00000000-0008-0000-0400-0000E7030000}"/>
            </a:ext>
          </a:extLst>
        </xdr:cNvPr>
        <xdr:cNvSpPr txBox="1">
          <a:spLocks noChangeArrowheads="1"/>
        </xdr:cNvSpPr>
      </xdr:nvSpPr>
      <xdr:spPr bwMode="auto">
        <a:xfrm>
          <a:off x="3981450" y="253460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76200</xdr:colOff>
      <xdr:row>284</xdr:row>
      <xdr:rowOff>28573</xdr:rowOff>
    </xdr:to>
    <xdr:sp macro="" textlink="">
      <xdr:nvSpPr>
        <xdr:cNvPr id="1000" name="Text Box 2">
          <a:extLst>
            <a:ext uri="{FF2B5EF4-FFF2-40B4-BE49-F238E27FC236}">
              <a16:creationId xmlns:a16="http://schemas.microsoft.com/office/drawing/2014/main" id="{00000000-0008-0000-0400-0000E8030000}"/>
            </a:ext>
          </a:extLst>
        </xdr:cNvPr>
        <xdr:cNvSpPr txBox="1">
          <a:spLocks noChangeArrowheads="1"/>
        </xdr:cNvSpPr>
      </xdr:nvSpPr>
      <xdr:spPr bwMode="auto">
        <a:xfrm>
          <a:off x="3981450" y="25346025"/>
          <a:ext cx="76200" cy="180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76200</xdr:colOff>
      <xdr:row>284</xdr:row>
      <xdr:rowOff>28574</xdr:rowOff>
    </xdr:to>
    <xdr:sp macro="" textlink="">
      <xdr:nvSpPr>
        <xdr:cNvPr id="1001" name="Text Box 2">
          <a:extLst>
            <a:ext uri="{FF2B5EF4-FFF2-40B4-BE49-F238E27FC236}">
              <a16:creationId xmlns:a16="http://schemas.microsoft.com/office/drawing/2014/main" id="{00000000-0008-0000-0400-0000E9030000}"/>
            </a:ext>
          </a:extLst>
        </xdr:cNvPr>
        <xdr:cNvSpPr txBox="1">
          <a:spLocks noChangeArrowheads="1"/>
        </xdr:cNvSpPr>
      </xdr:nvSpPr>
      <xdr:spPr bwMode="auto">
        <a:xfrm>
          <a:off x="3981450" y="253460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76200</xdr:colOff>
      <xdr:row>284</xdr:row>
      <xdr:rowOff>28574</xdr:rowOff>
    </xdr:to>
    <xdr:sp macro="" textlink="">
      <xdr:nvSpPr>
        <xdr:cNvPr id="1002" name="Text Box 2">
          <a:extLst>
            <a:ext uri="{FF2B5EF4-FFF2-40B4-BE49-F238E27FC236}">
              <a16:creationId xmlns:a16="http://schemas.microsoft.com/office/drawing/2014/main" id="{00000000-0008-0000-0400-0000EA030000}"/>
            </a:ext>
          </a:extLst>
        </xdr:cNvPr>
        <xdr:cNvSpPr txBox="1">
          <a:spLocks noChangeArrowheads="1"/>
        </xdr:cNvSpPr>
      </xdr:nvSpPr>
      <xdr:spPr bwMode="auto">
        <a:xfrm>
          <a:off x="3981450" y="253460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76200</xdr:colOff>
      <xdr:row>284</xdr:row>
      <xdr:rowOff>28573</xdr:rowOff>
    </xdr:to>
    <xdr:sp macro="" textlink="">
      <xdr:nvSpPr>
        <xdr:cNvPr id="1003" name="Text Box 2">
          <a:extLst>
            <a:ext uri="{FF2B5EF4-FFF2-40B4-BE49-F238E27FC236}">
              <a16:creationId xmlns:a16="http://schemas.microsoft.com/office/drawing/2014/main" id="{00000000-0008-0000-0400-0000EB030000}"/>
            </a:ext>
          </a:extLst>
        </xdr:cNvPr>
        <xdr:cNvSpPr txBox="1">
          <a:spLocks noChangeArrowheads="1"/>
        </xdr:cNvSpPr>
      </xdr:nvSpPr>
      <xdr:spPr bwMode="auto">
        <a:xfrm>
          <a:off x="3981450" y="25346025"/>
          <a:ext cx="76200" cy="180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283</xdr:row>
      <xdr:rowOff>0</xdr:rowOff>
    </xdr:from>
    <xdr:to>
      <xdr:col>4</xdr:col>
      <xdr:colOff>76200</xdr:colOff>
      <xdr:row>284</xdr:row>
      <xdr:rowOff>28574</xdr:rowOff>
    </xdr:to>
    <xdr:sp macro="" textlink="">
      <xdr:nvSpPr>
        <xdr:cNvPr id="1004" name="Text Box 2">
          <a:extLst>
            <a:ext uri="{FF2B5EF4-FFF2-40B4-BE49-F238E27FC236}">
              <a16:creationId xmlns:a16="http://schemas.microsoft.com/office/drawing/2014/main" id="{00000000-0008-0000-0400-0000EC030000}"/>
            </a:ext>
          </a:extLst>
        </xdr:cNvPr>
        <xdr:cNvSpPr txBox="1">
          <a:spLocks noChangeArrowheads="1"/>
        </xdr:cNvSpPr>
      </xdr:nvSpPr>
      <xdr:spPr bwMode="auto">
        <a:xfrm>
          <a:off x="4419600" y="25346025"/>
          <a:ext cx="533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283</xdr:row>
      <xdr:rowOff>0</xdr:rowOff>
    </xdr:from>
    <xdr:to>
      <xdr:col>5</xdr:col>
      <xdr:colOff>514350</xdr:colOff>
      <xdr:row>284</xdr:row>
      <xdr:rowOff>28574</xdr:rowOff>
    </xdr:to>
    <xdr:sp macro="" textlink="">
      <xdr:nvSpPr>
        <xdr:cNvPr id="1005" name="Text Box 2">
          <a:extLst>
            <a:ext uri="{FF2B5EF4-FFF2-40B4-BE49-F238E27FC236}">
              <a16:creationId xmlns:a16="http://schemas.microsoft.com/office/drawing/2014/main" id="{00000000-0008-0000-0400-0000ED030000}"/>
            </a:ext>
          </a:extLst>
        </xdr:cNvPr>
        <xdr:cNvSpPr txBox="1">
          <a:spLocks noChangeArrowheads="1"/>
        </xdr:cNvSpPr>
      </xdr:nvSpPr>
      <xdr:spPr bwMode="auto">
        <a:xfrm>
          <a:off x="6210300" y="253460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283</xdr:row>
      <xdr:rowOff>0</xdr:rowOff>
    </xdr:from>
    <xdr:to>
      <xdr:col>4</xdr:col>
      <xdr:colOff>76200</xdr:colOff>
      <xdr:row>284</xdr:row>
      <xdr:rowOff>28574</xdr:rowOff>
    </xdr:to>
    <xdr:sp macro="" textlink="">
      <xdr:nvSpPr>
        <xdr:cNvPr id="1006" name="Text Box 2">
          <a:extLst>
            <a:ext uri="{FF2B5EF4-FFF2-40B4-BE49-F238E27FC236}">
              <a16:creationId xmlns:a16="http://schemas.microsoft.com/office/drawing/2014/main" id="{00000000-0008-0000-0400-0000EE030000}"/>
            </a:ext>
          </a:extLst>
        </xdr:cNvPr>
        <xdr:cNvSpPr txBox="1">
          <a:spLocks noChangeArrowheads="1"/>
        </xdr:cNvSpPr>
      </xdr:nvSpPr>
      <xdr:spPr bwMode="auto">
        <a:xfrm>
          <a:off x="4419600" y="25346025"/>
          <a:ext cx="533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283</xdr:row>
      <xdr:rowOff>0</xdr:rowOff>
    </xdr:from>
    <xdr:to>
      <xdr:col>5</xdr:col>
      <xdr:colOff>514350</xdr:colOff>
      <xdr:row>284</xdr:row>
      <xdr:rowOff>28574</xdr:rowOff>
    </xdr:to>
    <xdr:sp macro="" textlink="">
      <xdr:nvSpPr>
        <xdr:cNvPr id="1007" name="Text Box 2">
          <a:extLst>
            <a:ext uri="{FF2B5EF4-FFF2-40B4-BE49-F238E27FC236}">
              <a16:creationId xmlns:a16="http://schemas.microsoft.com/office/drawing/2014/main" id="{00000000-0008-0000-0400-0000EF030000}"/>
            </a:ext>
          </a:extLst>
        </xdr:cNvPr>
        <xdr:cNvSpPr txBox="1">
          <a:spLocks noChangeArrowheads="1"/>
        </xdr:cNvSpPr>
      </xdr:nvSpPr>
      <xdr:spPr bwMode="auto">
        <a:xfrm>
          <a:off x="6210300" y="253460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283</xdr:row>
      <xdr:rowOff>0</xdr:rowOff>
    </xdr:from>
    <xdr:to>
      <xdr:col>5</xdr:col>
      <xdr:colOff>514350</xdr:colOff>
      <xdr:row>284</xdr:row>
      <xdr:rowOff>28573</xdr:rowOff>
    </xdr:to>
    <xdr:sp macro="" textlink="">
      <xdr:nvSpPr>
        <xdr:cNvPr id="1008" name="Text Box 2">
          <a:extLst>
            <a:ext uri="{FF2B5EF4-FFF2-40B4-BE49-F238E27FC236}">
              <a16:creationId xmlns:a16="http://schemas.microsoft.com/office/drawing/2014/main" id="{00000000-0008-0000-0400-0000F0030000}"/>
            </a:ext>
          </a:extLst>
        </xdr:cNvPr>
        <xdr:cNvSpPr txBox="1">
          <a:spLocks noChangeArrowheads="1"/>
        </xdr:cNvSpPr>
      </xdr:nvSpPr>
      <xdr:spPr bwMode="auto">
        <a:xfrm>
          <a:off x="6210300" y="25346025"/>
          <a:ext cx="76200" cy="180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283</xdr:row>
      <xdr:rowOff>0</xdr:rowOff>
    </xdr:from>
    <xdr:to>
      <xdr:col>5</xdr:col>
      <xdr:colOff>514350</xdr:colOff>
      <xdr:row>284</xdr:row>
      <xdr:rowOff>28574</xdr:rowOff>
    </xdr:to>
    <xdr:sp macro="" textlink="">
      <xdr:nvSpPr>
        <xdr:cNvPr id="1009" name="Text Box 2">
          <a:extLst>
            <a:ext uri="{FF2B5EF4-FFF2-40B4-BE49-F238E27FC236}">
              <a16:creationId xmlns:a16="http://schemas.microsoft.com/office/drawing/2014/main" id="{00000000-0008-0000-0400-0000F1030000}"/>
            </a:ext>
          </a:extLst>
        </xdr:cNvPr>
        <xdr:cNvSpPr txBox="1">
          <a:spLocks noChangeArrowheads="1"/>
        </xdr:cNvSpPr>
      </xdr:nvSpPr>
      <xdr:spPr bwMode="auto">
        <a:xfrm>
          <a:off x="6210300" y="253460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283</xdr:row>
      <xdr:rowOff>0</xdr:rowOff>
    </xdr:from>
    <xdr:to>
      <xdr:col>5</xdr:col>
      <xdr:colOff>514350</xdr:colOff>
      <xdr:row>284</xdr:row>
      <xdr:rowOff>28573</xdr:rowOff>
    </xdr:to>
    <xdr:sp macro="" textlink="">
      <xdr:nvSpPr>
        <xdr:cNvPr id="1010" name="Text Box 2">
          <a:extLst>
            <a:ext uri="{FF2B5EF4-FFF2-40B4-BE49-F238E27FC236}">
              <a16:creationId xmlns:a16="http://schemas.microsoft.com/office/drawing/2014/main" id="{00000000-0008-0000-0400-0000F2030000}"/>
            </a:ext>
          </a:extLst>
        </xdr:cNvPr>
        <xdr:cNvSpPr txBox="1">
          <a:spLocks noChangeArrowheads="1"/>
        </xdr:cNvSpPr>
      </xdr:nvSpPr>
      <xdr:spPr bwMode="auto">
        <a:xfrm>
          <a:off x="6210300" y="25346025"/>
          <a:ext cx="76200" cy="180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283</xdr:row>
      <xdr:rowOff>0</xdr:rowOff>
    </xdr:from>
    <xdr:to>
      <xdr:col>4</xdr:col>
      <xdr:colOff>76200</xdr:colOff>
      <xdr:row>284</xdr:row>
      <xdr:rowOff>28574</xdr:rowOff>
    </xdr:to>
    <xdr:sp macro="" textlink="">
      <xdr:nvSpPr>
        <xdr:cNvPr id="1011" name="Text Box 2">
          <a:extLst>
            <a:ext uri="{FF2B5EF4-FFF2-40B4-BE49-F238E27FC236}">
              <a16:creationId xmlns:a16="http://schemas.microsoft.com/office/drawing/2014/main" id="{00000000-0008-0000-0400-0000F3030000}"/>
            </a:ext>
          </a:extLst>
        </xdr:cNvPr>
        <xdr:cNvSpPr txBox="1">
          <a:spLocks noChangeArrowheads="1"/>
        </xdr:cNvSpPr>
      </xdr:nvSpPr>
      <xdr:spPr bwMode="auto">
        <a:xfrm>
          <a:off x="4419600" y="25346025"/>
          <a:ext cx="533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283</xdr:row>
      <xdr:rowOff>0</xdr:rowOff>
    </xdr:from>
    <xdr:to>
      <xdr:col>4</xdr:col>
      <xdr:colOff>76200</xdr:colOff>
      <xdr:row>284</xdr:row>
      <xdr:rowOff>28573</xdr:rowOff>
    </xdr:to>
    <xdr:sp macro="" textlink="">
      <xdr:nvSpPr>
        <xdr:cNvPr id="1012" name="Text Box 2">
          <a:extLst>
            <a:ext uri="{FF2B5EF4-FFF2-40B4-BE49-F238E27FC236}">
              <a16:creationId xmlns:a16="http://schemas.microsoft.com/office/drawing/2014/main" id="{00000000-0008-0000-0400-0000F4030000}"/>
            </a:ext>
          </a:extLst>
        </xdr:cNvPr>
        <xdr:cNvSpPr txBox="1">
          <a:spLocks noChangeArrowheads="1"/>
        </xdr:cNvSpPr>
      </xdr:nvSpPr>
      <xdr:spPr bwMode="auto">
        <a:xfrm>
          <a:off x="4419600" y="25346025"/>
          <a:ext cx="533400" cy="180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283</xdr:row>
      <xdr:rowOff>0</xdr:rowOff>
    </xdr:from>
    <xdr:to>
      <xdr:col>4</xdr:col>
      <xdr:colOff>76200</xdr:colOff>
      <xdr:row>284</xdr:row>
      <xdr:rowOff>28574</xdr:rowOff>
    </xdr:to>
    <xdr:sp macro="" textlink="">
      <xdr:nvSpPr>
        <xdr:cNvPr id="1013" name="Text Box 2">
          <a:extLst>
            <a:ext uri="{FF2B5EF4-FFF2-40B4-BE49-F238E27FC236}">
              <a16:creationId xmlns:a16="http://schemas.microsoft.com/office/drawing/2014/main" id="{00000000-0008-0000-0400-0000F5030000}"/>
            </a:ext>
          </a:extLst>
        </xdr:cNvPr>
        <xdr:cNvSpPr txBox="1">
          <a:spLocks noChangeArrowheads="1"/>
        </xdr:cNvSpPr>
      </xdr:nvSpPr>
      <xdr:spPr bwMode="auto">
        <a:xfrm>
          <a:off x="4419600" y="25346025"/>
          <a:ext cx="533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283</xdr:row>
      <xdr:rowOff>0</xdr:rowOff>
    </xdr:from>
    <xdr:to>
      <xdr:col>4</xdr:col>
      <xdr:colOff>76200</xdr:colOff>
      <xdr:row>284</xdr:row>
      <xdr:rowOff>28574</xdr:rowOff>
    </xdr:to>
    <xdr:sp macro="" textlink="">
      <xdr:nvSpPr>
        <xdr:cNvPr id="1014" name="Text Box 2">
          <a:extLst>
            <a:ext uri="{FF2B5EF4-FFF2-40B4-BE49-F238E27FC236}">
              <a16:creationId xmlns:a16="http://schemas.microsoft.com/office/drawing/2014/main" id="{00000000-0008-0000-0400-0000F6030000}"/>
            </a:ext>
          </a:extLst>
        </xdr:cNvPr>
        <xdr:cNvSpPr txBox="1">
          <a:spLocks noChangeArrowheads="1"/>
        </xdr:cNvSpPr>
      </xdr:nvSpPr>
      <xdr:spPr bwMode="auto">
        <a:xfrm>
          <a:off x="4419600" y="25346025"/>
          <a:ext cx="533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283</xdr:row>
      <xdr:rowOff>0</xdr:rowOff>
    </xdr:from>
    <xdr:to>
      <xdr:col>4</xdr:col>
      <xdr:colOff>76200</xdr:colOff>
      <xdr:row>284</xdr:row>
      <xdr:rowOff>28573</xdr:rowOff>
    </xdr:to>
    <xdr:sp macro="" textlink="">
      <xdr:nvSpPr>
        <xdr:cNvPr id="1015" name="Text Box 2">
          <a:extLst>
            <a:ext uri="{FF2B5EF4-FFF2-40B4-BE49-F238E27FC236}">
              <a16:creationId xmlns:a16="http://schemas.microsoft.com/office/drawing/2014/main" id="{00000000-0008-0000-0400-0000F7030000}"/>
            </a:ext>
          </a:extLst>
        </xdr:cNvPr>
        <xdr:cNvSpPr txBox="1">
          <a:spLocks noChangeArrowheads="1"/>
        </xdr:cNvSpPr>
      </xdr:nvSpPr>
      <xdr:spPr bwMode="auto">
        <a:xfrm>
          <a:off x="4419600" y="25346025"/>
          <a:ext cx="533400" cy="180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283</xdr:row>
      <xdr:rowOff>0</xdr:rowOff>
    </xdr:from>
    <xdr:to>
      <xdr:col>4</xdr:col>
      <xdr:colOff>76200</xdr:colOff>
      <xdr:row>284</xdr:row>
      <xdr:rowOff>28574</xdr:rowOff>
    </xdr:to>
    <xdr:sp macro="" textlink="">
      <xdr:nvSpPr>
        <xdr:cNvPr id="1016" name="Text Box 2">
          <a:extLst>
            <a:ext uri="{FF2B5EF4-FFF2-40B4-BE49-F238E27FC236}">
              <a16:creationId xmlns:a16="http://schemas.microsoft.com/office/drawing/2014/main" id="{00000000-0008-0000-0400-0000F8030000}"/>
            </a:ext>
          </a:extLst>
        </xdr:cNvPr>
        <xdr:cNvSpPr txBox="1">
          <a:spLocks noChangeArrowheads="1"/>
        </xdr:cNvSpPr>
      </xdr:nvSpPr>
      <xdr:spPr bwMode="auto">
        <a:xfrm>
          <a:off x="4419600" y="25346025"/>
          <a:ext cx="533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283</xdr:row>
      <xdr:rowOff>0</xdr:rowOff>
    </xdr:from>
    <xdr:to>
      <xdr:col>4</xdr:col>
      <xdr:colOff>514350</xdr:colOff>
      <xdr:row>284</xdr:row>
      <xdr:rowOff>28574</xdr:rowOff>
    </xdr:to>
    <xdr:sp macro="" textlink="">
      <xdr:nvSpPr>
        <xdr:cNvPr id="1017" name="Text Box 2">
          <a:extLst>
            <a:ext uri="{FF2B5EF4-FFF2-40B4-BE49-F238E27FC236}">
              <a16:creationId xmlns:a16="http://schemas.microsoft.com/office/drawing/2014/main" id="{00000000-0008-0000-0400-0000F9030000}"/>
            </a:ext>
          </a:extLst>
        </xdr:cNvPr>
        <xdr:cNvSpPr txBox="1">
          <a:spLocks noChangeArrowheads="1"/>
        </xdr:cNvSpPr>
      </xdr:nvSpPr>
      <xdr:spPr bwMode="auto">
        <a:xfrm>
          <a:off x="5314950" y="253460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283</xdr:row>
      <xdr:rowOff>0</xdr:rowOff>
    </xdr:from>
    <xdr:to>
      <xdr:col>4</xdr:col>
      <xdr:colOff>76200</xdr:colOff>
      <xdr:row>284</xdr:row>
      <xdr:rowOff>28574</xdr:rowOff>
    </xdr:to>
    <xdr:sp macro="" textlink="">
      <xdr:nvSpPr>
        <xdr:cNvPr id="1018" name="Text Box 2">
          <a:extLst>
            <a:ext uri="{FF2B5EF4-FFF2-40B4-BE49-F238E27FC236}">
              <a16:creationId xmlns:a16="http://schemas.microsoft.com/office/drawing/2014/main" id="{00000000-0008-0000-0400-0000FA030000}"/>
            </a:ext>
          </a:extLst>
        </xdr:cNvPr>
        <xdr:cNvSpPr txBox="1">
          <a:spLocks noChangeArrowheads="1"/>
        </xdr:cNvSpPr>
      </xdr:nvSpPr>
      <xdr:spPr bwMode="auto">
        <a:xfrm>
          <a:off x="4419600" y="25346025"/>
          <a:ext cx="533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283</xdr:row>
      <xdr:rowOff>0</xdr:rowOff>
    </xdr:from>
    <xdr:to>
      <xdr:col>4</xdr:col>
      <xdr:colOff>514350</xdr:colOff>
      <xdr:row>284</xdr:row>
      <xdr:rowOff>28574</xdr:rowOff>
    </xdr:to>
    <xdr:sp macro="" textlink="">
      <xdr:nvSpPr>
        <xdr:cNvPr id="1019" name="Text Box 2">
          <a:extLst>
            <a:ext uri="{FF2B5EF4-FFF2-40B4-BE49-F238E27FC236}">
              <a16:creationId xmlns:a16="http://schemas.microsoft.com/office/drawing/2014/main" id="{00000000-0008-0000-0400-0000FB030000}"/>
            </a:ext>
          </a:extLst>
        </xdr:cNvPr>
        <xdr:cNvSpPr txBox="1">
          <a:spLocks noChangeArrowheads="1"/>
        </xdr:cNvSpPr>
      </xdr:nvSpPr>
      <xdr:spPr bwMode="auto">
        <a:xfrm>
          <a:off x="5314950" y="253460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283</xdr:row>
      <xdr:rowOff>0</xdr:rowOff>
    </xdr:from>
    <xdr:to>
      <xdr:col>4</xdr:col>
      <xdr:colOff>514350</xdr:colOff>
      <xdr:row>284</xdr:row>
      <xdr:rowOff>28573</xdr:rowOff>
    </xdr:to>
    <xdr:sp macro="" textlink="">
      <xdr:nvSpPr>
        <xdr:cNvPr id="1020" name="Text Box 2">
          <a:extLst>
            <a:ext uri="{FF2B5EF4-FFF2-40B4-BE49-F238E27FC236}">
              <a16:creationId xmlns:a16="http://schemas.microsoft.com/office/drawing/2014/main" id="{00000000-0008-0000-0400-0000FC030000}"/>
            </a:ext>
          </a:extLst>
        </xdr:cNvPr>
        <xdr:cNvSpPr txBox="1">
          <a:spLocks noChangeArrowheads="1"/>
        </xdr:cNvSpPr>
      </xdr:nvSpPr>
      <xdr:spPr bwMode="auto">
        <a:xfrm>
          <a:off x="5314950" y="25346025"/>
          <a:ext cx="76200" cy="180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283</xdr:row>
      <xdr:rowOff>0</xdr:rowOff>
    </xdr:from>
    <xdr:to>
      <xdr:col>4</xdr:col>
      <xdr:colOff>514350</xdr:colOff>
      <xdr:row>284</xdr:row>
      <xdr:rowOff>28574</xdr:rowOff>
    </xdr:to>
    <xdr:sp macro="" textlink="">
      <xdr:nvSpPr>
        <xdr:cNvPr id="1021" name="Text Box 2">
          <a:extLst>
            <a:ext uri="{FF2B5EF4-FFF2-40B4-BE49-F238E27FC236}">
              <a16:creationId xmlns:a16="http://schemas.microsoft.com/office/drawing/2014/main" id="{00000000-0008-0000-0400-0000FD030000}"/>
            </a:ext>
          </a:extLst>
        </xdr:cNvPr>
        <xdr:cNvSpPr txBox="1">
          <a:spLocks noChangeArrowheads="1"/>
        </xdr:cNvSpPr>
      </xdr:nvSpPr>
      <xdr:spPr bwMode="auto">
        <a:xfrm>
          <a:off x="5314950" y="253460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283</xdr:row>
      <xdr:rowOff>0</xdr:rowOff>
    </xdr:from>
    <xdr:to>
      <xdr:col>4</xdr:col>
      <xdr:colOff>514350</xdr:colOff>
      <xdr:row>284</xdr:row>
      <xdr:rowOff>28573</xdr:rowOff>
    </xdr:to>
    <xdr:sp macro="" textlink="">
      <xdr:nvSpPr>
        <xdr:cNvPr id="1022" name="Text Box 2">
          <a:extLst>
            <a:ext uri="{FF2B5EF4-FFF2-40B4-BE49-F238E27FC236}">
              <a16:creationId xmlns:a16="http://schemas.microsoft.com/office/drawing/2014/main" id="{00000000-0008-0000-0400-0000FE030000}"/>
            </a:ext>
          </a:extLst>
        </xdr:cNvPr>
        <xdr:cNvSpPr txBox="1">
          <a:spLocks noChangeArrowheads="1"/>
        </xdr:cNvSpPr>
      </xdr:nvSpPr>
      <xdr:spPr bwMode="auto">
        <a:xfrm>
          <a:off x="5314950" y="25346025"/>
          <a:ext cx="76200" cy="180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283</xdr:row>
      <xdr:rowOff>0</xdr:rowOff>
    </xdr:from>
    <xdr:to>
      <xdr:col>4</xdr:col>
      <xdr:colOff>76200</xdr:colOff>
      <xdr:row>284</xdr:row>
      <xdr:rowOff>28574</xdr:rowOff>
    </xdr:to>
    <xdr:sp macro="" textlink="">
      <xdr:nvSpPr>
        <xdr:cNvPr id="1023" name="Text Box 2">
          <a:extLst>
            <a:ext uri="{FF2B5EF4-FFF2-40B4-BE49-F238E27FC236}">
              <a16:creationId xmlns:a16="http://schemas.microsoft.com/office/drawing/2014/main" id="{00000000-0008-0000-0400-0000FF030000}"/>
            </a:ext>
          </a:extLst>
        </xdr:cNvPr>
        <xdr:cNvSpPr txBox="1">
          <a:spLocks noChangeArrowheads="1"/>
        </xdr:cNvSpPr>
      </xdr:nvSpPr>
      <xdr:spPr bwMode="auto">
        <a:xfrm>
          <a:off x="4419600" y="25346025"/>
          <a:ext cx="533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283</xdr:row>
      <xdr:rowOff>0</xdr:rowOff>
    </xdr:from>
    <xdr:to>
      <xdr:col>4</xdr:col>
      <xdr:colOff>76200</xdr:colOff>
      <xdr:row>284</xdr:row>
      <xdr:rowOff>28573</xdr:rowOff>
    </xdr:to>
    <xdr:sp macro="" textlink="">
      <xdr:nvSpPr>
        <xdr:cNvPr id="1024" name="Text Box 2">
          <a:extLst>
            <a:ext uri="{FF2B5EF4-FFF2-40B4-BE49-F238E27FC236}">
              <a16:creationId xmlns:a16="http://schemas.microsoft.com/office/drawing/2014/main" id="{00000000-0008-0000-0400-000000040000}"/>
            </a:ext>
          </a:extLst>
        </xdr:cNvPr>
        <xdr:cNvSpPr txBox="1">
          <a:spLocks noChangeArrowheads="1"/>
        </xdr:cNvSpPr>
      </xdr:nvSpPr>
      <xdr:spPr bwMode="auto">
        <a:xfrm>
          <a:off x="4419600" y="25346025"/>
          <a:ext cx="533400" cy="180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283</xdr:row>
      <xdr:rowOff>0</xdr:rowOff>
    </xdr:from>
    <xdr:to>
      <xdr:col>4</xdr:col>
      <xdr:colOff>76200</xdr:colOff>
      <xdr:row>284</xdr:row>
      <xdr:rowOff>28574</xdr:rowOff>
    </xdr:to>
    <xdr:sp macro="" textlink="">
      <xdr:nvSpPr>
        <xdr:cNvPr id="1025" name="Text Box 2">
          <a:extLst>
            <a:ext uri="{FF2B5EF4-FFF2-40B4-BE49-F238E27FC236}">
              <a16:creationId xmlns:a16="http://schemas.microsoft.com/office/drawing/2014/main" id="{00000000-0008-0000-0400-000001040000}"/>
            </a:ext>
          </a:extLst>
        </xdr:cNvPr>
        <xdr:cNvSpPr txBox="1">
          <a:spLocks noChangeArrowheads="1"/>
        </xdr:cNvSpPr>
      </xdr:nvSpPr>
      <xdr:spPr bwMode="auto">
        <a:xfrm>
          <a:off x="4419600" y="25346025"/>
          <a:ext cx="533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283</xdr:row>
      <xdr:rowOff>0</xdr:rowOff>
    </xdr:from>
    <xdr:to>
      <xdr:col>4</xdr:col>
      <xdr:colOff>76200</xdr:colOff>
      <xdr:row>284</xdr:row>
      <xdr:rowOff>28574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400-000002040000}"/>
            </a:ext>
          </a:extLst>
        </xdr:cNvPr>
        <xdr:cNvSpPr txBox="1">
          <a:spLocks noChangeArrowheads="1"/>
        </xdr:cNvSpPr>
      </xdr:nvSpPr>
      <xdr:spPr bwMode="auto">
        <a:xfrm>
          <a:off x="4419600" y="25346025"/>
          <a:ext cx="533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283</xdr:row>
      <xdr:rowOff>0</xdr:rowOff>
    </xdr:from>
    <xdr:to>
      <xdr:col>4</xdr:col>
      <xdr:colOff>76200</xdr:colOff>
      <xdr:row>284</xdr:row>
      <xdr:rowOff>28573</xdr:rowOff>
    </xdr:to>
    <xdr:sp macro="" textlink="">
      <xdr:nvSpPr>
        <xdr:cNvPr id="1027" name="Text Box 2">
          <a:extLst>
            <a:ext uri="{FF2B5EF4-FFF2-40B4-BE49-F238E27FC236}">
              <a16:creationId xmlns:a16="http://schemas.microsoft.com/office/drawing/2014/main" id="{00000000-0008-0000-0400-000003040000}"/>
            </a:ext>
          </a:extLst>
        </xdr:cNvPr>
        <xdr:cNvSpPr txBox="1">
          <a:spLocks noChangeArrowheads="1"/>
        </xdr:cNvSpPr>
      </xdr:nvSpPr>
      <xdr:spPr bwMode="auto">
        <a:xfrm>
          <a:off x="4419600" y="25346025"/>
          <a:ext cx="533400" cy="180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283</xdr:row>
      <xdr:rowOff>0</xdr:rowOff>
    </xdr:from>
    <xdr:to>
      <xdr:col>5</xdr:col>
      <xdr:colOff>76200</xdr:colOff>
      <xdr:row>284</xdr:row>
      <xdr:rowOff>28574</xdr:rowOff>
    </xdr:to>
    <xdr:sp macro="" textlink="">
      <xdr:nvSpPr>
        <xdr:cNvPr id="1028" name="Text Box 2">
          <a:extLst>
            <a:ext uri="{FF2B5EF4-FFF2-40B4-BE49-F238E27FC236}">
              <a16:creationId xmlns:a16="http://schemas.microsoft.com/office/drawing/2014/main" id="{00000000-0008-0000-0400-000004040000}"/>
            </a:ext>
          </a:extLst>
        </xdr:cNvPr>
        <xdr:cNvSpPr txBox="1">
          <a:spLocks noChangeArrowheads="1"/>
        </xdr:cNvSpPr>
      </xdr:nvSpPr>
      <xdr:spPr bwMode="auto">
        <a:xfrm>
          <a:off x="5314950" y="25346025"/>
          <a:ext cx="533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283</xdr:row>
      <xdr:rowOff>0</xdr:rowOff>
    </xdr:from>
    <xdr:to>
      <xdr:col>5</xdr:col>
      <xdr:colOff>76200</xdr:colOff>
      <xdr:row>284</xdr:row>
      <xdr:rowOff>28574</xdr:rowOff>
    </xdr:to>
    <xdr:sp macro="" textlink="">
      <xdr:nvSpPr>
        <xdr:cNvPr id="1029" name="Text Box 2">
          <a:extLst>
            <a:ext uri="{FF2B5EF4-FFF2-40B4-BE49-F238E27FC236}">
              <a16:creationId xmlns:a16="http://schemas.microsoft.com/office/drawing/2014/main" id="{00000000-0008-0000-0400-000005040000}"/>
            </a:ext>
          </a:extLst>
        </xdr:cNvPr>
        <xdr:cNvSpPr txBox="1">
          <a:spLocks noChangeArrowheads="1"/>
        </xdr:cNvSpPr>
      </xdr:nvSpPr>
      <xdr:spPr bwMode="auto">
        <a:xfrm>
          <a:off x="5314950" y="25346025"/>
          <a:ext cx="533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283</xdr:row>
      <xdr:rowOff>0</xdr:rowOff>
    </xdr:from>
    <xdr:to>
      <xdr:col>5</xdr:col>
      <xdr:colOff>76200</xdr:colOff>
      <xdr:row>284</xdr:row>
      <xdr:rowOff>28574</xdr:rowOff>
    </xdr:to>
    <xdr:sp macro="" textlink="">
      <xdr:nvSpPr>
        <xdr:cNvPr id="1030" name="Text Box 2">
          <a:extLst>
            <a:ext uri="{FF2B5EF4-FFF2-40B4-BE49-F238E27FC236}">
              <a16:creationId xmlns:a16="http://schemas.microsoft.com/office/drawing/2014/main" id="{00000000-0008-0000-0400-000006040000}"/>
            </a:ext>
          </a:extLst>
        </xdr:cNvPr>
        <xdr:cNvSpPr txBox="1">
          <a:spLocks noChangeArrowheads="1"/>
        </xdr:cNvSpPr>
      </xdr:nvSpPr>
      <xdr:spPr bwMode="auto">
        <a:xfrm>
          <a:off x="5314950" y="25346025"/>
          <a:ext cx="533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283</xdr:row>
      <xdr:rowOff>0</xdr:rowOff>
    </xdr:from>
    <xdr:to>
      <xdr:col>5</xdr:col>
      <xdr:colOff>76200</xdr:colOff>
      <xdr:row>284</xdr:row>
      <xdr:rowOff>28573</xdr:rowOff>
    </xdr:to>
    <xdr:sp macro="" textlink="">
      <xdr:nvSpPr>
        <xdr:cNvPr id="1031" name="Text Box 2">
          <a:extLst>
            <a:ext uri="{FF2B5EF4-FFF2-40B4-BE49-F238E27FC236}">
              <a16:creationId xmlns:a16="http://schemas.microsoft.com/office/drawing/2014/main" id="{00000000-0008-0000-0400-000007040000}"/>
            </a:ext>
          </a:extLst>
        </xdr:cNvPr>
        <xdr:cNvSpPr txBox="1">
          <a:spLocks noChangeArrowheads="1"/>
        </xdr:cNvSpPr>
      </xdr:nvSpPr>
      <xdr:spPr bwMode="auto">
        <a:xfrm>
          <a:off x="5314950" y="25346025"/>
          <a:ext cx="533400" cy="180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283</xdr:row>
      <xdr:rowOff>0</xdr:rowOff>
    </xdr:from>
    <xdr:to>
      <xdr:col>5</xdr:col>
      <xdr:colOff>76200</xdr:colOff>
      <xdr:row>284</xdr:row>
      <xdr:rowOff>28574</xdr:rowOff>
    </xdr:to>
    <xdr:sp macro="" textlink="">
      <xdr:nvSpPr>
        <xdr:cNvPr id="1032" name="Text Box 2">
          <a:extLst>
            <a:ext uri="{FF2B5EF4-FFF2-40B4-BE49-F238E27FC236}">
              <a16:creationId xmlns:a16="http://schemas.microsoft.com/office/drawing/2014/main" id="{00000000-0008-0000-0400-000008040000}"/>
            </a:ext>
          </a:extLst>
        </xdr:cNvPr>
        <xdr:cNvSpPr txBox="1">
          <a:spLocks noChangeArrowheads="1"/>
        </xdr:cNvSpPr>
      </xdr:nvSpPr>
      <xdr:spPr bwMode="auto">
        <a:xfrm>
          <a:off x="5314950" y="25346025"/>
          <a:ext cx="533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283</xdr:row>
      <xdr:rowOff>0</xdr:rowOff>
    </xdr:from>
    <xdr:to>
      <xdr:col>5</xdr:col>
      <xdr:colOff>76200</xdr:colOff>
      <xdr:row>284</xdr:row>
      <xdr:rowOff>28574</xdr:rowOff>
    </xdr:to>
    <xdr:sp macro="" textlink="">
      <xdr:nvSpPr>
        <xdr:cNvPr id="1033" name="Text Box 2">
          <a:extLst>
            <a:ext uri="{FF2B5EF4-FFF2-40B4-BE49-F238E27FC236}">
              <a16:creationId xmlns:a16="http://schemas.microsoft.com/office/drawing/2014/main" id="{00000000-0008-0000-0400-000009040000}"/>
            </a:ext>
          </a:extLst>
        </xdr:cNvPr>
        <xdr:cNvSpPr txBox="1">
          <a:spLocks noChangeArrowheads="1"/>
        </xdr:cNvSpPr>
      </xdr:nvSpPr>
      <xdr:spPr bwMode="auto">
        <a:xfrm>
          <a:off x="5314950" y="25346025"/>
          <a:ext cx="533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283</xdr:row>
      <xdr:rowOff>0</xdr:rowOff>
    </xdr:from>
    <xdr:to>
      <xdr:col>5</xdr:col>
      <xdr:colOff>76200</xdr:colOff>
      <xdr:row>284</xdr:row>
      <xdr:rowOff>28573</xdr:rowOff>
    </xdr:to>
    <xdr:sp macro="" textlink="">
      <xdr:nvSpPr>
        <xdr:cNvPr id="1034" name="Text Box 2">
          <a:extLst>
            <a:ext uri="{FF2B5EF4-FFF2-40B4-BE49-F238E27FC236}">
              <a16:creationId xmlns:a16="http://schemas.microsoft.com/office/drawing/2014/main" id="{00000000-0008-0000-0400-00000A040000}"/>
            </a:ext>
          </a:extLst>
        </xdr:cNvPr>
        <xdr:cNvSpPr txBox="1">
          <a:spLocks noChangeArrowheads="1"/>
        </xdr:cNvSpPr>
      </xdr:nvSpPr>
      <xdr:spPr bwMode="auto">
        <a:xfrm>
          <a:off x="5314950" y="25346025"/>
          <a:ext cx="533400" cy="180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285</xdr:row>
      <xdr:rowOff>28576</xdr:rowOff>
    </xdr:to>
    <xdr:sp macro="" textlink="">
      <xdr:nvSpPr>
        <xdr:cNvPr id="1035" name="Text Box 2">
          <a:extLst>
            <a:ext uri="{FF2B5EF4-FFF2-40B4-BE49-F238E27FC236}">
              <a16:creationId xmlns:a16="http://schemas.microsoft.com/office/drawing/2014/main" id="{00000000-0008-0000-0400-00000B040000}"/>
            </a:ext>
          </a:extLst>
        </xdr:cNvPr>
        <xdr:cNvSpPr txBox="1">
          <a:spLocks noChangeArrowheads="1"/>
        </xdr:cNvSpPr>
      </xdr:nvSpPr>
      <xdr:spPr bwMode="auto">
        <a:xfrm>
          <a:off x="3981450" y="254984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284</xdr:row>
      <xdr:rowOff>0</xdr:rowOff>
    </xdr:from>
    <xdr:to>
      <xdr:col>3</xdr:col>
      <xdr:colOff>514350</xdr:colOff>
      <xdr:row>285</xdr:row>
      <xdr:rowOff>28576</xdr:rowOff>
    </xdr:to>
    <xdr:sp macro="" textlink="">
      <xdr:nvSpPr>
        <xdr:cNvPr id="1036" name="Text Box 2">
          <a:extLst>
            <a:ext uri="{FF2B5EF4-FFF2-40B4-BE49-F238E27FC236}">
              <a16:creationId xmlns:a16="http://schemas.microsoft.com/office/drawing/2014/main" id="{00000000-0008-0000-0400-00000C040000}"/>
            </a:ext>
          </a:extLst>
        </xdr:cNvPr>
        <xdr:cNvSpPr txBox="1">
          <a:spLocks noChangeArrowheads="1"/>
        </xdr:cNvSpPr>
      </xdr:nvSpPr>
      <xdr:spPr bwMode="auto">
        <a:xfrm>
          <a:off x="4419600" y="254984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285</xdr:row>
      <xdr:rowOff>28576</xdr:rowOff>
    </xdr:to>
    <xdr:sp macro="" textlink="">
      <xdr:nvSpPr>
        <xdr:cNvPr id="1037" name="Text Box 2">
          <a:extLst>
            <a:ext uri="{FF2B5EF4-FFF2-40B4-BE49-F238E27FC236}">
              <a16:creationId xmlns:a16="http://schemas.microsoft.com/office/drawing/2014/main" id="{00000000-0008-0000-0400-00000D040000}"/>
            </a:ext>
          </a:extLst>
        </xdr:cNvPr>
        <xdr:cNvSpPr txBox="1">
          <a:spLocks noChangeArrowheads="1"/>
        </xdr:cNvSpPr>
      </xdr:nvSpPr>
      <xdr:spPr bwMode="auto">
        <a:xfrm>
          <a:off x="3981450" y="254984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284</xdr:row>
      <xdr:rowOff>0</xdr:rowOff>
    </xdr:from>
    <xdr:to>
      <xdr:col>3</xdr:col>
      <xdr:colOff>514350</xdr:colOff>
      <xdr:row>285</xdr:row>
      <xdr:rowOff>28576</xdr:rowOff>
    </xdr:to>
    <xdr:sp macro="" textlink="">
      <xdr:nvSpPr>
        <xdr:cNvPr id="1038" name="Text Box 2">
          <a:extLst>
            <a:ext uri="{FF2B5EF4-FFF2-40B4-BE49-F238E27FC236}">
              <a16:creationId xmlns:a16="http://schemas.microsoft.com/office/drawing/2014/main" id="{00000000-0008-0000-0400-00000E040000}"/>
            </a:ext>
          </a:extLst>
        </xdr:cNvPr>
        <xdr:cNvSpPr txBox="1">
          <a:spLocks noChangeArrowheads="1"/>
        </xdr:cNvSpPr>
      </xdr:nvSpPr>
      <xdr:spPr bwMode="auto">
        <a:xfrm>
          <a:off x="4419600" y="254984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284</xdr:row>
      <xdr:rowOff>0</xdr:rowOff>
    </xdr:from>
    <xdr:to>
      <xdr:col>3</xdr:col>
      <xdr:colOff>514350</xdr:colOff>
      <xdr:row>285</xdr:row>
      <xdr:rowOff>28575</xdr:rowOff>
    </xdr:to>
    <xdr:sp macro="" textlink="">
      <xdr:nvSpPr>
        <xdr:cNvPr id="1039" name="Text Box 2">
          <a:extLst>
            <a:ext uri="{FF2B5EF4-FFF2-40B4-BE49-F238E27FC236}">
              <a16:creationId xmlns:a16="http://schemas.microsoft.com/office/drawing/2014/main" id="{00000000-0008-0000-0400-00000F040000}"/>
            </a:ext>
          </a:extLst>
        </xdr:cNvPr>
        <xdr:cNvSpPr txBox="1">
          <a:spLocks noChangeArrowheads="1"/>
        </xdr:cNvSpPr>
      </xdr:nvSpPr>
      <xdr:spPr bwMode="auto">
        <a:xfrm>
          <a:off x="4419600" y="25498425"/>
          <a:ext cx="762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284</xdr:row>
      <xdr:rowOff>0</xdr:rowOff>
    </xdr:from>
    <xdr:to>
      <xdr:col>3</xdr:col>
      <xdr:colOff>514350</xdr:colOff>
      <xdr:row>285</xdr:row>
      <xdr:rowOff>28576</xdr:rowOff>
    </xdr:to>
    <xdr:sp macro="" textlink="">
      <xdr:nvSpPr>
        <xdr:cNvPr id="1040" name="Text Box 2">
          <a:extLst>
            <a:ext uri="{FF2B5EF4-FFF2-40B4-BE49-F238E27FC236}">
              <a16:creationId xmlns:a16="http://schemas.microsoft.com/office/drawing/2014/main" id="{00000000-0008-0000-0400-000010040000}"/>
            </a:ext>
          </a:extLst>
        </xdr:cNvPr>
        <xdr:cNvSpPr txBox="1">
          <a:spLocks noChangeArrowheads="1"/>
        </xdr:cNvSpPr>
      </xdr:nvSpPr>
      <xdr:spPr bwMode="auto">
        <a:xfrm>
          <a:off x="4419600" y="254984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284</xdr:row>
      <xdr:rowOff>0</xdr:rowOff>
    </xdr:from>
    <xdr:to>
      <xdr:col>3</xdr:col>
      <xdr:colOff>514350</xdr:colOff>
      <xdr:row>285</xdr:row>
      <xdr:rowOff>28575</xdr:rowOff>
    </xdr:to>
    <xdr:sp macro="" textlink="">
      <xdr:nvSpPr>
        <xdr:cNvPr id="1041" name="Text Box 2">
          <a:extLst>
            <a:ext uri="{FF2B5EF4-FFF2-40B4-BE49-F238E27FC236}">
              <a16:creationId xmlns:a16="http://schemas.microsoft.com/office/drawing/2014/main" id="{00000000-0008-0000-0400-000011040000}"/>
            </a:ext>
          </a:extLst>
        </xdr:cNvPr>
        <xdr:cNvSpPr txBox="1">
          <a:spLocks noChangeArrowheads="1"/>
        </xdr:cNvSpPr>
      </xdr:nvSpPr>
      <xdr:spPr bwMode="auto">
        <a:xfrm>
          <a:off x="4419600" y="25498425"/>
          <a:ext cx="762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285</xdr:row>
      <xdr:rowOff>28576</xdr:rowOff>
    </xdr:to>
    <xdr:sp macro="" textlink="">
      <xdr:nvSpPr>
        <xdr:cNvPr id="1042" name="Text Box 2">
          <a:extLst>
            <a:ext uri="{FF2B5EF4-FFF2-40B4-BE49-F238E27FC236}">
              <a16:creationId xmlns:a16="http://schemas.microsoft.com/office/drawing/2014/main" id="{00000000-0008-0000-0400-000012040000}"/>
            </a:ext>
          </a:extLst>
        </xdr:cNvPr>
        <xdr:cNvSpPr txBox="1">
          <a:spLocks noChangeArrowheads="1"/>
        </xdr:cNvSpPr>
      </xdr:nvSpPr>
      <xdr:spPr bwMode="auto">
        <a:xfrm>
          <a:off x="3981450" y="254984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285</xdr:row>
      <xdr:rowOff>28575</xdr:rowOff>
    </xdr:to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id="{00000000-0008-0000-0400-000013040000}"/>
            </a:ext>
          </a:extLst>
        </xdr:cNvPr>
        <xdr:cNvSpPr txBox="1">
          <a:spLocks noChangeArrowheads="1"/>
        </xdr:cNvSpPr>
      </xdr:nvSpPr>
      <xdr:spPr bwMode="auto">
        <a:xfrm>
          <a:off x="3981450" y="25498425"/>
          <a:ext cx="762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285</xdr:row>
      <xdr:rowOff>28576</xdr:rowOff>
    </xdr:to>
    <xdr:sp macro="" textlink="">
      <xdr:nvSpPr>
        <xdr:cNvPr id="1044" name="Text Box 2">
          <a:extLst>
            <a:ext uri="{FF2B5EF4-FFF2-40B4-BE49-F238E27FC236}">
              <a16:creationId xmlns:a16="http://schemas.microsoft.com/office/drawing/2014/main" id="{00000000-0008-0000-0400-000014040000}"/>
            </a:ext>
          </a:extLst>
        </xdr:cNvPr>
        <xdr:cNvSpPr txBox="1">
          <a:spLocks noChangeArrowheads="1"/>
        </xdr:cNvSpPr>
      </xdr:nvSpPr>
      <xdr:spPr bwMode="auto">
        <a:xfrm>
          <a:off x="3981450" y="254984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285</xdr:row>
      <xdr:rowOff>28576</xdr:rowOff>
    </xdr:to>
    <xdr:sp macro="" textlink="">
      <xdr:nvSpPr>
        <xdr:cNvPr id="1045" name="Text Box 2">
          <a:extLst>
            <a:ext uri="{FF2B5EF4-FFF2-40B4-BE49-F238E27FC236}">
              <a16:creationId xmlns:a16="http://schemas.microsoft.com/office/drawing/2014/main" id="{00000000-0008-0000-0400-000015040000}"/>
            </a:ext>
          </a:extLst>
        </xdr:cNvPr>
        <xdr:cNvSpPr txBox="1">
          <a:spLocks noChangeArrowheads="1"/>
        </xdr:cNvSpPr>
      </xdr:nvSpPr>
      <xdr:spPr bwMode="auto">
        <a:xfrm>
          <a:off x="3981450" y="254984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285</xdr:row>
      <xdr:rowOff>28575</xdr:rowOff>
    </xdr:to>
    <xdr:sp macro="" textlink="">
      <xdr:nvSpPr>
        <xdr:cNvPr id="1046" name="Text Box 2">
          <a:extLst>
            <a:ext uri="{FF2B5EF4-FFF2-40B4-BE49-F238E27FC236}">
              <a16:creationId xmlns:a16="http://schemas.microsoft.com/office/drawing/2014/main" id="{00000000-0008-0000-0400-000016040000}"/>
            </a:ext>
          </a:extLst>
        </xdr:cNvPr>
        <xdr:cNvSpPr txBox="1">
          <a:spLocks noChangeArrowheads="1"/>
        </xdr:cNvSpPr>
      </xdr:nvSpPr>
      <xdr:spPr bwMode="auto">
        <a:xfrm>
          <a:off x="3981450" y="25498425"/>
          <a:ext cx="762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284</xdr:row>
      <xdr:rowOff>0</xdr:rowOff>
    </xdr:from>
    <xdr:to>
      <xdr:col>4</xdr:col>
      <xdr:colOff>76200</xdr:colOff>
      <xdr:row>285</xdr:row>
      <xdr:rowOff>28576</xdr:rowOff>
    </xdr:to>
    <xdr:sp macro="" textlink="">
      <xdr:nvSpPr>
        <xdr:cNvPr id="1047" name="Text Box 2">
          <a:extLst>
            <a:ext uri="{FF2B5EF4-FFF2-40B4-BE49-F238E27FC236}">
              <a16:creationId xmlns:a16="http://schemas.microsoft.com/office/drawing/2014/main" id="{00000000-0008-0000-0400-000017040000}"/>
            </a:ext>
          </a:extLst>
        </xdr:cNvPr>
        <xdr:cNvSpPr txBox="1">
          <a:spLocks noChangeArrowheads="1"/>
        </xdr:cNvSpPr>
      </xdr:nvSpPr>
      <xdr:spPr bwMode="auto">
        <a:xfrm>
          <a:off x="4419600" y="25498425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284</xdr:row>
      <xdr:rowOff>0</xdr:rowOff>
    </xdr:from>
    <xdr:to>
      <xdr:col>5</xdr:col>
      <xdr:colOff>514350</xdr:colOff>
      <xdr:row>285</xdr:row>
      <xdr:rowOff>28576</xdr:rowOff>
    </xdr:to>
    <xdr:sp macro="" textlink="">
      <xdr:nvSpPr>
        <xdr:cNvPr id="1048" name="Text Box 2">
          <a:extLst>
            <a:ext uri="{FF2B5EF4-FFF2-40B4-BE49-F238E27FC236}">
              <a16:creationId xmlns:a16="http://schemas.microsoft.com/office/drawing/2014/main" id="{00000000-0008-0000-0400-000018040000}"/>
            </a:ext>
          </a:extLst>
        </xdr:cNvPr>
        <xdr:cNvSpPr txBox="1">
          <a:spLocks noChangeArrowheads="1"/>
        </xdr:cNvSpPr>
      </xdr:nvSpPr>
      <xdr:spPr bwMode="auto">
        <a:xfrm>
          <a:off x="6210300" y="254984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284</xdr:row>
      <xdr:rowOff>0</xdr:rowOff>
    </xdr:from>
    <xdr:to>
      <xdr:col>4</xdr:col>
      <xdr:colOff>76200</xdr:colOff>
      <xdr:row>285</xdr:row>
      <xdr:rowOff>28576</xdr:rowOff>
    </xdr:to>
    <xdr:sp macro="" textlink="">
      <xdr:nvSpPr>
        <xdr:cNvPr id="1049" name="Text Box 2">
          <a:extLst>
            <a:ext uri="{FF2B5EF4-FFF2-40B4-BE49-F238E27FC236}">
              <a16:creationId xmlns:a16="http://schemas.microsoft.com/office/drawing/2014/main" id="{00000000-0008-0000-0400-000019040000}"/>
            </a:ext>
          </a:extLst>
        </xdr:cNvPr>
        <xdr:cNvSpPr txBox="1">
          <a:spLocks noChangeArrowheads="1"/>
        </xdr:cNvSpPr>
      </xdr:nvSpPr>
      <xdr:spPr bwMode="auto">
        <a:xfrm>
          <a:off x="4419600" y="25498425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284</xdr:row>
      <xdr:rowOff>0</xdr:rowOff>
    </xdr:from>
    <xdr:to>
      <xdr:col>5</xdr:col>
      <xdr:colOff>514350</xdr:colOff>
      <xdr:row>285</xdr:row>
      <xdr:rowOff>28576</xdr:rowOff>
    </xdr:to>
    <xdr:sp macro="" textlink="">
      <xdr:nvSpPr>
        <xdr:cNvPr id="1050" name="Text Box 2">
          <a:extLst>
            <a:ext uri="{FF2B5EF4-FFF2-40B4-BE49-F238E27FC236}">
              <a16:creationId xmlns:a16="http://schemas.microsoft.com/office/drawing/2014/main" id="{00000000-0008-0000-0400-00001A040000}"/>
            </a:ext>
          </a:extLst>
        </xdr:cNvPr>
        <xdr:cNvSpPr txBox="1">
          <a:spLocks noChangeArrowheads="1"/>
        </xdr:cNvSpPr>
      </xdr:nvSpPr>
      <xdr:spPr bwMode="auto">
        <a:xfrm>
          <a:off x="6210300" y="254984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284</xdr:row>
      <xdr:rowOff>0</xdr:rowOff>
    </xdr:from>
    <xdr:to>
      <xdr:col>5</xdr:col>
      <xdr:colOff>514350</xdr:colOff>
      <xdr:row>285</xdr:row>
      <xdr:rowOff>28575</xdr:rowOff>
    </xdr:to>
    <xdr:sp macro="" textlink="">
      <xdr:nvSpPr>
        <xdr:cNvPr id="1051" name="Text Box 2">
          <a:extLst>
            <a:ext uri="{FF2B5EF4-FFF2-40B4-BE49-F238E27FC236}">
              <a16:creationId xmlns:a16="http://schemas.microsoft.com/office/drawing/2014/main" id="{00000000-0008-0000-0400-00001B040000}"/>
            </a:ext>
          </a:extLst>
        </xdr:cNvPr>
        <xdr:cNvSpPr txBox="1">
          <a:spLocks noChangeArrowheads="1"/>
        </xdr:cNvSpPr>
      </xdr:nvSpPr>
      <xdr:spPr bwMode="auto">
        <a:xfrm>
          <a:off x="6210300" y="25498425"/>
          <a:ext cx="762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284</xdr:row>
      <xdr:rowOff>0</xdr:rowOff>
    </xdr:from>
    <xdr:to>
      <xdr:col>5</xdr:col>
      <xdr:colOff>514350</xdr:colOff>
      <xdr:row>285</xdr:row>
      <xdr:rowOff>28576</xdr:rowOff>
    </xdr:to>
    <xdr:sp macro="" textlink="">
      <xdr:nvSpPr>
        <xdr:cNvPr id="1052" name="Text Box 2">
          <a:extLst>
            <a:ext uri="{FF2B5EF4-FFF2-40B4-BE49-F238E27FC236}">
              <a16:creationId xmlns:a16="http://schemas.microsoft.com/office/drawing/2014/main" id="{00000000-0008-0000-0400-00001C040000}"/>
            </a:ext>
          </a:extLst>
        </xdr:cNvPr>
        <xdr:cNvSpPr txBox="1">
          <a:spLocks noChangeArrowheads="1"/>
        </xdr:cNvSpPr>
      </xdr:nvSpPr>
      <xdr:spPr bwMode="auto">
        <a:xfrm>
          <a:off x="6210300" y="254984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284</xdr:row>
      <xdr:rowOff>0</xdr:rowOff>
    </xdr:from>
    <xdr:to>
      <xdr:col>5</xdr:col>
      <xdr:colOff>514350</xdr:colOff>
      <xdr:row>285</xdr:row>
      <xdr:rowOff>28575</xdr:rowOff>
    </xdr:to>
    <xdr:sp macro="" textlink="">
      <xdr:nvSpPr>
        <xdr:cNvPr id="1053" name="Text Box 2">
          <a:extLst>
            <a:ext uri="{FF2B5EF4-FFF2-40B4-BE49-F238E27FC236}">
              <a16:creationId xmlns:a16="http://schemas.microsoft.com/office/drawing/2014/main" id="{00000000-0008-0000-0400-00001D040000}"/>
            </a:ext>
          </a:extLst>
        </xdr:cNvPr>
        <xdr:cNvSpPr txBox="1">
          <a:spLocks noChangeArrowheads="1"/>
        </xdr:cNvSpPr>
      </xdr:nvSpPr>
      <xdr:spPr bwMode="auto">
        <a:xfrm>
          <a:off x="6210300" y="25498425"/>
          <a:ext cx="762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284</xdr:row>
      <xdr:rowOff>0</xdr:rowOff>
    </xdr:from>
    <xdr:to>
      <xdr:col>4</xdr:col>
      <xdr:colOff>76200</xdr:colOff>
      <xdr:row>285</xdr:row>
      <xdr:rowOff>28576</xdr:rowOff>
    </xdr:to>
    <xdr:sp macro="" textlink="">
      <xdr:nvSpPr>
        <xdr:cNvPr id="1054" name="Text Box 2">
          <a:extLst>
            <a:ext uri="{FF2B5EF4-FFF2-40B4-BE49-F238E27FC236}">
              <a16:creationId xmlns:a16="http://schemas.microsoft.com/office/drawing/2014/main" id="{00000000-0008-0000-0400-00001E040000}"/>
            </a:ext>
          </a:extLst>
        </xdr:cNvPr>
        <xdr:cNvSpPr txBox="1">
          <a:spLocks noChangeArrowheads="1"/>
        </xdr:cNvSpPr>
      </xdr:nvSpPr>
      <xdr:spPr bwMode="auto">
        <a:xfrm>
          <a:off x="4419600" y="25498425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284</xdr:row>
      <xdr:rowOff>0</xdr:rowOff>
    </xdr:from>
    <xdr:to>
      <xdr:col>4</xdr:col>
      <xdr:colOff>76200</xdr:colOff>
      <xdr:row>285</xdr:row>
      <xdr:rowOff>28575</xdr:rowOff>
    </xdr:to>
    <xdr:sp macro="" textlink="">
      <xdr:nvSpPr>
        <xdr:cNvPr id="1055" name="Text Box 2">
          <a:extLst>
            <a:ext uri="{FF2B5EF4-FFF2-40B4-BE49-F238E27FC236}">
              <a16:creationId xmlns:a16="http://schemas.microsoft.com/office/drawing/2014/main" id="{00000000-0008-0000-0400-00001F040000}"/>
            </a:ext>
          </a:extLst>
        </xdr:cNvPr>
        <xdr:cNvSpPr txBox="1">
          <a:spLocks noChangeArrowheads="1"/>
        </xdr:cNvSpPr>
      </xdr:nvSpPr>
      <xdr:spPr bwMode="auto">
        <a:xfrm>
          <a:off x="4419600" y="25498425"/>
          <a:ext cx="5334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284</xdr:row>
      <xdr:rowOff>0</xdr:rowOff>
    </xdr:from>
    <xdr:to>
      <xdr:col>4</xdr:col>
      <xdr:colOff>76200</xdr:colOff>
      <xdr:row>285</xdr:row>
      <xdr:rowOff>28576</xdr:rowOff>
    </xdr:to>
    <xdr:sp macro="" textlink="">
      <xdr:nvSpPr>
        <xdr:cNvPr id="1056" name="Text Box 2">
          <a:extLst>
            <a:ext uri="{FF2B5EF4-FFF2-40B4-BE49-F238E27FC236}">
              <a16:creationId xmlns:a16="http://schemas.microsoft.com/office/drawing/2014/main" id="{00000000-0008-0000-0400-000020040000}"/>
            </a:ext>
          </a:extLst>
        </xdr:cNvPr>
        <xdr:cNvSpPr txBox="1">
          <a:spLocks noChangeArrowheads="1"/>
        </xdr:cNvSpPr>
      </xdr:nvSpPr>
      <xdr:spPr bwMode="auto">
        <a:xfrm>
          <a:off x="4419600" y="25498425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284</xdr:row>
      <xdr:rowOff>0</xdr:rowOff>
    </xdr:from>
    <xdr:to>
      <xdr:col>4</xdr:col>
      <xdr:colOff>76200</xdr:colOff>
      <xdr:row>285</xdr:row>
      <xdr:rowOff>28576</xdr:rowOff>
    </xdr:to>
    <xdr:sp macro="" textlink="">
      <xdr:nvSpPr>
        <xdr:cNvPr id="1057" name="Text Box 2">
          <a:extLst>
            <a:ext uri="{FF2B5EF4-FFF2-40B4-BE49-F238E27FC236}">
              <a16:creationId xmlns:a16="http://schemas.microsoft.com/office/drawing/2014/main" id="{00000000-0008-0000-0400-000021040000}"/>
            </a:ext>
          </a:extLst>
        </xdr:cNvPr>
        <xdr:cNvSpPr txBox="1">
          <a:spLocks noChangeArrowheads="1"/>
        </xdr:cNvSpPr>
      </xdr:nvSpPr>
      <xdr:spPr bwMode="auto">
        <a:xfrm>
          <a:off x="4419600" y="25498425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284</xdr:row>
      <xdr:rowOff>0</xdr:rowOff>
    </xdr:from>
    <xdr:to>
      <xdr:col>4</xdr:col>
      <xdr:colOff>76200</xdr:colOff>
      <xdr:row>285</xdr:row>
      <xdr:rowOff>28575</xdr:rowOff>
    </xdr:to>
    <xdr:sp macro="" textlink="">
      <xdr:nvSpPr>
        <xdr:cNvPr id="1058" name="Text Box 2">
          <a:extLst>
            <a:ext uri="{FF2B5EF4-FFF2-40B4-BE49-F238E27FC236}">
              <a16:creationId xmlns:a16="http://schemas.microsoft.com/office/drawing/2014/main" id="{00000000-0008-0000-0400-000022040000}"/>
            </a:ext>
          </a:extLst>
        </xdr:cNvPr>
        <xdr:cNvSpPr txBox="1">
          <a:spLocks noChangeArrowheads="1"/>
        </xdr:cNvSpPr>
      </xdr:nvSpPr>
      <xdr:spPr bwMode="auto">
        <a:xfrm>
          <a:off x="4419600" y="25498425"/>
          <a:ext cx="5334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284</xdr:row>
      <xdr:rowOff>0</xdr:rowOff>
    </xdr:from>
    <xdr:to>
      <xdr:col>4</xdr:col>
      <xdr:colOff>76200</xdr:colOff>
      <xdr:row>285</xdr:row>
      <xdr:rowOff>28576</xdr:rowOff>
    </xdr:to>
    <xdr:sp macro="" textlink="">
      <xdr:nvSpPr>
        <xdr:cNvPr id="1059" name="Text Box 2">
          <a:extLst>
            <a:ext uri="{FF2B5EF4-FFF2-40B4-BE49-F238E27FC236}">
              <a16:creationId xmlns:a16="http://schemas.microsoft.com/office/drawing/2014/main" id="{00000000-0008-0000-0400-000023040000}"/>
            </a:ext>
          </a:extLst>
        </xdr:cNvPr>
        <xdr:cNvSpPr txBox="1">
          <a:spLocks noChangeArrowheads="1"/>
        </xdr:cNvSpPr>
      </xdr:nvSpPr>
      <xdr:spPr bwMode="auto">
        <a:xfrm>
          <a:off x="4419600" y="25498425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284</xdr:row>
      <xdr:rowOff>0</xdr:rowOff>
    </xdr:from>
    <xdr:to>
      <xdr:col>4</xdr:col>
      <xdr:colOff>514350</xdr:colOff>
      <xdr:row>285</xdr:row>
      <xdr:rowOff>28576</xdr:rowOff>
    </xdr:to>
    <xdr:sp macro="" textlink="">
      <xdr:nvSpPr>
        <xdr:cNvPr id="1060" name="Text Box 2">
          <a:extLst>
            <a:ext uri="{FF2B5EF4-FFF2-40B4-BE49-F238E27FC236}">
              <a16:creationId xmlns:a16="http://schemas.microsoft.com/office/drawing/2014/main" id="{00000000-0008-0000-0400-000024040000}"/>
            </a:ext>
          </a:extLst>
        </xdr:cNvPr>
        <xdr:cNvSpPr txBox="1">
          <a:spLocks noChangeArrowheads="1"/>
        </xdr:cNvSpPr>
      </xdr:nvSpPr>
      <xdr:spPr bwMode="auto">
        <a:xfrm>
          <a:off x="5314950" y="254984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284</xdr:row>
      <xdr:rowOff>0</xdr:rowOff>
    </xdr:from>
    <xdr:to>
      <xdr:col>4</xdr:col>
      <xdr:colOff>76200</xdr:colOff>
      <xdr:row>285</xdr:row>
      <xdr:rowOff>28576</xdr:rowOff>
    </xdr:to>
    <xdr:sp macro="" textlink="">
      <xdr:nvSpPr>
        <xdr:cNvPr id="1061" name="Text Box 2">
          <a:extLst>
            <a:ext uri="{FF2B5EF4-FFF2-40B4-BE49-F238E27FC236}">
              <a16:creationId xmlns:a16="http://schemas.microsoft.com/office/drawing/2014/main" id="{00000000-0008-0000-0400-000025040000}"/>
            </a:ext>
          </a:extLst>
        </xdr:cNvPr>
        <xdr:cNvSpPr txBox="1">
          <a:spLocks noChangeArrowheads="1"/>
        </xdr:cNvSpPr>
      </xdr:nvSpPr>
      <xdr:spPr bwMode="auto">
        <a:xfrm>
          <a:off x="4419600" y="25498425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284</xdr:row>
      <xdr:rowOff>0</xdr:rowOff>
    </xdr:from>
    <xdr:to>
      <xdr:col>4</xdr:col>
      <xdr:colOff>514350</xdr:colOff>
      <xdr:row>285</xdr:row>
      <xdr:rowOff>28576</xdr:rowOff>
    </xdr:to>
    <xdr:sp macro="" textlink="">
      <xdr:nvSpPr>
        <xdr:cNvPr id="1062" name="Text Box 2">
          <a:extLst>
            <a:ext uri="{FF2B5EF4-FFF2-40B4-BE49-F238E27FC236}">
              <a16:creationId xmlns:a16="http://schemas.microsoft.com/office/drawing/2014/main" id="{00000000-0008-0000-0400-000026040000}"/>
            </a:ext>
          </a:extLst>
        </xdr:cNvPr>
        <xdr:cNvSpPr txBox="1">
          <a:spLocks noChangeArrowheads="1"/>
        </xdr:cNvSpPr>
      </xdr:nvSpPr>
      <xdr:spPr bwMode="auto">
        <a:xfrm>
          <a:off x="5314950" y="254984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284</xdr:row>
      <xdr:rowOff>0</xdr:rowOff>
    </xdr:from>
    <xdr:to>
      <xdr:col>4</xdr:col>
      <xdr:colOff>514350</xdr:colOff>
      <xdr:row>285</xdr:row>
      <xdr:rowOff>28575</xdr:rowOff>
    </xdr:to>
    <xdr:sp macro="" textlink="">
      <xdr:nvSpPr>
        <xdr:cNvPr id="1063" name="Text Box 2">
          <a:extLst>
            <a:ext uri="{FF2B5EF4-FFF2-40B4-BE49-F238E27FC236}">
              <a16:creationId xmlns:a16="http://schemas.microsoft.com/office/drawing/2014/main" id="{00000000-0008-0000-0400-000027040000}"/>
            </a:ext>
          </a:extLst>
        </xdr:cNvPr>
        <xdr:cNvSpPr txBox="1">
          <a:spLocks noChangeArrowheads="1"/>
        </xdr:cNvSpPr>
      </xdr:nvSpPr>
      <xdr:spPr bwMode="auto">
        <a:xfrm>
          <a:off x="5314950" y="25498425"/>
          <a:ext cx="762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284</xdr:row>
      <xdr:rowOff>0</xdr:rowOff>
    </xdr:from>
    <xdr:to>
      <xdr:col>4</xdr:col>
      <xdr:colOff>514350</xdr:colOff>
      <xdr:row>285</xdr:row>
      <xdr:rowOff>28576</xdr:rowOff>
    </xdr:to>
    <xdr:sp macro="" textlink="">
      <xdr:nvSpPr>
        <xdr:cNvPr id="1064" name="Text Box 2">
          <a:extLst>
            <a:ext uri="{FF2B5EF4-FFF2-40B4-BE49-F238E27FC236}">
              <a16:creationId xmlns:a16="http://schemas.microsoft.com/office/drawing/2014/main" id="{00000000-0008-0000-0400-000028040000}"/>
            </a:ext>
          </a:extLst>
        </xdr:cNvPr>
        <xdr:cNvSpPr txBox="1">
          <a:spLocks noChangeArrowheads="1"/>
        </xdr:cNvSpPr>
      </xdr:nvSpPr>
      <xdr:spPr bwMode="auto">
        <a:xfrm>
          <a:off x="5314950" y="254984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284</xdr:row>
      <xdr:rowOff>0</xdr:rowOff>
    </xdr:from>
    <xdr:to>
      <xdr:col>4</xdr:col>
      <xdr:colOff>514350</xdr:colOff>
      <xdr:row>285</xdr:row>
      <xdr:rowOff>28575</xdr:rowOff>
    </xdr:to>
    <xdr:sp macro="" textlink="">
      <xdr:nvSpPr>
        <xdr:cNvPr id="1065" name="Text Box 2">
          <a:extLst>
            <a:ext uri="{FF2B5EF4-FFF2-40B4-BE49-F238E27FC236}">
              <a16:creationId xmlns:a16="http://schemas.microsoft.com/office/drawing/2014/main" id="{00000000-0008-0000-0400-000029040000}"/>
            </a:ext>
          </a:extLst>
        </xdr:cNvPr>
        <xdr:cNvSpPr txBox="1">
          <a:spLocks noChangeArrowheads="1"/>
        </xdr:cNvSpPr>
      </xdr:nvSpPr>
      <xdr:spPr bwMode="auto">
        <a:xfrm>
          <a:off x="5314950" y="25498425"/>
          <a:ext cx="762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284</xdr:row>
      <xdr:rowOff>0</xdr:rowOff>
    </xdr:from>
    <xdr:to>
      <xdr:col>4</xdr:col>
      <xdr:colOff>76200</xdr:colOff>
      <xdr:row>285</xdr:row>
      <xdr:rowOff>28576</xdr:rowOff>
    </xdr:to>
    <xdr:sp macro="" textlink="">
      <xdr:nvSpPr>
        <xdr:cNvPr id="1066" name="Text Box 2">
          <a:extLst>
            <a:ext uri="{FF2B5EF4-FFF2-40B4-BE49-F238E27FC236}">
              <a16:creationId xmlns:a16="http://schemas.microsoft.com/office/drawing/2014/main" id="{00000000-0008-0000-0400-00002A040000}"/>
            </a:ext>
          </a:extLst>
        </xdr:cNvPr>
        <xdr:cNvSpPr txBox="1">
          <a:spLocks noChangeArrowheads="1"/>
        </xdr:cNvSpPr>
      </xdr:nvSpPr>
      <xdr:spPr bwMode="auto">
        <a:xfrm>
          <a:off x="4419600" y="25498425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284</xdr:row>
      <xdr:rowOff>0</xdr:rowOff>
    </xdr:from>
    <xdr:to>
      <xdr:col>4</xdr:col>
      <xdr:colOff>76200</xdr:colOff>
      <xdr:row>285</xdr:row>
      <xdr:rowOff>28575</xdr:rowOff>
    </xdr:to>
    <xdr:sp macro="" textlink="">
      <xdr:nvSpPr>
        <xdr:cNvPr id="1067" name="Text Box 2">
          <a:extLst>
            <a:ext uri="{FF2B5EF4-FFF2-40B4-BE49-F238E27FC236}">
              <a16:creationId xmlns:a16="http://schemas.microsoft.com/office/drawing/2014/main" id="{00000000-0008-0000-0400-00002B040000}"/>
            </a:ext>
          </a:extLst>
        </xdr:cNvPr>
        <xdr:cNvSpPr txBox="1">
          <a:spLocks noChangeArrowheads="1"/>
        </xdr:cNvSpPr>
      </xdr:nvSpPr>
      <xdr:spPr bwMode="auto">
        <a:xfrm>
          <a:off x="4419600" y="25498425"/>
          <a:ext cx="5334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284</xdr:row>
      <xdr:rowOff>0</xdr:rowOff>
    </xdr:from>
    <xdr:to>
      <xdr:col>4</xdr:col>
      <xdr:colOff>76200</xdr:colOff>
      <xdr:row>285</xdr:row>
      <xdr:rowOff>28576</xdr:rowOff>
    </xdr:to>
    <xdr:sp macro="" textlink="">
      <xdr:nvSpPr>
        <xdr:cNvPr id="1068" name="Text Box 2">
          <a:extLst>
            <a:ext uri="{FF2B5EF4-FFF2-40B4-BE49-F238E27FC236}">
              <a16:creationId xmlns:a16="http://schemas.microsoft.com/office/drawing/2014/main" id="{00000000-0008-0000-0400-00002C040000}"/>
            </a:ext>
          </a:extLst>
        </xdr:cNvPr>
        <xdr:cNvSpPr txBox="1">
          <a:spLocks noChangeArrowheads="1"/>
        </xdr:cNvSpPr>
      </xdr:nvSpPr>
      <xdr:spPr bwMode="auto">
        <a:xfrm>
          <a:off x="4419600" y="25498425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284</xdr:row>
      <xdr:rowOff>0</xdr:rowOff>
    </xdr:from>
    <xdr:to>
      <xdr:col>4</xdr:col>
      <xdr:colOff>76200</xdr:colOff>
      <xdr:row>285</xdr:row>
      <xdr:rowOff>28576</xdr:rowOff>
    </xdr:to>
    <xdr:sp macro="" textlink="">
      <xdr:nvSpPr>
        <xdr:cNvPr id="1069" name="Text Box 2">
          <a:extLst>
            <a:ext uri="{FF2B5EF4-FFF2-40B4-BE49-F238E27FC236}">
              <a16:creationId xmlns:a16="http://schemas.microsoft.com/office/drawing/2014/main" id="{00000000-0008-0000-0400-00002D040000}"/>
            </a:ext>
          </a:extLst>
        </xdr:cNvPr>
        <xdr:cNvSpPr txBox="1">
          <a:spLocks noChangeArrowheads="1"/>
        </xdr:cNvSpPr>
      </xdr:nvSpPr>
      <xdr:spPr bwMode="auto">
        <a:xfrm>
          <a:off x="4419600" y="25498425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284</xdr:row>
      <xdr:rowOff>0</xdr:rowOff>
    </xdr:from>
    <xdr:to>
      <xdr:col>4</xdr:col>
      <xdr:colOff>76200</xdr:colOff>
      <xdr:row>285</xdr:row>
      <xdr:rowOff>28575</xdr:rowOff>
    </xdr:to>
    <xdr:sp macro="" textlink="">
      <xdr:nvSpPr>
        <xdr:cNvPr id="1070" name="Text Box 2">
          <a:extLst>
            <a:ext uri="{FF2B5EF4-FFF2-40B4-BE49-F238E27FC236}">
              <a16:creationId xmlns:a16="http://schemas.microsoft.com/office/drawing/2014/main" id="{00000000-0008-0000-0400-00002E040000}"/>
            </a:ext>
          </a:extLst>
        </xdr:cNvPr>
        <xdr:cNvSpPr txBox="1">
          <a:spLocks noChangeArrowheads="1"/>
        </xdr:cNvSpPr>
      </xdr:nvSpPr>
      <xdr:spPr bwMode="auto">
        <a:xfrm>
          <a:off x="4419600" y="25498425"/>
          <a:ext cx="5334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284</xdr:row>
      <xdr:rowOff>0</xdr:rowOff>
    </xdr:from>
    <xdr:to>
      <xdr:col>5</xdr:col>
      <xdr:colOff>76200</xdr:colOff>
      <xdr:row>285</xdr:row>
      <xdr:rowOff>28576</xdr:rowOff>
    </xdr:to>
    <xdr:sp macro="" textlink="">
      <xdr:nvSpPr>
        <xdr:cNvPr id="1071" name="Text Box 2">
          <a:extLst>
            <a:ext uri="{FF2B5EF4-FFF2-40B4-BE49-F238E27FC236}">
              <a16:creationId xmlns:a16="http://schemas.microsoft.com/office/drawing/2014/main" id="{00000000-0008-0000-0400-00002F040000}"/>
            </a:ext>
          </a:extLst>
        </xdr:cNvPr>
        <xdr:cNvSpPr txBox="1">
          <a:spLocks noChangeArrowheads="1"/>
        </xdr:cNvSpPr>
      </xdr:nvSpPr>
      <xdr:spPr bwMode="auto">
        <a:xfrm>
          <a:off x="5314950" y="25498425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284</xdr:row>
      <xdr:rowOff>0</xdr:rowOff>
    </xdr:from>
    <xdr:to>
      <xdr:col>5</xdr:col>
      <xdr:colOff>76200</xdr:colOff>
      <xdr:row>285</xdr:row>
      <xdr:rowOff>28576</xdr:rowOff>
    </xdr:to>
    <xdr:sp macro="" textlink="">
      <xdr:nvSpPr>
        <xdr:cNvPr id="1072" name="Text Box 2">
          <a:extLst>
            <a:ext uri="{FF2B5EF4-FFF2-40B4-BE49-F238E27FC236}">
              <a16:creationId xmlns:a16="http://schemas.microsoft.com/office/drawing/2014/main" id="{00000000-0008-0000-0400-000030040000}"/>
            </a:ext>
          </a:extLst>
        </xdr:cNvPr>
        <xdr:cNvSpPr txBox="1">
          <a:spLocks noChangeArrowheads="1"/>
        </xdr:cNvSpPr>
      </xdr:nvSpPr>
      <xdr:spPr bwMode="auto">
        <a:xfrm>
          <a:off x="5314950" y="25498425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284</xdr:row>
      <xdr:rowOff>0</xdr:rowOff>
    </xdr:from>
    <xdr:to>
      <xdr:col>5</xdr:col>
      <xdr:colOff>76200</xdr:colOff>
      <xdr:row>285</xdr:row>
      <xdr:rowOff>28576</xdr:rowOff>
    </xdr:to>
    <xdr:sp macro="" textlink="">
      <xdr:nvSpPr>
        <xdr:cNvPr id="1073" name="Text Box 2">
          <a:extLst>
            <a:ext uri="{FF2B5EF4-FFF2-40B4-BE49-F238E27FC236}">
              <a16:creationId xmlns:a16="http://schemas.microsoft.com/office/drawing/2014/main" id="{00000000-0008-0000-0400-000031040000}"/>
            </a:ext>
          </a:extLst>
        </xdr:cNvPr>
        <xdr:cNvSpPr txBox="1">
          <a:spLocks noChangeArrowheads="1"/>
        </xdr:cNvSpPr>
      </xdr:nvSpPr>
      <xdr:spPr bwMode="auto">
        <a:xfrm>
          <a:off x="5314950" y="25498425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284</xdr:row>
      <xdr:rowOff>0</xdr:rowOff>
    </xdr:from>
    <xdr:to>
      <xdr:col>5</xdr:col>
      <xdr:colOff>76200</xdr:colOff>
      <xdr:row>285</xdr:row>
      <xdr:rowOff>28575</xdr:rowOff>
    </xdr:to>
    <xdr:sp macro="" textlink="">
      <xdr:nvSpPr>
        <xdr:cNvPr id="1074" name="Text Box 2">
          <a:extLst>
            <a:ext uri="{FF2B5EF4-FFF2-40B4-BE49-F238E27FC236}">
              <a16:creationId xmlns:a16="http://schemas.microsoft.com/office/drawing/2014/main" id="{00000000-0008-0000-0400-000032040000}"/>
            </a:ext>
          </a:extLst>
        </xdr:cNvPr>
        <xdr:cNvSpPr txBox="1">
          <a:spLocks noChangeArrowheads="1"/>
        </xdr:cNvSpPr>
      </xdr:nvSpPr>
      <xdr:spPr bwMode="auto">
        <a:xfrm>
          <a:off x="5314950" y="25498425"/>
          <a:ext cx="5334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284</xdr:row>
      <xdr:rowOff>0</xdr:rowOff>
    </xdr:from>
    <xdr:to>
      <xdr:col>5</xdr:col>
      <xdr:colOff>76200</xdr:colOff>
      <xdr:row>285</xdr:row>
      <xdr:rowOff>28576</xdr:rowOff>
    </xdr:to>
    <xdr:sp macro="" textlink="">
      <xdr:nvSpPr>
        <xdr:cNvPr id="1075" name="Text Box 2">
          <a:extLst>
            <a:ext uri="{FF2B5EF4-FFF2-40B4-BE49-F238E27FC236}">
              <a16:creationId xmlns:a16="http://schemas.microsoft.com/office/drawing/2014/main" id="{00000000-0008-0000-0400-000033040000}"/>
            </a:ext>
          </a:extLst>
        </xdr:cNvPr>
        <xdr:cNvSpPr txBox="1">
          <a:spLocks noChangeArrowheads="1"/>
        </xdr:cNvSpPr>
      </xdr:nvSpPr>
      <xdr:spPr bwMode="auto">
        <a:xfrm>
          <a:off x="5314950" y="25498425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284</xdr:row>
      <xdr:rowOff>0</xdr:rowOff>
    </xdr:from>
    <xdr:to>
      <xdr:col>5</xdr:col>
      <xdr:colOff>76200</xdr:colOff>
      <xdr:row>285</xdr:row>
      <xdr:rowOff>28576</xdr:rowOff>
    </xdr:to>
    <xdr:sp macro="" textlink="">
      <xdr:nvSpPr>
        <xdr:cNvPr id="1076" name="Text Box 2">
          <a:extLst>
            <a:ext uri="{FF2B5EF4-FFF2-40B4-BE49-F238E27FC236}">
              <a16:creationId xmlns:a16="http://schemas.microsoft.com/office/drawing/2014/main" id="{00000000-0008-0000-0400-000034040000}"/>
            </a:ext>
          </a:extLst>
        </xdr:cNvPr>
        <xdr:cNvSpPr txBox="1">
          <a:spLocks noChangeArrowheads="1"/>
        </xdr:cNvSpPr>
      </xdr:nvSpPr>
      <xdr:spPr bwMode="auto">
        <a:xfrm>
          <a:off x="5314950" y="25498425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284</xdr:row>
      <xdr:rowOff>0</xdr:rowOff>
    </xdr:from>
    <xdr:to>
      <xdr:col>5</xdr:col>
      <xdr:colOff>76200</xdr:colOff>
      <xdr:row>285</xdr:row>
      <xdr:rowOff>28575</xdr:rowOff>
    </xdr:to>
    <xdr:sp macro="" textlink="">
      <xdr:nvSpPr>
        <xdr:cNvPr id="1077" name="Text Box 2">
          <a:extLst>
            <a:ext uri="{FF2B5EF4-FFF2-40B4-BE49-F238E27FC236}">
              <a16:creationId xmlns:a16="http://schemas.microsoft.com/office/drawing/2014/main" id="{00000000-0008-0000-0400-000035040000}"/>
            </a:ext>
          </a:extLst>
        </xdr:cNvPr>
        <xdr:cNvSpPr txBox="1">
          <a:spLocks noChangeArrowheads="1"/>
        </xdr:cNvSpPr>
      </xdr:nvSpPr>
      <xdr:spPr bwMode="auto">
        <a:xfrm>
          <a:off x="5314950" y="25498425"/>
          <a:ext cx="5334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285</xdr:row>
      <xdr:rowOff>0</xdr:rowOff>
    </xdr:from>
    <xdr:to>
      <xdr:col>3</xdr:col>
      <xdr:colOff>76200</xdr:colOff>
      <xdr:row>286</xdr:row>
      <xdr:rowOff>28574</xdr:rowOff>
    </xdr:to>
    <xdr:sp macro="" textlink="">
      <xdr:nvSpPr>
        <xdr:cNvPr id="1078" name="Text Box 2">
          <a:extLst>
            <a:ext uri="{FF2B5EF4-FFF2-40B4-BE49-F238E27FC236}">
              <a16:creationId xmlns:a16="http://schemas.microsoft.com/office/drawing/2014/main" id="{00000000-0008-0000-0400-000036040000}"/>
            </a:ext>
          </a:extLst>
        </xdr:cNvPr>
        <xdr:cNvSpPr txBox="1">
          <a:spLocks noChangeArrowheads="1"/>
        </xdr:cNvSpPr>
      </xdr:nvSpPr>
      <xdr:spPr bwMode="auto">
        <a:xfrm>
          <a:off x="3981450" y="256603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285</xdr:row>
      <xdr:rowOff>0</xdr:rowOff>
    </xdr:from>
    <xdr:to>
      <xdr:col>3</xdr:col>
      <xdr:colOff>514350</xdr:colOff>
      <xdr:row>286</xdr:row>
      <xdr:rowOff>28574</xdr:rowOff>
    </xdr:to>
    <xdr:sp macro="" textlink="">
      <xdr:nvSpPr>
        <xdr:cNvPr id="1079" name="Text Box 2">
          <a:extLst>
            <a:ext uri="{FF2B5EF4-FFF2-40B4-BE49-F238E27FC236}">
              <a16:creationId xmlns:a16="http://schemas.microsoft.com/office/drawing/2014/main" id="{00000000-0008-0000-0400-000037040000}"/>
            </a:ext>
          </a:extLst>
        </xdr:cNvPr>
        <xdr:cNvSpPr txBox="1">
          <a:spLocks noChangeArrowheads="1"/>
        </xdr:cNvSpPr>
      </xdr:nvSpPr>
      <xdr:spPr bwMode="auto">
        <a:xfrm>
          <a:off x="4419600" y="256603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285</xdr:row>
      <xdr:rowOff>0</xdr:rowOff>
    </xdr:from>
    <xdr:to>
      <xdr:col>3</xdr:col>
      <xdr:colOff>76200</xdr:colOff>
      <xdr:row>286</xdr:row>
      <xdr:rowOff>28574</xdr:rowOff>
    </xdr:to>
    <xdr:sp macro="" textlink="">
      <xdr:nvSpPr>
        <xdr:cNvPr id="1080" name="Text Box 2">
          <a:extLst>
            <a:ext uri="{FF2B5EF4-FFF2-40B4-BE49-F238E27FC236}">
              <a16:creationId xmlns:a16="http://schemas.microsoft.com/office/drawing/2014/main" id="{00000000-0008-0000-0400-000038040000}"/>
            </a:ext>
          </a:extLst>
        </xdr:cNvPr>
        <xdr:cNvSpPr txBox="1">
          <a:spLocks noChangeArrowheads="1"/>
        </xdr:cNvSpPr>
      </xdr:nvSpPr>
      <xdr:spPr bwMode="auto">
        <a:xfrm>
          <a:off x="3981450" y="256603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285</xdr:row>
      <xdr:rowOff>0</xdr:rowOff>
    </xdr:from>
    <xdr:to>
      <xdr:col>3</xdr:col>
      <xdr:colOff>514350</xdr:colOff>
      <xdr:row>286</xdr:row>
      <xdr:rowOff>28574</xdr:rowOff>
    </xdr:to>
    <xdr:sp macro="" textlink="">
      <xdr:nvSpPr>
        <xdr:cNvPr id="1081" name="Text Box 2">
          <a:extLst>
            <a:ext uri="{FF2B5EF4-FFF2-40B4-BE49-F238E27FC236}">
              <a16:creationId xmlns:a16="http://schemas.microsoft.com/office/drawing/2014/main" id="{00000000-0008-0000-0400-000039040000}"/>
            </a:ext>
          </a:extLst>
        </xdr:cNvPr>
        <xdr:cNvSpPr txBox="1">
          <a:spLocks noChangeArrowheads="1"/>
        </xdr:cNvSpPr>
      </xdr:nvSpPr>
      <xdr:spPr bwMode="auto">
        <a:xfrm>
          <a:off x="4419600" y="256603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285</xdr:row>
      <xdr:rowOff>0</xdr:rowOff>
    </xdr:from>
    <xdr:to>
      <xdr:col>3</xdr:col>
      <xdr:colOff>514350</xdr:colOff>
      <xdr:row>286</xdr:row>
      <xdr:rowOff>28573</xdr:rowOff>
    </xdr:to>
    <xdr:sp macro="" textlink="">
      <xdr:nvSpPr>
        <xdr:cNvPr id="1082" name="Text Box 2">
          <a:extLst>
            <a:ext uri="{FF2B5EF4-FFF2-40B4-BE49-F238E27FC236}">
              <a16:creationId xmlns:a16="http://schemas.microsoft.com/office/drawing/2014/main" id="{00000000-0008-0000-0400-00003A040000}"/>
            </a:ext>
          </a:extLst>
        </xdr:cNvPr>
        <xdr:cNvSpPr txBox="1">
          <a:spLocks noChangeArrowheads="1"/>
        </xdr:cNvSpPr>
      </xdr:nvSpPr>
      <xdr:spPr bwMode="auto">
        <a:xfrm>
          <a:off x="4419600" y="25660350"/>
          <a:ext cx="762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285</xdr:row>
      <xdr:rowOff>0</xdr:rowOff>
    </xdr:from>
    <xdr:to>
      <xdr:col>3</xdr:col>
      <xdr:colOff>514350</xdr:colOff>
      <xdr:row>286</xdr:row>
      <xdr:rowOff>28574</xdr:rowOff>
    </xdr:to>
    <xdr:sp macro="" textlink="">
      <xdr:nvSpPr>
        <xdr:cNvPr id="1083" name="Text Box 2">
          <a:extLst>
            <a:ext uri="{FF2B5EF4-FFF2-40B4-BE49-F238E27FC236}">
              <a16:creationId xmlns:a16="http://schemas.microsoft.com/office/drawing/2014/main" id="{00000000-0008-0000-0400-00003B040000}"/>
            </a:ext>
          </a:extLst>
        </xdr:cNvPr>
        <xdr:cNvSpPr txBox="1">
          <a:spLocks noChangeArrowheads="1"/>
        </xdr:cNvSpPr>
      </xdr:nvSpPr>
      <xdr:spPr bwMode="auto">
        <a:xfrm>
          <a:off x="4419600" y="256603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285</xdr:row>
      <xdr:rowOff>0</xdr:rowOff>
    </xdr:from>
    <xdr:to>
      <xdr:col>3</xdr:col>
      <xdr:colOff>514350</xdr:colOff>
      <xdr:row>286</xdr:row>
      <xdr:rowOff>28573</xdr:rowOff>
    </xdr:to>
    <xdr:sp macro="" textlink="">
      <xdr:nvSpPr>
        <xdr:cNvPr id="1084" name="Text Box 2">
          <a:extLst>
            <a:ext uri="{FF2B5EF4-FFF2-40B4-BE49-F238E27FC236}">
              <a16:creationId xmlns:a16="http://schemas.microsoft.com/office/drawing/2014/main" id="{00000000-0008-0000-0400-00003C040000}"/>
            </a:ext>
          </a:extLst>
        </xdr:cNvPr>
        <xdr:cNvSpPr txBox="1">
          <a:spLocks noChangeArrowheads="1"/>
        </xdr:cNvSpPr>
      </xdr:nvSpPr>
      <xdr:spPr bwMode="auto">
        <a:xfrm>
          <a:off x="4419600" y="25660350"/>
          <a:ext cx="762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285</xdr:row>
      <xdr:rowOff>0</xdr:rowOff>
    </xdr:from>
    <xdr:to>
      <xdr:col>3</xdr:col>
      <xdr:colOff>76200</xdr:colOff>
      <xdr:row>286</xdr:row>
      <xdr:rowOff>28574</xdr:rowOff>
    </xdr:to>
    <xdr:sp macro="" textlink="">
      <xdr:nvSpPr>
        <xdr:cNvPr id="1085" name="Text Box 2">
          <a:extLst>
            <a:ext uri="{FF2B5EF4-FFF2-40B4-BE49-F238E27FC236}">
              <a16:creationId xmlns:a16="http://schemas.microsoft.com/office/drawing/2014/main" id="{00000000-0008-0000-0400-00003D040000}"/>
            </a:ext>
          </a:extLst>
        </xdr:cNvPr>
        <xdr:cNvSpPr txBox="1">
          <a:spLocks noChangeArrowheads="1"/>
        </xdr:cNvSpPr>
      </xdr:nvSpPr>
      <xdr:spPr bwMode="auto">
        <a:xfrm>
          <a:off x="3981450" y="256603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285</xdr:row>
      <xdr:rowOff>0</xdr:rowOff>
    </xdr:from>
    <xdr:to>
      <xdr:col>3</xdr:col>
      <xdr:colOff>76200</xdr:colOff>
      <xdr:row>286</xdr:row>
      <xdr:rowOff>28573</xdr:rowOff>
    </xdr:to>
    <xdr:sp macro="" textlink="">
      <xdr:nvSpPr>
        <xdr:cNvPr id="1086" name="Text Box 2">
          <a:extLst>
            <a:ext uri="{FF2B5EF4-FFF2-40B4-BE49-F238E27FC236}">
              <a16:creationId xmlns:a16="http://schemas.microsoft.com/office/drawing/2014/main" id="{00000000-0008-0000-0400-00003E040000}"/>
            </a:ext>
          </a:extLst>
        </xdr:cNvPr>
        <xdr:cNvSpPr txBox="1">
          <a:spLocks noChangeArrowheads="1"/>
        </xdr:cNvSpPr>
      </xdr:nvSpPr>
      <xdr:spPr bwMode="auto">
        <a:xfrm>
          <a:off x="3981450" y="25660350"/>
          <a:ext cx="762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285</xdr:row>
      <xdr:rowOff>0</xdr:rowOff>
    </xdr:from>
    <xdr:to>
      <xdr:col>3</xdr:col>
      <xdr:colOff>76200</xdr:colOff>
      <xdr:row>286</xdr:row>
      <xdr:rowOff>28574</xdr:rowOff>
    </xdr:to>
    <xdr:sp macro="" textlink="">
      <xdr:nvSpPr>
        <xdr:cNvPr id="1087" name="Text Box 2">
          <a:extLst>
            <a:ext uri="{FF2B5EF4-FFF2-40B4-BE49-F238E27FC236}">
              <a16:creationId xmlns:a16="http://schemas.microsoft.com/office/drawing/2014/main" id="{00000000-0008-0000-0400-00003F040000}"/>
            </a:ext>
          </a:extLst>
        </xdr:cNvPr>
        <xdr:cNvSpPr txBox="1">
          <a:spLocks noChangeArrowheads="1"/>
        </xdr:cNvSpPr>
      </xdr:nvSpPr>
      <xdr:spPr bwMode="auto">
        <a:xfrm>
          <a:off x="3981450" y="256603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285</xdr:row>
      <xdr:rowOff>0</xdr:rowOff>
    </xdr:from>
    <xdr:to>
      <xdr:col>3</xdr:col>
      <xdr:colOff>76200</xdr:colOff>
      <xdr:row>286</xdr:row>
      <xdr:rowOff>28574</xdr:rowOff>
    </xdr:to>
    <xdr:sp macro="" textlink="">
      <xdr:nvSpPr>
        <xdr:cNvPr id="1088" name="Text Box 2">
          <a:extLst>
            <a:ext uri="{FF2B5EF4-FFF2-40B4-BE49-F238E27FC236}">
              <a16:creationId xmlns:a16="http://schemas.microsoft.com/office/drawing/2014/main" id="{00000000-0008-0000-0400-000040040000}"/>
            </a:ext>
          </a:extLst>
        </xdr:cNvPr>
        <xdr:cNvSpPr txBox="1">
          <a:spLocks noChangeArrowheads="1"/>
        </xdr:cNvSpPr>
      </xdr:nvSpPr>
      <xdr:spPr bwMode="auto">
        <a:xfrm>
          <a:off x="3981450" y="256603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285</xdr:row>
      <xdr:rowOff>0</xdr:rowOff>
    </xdr:from>
    <xdr:to>
      <xdr:col>3</xdr:col>
      <xdr:colOff>76200</xdr:colOff>
      <xdr:row>286</xdr:row>
      <xdr:rowOff>28573</xdr:rowOff>
    </xdr:to>
    <xdr:sp macro="" textlink="">
      <xdr:nvSpPr>
        <xdr:cNvPr id="1089" name="Text Box 2">
          <a:extLst>
            <a:ext uri="{FF2B5EF4-FFF2-40B4-BE49-F238E27FC236}">
              <a16:creationId xmlns:a16="http://schemas.microsoft.com/office/drawing/2014/main" id="{00000000-0008-0000-0400-000041040000}"/>
            </a:ext>
          </a:extLst>
        </xdr:cNvPr>
        <xdr:cNvSpPr txBox="1">
          <a:spLocks noChangeArrowheads="1"/>
        </xdr:cNvSpPr>
      </xdr:nvSpPr>
      <xdr:spPr bwMode="auto">
        <a:xfrm>
          <a:off x="3981450" y="25660350"/>
          <a:ext cx="762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285</xdr:row>
      <xdr:rowOff>0</xdr:rowOff>
    </xdr:from>
    <xdr:to>
      <xdr:col>4</xdr:col>
      <xdr:colOff>76200</xdr:colOff>
      <xdr:row>286</xdr:row>
      <xdr:rowOff>28574</xdr:rowOff>
    </xdr:to>
    <xdr:sp macro="" textlink="">
      <xdr:nvSpPr>
        <xdr:cNvPr id="1090" name="Text Box 2">
          <a:extLst>
            <a:ext uri="{FF2B5EF4-FFF2-40B4-BE49-F238E27FC236}">
              <a16:creationId xmlns:a16="http://schemas.microsoft.com/office/drawing/2014/main" id="{00000000-0008-0000-0400-000042040000}"/>
            </a:ext>
          </a:extLst>
        </xdr:cNvPr>
        <xdr:cNvSpPr txBox="1">
          <a:spLocks noChangeArrowheads="1"/>
        </xdr:cNvSpPr>
      </xdr:nvSpPr>
      <xdr:spPr bwMode="auto">
        <a:xfrm>
          <a:off x="4419600" y="25660350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285</xdr:row>
      <xdr:rowOff>0</xdr:rowOff>
    </xdr:from>
    <xdr:to>
      <xdr:col>5</xdr:col>
      <xdr:colOff>514350</xdr:colOff>
      <xdr:row>286</xdr:row>
      <xdr:rowOff>28574</xdr:rowOff>
    </xdr:to>
    <xdr:sp macro="" textlink="">
      <xdr:nvSpPr>
        <xdr:cNvPr id="1091" name="Text Box 2">
          <a:extLst>
            <a:ext uri="{FF2B5EF4-FFF2-40B4-BE49-F238E27FC236}">
              <a16:creationId xmlns:a16="http://schemas.microsoft.com/office/drawing/2014/main" id="{00000000-0008-0000-0400-000043040000}"/>
            </a:ext>
          </a:extLst>
        </xdr:cNvPr>
        <xdr:cNvSpPr txBox="1">
          <a:spLocks noChangeArrowheads="1"/>
        </xdr:cNvSpPr>
      </xdr:nvSpPr>
      <xdr:spPr bwMode="auto">
        <a:xfrm>
          <a:off x="6210300" y="256603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285</xdr:row>
      <xdr:rowOff>0</xdr:rowOff>
    </xdr:from>
    <xdr:to>
      <xdr:col>4</xdr:col>
      <xdr:colOff>76200</xdr:colOff>
      <xdr:row>286</xdr:row>
      <xdr:rowOff>28574</xdr:rowOff>
    </xdr:to>
    <xdr:sp macro="" textlink="">
      <xdr:nvSpPr>
        <xdr:cNvPr id="1092" name="Text Box 2">
          <a:extLst>
            <a:ext uri="{FF2B5EF4-FFF2-40B4-BE49-F238E27FC236}">
              <a16:creationId xmlns:a16="http://schemas.microsoft.com/office/drawing/2014/main" id="{00000000-0008-0000-0400-000044040000}"/>
            </a:ext>
          </a:extLst>
        </xdr:cNvPr>
        <xdr:cNvSpPr txBox="1">
          <a:spLocks noChangeArrowheads="1"/>
        </xdr:cNvSpPr>
      </xdr:nvSpPr>
      <xdr:spPr bwMode="auto">
        <a:xfrm>
          <a:off x="4419600" y="25660350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285</xdr:row>
      <xdr:rowOff>0</xdr:rowOff>
    </xdr:from>
    <xdr:to>
      <xdr:col>5</xdr:col>
      <xdr:colOff>514350</xdr:colOff>
      <xdr:row>286</xdr:row>
      <xdr:rowOff>28574</xdr:rowOff>
    </xdr:to>
    <xdr:sp macro="" textlink="">
      <xdr:nvSpPr>
        <xdr:cNvPr id="1093" name="Text Box 2">
          <a:extLst>
            <a:ext uri="{FF2B5EF4-FFF2-40B4-BE49-F238E27FC236}">
              <a16:creationId xmlns:a16="http://schemas.microsoft.com/office/drawing/2014/main" id="{00000000-0008-0000-0400-000045040000}"/>
            </a:ext>
          </a:extLst>
        </xdr:cNvPr>
        <xdr:cNvSpPr txBox="1">
          <a:spLocks noChangeArrowheads="1"/>
        </xdr:cNvSpPr>
      </xdr:nvSpPr>
      <xdr:spPr bwMode="auto">
        <a:xfrm>
          <a:off x="6210300" y="256603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285</xdr:row>
      <xdr:rowOff>0</xdr:rowOff>
    </xdr:from>
    <xdr:to>
      <xdr:col>5</xdr:col>
      <xdr:colOff>514350</xdr:colOff>
      <xdr:row>286</xdr:row>
      <xdr:rowOff>28573</xdr:rowOff>
    </xdr:to>
    <xdr:sp macro="" textlink="">
      <xdr:nvSpPr>
        <xdr:cNvPr id="1094" name="Text Box 2">
          <a:extLst>
            <a:ext uri="{FF2B5EF4-FFF2-40B4-BE49-F238E27FC236}">
              <a16:creationId xmlns:a16="http://schemas.microsoft.com/office/drawing/2014/main" id="{00000000-0008-0000-0400-000046040000}"/>
            </a:ext>
          </a:extLst>
        </xdr:cNvPr>
        <xdr:cNvSpPr txBox="1">
          <a:spLocks noChangeArrowheads="1"/>
        </xdr:cNvSpPr>
      </xdr:nvSpPr>
      <xdr:spPr bwMode="auto">
        <a:xfrm>
          <a:off x="6210300" y="25660350"/>
          <a:ext cx="762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285</xdr:row>
      <xdr:rowOff>0</xdr:rowOff>
    </xdr:from>
    <xdr:to>
      <xdr:col>5</xdr:col>
      <xdr:colOff>514350</xdr:colOff>
      <xdr:row>286</xdr:row>
      <xdr:rowOff>28574</xdr:rowOff>
    </xdr:to>
    <xdr:sp macro="" textlink="">
      <xdr:nvSpPr>
        <xdr:cNvPr id="1095" name="Text Box 2">
          <a:extLst>
            <a:ext uri="{FF2B5EF4-FFF2-40B4-BE49-F238E27FC236}">
              <a16:creationId xmlns:a16="http://schemas.microsoft.com/office/drawing/2014/main" id="{00000000-0008-0000-0400-000047040000}"/>
            </a:ext>
          </a:extLst>
        </xdr:cNvPr>
        <xdr:cNvSpPr txBox="1">
          <a:spLocks noChangeArrowheads="1"/>
        </xdr:cNvSpPr>
      </xdr:nvSpPr>
      <xdr:spPr bwMode="auto">
        <a:xfrm>
          <a:off x="6210300" y="256603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285</xdr:row>
      <xdr:rowOff>0</xdr:rowOff>
    </xdr:from>
    <xdr:to>
      <xdr:col>5</xdr:col>
      <xdr:colOff>514350</xdr:colOff>
      <xdr:row>286</xdr:row>
      <xdr:rowOff>28573</xdr:rowOff>
    </xdr:to>
    <xdr:sp macro="" textlink="">
      <xdr:nvSpPr>
        <xdr:cNvPr id="1096" name="Text Box 2">
          <a:extLst>
            <a:ext uri="{FF2B5EF4-FFF2-40B4-BE49-F238E27FC236}">
              <a16:creationId xmlns:a16="http://schemas.microsoft.com/office/drawing/2014/main" id="{00000000-0008-0000-0400-000048040000}"/>
            </a:ext>
          </a:extLst>
        </xdr:cNvPr>
        <xdr:cNvSpPr txBox="1">
          <a:spLocks noChangeArrowheads="1"/>
        </xdr:cNvSpPr>
      </xdr:nvSpPr>
      <xdr:spPr bwMode="auto">
        <a:xfrm>
          <a:off x="6210300" y="25660350"/>
          <a:ext cx="762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285</xdr:row>
      <xdr:rowOff>0</xdr:rowOff>
    </xdr:from>
    <xdr:to>
      <xdr:col>4</xdr:col>
      <xdr:colOff>76200</xdr:colOff>
      <xdr:row>286</xdr:row>
      <xdr:rowOff>28574</xdr:rowOff>
    </xdr:to>
    <xdr:sp macro="" textlink="">
      <xdr:nvSpPr>
        <xdr:cNvPr id="1097" name="Text Box 2">
          <a:extLst>
            <a:ext uri="{FF2B5EF4-FFF2-40B4-BE49-F238E27FC236}">
              <a16:creationId xmlns:a16="http://schemas.microsoft.com/office/drawing/2014/main" id="{00000000-0008-0000-0400-000049040000}"/>
            </a:ext>
          </a:extLst>
        </xdr:cNvPr>
        <xdr:cNvSpPr txBox="1">
          <a:spLocks noChangeArrowheads="1"/>
        </xdr:cNvSpPr>
      </xdr:nvSpPr>
      <xdr:spPr bwMode="auto">
        <a:xfrm>
          <a:off x="4419600" y="25660350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285</xdr:row>
      <xdr:rowOff>0</xdr:rowOff>
    </xdr:from>
    <xdr:to>
      <xdr:col>4</xdr:col>
      <xdr:colOff>76200</xdr:colOff>
      <xdr:row>286</xdr:row>
      <xdr:rowOff>28573</xdr:rowOff>
    </xdr:to>
    <xdr:sp macro="" textlink="">
      <xdr:nvSpPr>
        <xdr:cNvPr id="1098" name="Text Box 2">
          <a:extLst>
            <a:ext uri="{FF2B5EF4-FFF2-40B4-BE49-F238E27FC236}">
              <a16:creationId xmlns:a16="http://schemas.microsoft.com/office/drawing/2014/main" id="{00000000-0008-0000-0400-00004A040000}"/>
            </a:ext>
          </a:extLst>
        </xdr:cNvPr>
        <xdr:cNvSpPr txBox="1">
          <a:spLocks noChangeArrowheads="1"/>
        </xdr:cNvSpPr>
      </xdr:nvSpPr>
      <xdr:spPr bwMode="auto">
        <a:xfrm>
          <a:off x="4419600" y="25660350"/>
          <a:ext cx="5334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285</xdr:row>
      <xdr:rowOff>0</xdr:rowOff>
    </xdr:from>
    <xdr:to>
      <xdr:col>4</xdr:col>
      <xdr:colOff>76200</xdr:colOff>
      <xdr:row>286</xdr:row>
      <xdr:rowOff>28574</xdr:rowOff>
    </xdr:to>
    <xdr:sp macro="" textlink="">
      <xdr:nvSpPr>
        <xdr:cNvPr id="1099" name="Text Box 2">
          <a:extLst>
            <a:ext uri="{FF2B5EF4-FFF2-40B4-BE49-F238E27FC236}">
              <a16:creationId xmlns:a16="http://schemas.microsoft.com/office/drawing/2014/main" id="{00000000-0008-0000-0400-00004B040000}"/>
            </a:ext>
          </a:extLst>
        </xdr:cNvPr>
        <xdr:cNvSpPr txBox="1">
          <a:spLocks noChangeArrowheads="1"/>
        </xdr:cNvSpPr>
      </xdr:nvSpPr>
      <xdr:spPr bwMode="auto">
        <a:xfrm>
          <a:off x="4419600" y="25660350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285</xdr:row>
      <xdr:rowOff>0</xdr:rowOff>
    </xdr:from>
    <xdr:to>
      <xdr:col>4</xdr:col>
      <xdr:colOff>76200</xdr:colOff>
      <xdr:row>286</xdr:row>
      <xdr:rowOff>28574</xdr:rowOff>
    </xdr:to>
    <xdr:sp macro="" textlink="">
      <xdr:nvSpPr>
        <xdr:cNvPr id="1100" name="Text Box 2">
          <a:extLst>
            <a:ext uri="{FF2B5EF4-FFF2-40B4-BE49-F238E27FC236}">
              <a16:creationId xmlns:a16="http://schemas.microsoft.com/office/drawing/2014/main" id="{00000000-0008-0000-0400-00004C040000}"/>
            </a:ext>
          </a:extLst>
        </xdr:cNvPr>
        <xdr:cNvSpPr txBox="1">
          <a:spLocks noChangeArrowheads="1"/>
        </xdr:cNvSpPr>
      </xdr:nvSpPr>
      <xdr:spPr bwMode="auto">
        <a:xfrm>
          <a:off x="4419600" y="25660350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285</xdr:row>
      <xdr:rowOff>0</xdr:rowOff>
    </xdr:from>
    <xdr:to>
      <xdr:col>4</xdr:col>
      <xdr:colOff>76200</xdr:colOff>
      <xdr:row>286</xdr:row>
      <xdr:rowOff>28573</xdr:rowOff>
    </xdr:to>
    <xdr:sp macro="" textlink="">
      <xdr:nvSpPr>
        <xdr:cNvPr id="1101" name="Text Box 2">
          <a:extLst>
            <a:ext uri="{FF2B5EF4-FFF2-40B4-BE49-F238E27FC236}">
              <a16:creationId xmlns:a16="http://schemas.microsoft.com/office/drawing/2014/main" id="{00000000-0008-0000-0400-00004D040000}"/>
            </a:ext>
          </a:extLst>
        </xdr:cNvPr>
        <xdr:cNvSpPr txBox="1">
          <a:spLocks noChangeArrowheads="1"/>
        </xdr:cNvSpPr>
      </xdr:nvSpPr>
      <xdr:spPr bwMode="auto">
        <a:xfrm>
          <a:off x="4419600" y="25660350"/>
          <a:ext cx="5334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285</xdr:row>
      <xdr:rowOff>0</xdr:rowOff>
    </xdr:from>
    <xdr:to>
      <xdr:col>4</xdr:col>
      <xdr:colOff>76200</xdr:colOff>
      <xdr:row>286</xdr:row>
      <xdr:rowOff>28574</xdr:rowOff>
    </xdr:to>
    <xdr:sp macro="" textlink="">
      <xdr:nvSpPr>
        <xdr:cNvPr id="1102" name="Text Box 2">
          <a:extLst>
            <a:ext uri="{FF2B5EF4-FFF2-40B4-BE49-F238E27FC236}">
              <a16:creationId xmlns:a16="http://schemas.microsoft.com/office/drawing/2014/main" id="{00000000-0008-0000-0400-00004E040000}"/>
            </a:ext>
          </a:extLst>
        </xdr:cNvPr>
        <xdr:cNvSpPr txBox="1">
          <a:spLocks noChangeArrowheads="1"/>
        </xdr:cNvSpPr>
      </xdr:nvSpPr>
      <xdr:spPr bwMode="auto">
        <a:xfrm>
          <a:off x="4419600" y="25660350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285</xdr:row>
      <xdr:rowOff>0</xdr:rowOff>
    </xdr:from>
    <xdr:to>
      <xdr:col>4</xdr:col>
      <xdr:colOff>514350</xdr:colOff>
      <xdr:row>286</xdr:row>
      <xdr:rowOff>28574</xdr:rowOff>
    </xdr:to>
    <xdr:sp macro="" textlink="">
      <xdr:nvSpPr>
        <xdr:cNvPr id="1103" name="Text Box 2">
          <a:extLst>
            <a:ext uri="{FF2B5EF4-FFF2-40B4-BE49-F238E27FC236}">
              <a16:creationId xmlns:a16="http://schemas.microsoft.com/office/drawing/2014/main" id="{00000000-0008-0000-0400-00004F040000}"/>
            </a:ext>
          </a:extLst>
        </xdr:cNvPr>
        <xdr:cNvSpPr txBox="1">
          <a:spLocks noChangeArrowheads="1"/>
        </xdr:cNvSpPr>
      </xdr:nvSpPr>
      <xdr:spPr bwMode="auto">
        <a:xfrm>
          <a:off x="5314950" y="256603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285</xdr:row>
      <xdr:rowOff>0</xdr:rowOff>
    </xdr:from>
    <xdr:to>
      <xdr:col>4</xdr:col>
      <xdr:colOff>76200</xdr:colOff>
      <xdr:row>286</xdr:row>
      <xdr:rowOff>28574</xdr:rowOff>
    </xdr:to>
    <xdr:sp macro="" textlink="">
      <xdr:nvSpPr>
        <xdr:cNvPr id="1104" name="Text Box 2">
          <a:extLst>
            <a:ext uri="{FF2B5EF4-FFF2-40B4-BE49-F238E27FC236}">
              <a16:creationId xmlns:a16="http://schemas.microsoft.com/office/drawing/2014/main" id="{00000000-0008-0000-0400-000050040000}"/>
            </a:ext>
          </a:extLst>
        </xdr:cNvPr>
        <xdr:cNvSpPr txBox="1">
          <a:spLocks noChangeArrowheads="1"/>
        </xdr:cNvSpPr>
      </xdr:nvSpPr>
      <xdr:spPr bwMode="auto">
        <a:xfrm>
          <a:off x="4419600" y="25660350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285</xdr:row>
      <xdr:rowOff>0</xdr:rowOff>
    </xdr:from>
    <xdr:to>
      <xdr:col>4</xdr:col>
      <xdr:colOff>514350</xdr:colOff>
      <xdr:row>286</xdr:row>
      <xdr:rowOff>28574</xdr:rowOff>
    </xdr:to>
    <xdr:sp macro="" textlink="">
      <xdr:nvSpPr>
        <xdr:cNvPr id="1105" name="Text Box 2">
          <a:extLst>
            <a:ext uri="{FF2B5EF4-FFF2-40B4-BE49-F238E27FC236}">
              <a16:creationId xmlns:a16="http://schemas.microsoft.com/office/drawing/2014/main" id="{00000000-0008-0000-0400-000051040000}"/>
            </a:ext>
          </a:extLst>
        </xdr:cNvPr>
        <xdr:cNvSpPr txBox="1">
          <a:spLocks noChangeArrowheads="1"/>
        </xdr:cNvSpPr>
      </xdr:nvSpPr>
      <xdr:spPr bwMode="auto">
        <a:xfrm>
          <a:off x="5314950" y="256603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285</xdr:row>
      <xdr:rowOff>0</xdr:rowOff>
    </xdr:from>
    <xdr:to>
      <xdr:col>4</xdr:col>
      <xdr:colOff>514350</xdr:colOff>
      <xdr:row>286</xdr:row>
      <xdr:rowOff>28573</xdr:rowOff>
    </xdr:to>
    <xdr:sp macro="" textlink="">
      <xdr:nvSpPr>
        <xdr:cNvPr id="1106" name="Text Box 2">
          <a:extLst>
            <a:ext uri="{FF2B5EF4-FFF2-40B4-BE49-F238E27FC236}">
              <a16:creationId xmlns:a16="http://schemas.microsoft.com/office/drawing/2014/main" id="{00000000-0008-0000-0400-000052040000}"/>
            </a:ext>
          </a:extLst>
        </xdr:cNvPr>
        <xdr:cNvSpPr txBox="1">
          <a:spLocks noChangeArrowheads="1"/>
        </xdr:cNvSpPr>
      </xdr:nvSpPr>
      <xdr:spPr bwMode="auto">
        <a:xfrm>
          <a:off x="5314950" y="25660350"/>
          <a:ext cx="762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285</xdr:row>
      <xdr:rowOff>0</xdr:rowOff>
    </xdr:from>
    <xdr:to>
      <xdr:col>4</xdr:col>
      <xdr:colOff>514350</xdr:colOff>
      <xdr:row>286</xdr:row>
      <xdr:rowOff>28574</xdr:rowOff>
    </xdr:to>
    <xdr:sp macro="" textlink="">
      <xdr:nvSpPr>
        <xdr:cNvPr id="1107" name="Text Box 2">
          <a:extLst>
            <a:ext uri="{FF2B5EF4-FFF2-40B4-BE49-F238E27FC236}">
              <a16:creationId xmlns:a16="http://schemas.microsoft.com/office/drawing/2014/main" id="{00000000-0008-0000-0400-000053040000}"/>
            </a:ext>
          </a:extLst>
        </xdr:cNvPr>
        <xdr:cNvSpPr txBox="1">
          <a:spLocks noChangeArrowheads="1"/>
        </xdr:cNvSpPr>
      </xdr:nvSpPr>
      <xdr:spPr bwMode="auto">
        <a:xfrm>
          <a:off x="5314950" y="256603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285</xdr:row>
      <xdr:rowOff>0</xdr:rowOff>
    </xdr:from>
    <xdr:to>
      <xdr:col>4</xdr:col>
      <xdr:colOff>514350</xdr:colOff>
      <xdr:row>286</xdr:row>
      <xdr:rowOff>28573</xdr:rowOff>
    </xdr:to>
    <xdr:sp macro="" textlink="">
      <xdr:nvSpPr>
        <xdr:cNvPr id="1108" name="Text Box 2">
          <a:extLst>
            <a:ext uri="{FF2B5EF4-FFF2-40B4-BE49-F238E27FC236}">
              <a16:creationId xmlns:a16="http://schemas.microsoft.com/office/drawing/2014/main" id="{00000000-0008-0000-0400-000054040000}"/>
            </a:ext>
          </a:extLst>
        </xdr:cNvPr>
        <xdr:cNvSpPr txBox="1">
          <a:spLocks noChangeArrowheads="1"/>
        </xdr:cNvSpPr>
      </xdr:nvSpPr>
      <xdr:spPr bwMode="auto">
        <a:xfrm>
          <a:off x="5314950" y="25660350"/>
          <a:ext cx="762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285</xdr:row>
      <xdr:rowOff>0</xdr:rowOff>
    </xdr:from>
    <xdr:to>
      <xdr:col>4</xdr:col>
      <xdr:colOff>76200</xdr:colOff>
      <xdr:row>286</xdr:row>
      <xdr:rowOff>28574</xdr:rowOff>
    </xdr:to>
    <xdr:sp macro="" textlink="">
      <xdr:nvSpPr>
        <xdr:cNvPr id="1109" name="Text Box 2">
          <a:extLst>
            <a:ext uri="{FF2B5EF4-FFF2-40B4-BE49-F238E27FC236}">
              <a16:creationId xmlns:a16="http://schemas.microsoft.com/office/drawing/2014/main" id="{00000000-0008-0000-0400-000055040000}"/>
            </a:ext>
          </a:extLst>
        </xdr:cNvPr>
        <xdr:cNvSpPr txBox="1">
          <a:spLocks noChangeArrowheads="1"/>
        </xdr:cNvSpPr>
      </xdr:nvSpPr>
      <xdr:spPr bwMode="auto">
        <a:xfrm>
          <a:off x="4419600" y="25660350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285</xdr:row>
      <xdr:rowOff>0</xdr:rowOff>
    </xdr:from>
    <xdr:to>
      <xdr:col>4</xdr:col>
      <xdr:colOff>76200</xdr:colOff>
      <xdr:row>286</xdr:row>
      <xdr:rowOff>28573</xdr:rowOff>
    </xdr:to>
    <xdr:sp macro="" textlink="">
      <xdr:nvSpPr>
        <xdr:cNvPr id="1110" name="Text Box 2">
          <a:extLst>
            <a:ext uri="{FF2B5EF4-FFF2-40B4-BE49-F238E27FC236}">
              <a16:creationId xmlns:a16="http://schemas.microsoft.com/office/drawing/2014/main" id="{00000000-0008-0000-0400-000056040000}"/>
            </a:ext>
          </a:extLst>
        </xdr:cNvPr>
        <xdr:cNvSpPr txBox="1">
          <a:spLocks noChangeArrowheads="1"/>
        </xdr:cNvSpPr>
      </xdr:nvSpPr>
      <xdr:spPr bwMode="auto">
        <a:xfrm>
          <a:off x="4419600" y="25660350"/>
          <a:ext cx="5334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285</xdr:row>
      <xdr:rowOff>0</xdr:rowOff>
    </xdr:from>
    <xdr:to>
      <xdr:col>4</xdr:col>
      <xdr:colOff>76200</xdr:colOff>
      <xdr:row>286</xdr:row>
      <xdr:rowOff>28574</xdr:rowOff>
    </xdr:to>
    <xdr:sp macro="" textlink="">
      <xdr:nvSpPr>
        <xdr:cNvPr id="1111" name="Text Box 2">
          <a:extLst>
            <a:ext uri="{FF2B5EF4-FFF2-40B4-BE49-F238E27FC236}">
              <a16:creationId xmlns:a16="http://schemas.microsoft.com/office/drawing/2014/main" id="{00000000-0008-0000-0400-000057040000}"/>
            </a:ext>
          </a:extLst>
        </xdr:cNvPr>
        <xdr:cNvSpPr txBox="1">
          <a:spLocks noChangeArrowheads="1"/>
        </xdr:cNvSpPr>
      </xdr:nvSpPr>
      <xdr:spPr bwMode="auto">
        <a:xfrm>
          <a:off x="4419600" y="25660350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285</xdr:row>
      <xdr:rowOff>0</xdr:rowOff>
    </xdr:from>
    <xdr:to>
      <xdr:col>4</xdr:col>
      <xdr:colOff>76200</xdr:colOff>
      <xdr:row>286</xdr:row>
      <xdr:rowOff>28574</xdr:rowOff>
    </xdr:to>
    <xdr:sp macro="" textlink="">
      <xdr:nvSpPr>
        <xdr:cNvPr id="1112" name="Text Box 2">
          <a:extLst>
            <a:ext uri="{FF2B5EF4-FFF2-40B4-BE49-F238E27FC236}">
              <a16:creationId xmlns:a16="http://schemas.microsoft.com/office/drawing/2014/main" id="{00000000-0008-0000-0400-000058040000}"/>
            </a:ext>
          </a:extLst>
        </xdr:cNvPr>
        <xdr:cNvSpPr txBox="1">
          <a:spLocks noChangeArrowheads="1"/>
        </xdr:cNvSpPr>
      </xdr:nvSpPr>
      <xdr:spPr bwMode="auto">
        <a:xfrm>
          <a:off x="4419600" y="25660350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285</xdr:row>
      <xdr:rowOff>0</xdr:rowOff>
    </xdr:from>
    <xdr:to>
      <xdr:col>4</xdr:col>
      <xdr:colOff>76200</xdr:colOff>
      <xdr:row>286</xdr:row>
      <xdr:rowOff>28573</xdr:rowOff>
    </xdr:to>
    <xdr:sp macro="" textlink="">
      <xdr:nvSpPr>
        <xdr:cNvPr id="1113" name="Text Box 2">
          <a:extLst>
            <a:ext uri="{FF2B5EF4-FFF2-40B4-BE49-F238E27FC236}">
              <a16:creationId xmlns:a16="http://schemas.microsoft.com/office/drawing/2014/main" id="{00000000-0008-0000-0400-000059040000}"/>
            </a:ext>
          </a:extLst>
        </xdr:cNvPr>
        <xdr:cNvSpPr txBox="1">
          <a:spLocks noChangeArrowheads="1"/>
        </xdr:cNvSpPr>
      </xdr:nvSpPr>
      <xdr:spPr bwMode="auto">
        <a:xfrm>
          <a:off x="4419600" y="25660350"/>
          <a:ext cx="5334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285</xdr:row>
      <xdr:rowOff>0</xdr:rowOff>
    </xdr:from>
    <xdr:to>
      <xdr:col>5</xdr:col>
      <xdr:colOff>76200</xdr:colOff>
      <xdr:row>286</xdr:row>
      <xdr:rowOff>28574</xdr:rowOff>
    </xdr:to>
    <xdr:sp macro="" textlink="">
      <xdr:nvSpPr>
        <xdr:cNvPr id="1114" name="Text Box 2">
          <a:extLst>
            <a:ext uri="{FF2B5EF4-FFF2-40B4-BE49-F238E27FC236}">
              <a16:creationId xmlns:a16="http://schemas.microsoft.com/office/drawing/2014/main" id="{00000000-0008-0000-0400-00005A040000}"/>
            </a:ext>
          </a:extLst>
        </xdr:cNvPr>
        <xdr:cNvSpPr txBox="1">
          <a:spLocks noChangeArrowheads="1"/>
        </xdr:cNvSpPr>
      </xdr:nvSpPr>
      <xdr:spPr bwMode="auto">
        <a:xfrm>
          <a:off x="5314950" y="25660350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285</xdr:row>
      <xdr:rowOff>0</xdr:rowOff>
    </xdr:from>
    <xdr:to>
      <xdr:col>5</xdr:col>
      <xdr:colOff>76200</xdr:colOff>
      <xdr:row>286</xdr:row>
      <xdr:rowOff>28574</xdr:rowOff>
    </xdr:to>
    <xdr:sp macro="" textlink="">
      <xdr:nvSpPr>
        <xdr:cNvPr id="1115" name="Text Box 2">
          <a:extLst>
            <a:ext uri="{FF2B5EF4-FFF2-40B4-BE49-F238E27FC236}">
              <a16:creationId xmlns:a16="http://schemas.microsoft.com/office/drawing/2014/main" id="{00000000-0008-0000-0400-00005B040000}"/>
            </a:ext>
          </a:extLst>
        </xdr:cNvPr>
        <xdr:cNvSpPr txBox="1">
          <a:spLocks noChangeArrowheads="1"/>
        </xdr:cNvSpPr>
      </xdr:nvSpPr>
      <xdr:spPr bwMode="auto">
        <a:xfrm>
          <a:off x="5314950" y="25660350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285</xdr:row>
      <xdr:rowOff>0</xdr:rowOff>
    </xdr:from>
    <xdr:to>
      <xdr:col>5</xdr:col>
      <xdr:colOff>76200</xdr:colOff>
      <xdr:row>286</xdr:row>
      <xdr:rowOff>28574</xdr:rowOff>
    </xdr:to>
    <xdr:sp macro="" textlink="">
      <xdr:nvSpPr>
        <xdr:cNvPr id="1116" name="Text Box 2">
          <a:extLst>
            <a:ext uri="{FF2B5EF4-FFF2-40B4-BE49-F238E27FC236}">
              <a16:creationId xmlns:a16="http://schemas.microsoft.com/office/drawing/2014/main" id="{00000000-0008-0000-0400-00005C040000}"/>
            </a:ext>
          </a:extLst>
        </xdr:cNvPr>
        <xdr:cNvSpPr txBox="1">
          <a:spLocks noChangeArrowheads="1"/>
        </xdr:cNvSpPr>
      </xdr:nvSpPr>
      <xdr:spPr bwMode="auto">
        <a:xfrm>
          <a:off x="5314950" y="25660350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285</xdr:row>
      <xdr:rowOff>0</xdr:rowOff>
    </xdr:from>
    <xdr:to>
      <xdr:col>5</xdr:col>
      <xdr:colOff>76200</xdr:colOff>
      <xdr:row>286</xdr:row>
      <xdr:rowOff>28573</xdr:rowOff>
    </xdr:to>
    <xdr:sp macro="" textlink="">
      <xdr:nvSpPr>
        <xdr:cNvPr id="1117" name="Text Box 2">
          <a:extLst>
            <a:ext uri="{FF2B5EF4-FFF2-40B4-BE49-F238E27FC236}">
              <a16:creationId xmlns:a16="http://schemas.microsoft.com/office/drawing/2014/main" id="{00000000-0008-0000-0400-00005D040000}"/>
            </a:ext>
          </a:extLst>
        </xdr:cNvPr>
        <xdr:cNvSpPr txBox="1">
          <a:spLocks noChangeArrowheads="1"/>
        </xdr:cNvSpPr>
      </xdr:nvSpPr>
      <xdr:spPr bwMode="auto">
        <a:xfrm>
          <a:off x="5314950" y="25660350"/>
          <a:ext cx="5334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285</xdr:row>
      <xdr:rowOff>0</xdr:rowOff>
    </xdr:from>
    <xdr:to>
      <xdr:col>5</xdr:col>
      <xdr:colOff>76200</xdr:colOff>
      <xdr:row>286</xdr:row>
      <xdr:rowOff>28574</xdr:rowOff>
    </xdr:to>
    <xdr:sp macro="" textlink="">
      <xdr:nvSpPr>
        <xdr:cNvPr id="1118" name="Text Box 2">
          <a:extLst>
            <a:ext uri="{FF2B5EF4-FFF2-40B4-BE49-F238E27FC236}">
              <a16:creationId xmlns:a16="http://schemas.microsoft.com/office/drawing/2014/main" id="{00000000-0008-0000-0400-00005E040000}"/>
            </a:ext>
          </a:extLst>
        </xdr:cNvPr>
        <xdr:cNvSpPr txBox="1">
          <a:spLocks noChangeArrowheads="1"/>
        </xdr:cNvSpPr>
      </xdr:nvSpPr>
      <xdr:spPr bwMode="auto">
        <a:xfrm>
          <a:off x="5314950" y="25660350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285</xdr:row>
      <xdr:rowOff>0</xdr:rowOff>
    </xdr:from>
    <xdr:to>
      <xdr:col>5</xdr:col>
      <xdr:colOff>76200</xdr:colOff>
      <xdr:row>286</xdr:row>
      <xdr:rowOff>28574</xdr:rowOff>
    </xdr:to>
    <xdr:sp macro="" textlink="">
      <xdr:nvSpPr>
        <xdr:cNvPr id="1119" name="Text Box 2">
          <a:extLst>
            <a:ext uri="{FF2B5EF4-FFF2-40B4-BE49-F238E27FC236}">
              <a16:creationId xmlns:a16="http://schemas.microsoft.com/office/drawing/2014/main" id="{00000000-0008-0000-0400-00005F040000}"/>
            </a:ext>
          </a:extLst>
        </xdr:cNvPr>
        <xdr:cNvSpPr txBox="1">
          <a:spLocks noChangeArrowheads="1"/>
        </xdr:cNvSpPr>
      </xdr:nvSpPr>
      <xdr:spPr bwMode="auto">
        <a:xfrm>
          <a:off x="5314950" y="25660350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285</xdr:row>
      <xdr:rowOff>0</xdr:rowOff>
    </xdr:from>
    <xdr:to>
      <xdr:col>5</xdr:col>
      <xdr:colOff>76200</xdr:colOff>
      <xdr:row>286</xdr:row>
      <xdr:rowOff>28573</xdr:rowOff>
    </xdr:to>
    <xdr:sp macro="" textlink="">
      <xdr:nvSpPr>
        <xdr:cNvPr id="1120" name="Text Box 2">
          <a:extLst>
            <a:ext uri="{FF2B5EF4-FFF2-40B4-BE49-F238E27FC236}">
              <a16:creationId xmlns:a16="http://schemas.microsoft.com/office/drawing/2014/main" id="{00000000-0008-0000-0400-000060040000}"/>
            </a:ext>
          </a:extLst>
        </xdr:cNvPr>
        <xdr:cNvSpPr txBox="1">
          <a:spLocks noChangeArrowheads="1"/>
        </xdr:cNvSpPr>
      </xdr:nvSpPr>
      <xdr:spPr bwMode="auto">
        <a:xfrm>
          <a:off x="5314950" y="25660350"/>
          <a:ext cx="5334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286</xdr:row>
      <xdr:rowOff>0</xdr:rowOff>
    </xdr:from>
    <xdr:to>
      <xdr:col>3</xdr:col>
      <xdr:colOff>76200</xdr:colOff>
      <xdr:row>287</xdr:row>
      <xdr:rowOff>28575</xdr:rowOff>
    </xdr:to>
    <xdr:sp macro="" textlink="">
      <xdr:nvSpPr>
        <xdr:cNvPr id="1121" name="Text Box 2">
          <a:extLst>
            <a:ext uri="{FF2B5EF4-FFF2-40B4-BE49-F238E27FC236}">
              <a16:creationId xmlns:a16="http://schemas.microsoft.com/office/drawing/2014/main" id="{00000000-0008-0000-0400-000061040000}"/>
            </a:ext>
          </a:extLst>
        </xdr:cNvPr>
        <xdr:cNvSpPr txBox="1">
          <a:spLocks noChangeArrowheads="1"/>
        </xdr:cNvSpPr>
      </xdr:nvSpPr>
      <xdr:spPr bwMode="auto">
        <a:xfrm>
          <a:off x="3981450" y="25822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286</xdr:row>
      <xdr:rowOff>0</xdr:rowOff>
    </xdr:from>
    <xdr:to>
      <xdr:col>3</xdr:col>
      <xdr:colOff>514350</xdr:colOff>
      <xdr:row>287</xdr:row>
      <xdr:rowOff>28575</xdr:rowOff>
    </xdr:to>
    <xdr:sp macro="" textlink="">
      <xdr:nvSpPr>
        <xdr:cNvPr id="1122" name="Text Box 2">
          <a:extLst>
            <a:ext uri="{FF2B5EF4-FFF2-40B4-BE49-F238E27FC236}">
              <a16:creationId xmlns:a16="http://schemas.microsoft.com/office/drawing/2014/main" id="{00000000-0008-0000-0400-000062040000}"/>
            </a:ext>
          </a:extLst>
        </xdr:cNvPr>
        <xdr:cNvSpPr txBox="1">
          <a:spLocks noChangeArrowheads="1"/>
        </xdr:cNvSpPr>
      </xdr:nvSpPr>
      <xdr:spPr bwMode="auto">
        <a:xfrm>
          <a:off x="4419600" y="25822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286</xdr:row>
      <xdr:rowOff>0</xdr:rowOff>
    </xdr:from>
    <xdr:to>
      <xdr:col>3</xdr:col>
      <xdr:colOff>76200</xdr:colOff>
      <xdr:row>287</xdr:row>
      <xdr:rowOff>28575</xdr:rowOff>
    </xdr:to>
    <xdr:sp macro="" textlink="">
      <xdr:nvSpPr>
        <xdr:cNvPr id="1123" name="Text Box 2">
          <a:extLst>
            <a:ext uri="{FF2B5EF4-FFF2-40B4-BE49-F238E27FC236}">
              <a16:creationId xmlns:a16="http://schemas.microsoft.com/office/drawing/2014/main" id="{00000000-0008-0000-0400-000063040000}"/>
            </a:ext>
          </a:extLst>
        </xdr:cNvPr>
        <xdr:cNvSpPr txBox="1">
          <a:spLocks noChangeArrowheads="1"/>
        </xdr:cNvSpPr>
      </xdr:nvSpPr>
      <xdr:spPr bwMode="auto">
        <a:xfrm>
          <a:off x="3981450" y="25822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286</xdr:row>
      <xdr:rowOff>0</xdr:rowOff>
    </xdr:from>
    <xdr:to>
      <xdr:col>3</xdr:col>
      <xdr:colOff>514350</xdr:colOff>
      <xdr:row>287</xdr:row>
      <xdr:rowOff>28575</xdr:rowOff>
    </xdr:to>
    <xdr:sp macro="" textlink="">
      <xdr:nvSpPr>
        <xdr:cNvPr id="1124" name="Text Box 2">
          <a:extLst>
            <a:ext uri="{FF2B5EF4-FFF2-40B4-BE49-F238E27FC236}">
              <a16:creationId xmlns:a16="http://schemas.microsoft.com/office/drawing/2014/main" id="{00000000-0008-0000-0400-000064040000}"/>
            </a:ext>
          </a:extLst>
        </xdr:cNvPr>
        <xdr:cNvSpPr txBox="1">
          <a:spLocks noChangeArrowheads="1"/>
        </xdr:cNvSpPr>
      </xdr:nvSpPr>
      <xdr:spPr bwMode="auto">
        <a:xfrm>
          <a:off x="4419600" y="25822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286</xdr:row>
      <xdr:rowOff>0</xdr:rowOff>
    </xdr:from>
    <xdr:to>
      <xdr:col>3</xdr:col>
      <xdr:colOff>514350</xdr:colOff>
      <xdr:row>287</xdr:row>
      <xdr:rowOff>28574</xdr:rowOff>
    </xdr:to>
    <xdr:sp macro="" textlink="">
      <xdr:nvSpPr>
        <xdr:cNvPr id="1125" name="Text Box 2">
          <a:extLst>
            <a:ext uri="{FF2B5EF4-FFF2-40B4-BE49-F238E27FC236}">
              <a16:creationId xmlns:a16="http://schemas.microsoft.com/office/drawing/2014/main" id="{00000000-0008-0000-0400-000065040000}"/>
            </a:ext>
          </a:extLst>
        </xdr:cNvPr>
        <xdr:cNvSpPr txBox="1">
          <a:spLocks noChangeArrowheads="1"/>
        </xdr:cNvSpPr>
      </xdr:nvSpPr>
      <xdr:spPr bwMode="auto">
        <a:xfrm>
          <a:off x="4419600" y="25822275"/>
          <a:ext cx="762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286</xdr:row>
      <xdr:rowOff>0</xdr:rowOff>
    </xdr:from>
    <xdr:to>
      <xdr:col>3</xdr:col>
      <xdr:colOff>514350</xdr:colOff>
      <xdr:row>287</xdr:row>
      <xdr:rowOff>28575</xdr:rowOff>
    </xdr:to>
    <xdr:sp macro="" textlink="">
      <xdr:nvSpPr>
        <xdr:cNvPr id="1126" name="Text Box 2">
          <a:extLst>
            <a:ext uri="{FF2B5EF4-FFF2-40B4-BE49-F238E27FC236}">
              <a16:creationId xmlns:a16="http://schemas.microsoft.com/office/drawing/2014/main" id="{00000000-0008-0000-0400-000066040000}"/>
            </a:ext>
          </a:extLst>
        </xdr:cNvPr>
        <xdr:cNvSpPr txBox="1">
          <a:spLocks noChangeArrowheads="1"/>
        </xdr:cNvSpPr>
      </xdr:nvSpPr>
      <xdr:spPr bwMode="auto">
        <a:xfrm>
          <a:off x="4419600" y="25822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286</xdr:row>
      <xdr:rowOff>0</xdr:rowOff>
    </xdr:from>
    <xdr:to>
      <xdr:col>3</xdr:col>
      <xdr:colOff>514350</xdr:colOff>
      <xdr:row>287</xdr:row>
      <xdr:rowOff>28574</xdr:rowOff>
    </xdr:to>
    <xdr:sp macro="" textlink="">
      <xdr:nvSpPr>
        <xdr:cNvPr id="1127" name="Text Box 2">
          <a:extLst>
            <a:ext uri="{FF2B5EF4-FFF2-40B4-BE49-F238E27FC236}">
              <a16:creationId xmlns:a16="http://schemas.microsoft.com/office/drawing/2014/main" id="{00000000-0008-0000-0400-000067040000}"/>
            </a:ext>
          </a:extLst>
        </xdr:cNvPr>
        <xdr:cNvSpPr txBox="1">
          <a:spLocks noChangeArrowheads="1"/>
        </xdr:cNvSpPr>
      </xdr:nvSpPr>
      <xdr:spPr bwMode="auto">
        <a:xfrm>
          <a:off x="4419600" y="25822275"/>
          <a:ext cx="762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286</xdr:row>
      <xdr:rowOff>0</xdr:rowOff>
    </xdr:from>
    <xdr:to>
      <xdr:col>3</xdr:col>
      <xdr:colOff>76200</xdr:colOff>
      <xdr:row>287</xdr:row>
      <xdr:rowOff>28575</xdr:rowOff>
    </xdr:to>
    <xdr:sp macro="" textlink="">
      <xdr:nvSpPr>
        <xdr:cNvPr id="1128" name="Text Box 2">
          <a:extLst>
            <a:ext uri="{FF2B5EF4-FFF2-40B4-BE49-F238E27FC236}">
              <a16:creationId xmlns:a16="http://schemas.microsoft.com/office/drawing/2014/main" id="{00000000-0008-0000-0400-000068040000}"/>
            </a:ext>
          </a:extLst>
        </xdr:cNvPr>
        <xdr:cNvSpPr txBox="1">
          <a:spLocks noChangeArrowheads="1"/>
        </xdr:cNvSpPr>
      </xdr:nvSpPr>
      <xdr:spPr bwMode="auto">
        <a:xfrm>
          <a:off x="3981450" y="25822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286</xdr:row>
      <xdr:rowOff>0</xdr:rowOff>
    </xdr:from>
    <xdr:to>
      <xdr:col>3</xdr:col>
      <xdr:colOff>76200</xdr:colOff>
      <xdr:row>287</xdr:row>
      <xdr:rowOff>28574</xdr:rowOff>
    </xdr:to>
    <xdr:sp macro="" textlink="">
      <xdr:nvSpPr>
        <xdr:cNvPr id="1129" name="Text Box 2">
          <a:extLst>
            <a:ext uri="{FF2B5EF4-FFF2-40B4-BE49-F238E27FC236}">
              <a16:creationId xmlns:a16="http://schemas.microsoft.com/office/drawing/2014/main" id="{00000000-0008-0000-0400-000069040000}"/>
            </a:ext>
          </a:extLst>
        </xdr:cNvPr>
        <xdr:cNvSpPr txBox="1">
          <a:spLocks noChangeArrowheads="1"/>
        </xdr:cNvSpPr>
      </xdr:nvSpPr>
      <xdr:spPr bwMode="auto">
        <a:xfrm>
          <a:off x="3981450" y="25822275"/>
          <a:ext cx="762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286</xdr:row>
      <xdr:rowOff>0</xdr:rowOff>
    </xdr:from>
    <xdr:to>
      <xdr:col>3</xdr:col>
      <xdr:colOff>76200</xdr:colOff>
      <xdr:row>287</xdr:row>
      <xdr:rowOff>28575</xdr:rowOff>
    </xdr:to>
    <xdr:sp macro="" textlink="">
      <xdr:nvSpPr>
        <xdr:cNvPr id="1130" name="Text Box 2">
          <a:extLst>
            <a:ext uri="{FF2B5EF4-FFF2-40B4-BE49-F238E27FC236}">
              <a16:creationId xmlns:a16="http://schemas.microsoft.com/office/drawing/2014/main" id="{00000000-0008-0000-0400-00006A040000}"/>
            </a:ext>
          </a:extLst>
        </xdr:cNvPr>
        <xdr:cNvSpPr txBox="1">
          <a:spLocks noChangeArrowheads="1"/>
        </xdr:cNvSpPr>
      </xdr:nvSpPr>
      <xdr:spPr bwMode="auto">
        <a:xfrm>
          <a:off x="3981450" y="25822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286</xdr:row>
      <xdr:rowOff>0</xdr:rowOff>
    </xdr:from>
    <xdr:to>
      <xdr:col>3</xdr:col>
      <xdr:colOff>76200</xdr:colOff>
      <xdr:row>287</xdr:row>
      <xdr:rowOff>28575</xdr:rowOff>
    </xdr:to>
    <xdr:sp macro="" textlink="">
      <xdr:nvSpPr>
        <xdr:cNvPr id="1131" name="Text Box 2">
          <a:extLst>
            <a:ext uri="{FF2B5EF4-FFF2-40B4-BE49-F238E27FC236}">
              <a16:creationId xmlns:a16="http://schemas.microsoft.com/office/drawing/2014/main" id="{00000000-0008-0000-0400-00006B040000}"/>
            </a:ext>
          </a:extLst>
        </xdr:cNvPr>
        <xdr:cNvSpPr txBox="1">
          <a:spLocks noChangeArrowheads="1"/>
        </xdr:cNvSpPr>
      </xdr:nvSpPr>
      <xdr:spPr bwMode="auto">
        <a:xfrm>
          <a:off x="3981450" y="25822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286</xdr:row>
      <xdr:rowOff>0</xdr:rowOff>
    </xdr:from>
    <xdr:to>
      <xdr:col>3</xdr:col>
      <xdr:colOff>76200</xdr:colOff>
      <xdr:row>287</xdr:row>
      <xdr:rowOff>28574</xdr:rowOff>
    </xdr:to>
    <xdr:sp macro="" textlink="">
      <xdr:nvSpPr>
        <xdr:cNvPr id="1132" name="Text Box 2">
          <a:extLst>
            <a:ext uri="{FF2B5EF4-FFF2-40B4-BE49-F238E27FC236}">
              <a16:creationId xmlns:a16="http://schemas.microsoft.com/office/drawing/2014/main" id="{00000000-0008-0000-0400-00006C040000}"/>
            </a:ext>
          </a:extLst>
        </xdr:cNvPr>
        <xdr:cNvSpPr txBox="1">
          <a:spLocks noChangeArrowheads="1"/>
        </xdr:cNvSpPr>
      </xdr:nvSpPr>
      <xdr:spPr bwMode="auto">
        <a:xfrm>
          <a:off x="3981450" y="25822275"/>
          <a:ext cx="762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286</xdr:row>
      <xdr:rowOff>0</xdr:rowOff>
    </xdr:from>
    <xdr:to>
      <xdr:col>4</xdr:col>
      <xdr:colOff>76200</xdr:colOff>
      <xdr:row>287</xdr:row>
      <xdr:rowOff>28575</xdr:rowOff>
    </xdr:to>
    <xdr:sp macro="" textlink="">
      <xdr:nvSpPr>
        <xdr:cNvPr id="1133" name="Text Box 2">
          <a:extLst>
            <a:ext uri="{FF2B5EF4-FFF2-40B4-BE49-F238E27FC236}">
              <a16:creationId xmlns:a16="http://schemas.microsoft.com/office/drawing/2014/main" id="{00000000-0008-0000-0400-00006D040000}"/>
            </a:ext>
          </a:extLst>
        </xdr:cNvPr>
        <xdr:cNvSpPr txBox="1">
          <a:spLocks noChangeArrowheads="1"/>
        </xdr:cNvSpPr>
      </xdr:nvSpPr>
      <xdr:spPr bwMode="auto">
        <a:xfrm>
          <a:off x="4419600" y="25822275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286</xdr:row>
      <xdr:rowOff>0</xdr:rowOff>
    </xdr:from>
    <xdr:to>
      <xdr:col>5</xdr:col>
      <xdr:colOff>514350</xdr:colOff>
      <xdr:row>287</xdr:row>
      <xdr:rowOff>28575</xdr:rowOff>
    </xdr:to>
    <xdr:sp macro="" textlink="">
      <xdr:nvSpPr>
        <xdr:cNvPr id="1134" name="Text Box 2">
          <a:extLst>
            <a:ext uri="{FF2B5EF4-FFF2-40B4-BE49-F238E27FC236}">
              <a16:creationId xmlns:a16="http://schemas.microsoft.com/office/drawing/2014/main" id="{00000000-0008-0000-0400-00006E040000}"/>
            </a:ext>
          </a:extLst>
        </xdr:cNvPr>
        <xdr:cNvSpPr txBox="1">
          <a:spLocks noChangeArrowheads="1"/>
        </xdr:cNvSpPr>
      </xdr:nvSpPr>
      <xdr:spPr bwMode="auto">
        <a:xfrm>
          <a:off x="6210300" y="25822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286</xdr:row>
      <xdr:rowOff>0</xdr:rowOff>
    </xdr:from>
    <xdr:to>
      <xdr:col>4</xdr:col>
      <xdr:colOff>76200</xdr:colOff>
      <xdr:row>287</xdr:row>
      <xdr:rowOff>28575</xdr:rowOff>
    </xdr:to>
    <xdr:sp macro="" textlink="">
      <xdr:nvSpPr>
        <xdr:cNvPr id="1135" name="Text Box 2">
          <a:extLst>
            <a:ext uri="{FF2B5EF4-FFF2-40B4-BE49-F238E27FC236}">
              <a16:creationId xmlns:a16="http://schemas.microsoft.com/office/drawing/2014/main" id="{00000000-0008-0000-0400-00006F040000}"/>
            </a:ext>
          </a:extLst>
        </xdr:cNvPr>
        <xdr:cNvSpPr txBox="1">
          <a:spLocks noChangeArrowheads="1"/>
        </xdr:cNvSpPr>
      </xdr:nvSpPr>
      <xdr:spPr bwMode="auto">
        <a:xfrm>
          <a:off x="4419600" y="25822275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286</xdr:row>
      <xdr:rowOff>0</xdr:rowOff>
    </xdr:from>
    <xdr:to>
      <xdr:col>5</xdr:col>
      <xdr:colOff>514350</xdr:colOff>
      <xdr:row>287</xdr:row>
      <xdr:rowOff>28575</xdr:rowOff>
    </xdr:to>
    <xdr:sp macro="" textlink="">
      <xdr:nvSpPr>
        <xdr:cNvPr id="1136" name="Text Box 2">
          <a:extLst>
            <a:ext uri="{FF2B5EF4-FFF2-40B4-BE49-F238E27FC236}">
              <a16:creationId xmlns:a16="http://schemas.microsoft.com/office/drawing/2014/main" id="{00000000-0008-0000-0400-000070040000}"/>
            </a:ext>
          </a:extLst>
        </xdr:cNvPr>
        <xdr:cNvSpPr txBox="1">
          <a:spLocks noChangeArrowheads="1"/>
        </xdr:cNvSpPr>
      </xdr:nvSpPr>
      <xdr:spPr bwMode="auto">
        <a:xfrm>
          <a:off x="6210300" y="25822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286</xdr:row>
      <xdr:rowOff>0</xdr:rowOff>
    </xdr:from>
    <xdr:to>
      <xdr:col>5</xdr:col>
      <xdr:colOff>514350</xdr:colOff>
      <xdr:row>287</xdr:row>
      <xdr:rowOff>28574</xdr:rowOff>
    </xdr:to>
    <xdr:sp macro="" textlink="">
      <xdr:nvSpPr>
        <xdr:cNvPr id="1137" name="Text Box 2">
          <a:extLst>
            <a:ext uri="{FF2B5EF4-FFF2-40B4-BE49-F238E27FC236}">
              <a16:creationId xmlns:a16="http://schemas.microsoft.com/office/drawing/2014/main" id="{00000000-0008-0000-0400-000071040000}"/>
            </a:ext>
          </a:extLst>
        </xdr:cNvPr>
        <xdr:cNvSpPr txBox="1">
          <a:spLocks noChangeArrowheads="1"/>
        </xdr:cNvSpPr>
      </xdr:nvSpPr>
      <xdr:spPr bwMode="auto">
        <a:xfrm>
          <a:off x="6210300" y="25822275"/>
          <a:ext cx="762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286</xdr:row>
      <xdr:rowOff>0</xdr:rowOff>
    </xdr:from>
    <xdr:to>
      <xdr:col>5</xdr:col>
      <xdr:colOff>514350</xdr:colOff>
      <xdr:row>287</xdr:row>
      <xdr:rowOff>28575</xdr:rowOff>
    </xdr:to>
    <xdr:sp macro="" textlink="">
      <xdr:nvSpPr>
        <xdr:cNvPr id="1138" name="Text Box 2">
          <a:extLst>
            <a:ext uri="{FF2B5EF4-FFF2-40B4-BE49-F238E27FC236}">
              <a16:creationId xmlns:a16="http://schemas.microsoft.com/office/drawing/2014/main" id="{00000000-0008-0000-0400-000072040000}"/>
            </a:ext>
          </a:extLst>
        </xdr:cNvPr>
        <xdr:cNvSpPr txBox="1">
          <a:spLocks noChangeArrowheads="1"/>
        </xdr:cNvSpPr>
      </xdr:nvSpPr>
      <xdr:spPr bwMode="auto">
        <a:xfrm>
          <a:off x="6210300" y="25822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286</xdr:row>
      <xdr:rowOff>0</xdr:rowOff>
    </xdr:from>
    <xdr:to>
      <xdr:col>5</xdr:col>
      <xdr:colOff>514350</xdr:colOff>
      <xdr:row>287</xdr:row>
      <xdr:rowOff>28574</xdr:rowOff>
    </xdr:to>
    <xdr:sp macro="" textlink="">
      <xdr:nvSpPr>
        <xdr:cNvPr id="1139" name="Text Box 2">
          <a:extLst>
            <a:ext uri="{FF2B5EF4-FFF2-40B4-BE49-F238E27FC236}">
              <a16:creationId xmlns:a16="http://schemas.microsoft.com/office/drawing/2014/main" id="{00000000-0008-0000-0400-000073040000}"/>
            </a:ext>
          </a:extLst>
        </xdr:cNvPr>
        <xdr:cNvSpPr txBox="1">
          <a:spLocks noChangeArrowheads="1"/>
        </xdr:cNvSpPr>
      </xdr:nvSpPr>
      <xdr:spPr bwMode="auto">
        <a:xfrm>
          <a:off x="6210300" y="25822275"/>
          <a:ext cx="762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286</xdr:row>
      <xdr:rowOff>0</xdr:rowOff>
    </xdr:from>
    <xdr:to>
      <xdr:col>4</xdr:col>
      <xdr:colOff>76200</xdr:colOff>
      <xdr:row>287</xdr:row>
      <xdr:rowOff>28575</xdr:rowOff>
    </xdr:to>
    <xdr:sp macro="" textlink="">
      <xdr:nvSpPr>
        <xdr:cNvPr id="1140" name="Text Box 2">
          <a:extLst>
            <a:ext uri="{FF2B5EF4-FFF2-40B4-BE49-F238E27FC236}">
              <a16:creationId xmlns:a16="http://schemas.microsoft.com/office/drawing/2014/main" id="{00000000-0008-0000-0400-000074040000}"/>
            </a:ext>
          </a:extLst>
        </xdr:cNvPr>
        <xdr:cNvSpPr txBox="1">
          <a:spLocks noChangeArrowheads="1"/>
        </xdr:cNvSpPr>
      </xdr:nvSpPr>
      <xdr:spPr bwMode="auto">
        <a:xfrm>
          <a:off x="4419600" y="25822275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286</xdr:row>
      <xdr:rowOff>0</xdr:rowOff>
    </xdr:from>
    <xdr:to>
      <xdr:col>4</xdr:col>
      <xdr:colOff>76200</xdr:colOff>
      <xdr:row>287</xdr:row>
      <xdr:rowOff>28574</xdr:rowOff>
    </xdr:to>
    <xdr:sp macro="" textlink="">
      <xdr:nvSpPr>
        <xdr:cNvPr id="1141" name="Text Box 2">
          <a:extLst>
            <a:ext uri="{FF2B5EF4-FFF2-40B4-BE49-F238E27FC236}">
              <a16:creationId xmlns:a16="http://schemas.microsoft.com/office/drawing/2014/main" id="{00000000-0008-0000-0400-000075040000}"/>
            </a:ext>
          </a:extLst>
        </xdr:cNvPr>
        <xdr:cNvSpPr txBox="1">
          <a:spLocks noChangeArrowheads="1"/>
        </xdr:cNvSpPr>
      </xdr:nvSpPr>
      <xdr:spPr bwMode="auto">
        <a:xfrm>
          <a:off x="4419600" y="25822275"/>
          <a:ext cx="5334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286</xdr:row>
      <xdr:rowOff>0</xdr:rowOff>
    </xdr:from>
    <xdr:to>
      <xdr:col>4</xdr:col>
      <xdr:colOff>76200</xdr:colOff>
      <xdr:row>287</xdr:row>
      <xdr:rowOff>28575</xdr:rowOff>
    </xdr:to>
    <xdr:sp macro="" textlink="">
      <xdr:nvSpPr>
        <xdr:cNvPr id="1142" name="Text Box 2">
          <a:extLst>
            <a:ext uri="{FF2B5EF4-FFF2-40B4-BE49-F238E27FC236}">
              <a16:creationId xmlns:a16="http://schemas.microsoft.com/office/drawing/2014/main" id="{00000000-0008-0000-0400-000076040000}"/>
            </a:ext>
          </a:extLst>
        </xdr:cNvPr>
        <xdr:cNvSpPr txBox="1">
          <a:spLocks noChangeArrowheads="1"/>
        </xdr:cNvSpPr>
      </xdr:nvSpPr>
      <xdr:spPr bwMode="auto">
        <a:xfrm>
          <a:off x="4419600" y="25822275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286</xdr:row>
      <xdr:rowOff>0</xdr:rowOff>
    </xdr:from>
    <xdr:to>
      <xdr:col>4</xdr:col>
      <xdr:colOff>76200</xdr:colOff>
      <xdr:row>287</xdr:row>
      <xdr:rowOff>28575</xdr:rowOff>
    </xdr:to>
    <xdr:sp macro="" textlink="">
      <xdr:nvSpPr>
        <xdr:cNvPr id="1143" name="Text Box 2">
          <a:extLst>
            <a:ext uri="{FF2B5EF4-FFF2-40B4-BE49-F238E27FC236}">
              <a16:creationId xmlns:a16="http://schemas.microsoft.com/office/drawing/2014/main" id="{00000000-0008-0000-0400-000077040000}"/>
            </a:ext>
          </a:extLst>
        </xdr:cNvPr>
        <xdr:cNvSpPr txBox="1">
          <a:spLocks noChangeArrowheads="1"/>
        </xdr:cNvSpPr>
      </xdr:nvSpPr>
      <xdr:spPr bwMode="auto">
        <a:xfrm>
          <a:off x="4419600" y="25822275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286</xdr:row>
      <xdr:rowOff>0</xdr:rowOff>
    </xdr:from>
    <xdr:to>
      <xdr:col>4</xdr:col>
      <xdr:colOff>76200</xdr:colOff>
      <xdr:row>287</xdr:row>
      <xdr:rowOff>28574</xdr:rowOff>
    </xdr:to>
    <xdr:sp macro="" textlink="">
      <xdr:nvSpPr>
        <xdr:cNvPr id="1144" name="Text Box 2">
          <a:extLst>
            <a:ext uri="{FF2B5EF4-FFF2-40B4-BE49-F238E27FC236}">
              <a16:creationId xmlns:a16="http://schemas.microsoft.com/office/drawing/2014/main" id="{00000000-0008-0000-0400-000078040000}"/>
            </a:ext>
          </a:extLst>
        </xdr:cNvPr>
        <xdr:cNvSpPr txBox="1">
          <a:spLocks noChangeArrowheads="1"/>
        </xdr:cNvSpPr>
      </xdr:nvSpPr>
      <xdr:spPr bwMode="auto">
        <a:xfrm>
          <a:off x="4419600" y="25822275"/>
          <a:ext cx="5334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286</xdr:row>
      <xdr:rowOff>0</xdr:rowOff>
    </xdr:from>
    <xdr:to>
      <xdr:col>4</xdr:col>
      <xdr:colOff>76200</xdr:colOff>
      <xdr:row>287</xdr:row>
      <xdr:rowOff>28575</xdr:rowOff>
    </xdr:to>
    <xdr:sp macro="" textlink="">
      <xdr:nvSpPr>
        <xdr:cNvPr id="1145" name="Text Box 2">
          <a:extLst>
            <a:ext uri="{FF2B5EF4-FFF2-40B4-BE49-F238E27FC236}">
              <a16:creationId xmlns:a16="http://schemas.microsoft.com/office/drawing/2014/main" id="{00000000-0008-0000-0400-000079040000}"/>
            </a:ext>
          </a:extLst>
        </xdr:cNvPr>
        <xdr:cNvSpPr txBox="1">
          <a:spLocks noChangeArrowheads="1"/>
        </xdr:cNvSpPr>
      </xdr:nvSpPr>
      <xdr:spPr bwMode="auto">
        <a:xfrm>
          <a:off x="4419600" y="25822275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286</xdr:row>
      <xdr:rowOff>0</xdr:rowOff>
    </xdr:from>
    <xdr:to>
      <xdr:col>4</xdr:col>
      <xdr:colOff>514350</xdr:colOff>
      <xdr:row>287</xdr:row>
      <xdr:rowOff>28575</xdr:rowOff>
    </xdr:to>
    <xdr:sp macro="" textlink="">
      <xdr:nvSpPr>
        <xdr:cNvPr id="1146" name="Text Box 2">
          <a:extLst>
            <a:ext uri="{FF2B5EF4-FFF2-40B4-BE49-F238E27FC236}">
              <a16:creationId xmlns:a16="http://schemas.microsoft.com/office/drawing/2014/main" id="{00000000-0008-0000-0400-00007A040000}"/>
            </a:ext>
          </a:extLst>
        </xdr:cNvPr>
        <xdr:cNvSpPr txBox="1">
          <a:spLocks noChangeArrowheads="1"/>
        </xdr:cNvSpPr>
      </xdr:nvSpPr>
      <xdr:spPr bwMode="auto">
        <a:xfrm>
          <a:off x="5314950" y="25822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286</xdr:row>
      <xdr:rowOff>0</xdr:rowOff>
    </xdr:from>
    <xdr:to>
      <xdr:col>4</xdr:col>
      <xdr:colOff>76200</xdr:colOff>
      <xdr:row>287</xdr:row>
      <xdr:rowOff>28575</xdr:rowOff>
    </xdr:to>
    <xdr:sp macro="" textlink="">
      <xdr:nvSpPr>
        <xdr:cNvPr id="1147" name="Text Box 2">
          <a:extLst>
            <a:ext uri="{FF2B5EF4-FFF2-40B4-BE49-F238E27FC236}">
              <a16:creationId xmlns:a16="http://schemas.microsoft.com/office/drawing/2014/main" id="{00000000-0008-0000-0400-00007B040000}"/>
            </a:ext>
          </a:extLst>
        </xdr:cNvPr>
        <xdr:cNvSpPr txBox="1">
          <a:spLocks noChangeArrowheads="1"/>
        </xdr:cNvSpPr>
      </xdr:nvSpPr>
      <xdr:spPr bwMode="auto">
        <a:xfrm>
          <a:off x="4419600" y="25822275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286</xdr:row>
      <xdr:rowOff>0</xdr:rowOff>
    </xdr:from>
    <xdr:to>
      <xdr:col>4</xdr:col>
      <xdr:colOff>514350</xdr:colOff>
      <xdr:row>287</xdr:row>
      <xdr:rowOff>28575</xdr:rowOff>
    </xdr:to>
    <xdr:sp macro="" textlink="">
      <xdr:nvSpPr>
        <xdr:cNvPr id="1148" name="Text Box 2">
          <a:extLst>
            <a:ext uri="{FF2B5EF4-FFF2-40B4-BE49-F238E27FC236}">
              <a16:creationId xmlns:a16="http://schemas.microsoft.com/office/drawing/2014/main" id="{00000000-0008-0000-0400-00007C040000}"/>
            </a:ext>
          </a:extLst>
        </xdr:cNvPr>
        <xdr:cNvSpPr txBox="1">
          <a:spLocks noChangeArrowheads="1"/>
        </xdr:cNvSpPr>
      </xdr:nvSpPr>
      <xdr:spPr bwMode="auto">
        <a:xfrm>
          <a:off x="5314950" y="25822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286</xdr:row>
      <xdr:rowOff>0</xdr:rowOff>
    </xdr:from>
    <xdr:to>
      <xdr:col>4</xdr:col>
      <xdr:colOff>514350</xdr:colOff>
      <xdr:row>287</xdr:row>
      <xdr:rowOff>28574</xdr:rowOff>
    </xdr:to>
    <xdr:sp macro="" textlink="">
      <xdr:nvSpPr>
        <xdr:cNvPr id="1149" name="Text Box 2">
          <a:extLst>
            <a:ext uri="{FF2B5EF4-FFF2-40B4-BE49-F238E27FC236}">
              <a16:creationId xmlns:a16="http://schemas.microsoft.com/office/drawing/2014/main" id="{00000000-0008-0000-0400-00007D040000}"/>
            </a:ext>
          </a:extLst>
        </xdr:cNvPr>
        <xdr:cNvSpPr txBox="1">
          <a:spLocks noChangeArrowheads="1"/>
        </xdr:cNvSpPr>
      </xdr:nvSpPr>
      <xdr:spPr bwMode="auto">
        <a:xfrm>
          <a:off x="5314950" y="25822275"/>
          <a:ext cx="762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286</xdr:row>
      <xdr:rowOff>0</xdr:rowOff>
    </xdr:from>
    <xdr:to>
      <xdr:col>4</xdr:col>
      <xdr:colOff>514350</xdr:colOff>
      <xdr:row>287</xdr:row>
      <xdr:rowOff>28575</xdr:rowOff>
    </xdr:to>
    <xdr:sp macro="" textlink="">
      <xdr:nvSpPr>
        <xdr:cNvPr id="1150" name="Text Box 2">
          <a:extLst>
            <a:ext uri="{FF2B5EF4-FFF2-40B4-BE49-F238E27FC236}">
              <a16:creationId xmlns:a16="http://schemas.microsoft.com/office/drawing/2014/main" id="{00000000-0008-0000-0400-00007E040000}"/>
            </a:ext>
          </a:extLst>
        </xdr:cNvPr>
        <xdr:cNvSpPr txBox="1">
          <a:spLocks noChangeArrowheads="1"/>
        </xdr:cNvSpPr>
      </xdr:nvSpPr>
      <xdr:spPr bwMode="auto">
        <a:xfrm>
          <a:off x="5314950" y="25822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286</xdr:row>
      <xdr:rowOff>0</xdr:rowOff>
    </xdr:from>
    <xdr:to>
      <xdr:col>4</xdr:col>
      <xdr:colOff>514350</xdr:colOff>
      <xdr:row>287</xdr:row>
      <xdr:rowOff>28574</xdr:rowOff>
    </xdr:to>
    <xdr:sp macro="" textlink="">
      <xdr:nvSpPr>
        <xdr:cNvPr id="1151" name="Text Box 2">
          <a:extLst>
            <a:ext uri="{FF2B5EF4-FFF2-40B4-BE49-F238E27FC236}">
              <a16:creationId xmlns:a16="http://schemas.microsoft.com/office/drawing/2014/main" id="{00000000-0008-0000-0400-00007F040000}"/>
            </a:ext>
          </a:extLst>
        </xdr:cNvPr>
        <xdr:cNvSpPr txBox="1">
          <a:spLocks noChangeArrowheads="1"/>
        </xdr:cNvSpPr>
      </xdr:nvSpPr>
      <xdr:spPr bwMode="auto">
        <a:xfrm>
          <a:off x="5314950" y="25822275"/>
          <a:ext cx="762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286</xdr:row>
      <xdr:rowOff>0</xdr:rowOff>
    </xdr:from>
    <xdr:to>
      <xdr:col>4</xdr:col>
      <xdr:colOff>76200</xdr:colOff>
      <xdr:row>287</xdr:row>
      <xdr:rowOff>28575</xdr:rowOff>
    </xdr:to>
    <xdr:sp macro="" textlink="">
      <xdr:nvSpPr>
        <xdr:cNvPr id="1152" name="Text Box 2">
          <a:extLst>
            <a:ext uri="{FF2B5EF4-FFF2-40B4-BE49-F238E27FC236}">
              <a16:creationId xmlns:a16="http://schemas.microsoft.com/office/drawing/2014/main" id="{00000000-0008-0000-0400-000080040000}"/>
            </a:ext>
          </a:extLst>
        </xdr:cNvPr>
        <xdr:cNvSpPr txBox="1">
          <a:spLocks noChangeArrowheads="1"/>
        </xdr:cNvSpPr>
      </xdr:nvSpPr>
      <xdr:spPr bwMode="auto">
        <a:xfrm>
          <a:off x="4419600" y="25822275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286</xdr:row>
      <xdr:rowOff>0</xdr:rowOff>
    </xdr:from>
    <xdr:to>
      <xdr:col>4</xdr:col>
      <xdr:colOff>76200</xdr:colOff>
      <xdr:row>287</xdr:row>
      <xdr:rowOff>28574</xdr:rowOff>
    </xdr:to>
    <xdr:sp macro="" textlink="">
      <xdr:nvSpPr>
        <xdr:cNvPr id="1153" name="Text Box 2">
          <a:extLst>
            <a:ext uri="{FF2B5EF4-FFF2-40B4-BE49-F238E27FC236}">
              <a16:creationId xmlns:a16="http://schemas.microsoft.com/office/drawing/2014/main" id="{00000000-0008-0000-0400-000081040000}"/>
            </a:ext>
          </a:extLst>
        </xdr:cNvPr>
        <xdr:cNvSpPr txBox="1">
          <a:spLocks noChangeArrowheads="1"/>
        </xdr:cNvSpPr>
      </xdr:nvSpPr>
      <xdr:spPr bwMode="auto">
        <a:xfrm>
          <a:off x="4419600" y="25822275"/>
          <a:ext cx="5334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286</xdr:row>
      <xdr:rowOff>0</xdr:rowOff>
    </xdr:from>
    <xdr:to>
      <xdr:col>4</xdr:col>
      <xdr:colOff>76200</xdr:colOff>
      <xdr:row>287</xdr:row>
      <xdr:rowOff>28575</xdr:rowOff>
    </xdr:to>
    <xdr:sp macro="" textlink="">
      <xdr:nvSpPr>
        <xdr:cNvPr id="1154" name="Text Box 2">
          <a:extLst>
            <a:ext uri="{FF2B5EF4-FFF2-40B4-BE49-F238E27FC236}">
              <a16:creationId xmlns:a16="http://schemas.microsoft.com/office/drawing/2014/main" id="{00000000-0008-0000-0400-000082040000}"/>
            </a:ext>
          </a:extLst>
        </xdr:cNvPr>
        <xdr:cNvSpPr txBox="1">
          <a:spLocks noChangeArrowheads="1"/>
        </xdr:cNvSpPr>
      </xdr:nvSpPr>
      <xdr:spPr bwMode="auto">
        <a:xfrm>
          <a:off x="4419600" y="25822275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286</xdr:row>
      <xdr:rowOff>0</xdr:rowOff>
    </xdr:from>
    <xdr:to>
      <xdr:col>4</xdr:col>
      <xdr:colOff>76200</xdr:colOff>
      <xdr:row>287</xdr:row>
      <xdr:rowOff>28575</xdr:rowOff>
    </xdr:to>
    <xdr:sp macro="" textlink="">
      <xdr:nvSpPr>
        <xdr:cNvPr id="1155" name="Text Box 2">
          <a:extLst>
            <a:ext uri="{FF2B5EF4-FFF2-40B4-BE49-F238E27FC236}">
              <a16:creationId xmlns:a16="http://schemas.microsoft.com/office/drawing/2014/main" id="{00000000-0008-0000-0400-000083040000}"/>
            </a:ext>
          </a:extLst>
        </xdr:cNvPr>
        <xdr:cNvSpPr txBox="1">
          <a:spLocks noChangeArrowheads="1"/>
        </xdr:cNvSpPr>
      </xdr:nvSpPr>
      <xdr:spPr bwMode="auto">
        <a:xfrm>
          <a:off x="4419600" y="25822275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286</xdr:row>
      <xdr:rowOff>0</xdr:rowOff>
    </xdr:from>
    <xdr:to>
      <xdr:col>4</xdr:col>
      <xdr:colOff>76200</xdr:colOff>
      <xdr:row>287</xdr:row>
      <xdr:rowOff>28574</xdr:rowOff>
    </xdr:to>
    <xdr:sp macro="" textlink="">
      <xdr:nvSpPr>
        <xdr:cNvPr id="1156" name="Text Box 2">
          <a:extLst>
            <a:ext uri="{FF2B5EF4-FFF2-40B4-BE49-F238E27FC236}">
              <a16:creationId xmlns:a16="http://schemas.microsoft.com/office/drawing/2014/main" id="{00000000-0008-0000-0400-000084040000}"/>
            </a:ext>
          </a:extLst>
        </xdr:cNvPr>
        <xdr:cNvSpPr txBox="1">
          <a:spLocks noChangeArrowheads="1"/>
        </xdr:cNvSpPr>
      </xdr:nvSpPr>
      <xdr:spPr bwMode="auto">
        <a:xfrm>
          <a:off x="4419600" y="25822275"/>
          <a:ext cx="5334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286</xdr:row>
      <xdr:rowOff>0</xdr:rowOff>
    </xdr:from>
    <xdr:to>
      <xdr:col>5</xdr:col>
      <xdr:colOff>76200</xdr:colOff>
      <xdr:row>287</xdr:row>
      <xdr:rowOff>28575</xdr:rowOff>
    </xdr:to>
    <xdr:sp macro="" textlink="">
      <xdr:nvSpPr>
        <xdr:cNvPr id="1157" name="Text Box 2">
          <a:extLst>
            <a:ext uri="{FF2B5EF4-FFF2-40B4-BE49-F238E27FC236}">
              <a16:creationId xmlns:a16="http://schemas.microsoft.com/office/drawing/2014/main" id="{00000000-0008-0000-0400-000085040000}"/>
            </a:ext>
          </a:extLst>
        </xdr:cNvPr>
        <xdr:cNvSpPr txBox="1">
          <a:spLocks noChangeArrowheads="1"/>
        </xdr:cNvSpPr>
      </xdr:nvSpPr>
      <xdr:spPr bwMode="auto">
        <a:xfrm>
          <a:off x="5314950" y="25822275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286</xdr:row>
      <xdr:rowOff>0</xdr:rowOff>
    </xdr:from>
    <xdr:to>
      <xdr:col>5</xdr:col>
      <xdr:colOff>76200</xdr:colOff>
      <xdr:row>287</xdr:row>
      <xdr:rowOff>28575</xdr:rowOff>
    </xdr:to>
    <xdr:sp macro="" textlink="">
      <xdr:nvSpPr>
        <xdr:cNvPr id="1158" name="Text Box 2">
          <a:extLst>
            <a:ext uri="{FF2B5EF4-FFF2-40B4-BE49-F238E27FC236}">
              <a16:creationId xmlns:a16="http://schemas.microsoft.com/office/drawing/2014/main" id="{00000000-0008-0000-0400-000086040000}"/>
            </a:ext>
          </a:extLst>
        </xdr:cNvPr>
        <xdr:cNvSpPr txBox="1">
          <a:spLocks noChangeArrowheads="1"/>
        </xdr:cNvSpPr>
      </xdr:nvSpPr>
      <xdr:spPr bwMode="auto">
        <a:xfrm>
          <a:off x="5314950" y="25822275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286</xdr:row>
      <xdr:rowOff>0</xdr:rowOff>
    </xdr:from>
    <xdr:to>
      <xdr:col>5</xdr:col>
      <xdr:colOff>76200</xdr:colOff>
      <xdr:row>287</xdr:row>
      <xdr:rowOff>28575</xdr:rowOff>
    </xdr:to>
    <xdr:sp macro="" textlink="">
      <xdr:nvSpPr>
        <xdr:cNvPr id="1159" name="Text Box 2">
          <a:extLst>
            <a:ext uri="{FF2B5EF4-FFF2-40B4-BE49-F238E27FC236}">
              <a16:creationId xmlns:a16="http://schemas.microsoft.com/office/drawing/2014/main" id="{00000000-0008-0000-0400-000087040000}"/>
            </a:ext>
          </a:extLst>
        </xdr:cNvPr>
        <xdr:cNvSpPr txBox="1">
          <a:spLocks noChangeArrowheads="1"/>
        </xdr:cNvSpPr>
      </xdr:nvSpPr>
      <xdr:spPr bwMode="auto">
        <a:xfrm>
          <a:off x="5314950" y="25822275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286</xdr:row>
      <xdr:rowOff>0</xdr:rowOff>
    </xdr:from>
    <xdr:to>
      <xdr:col>5</xdr:col>
      <xdr:colOff>76200</xdr:colOff>
      <xdr:row>287</xdr:row>
      <xdr:rowOff>28574</xdr:rowOff>
    </xdr:to>
    <xdr:sp macro="" textlink="">
      <xdr:nvSpPr>
        <xdr:cNvPr id="1160" name="Text Box 2">
          <a:extLst>
            <a:ext uri="{FF2B5EF4-FFF2-40B4-BE49-F238E27FC236}">
              <a16:creationId xmlns:a16="http://schemas.microsoft.com/office/drawing/2014/main" id="{00000000-0008-0000-0400-000088040000}"/>
            </a:ext>
          </a:extLst>
        </xdr:cNvPr>
        <xdr:cNvSpPr txBox="1">
          <a:spLocks noChangeArrowheads="1"/>
        </xdr:cNvSpPr>
      </xdr:nvSpPr>
      <xdr:spPr bwMode="auto">
        <a:xfrm>
          <a:off x="5314950" y="25822275"/>
          <a:ext cx="5334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286</xdr:row>
      <xdr:rowOff>0</xdr:rowOff>
    </xdr:from>
    <xdr:to>
      <xdr:col>5</xdr:col>
      <xdr:colOff>76200</xdr:colOff>
      <xdr:row>287</xdr:row>
      <xdr:rowOff>28575</xdr:rowOff>
    </xdr:to>
    <xdr:sp macro="" textlink="">
      <xdr:nvSpPr>
        <xdr:cNvPr id="1161" name="Text Box 2">
          <a:extLst>
            <a:ext uri="{FF2B5EF4-FFF2-40B4-BE49-F238E27FC236}">
              <a16:creationId xmlns:a16="http://schemas.microsoft.com/office/drawing/2014/main" id="{00000000-0008-0000-0400-000089040000}"/>
            </a:ext>
          </a:extLst>
        </xdr:cNvPr>
        <xdr:cNvSpPr txBox="1">
          <a:spLocks noChangeArrowheads="1"/>
        </xdr:cNvSpPr>
      </xdr:nvSpPr>
      <xdr:spPr bwMode="auto">
        <a:xfrm>
          <a:off x="5314950" y="25822275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286</xdr:row>
      <xdr:rowOff>0</xdr:rowOff>
    </xdr:from>
    <xdr:to>
      <xdr:col>5</xdr:col>
      <xdr:colOff>76200</xdr:colOff>
      <xdr:row>287</xdr:row>
      <xdr:rowOff>28575</xdr:rowOff>
    </xdr:to>
    <xdr:sp macro="" textlink="">
      <xdr:nvSpPr>
        <xdr:cNvPr id="1162" name="Text Box 2">
          <a:extLst>
            <a:ext uri="{FF2B5EF4-FFF2-40B4-BE49-F238E27FC236}">
              <a16:creationId xmlns:a16="http://schemas.microsoft.com/office/drawing/2014/main" id="{00000000-0008-0000-0400-00008A040000}"/>
            </a:ext>
          </a:extLst>
        </xdr:cNvPr>
        <xdr:cNvSpPr txBox="1">
          <a:spLocks noChangeArrowheads="1"/>
        </xdr:cNvSpPr>
      </xdr:nvSpPr>
      <xdr:spPr bwMode="auto">
        <a:xfrm>
          <a:off x="5314950" y="25822275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286</xdr:row>
      <xdr:rowOff>0</xdr:rowOff>
    </xdr:from>
    <xdr:to>
      <xdr:col>5</xdr:col>
      <xdr:colOff>76200</xdr:colOff>
      <xdr:row>287</xdr:row>
      <xdr:rowOff>28574</xdr:rowOff>
    </xdr:to>
    <xdr:sp macro="" textlink="">
      <xdr:nvSpPr>
        <xdr:cNvPr id="1163" name="Text Box 2">
          <a:extLst>
            <a:ext uri="{FF2B5EF4-FFF2-40B4-BE49-F238E27FC236}">
              <a16:creationId xmlns:a16="http://schemas.microsoft.com/office/drawing/2014/main" id="{00000000-0008-0000-0400-00008B040000}"/>
            </a:ext>
          </a:extLst>
        </xdr:cNvPr>
        <xdr:cNvSpPr txBox="1">
          <a:spLocks noChangeArrowheads="1"/>
        </xdr:cNvSpPr>
      </xdr:nvSpPr>
      <xdr:spPr bwMode="auto">
        <a:xfrm>
          <a:off x="5314950" y="25822275"/>
          <a:ext cx="5334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76200</xdr:colOff>
      <xdr:row>288</xdr:row>
      <xdr:rowOff>28576</xdr:rowOff>
    </xdr:to>
    <xdr:sp macro="" textlink="">
      <xdr:nvSpPr>
        <xdr:cNvPr id="1164" name="Text Box 2">
          <a:extLst>
            <a:ext uri="{FF2B5EF4-FFF2-40B4-BE49-F238E27FC236}">
              <a16:creationId xmlns:a16="http://schemas.microsoft.com/office/drawing/2014/main" id="{00000000-0008-0000-0400-00008C040000}"/>
            </a:ext>
          </a:extLst>
        </xdr:cNvPr>
        <xdr:cNvSpPr txBox="1">
          <a:spLocks noChangeArrowheads="1"/>
        </xdr:cNvSpPr>
      </xdr:nvSpPr>
      <xdr:spPr bwMode="auto">
        <a:xfrm>
          <a:off x="3981450" y="259842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287</xdr:row>
      <xdr:rowOff>0</xdr:rowOff>
    </xdr:from>
    <xdr:to>
      <xdr:col>3</xdr:col>
      <xdr:colOff>514350</xdr:colOff>
      <xdr:row>288</xdr:row>
      <xdr:rowOff>28576</xdr:rowOff>
    </xdr:to>
    <xdr:sp macro="" textlink="">
      <xdr:nvSpPr>
        <xdr:cNvPr id="1165" name="Text Box 2">
          <a:extLst>
            <a:ext uri="{FF2B5EF4-FFF2-40B4-BE49-F238E27FC236}">
              <a16:creationId xmlns:a16="http://schemas.microsoft.com/office/drawing/2014/main" id="{00000000-0008-0000-0400-00008D040000}"/>
            </a:ext>
          </a:extLst>
        </xdr:cNvPr>
        <xdr:cNvSpPr txBox="1">
          <a:spLocks noChangeArrowheads="1"/>
        </xdr:cNvSpPr>
      </xdr:nvSpPr>
      <xdr:spPr bwMode="auto">
        <a:xfrm>
          <a:off x="4419600" y="259842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76200</xdr:colOff>
      <xdr:row>288</xdr:row>
      <xdr:rowOff>28576</xdr:rowOff>
    </xdr:to>
    <xdr:sp macro="" textlink="">
      <xdr:nvSpPr>
        <xdr:cNvPr id="1166" name="Text Box 2">
          <a:extLst>
            <a:ext uri="{FF2B5EF4-FFF2-40B4-BE49-F238E27FC236}">
              <a16:creationId xmlns:a16="http://schemas.microsoft.com/office/drawing/2014/main" id="{00000000-0008-0000-0400-00008E040000}"/>
            </a:ext>
          </a:extLst>
        </xdr:cNvPr>
        <xdr:cNvSpPr txBox="1">
          <a:spLocks noChangeArrowheads="1"/>
        </xdr:cNvSpPr>
      </xdr:nvSpPr>
      <xdr:spPr bwMode="auto">
        <a:xfrm>
          <a:off x="3981450" y="259842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287</xdr:row>
      <xdr:rowOff>0</xdr:rowOff>
    </xdr:from>
    <xdr:to>
      <xdr:col>3</xdr:col>
      <xdr:colOff>514350</xdr:colOff>
      <xdr:row>288</xdr:row>
      <xdr:rowOff>28576</xdr:rowOff>
    </xdr:to>
    <xdr:sp macro="" textlink="">
      <xdr:nvSpPr>
        <xdr:cNvPr id="1167" name="Text Box 2">
          <a:extLst>
            <a:ext uri="{FF2B5EF4-FFF2-40B4-BE49-F238E27FC236}">
              <a16:creationId xmlns:a16="http://schemas.microsoft.com/office/drawing/2014/main" id="{00000000-0008-0000-0400-00008F040000}"/>
            </a:ext>
          </a:extLst>
        </xdr:cNvPr>
        <xdr:cNvSpPr txBox="1">
          <a:spLocks noChangeArrowheads="1"/>
        </xdr:cNvSpPr>
      </xdr:nvSpPr>
      <xdr:spPr bwMode="auto">
        <a:xfrm>
          <a:off x="4419600" y="259842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287</xdr:row>
      <xdr:rowOff>0</xdr:rowOff>
    </xdr:from>
    <xdr:to>
      <xdr:col>3</xdr:col>
      <xdr:colOff>514350</xdr:colOff>
      <xdr:row>288</xdr:row>
      <xdr:rowOff>28575</xdr:rowOff>
    </xdr:to>
    <xdr:sp macro="" textlink="">
      <xdr:nvSpPr>
        <xdr:cNvPr id="1168" name="Text Box 2">
          <a:extLst>
            <a:ext uri="{FF2B5EF4-FFF2-40B4-BE49-F238E27FC236}">
              <a16:creationId xmlns:a16="http://schemas.microsoft.com/office/drawing/2014/main" id="{00000000-0008-0000-0400-000090040000}"/>
            </a:ext>
          </a:extLst>
        </xdr:cNvPr>
        <xdr:cNvSpPr txBox="1">
          <a:spLocks noChangeArrowheads="1"/>
        </xdr:cNvSpPr>
      </xdr:nvSpPr>
      <xdr:spPr bwMode="auto">
        <a:xfrm>
          <a:off x="4419600" y="25984200"/>
          <a:ext cx="762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287</xdr:row>
      <xdr:rowOff>0</xdr:rowOff>
    </xdr:from>
    <xdr:to>
      <xdr:col>3</xdr:col>
      <xdr:colOff>514350</xdr:colOff>
      <xdr:row>288</xdr:row>
      <xdr:rowOff>28576</xdr:rowOff>
    </xdr:to>
    <xdr:sp macro="" textlink="">
      <xdr:nvSpPr>
        <xdr:cNvPr id="1169" name="Text Box 2">
          <a:extLst>
            <a:ext uri="{FF2B5EF4-FFF2-40B4-BE49-F238E27FC236}">
              <a16:creationId xmlns:a16="http://schemas.microsoft.com/office/drawing/2014/main" id="{00000000-0008-0000-0400-000091040000}"/>
            </a:ext>
          </a:extLst>
        </xdr:cNvPr>
        <xdr:cNvSpPr txBox="1">
          <a:spLocks noChangeArrowheads="1"/>
        </xdr:cNvSpPr>
      </xdr:nvSpPr>
      <xdr:spPr bwMode="auto">
        <a:xfrm>
          <a:off x="4419600" y="259842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287</xdr:row>
      <xdr:rowOff>0</xdr:rowOff>
    </xdr:from>
    <xdr:to>
      <xdr:col>3</xdr:col>
      <xdr:colOff>514350</xdr:colOff>
      <xdr:row>288</xdr:row>
      <xdr:rowOff>28575</xdr:rowOff>
    </xdr:to>
    <xdr:sp macro="" textlink="">
      <xdr:nvSpPr>
        <xdr:cNvPr id="1170" name="Text Box 2">
          <a:extLst>
            <a:ext uri="{FF2B5EF4-FFF2-40B4-BE49-F238E27FC236}">
              <a16:creationId xmlns:a16="http://schemas.microsoft.com/office/drawing/2014/main" id="{00000000-0008-0000-0400-000092040000}"/>
            </a:ext>
          </a:extLst>
        </xdr:cNvPr>
        <xdr:cNvSpPr txBox="1">
          <a:spLocks noChangeArrowheads="1"/>
        </xdr:cNvSpPr>
      </xdr:nvSpPr>
      <xdr:spPr bwMode="auto">
        <a:xfrm>
          <a:off x="4419600" y="25984200"/>
          <a:ext cx="762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76200</xdr:colOff>
      <xdr:row>288</xdr:row>
      <xdr:rowOff>28576</xdr:rowOff>
    </xdr:to>
    <xdr:sp macro="" textlink="">
      <xdr:nvSpPr>
        <xdr:cNvPr id="1171" name="Text Box 2">
          <a:extLst>
            <a:ext uri="{FF2B5EF4-FFF2-40B4-BE49-F238E27FC236}">
              <a16:creationId xmlns:a16="http://schemas.microsoft.com/office/drawing/2014/main" id="{00000000-0008-0000-0400-000093040000}"/>
            </a:ext>
          </a:extLst>
        </xdr:cNvPr>
        <xdr:cNvSpPr txBox="1">
          <a:spLocks noChangeArrowheads="1"/>
        </xdr:cNvSpPr>
      </xdr:nvSpPr>
      <xdr:spPr bwMode="auto">
        <a:xfrm>
          <a:off x="3981450" y="259842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76200</xdr:colOff>
      <xdr:row>288</xdr:row>
      <xdr:rowOff>28575</xdr:rowOff>
    </xdr:to>
    <xdr:sp macro="" textlink="">
      <xdr:nvSpPr>
        <xdr:cNvPr id="1172" name="Text Box 2">
          <a:extLst>
            <a:ext uri="{FF2B5EF4-FFF2-40B4-BE49-F238E27FC236}">
              <a16:creationId xmlns:a16="http://schemas.microsoft.com/office/drawing/2014/main" id="{00000000-0008-0000-0400-000094040000}"/>
            </a:ext>
          </a:extLst>
        </xdr:cNvPr>
        <xdr:cNvSpPr txBox="1">
          <a:spLocks noChangeArrowheads="1"/>
        </xdr:cNvSpPr>
      </xdr:nvSpPr>
      <xdr:spPr bwMode="auto">
        <a:xfrm>
          <a:off x="3981450" y="25984200"/>
          <a:ext cx="762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76200</xdr:colOff>
      <xdr:row>288</xdr:row>
      <xdr:rowOff>28576</xdr:rowOff>
    </xdr:to>
    <xdr:sp macro="" textlink="">
      <xdr:nvSpPr>
        <xdr:cNvPr id="1173" name="Text Box 2">
          <a:extLst>
            <a:ext uri="{FF2B5EF4-FFF2-40B4-BE49-F238E27FC236}">
              <a16:creationId xmlns:a16="http://schemas.microsoft.com/office/drawing/2014/main" id="{00000000-0008-0000-0400-000095040000}"/>
            </a:ext>
          </a:extLst>
        </xdr:cNvPr>
        <xdr:cNvSpPr txBox="1">
          <a:spLocks noChangeArrowheads="1"/>
        </xdr:cNvSpPr>
      </xdr:nvSpPr>
      <xdr:spPr bwMode="auto">
        <a:xfrm>
          <a:off x="3981450" y="259842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76200</xdr:colOff>
      <xdr:row>288</xdr:row>
      <xdr:rowOff>28576</xdr:rowOff>
    </xdr:to>
    <xdr:sp macro="" textlink="">
      <xdr:nvSpPr>
        <xdr:cNvPr id="1174" name="Text Box 2">
          <a:extLst>
            <a:ext uri="{FF2B5EF4-FFF2-40B4-BE49-F238E27FC236}">
              <a16:creationId xmlns:a16="http://schemas.microsoft.com/office/drawing/2014/main" id="{00000000-0008-0000-0400-000096040000}"/>
            </a:ext>
          </a:extLst>
        </xdr:cNvPr>
        <xdr:cNvSpPr txBox="1">
          <a:spLocks noChangeArrowheads="1"/>
        </xdr:cNvSpPr>
      </xdr:nvSpPr>
      <xdr:spPr bwMode="auto">
        <a:xfrm>
          <a:off x="3981450" y="259842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76200</xdr:colOff>
      <xdr:row>288</xdr:row>
      <xdr:rowOff>28575</xdr:rowOff>
    </xdr:to>
    <xdr:sp macro="" textlink="">
      <xdr:nvSpPr>
        <xdr:cNvPr id="1175" name="Text Box 2">
          <a:extLst>
            <a:ext uri="{FF2B5EF4-FFF2-40B4-BE49-F238E27FC236}">
              <a16:creationId xmlns:a16="http://schemas.microsoft.com/office/drawing/2014/main" id="{00000000-0008-0000-0400-000097040000}"/>
            </a:ext>
          </a:extLst>
        </xdr:cNvPr>
        <xdr:cNvSpPr txBox="1">
          <a:spLocks noChangeArrowheads="1"/>
        </xdr:cNvSpPr>
      </xdr:nvSpPr>
      <xdr:spPr bwMode="auto">
        <a:xfrm>
          <a:off x="3981450" y="25984200"/>
          <a:ext cx="762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287</xdr:row>
      <xdr:rowOff>0</xdr:rowOff>
    </xdr:from>
    <xdr:to>
      <xdr:col>4</xdr:col>
      <xdr:colOff>76200</xdr:colOff>
      <xdr:row>288</xdr:row>
      <xdr:rowOff>28576</xdr:rowOff>
    </xdr:to>
    <xdr:sp macro="" textlink="">
      <xdr:nvSpPr>
        <xdr:cNvPr id="1176" name="Text Box 2">
          <a:extLst>
            <a:ext uri="{FF2B5EF4-FFF2-40B4-BE49-F238E27FC236}">
              <a16:creationId xmlns:a16="http://schemas.microsoft.com/office/drawing/2014/main" id="{00000000-0008-0000-0400-000098040000}"/>
            </a:ext>
          </a:extLst>
        </xdr:cNvPr>
        <xdr:cNvSpPr txBox="1">
          <a:spLocks noChangeArrowheads="1"/>
        </xdr:cNvSpPr>
      </xdr:nvSpPr>
      <xdr:spPr bwMode="auto">
        <a:xfrm>
          <a:off x="4419600" y="25984200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287</xdr:row>
      <xdr:rowOff>0</xdr:rowOff>
    </xdr:from>
    <xdr:to>
      <xdr:col>5</xdr:col>
      <xdr:colOff>514350</xdr:colOff>
      <xdr:row>288</xdr:row>
      <xdr:rowOff>28576</xdr:rowOff>
    </xdr:to>
    <xdr:sp macro="" textlink="">
      <xdr:nvSpPr>
        <xdr:cNvPr id="1177" name="Text Box 2">
          <a:extLst>
            <a:ext uri="{FF2B5EF4-FFF2-40B4-BE49-F238E27FC236}">
              <a16:creationId xmlns:a16="http://schemas.microsoft.com/office/drawing/2014/main" id="{00000000-0008-0000-0400-000099040000}"/>
            </a:ext>
          </a:extLst>
        </xdr:cNvPr>
        <xdr:cNvSpPr txBox="1">
          <a:spLocks noChangeArrowheads="1"/>
        </xdr:cNvSpPr>
      </xdr:nvSpPr>
      <xdr:spPr bwMode="auto">
        <a:xfrm>
          <a:off x="6210300" y="259842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287</xdr:row>
      <xdr:rowOff>0</xdr:rowOff>
    </xdr:from>
    <xdr:to>
      <xdr:col>4</xdr:col>
      <xdr:colOff>76200</xdr:colOff>
      <xdr:row>288</xdr:row>
      <xdr:rowOff>28576</xdr:rowOff>
    </xdr:to>
    <xdr:sp macro="" textlink="">
      <xdr:nvSpPr>
        <xdr:cNvPr id="1178" name="Text Box 2">
          <a:extLst>
            <a:ext uri="{FF2B5EF4-FFF2-40B4-BE49-F238E27FC236}">
              <a16:creationId xmlns:a16="http://schemas.microsoft.com/office/drawing/2014/main" id="{00000000-0008-0000-0400-00009A040000}"/>
            </a:ext>
          </a:extLst>
        </xdr:cNvPr>
        <xdr:cNvSpPr txBox="1">
          <a:spLocks noChangeArrowheads="1"/>
        </xdr:cNvSpPr>
      </xdr:nvSpPr>
      <xdr:spPr bwMode="auto">
        <a:xfrm>
          <a:off x="4419600" y="25984200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287</xdr:row>
      <xdr:rowOff>0</xdr:rowOff>
    </xdr:from>
    <xdr:to>
      <xdr:col>5</xdr:col>
      <xdr:colOff>514350</xdr:colOff>
      <xdr:row>288</xdr:row>
      <xdr:rowOff>28576</xdr:rowOff>
    </xdr:to>
    <xdr:sp macro="" textlink="">
      <xdr:nvSpPr>
        <xdr:cNvPr id="1179" name="Text Box 2">
          <a:extLst>
            <a:ext uri="{FF2B5EF4-FFF2-40B4-BE49-F238E27FC236}">
              <a16:creationId xmlns:a16="http://schemas.microsoft.com/office/drawing/2014/main" id="{00000000-0008-0000-0400-00009B040000}"/>
            </a:ext>
          </a:extLst>
        </xdr:cNvPr>
        <xdr:cNvSpPr txBox="1">
          <a:spLocks noChangeArrowheads="1"/>
        </xdr:cNvSpPr>
      </xdr:nvSpPr>
      <xdr:spPr bwMode="auto">
        <a:xfrm>
          <a:off x="6210300" y="259842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287</xdr:row>
      <xdr:rowOff>0</xdr:rowOff>
    </xdr:from>
    <xdr:to>
      <xdr:col>5</xdr:col>
      <xdr:colOff>514350</xdr:colOff>
      <xdr:row>288</xdr:row>
      <xdr:rowOff>28575</xdr:rowOff>
    </xdr:to>
    <xdr:sp macro="" textlink="">
      <xdr:nvSpPr>
        <xdr:cNvPr id="1180" name="Text Box 2">
          <a:extLst>
            <a:ext uri="{FF2B5EF4-FFF2-40B4-BE49-F238E27FC236}">
              <a16:creationId xmlns:a16="http://schemas.microsoft.com/office/drawing/2014/main" id="{00000000-0008-0000-0400-00009C040000}"/>
            </a:ext>
          </a:extLst>
        </xdr:cNvPr>
        <xdr:cNvSpPr txBox="1">
          <a:spLocks noChangeArrowheads="1"/>
        </xdr:cNvSpPr>
      </xdr:nvSpPr>
      <xdr:spPr bwMode="auto">
        <a:xfrm>
          <a:off x="6210300" y="25984200"/>
          <a:ext cx="762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287</xdr:row>
      <xdr:rowOff>0</xdr:rowOff>
    </xdr:from>
    <xdr:to>
      <xdr:col>5</xdr:col>
      <xdr:colOff>514350</xdr:colOff>
      <xdr:row>288</xdr:row>
      <xdr:rowOff>28576</xdr:rowOff>
    </xdr:to>
    <xdr:sp macro="" textlink="">
      <xdr:nvSpPr>
        <xdr:cNvPr id="1181" name="Text Box 2">
          <a:extLst>
            <a:ext uri="{FF2B5EF4-FFF2-40B4-BE49-F238E27FC236}">
              <a16:creationId xmlns:a16="http://schemas.microsoft.com/office/drawing/2014/main" id="{00000000-0008-0000-0400-00009D040000}"/>
            </a:ext>
          </a:extLst>
        </xdr:cNvPr>
        <xdr:cNvSpPr txBox="1">
          <a:spLocks noChangeArrowheads="1"/>
        </xdr:cNvSpPr>
      </xdr:nvSpPr>
      <xdr:spPr bwMode="auto">
        <a:xfrm>
          <a:off x="6210300" y="259842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287</xdr:row>
      <xdr:rowOff>0</xdr:rowOff>
    </xdr:from>
    <xdr:to>
      <xdr:col>5</xdr:col>
      <xdr:colOff>514350</xdr:colOff>
      <xdr:row>288</xdr:row>
      <xdr:rowOff>28575</xdr:rowOff>
    </xdr:to>
    <xdr:sp macro="" textlink="">
      <xdr:nvSpPr>
        <xdr:cNvPr id="1182" name="Text Box 2">
          <a:extLst>
            <a:ext uri="{FF2B5EF4-FFF2-40B4-BE49-F238E27FC236}">
              <a16:creationId xmlns:a16="http://schemas.microsoft.com/office/drawing/2014/main" id="{00000000-0008-0000-0400-00009E040000}"/>
            </a:ext>
          </a:extLst>
        </xdr:cNvPr>
        <xdr:cNvSpPr txBox="1">
          <a:spLocks noChangeArrowheads="1"/>
        </xdr:cNvSpPr>
      </xdr:nvSpPr>
      <xdr:spPr bwMode="auto">
        <a:xfrm>
          <a:off x="6210300" y="25984200"/>
          <a:ext cx="762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287</xdr:row>
      <xdr:rowOff>0</xdr:rowOff>
    </xdr:from>
    <xdr:to>
      <xdr:col>4</xdr:col>
      <xdr:colOff>76200</xdr:colOff>
      <xdr:row>288</xdr:row>
      <xdr:rowOff>28576</xdr:rowOff>
    </xdr:to>
    <xdr:sp macro="" textlink="">
      <xdr:nvSpPr>
        <xdr:cNvPr id="1183" name="Text Box 2">
          <a:extLst>
            <a:ext uri="{FF2B5EF4-FFF2-40B4-BE49-F238E27FC236}">
              <a16:creationId xmlns:a16="http://schemas.microsoft.com/office/drawing/2014/main" id="{00000000-0008-0000-0400-00009F040000}"/>
            </a:ext>
          </a:extLst>
        </xdr:cNvPr>
        <xdr:cNvSpPr txBox="1">
          <a:spLocks noChangeArrowheads="1"/>
        </xdr:cNvSpPr>
      </xdr:nvSpPr>
      <xdr:spPr bwMode="auto">
        <a:xfrm>
          <a:off x="4419600" y="25984200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287</xdr:row>
      <xdr:rowOff>0</xdr:rowOff>
    </xdr:from>
    <xdr:to>
      <xdr:col>4</xdr:col>
      <xdr:colOff>76200</xdr:colOff>
      <xdr:row>288</xdr:row>
      <xdr:rowOff>28575</xdr:rowOff>
    </xdr:to>
    <xdr:sp macro="" textlink="">
      <xdr:nvSpPr>
        <xdr:cNvPr id="1184" name="Text Box 2">
          <a:extLst>
            <a:ext uri="{FF2B5EF4-FFF2-40B4-BE49-F238E27FC236}">
              <a16:creationId xmlns:a16="http://schemas.microsoft.com/office/drawing/2014/main" id="{00000000-0008-0000-0400-0000A0040000}"/>
            </a:ext>
          </a:extLst>
        </xdr:cNvPr>
        <xdr:cNvSpPr txBox="1">
          <a:spLocks noChangeArrowheads="1"/>
        </xdr:cNvSpPr>
      </xdr:nvSpPr>
      <xdr:spPr bwMode="auto">
        <a:xfrm>
          <a:off x="4419600" y="25984200"/>
          <a:ext cx="5334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287</xdr:row>
      <xdr:rowOff>0</xdr:rowOff>
    </xdr:from>
    <xdr:to>
      <xdr:col>4</xdr:col>
      <xdr:colOff>76200</xdr:colOff>
      <xdr:row>288</xdr:row>
      <xdr:rowOff>28576</xdr:rowOff>
    </xdr:to>
    <xdr:sp macro="" textlink="">
      <xdr:nvSpPr>
        <xdr:cNvPr id="1185" name="Text Box 2">
          <a:extLst>
            <a:ext uri="{FF2B5EF4-FFF2-40B4-BE49-F238E27FC236}">
              <a16:creationId xmlns:a16="http://schemas.microsoft.com/office/drawing/2014/main" id="{00000000-0008-0000-0400-0000A1040000}"/>
            </a:ext>
          </a:extLst>
        </xdr:cNvPr>
        <xdr:cNvSpPr txBox="1">
          <a:spLocks noChangeArrowheads="1"/>
        </xdr:cNvSpPr>
      </xdr:nvSpPr>
      <xdr:spPr bwMode="auto">
        <a:xfrm>
          <a:off x="4419600" y="25984200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287</xdr:row>
      <xdr:rowOff>0</xdr:rowOff>
    </xdr:from>
    <xdr:to>
      <xdr:col>4</xdr:col>
      <xdr:colOff>76200</xdr:colOff>
      <xdr:row>288</xdr:row>
      <xdr:rowOff>28576</xdr:rowOff>
    </xdr:to>
    <xdr:sp macro="" textlink="">
      <xdr:nvSpPr>
        <xdr:cNvPr id="1186" name="Text Box 2">
          <a:extLst>
            <a:ext uri="{FF2B5EF4-FFF2-40B4-BE49-F238E27FC236}">
              <a16:creationId xmlns:a16="http://schemas.microsoft.com/office/drawing/2014/main" id="{00000000-0008-0000-0400-0000A2040000}"/>
            </a:ext>
          </a:extLst>
        </xdr:cNvPr>
        <xdr:cNvSpPr txBox="1">
          <a:spLocks noChangeArrowheads="1"/>
        </xdr:cNvSpPr>
      </xdr:nvSpPr>
      <xdr:spPr bwMode="auto">
        <a:xfrm>
          <a:off x="4419600" y="25984200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287</xdr:row>
      <xdr:rowOff>0</xdr:rowOff>
    </xdr:from>
    <xdr:to>
      <xdr:col>4</xdr:col>
      <xdr:colOff>76200</xdr:colOff>
      <xdr:row>288</xdr:row>
      <xdr:rowOff>28575</xdr:rowOff>
    </xdr:to>
    <xdr:sp macro="" textlink="">
      <xdr:nvSpPr>
        <xdr:cNvPr id="1187" name="Text Box 2">
          <a:extLst>
            <a:ext uri="{FF2B5EF4-FFF2-40B4-BE49-F238E27FC236}">
              <a16:creationId xmlns:a16="http://schemas.microsoft.com/office/drawing/2014/main" id="{00000000-0008-0000-0400-0000A3040000}"/>
            </a:ext>
          </a:extLst>
        </xdr:cNvPr>
        <xdr:cNvSpPr txBox="1">
          <a:spLocks noChangeArrowheads="1"/>
        </xdr:cNvSpPr>
      </xdr:nvSpPr>
      <xdr:spPr bwMode="auto">
        <a:xfrm>
          <a:off x="4419600" y="25984200"/>
          <a:ext cx="5334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287</xdr:row>
      <xdr:rowOff>0</xdr:rowOff>
    </xdr:from>
    <xdr:to>
      <xdr:col>4</xdr:col>
      <xdr:colOff>76200</xdr:colOff>
      <xdr:row>288</xdr:row>
      <xdr:rowOff>28576</xdr:rowOff>
    </xdr:to>
    <xdr:sp macro="" textlink="">
      <xdr:nvSpPr>
        <xdr:cNvPr id="1188" name="Text Box 2">
          <a:extLst>
            <a:ext uri="{FF2B5EF4-FFF2-40B4-BE49-F238E27FC236}">
              <a16:creationId xmlns:a16="http://schemas.microsoft.com/office/drawing/2014/main" id="{00000000-0008-0000-0400-0000A4040000}"/>
            </a:ext>
          </a:extLst>
        </xdr:cNvPr>
        <xdr:cNvSpPr txBox="1">
          <a:spLocks noChangeArrowheads="1"/>
        </xdr:cNvSpPr>
      </xdr:nvSpPr>
      <xdr:spPr bwMode="auto">
        <a:xfrm>
          <a:off x="4419600" y="25984200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4</xdr:col>
      <xdr:colOff>514350</xdr:colOff>
      <xdr:row>288</xdr:row>
      <xdr:rowOff>28576</xdr:rowOff>
    </xdr:to>
    <xdr:sp macro="" textlink="">
      <xdr:nvSpPr>
        <xdr:cNvPr id="1189" name="Text Box 2">
          <a:extLst>
            <a:ext uri="{FF2B5EF4-FFF2-40B4-BE49-F238E27FC236}">
              <a16:creationId xmlns:a16="http://schemas.microsoft.com/office/drawing/2014/main" id="{00000000-0008-0000-0400-0000A5040000}"/>
            </a:ext>
          </a:extLst>
        </xdr:cNvPr>
        <xdr:cNvSpPr txBox="1">
          <a:spLocks noChangeArrowheads="1"/>
        </xdr:cNvSpPr>
      </xdr:nvSpPr>
      <xdr:spPr bwMode="auto">
        <a:xfrm>
          <a:off x="5314950" y="259842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287</xdr:row>
      <xdr:rowOff>0</xdr:rowOff>
    </xdr:from>
    <xdr:to>
      <xdr:col>4</xdr:col>
      <xdr:colOff>76200</xdr:colOff>
      <xdr:row>288</xdr:row>
      <xdr:rowOff>28576</xdr:rowOff>
    </xdr:to>
    <xdr:sp macro="" textlink="">
      <xdr:nvSpPr>
        <xdr:cNvPr id="1190" name="Text Box 2">
          <a:extLst>
            <a:ext uri="{FF2B5EF4-FFF2-40B4-BE49-F238E27FC236}">
              <a16:creationId xmlns:a16="http://schemas.microsoft.com/office/drawing/2014/main" id="{00000000-0008-0000-0400-0000A6040000}"/>
            </a:ext>
          </a:extLst>
        </xdr:cNvPr>
        <xdr:cNvSpPr txBox="1">
          <a:spLocks noChangeArrowheads="1"/>
        </xdr:cNvSpPr>
      </xdr:nvSpPr>
      <xdr:spPr bwMode="auto">
        <a:xfrm>
          <a:off x="4419600" y="25984200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4</xdr:col>
      <xdr:colOff>514350</xdr:colOff>
      <xdr:row>288</xdr:row>
      <xdr:rowOff>28576</xdr:rowOff>
    </xdr:to>
    <xdr:sp macro="" textlink="">
      <xdr:nvSpPr>
        <xdr:cNvPr id="1191" name="Text Box 2">
          <a:extLst>
            <a:ext uri="{FF2B5EF4-FFF2-40B4-BE49-F238E27FC236}">
              <a16:creationId xmlns:a16="http://schemas.microsoft.com/office/drawing/2014/main" id="{00000000-0008-0000-0400-0000A7040000}"/>
            </a:ext>
          </a:extLst>
        </xdr:cNvPr>
        <xdr:cNvSpPr txBox="1">
          <a:spLocks noChangeArrowheads="1"/>
        </xdr:cNvSpPr>
      </xdr:nvSpPr>
      <xdr:spPr bwMode="auto">
        <a:xfrm>
          <a:off x="5314950" y="259842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4</xdr:col>
      <xdr:colOff>514350</xdr:colOff>
      <xdr:row>288</xdr:row>
      <xdr:rowOff>28575</xdr:rowOff>
    </xdr:to>
    <xdr:sp macro="" textlink="">
      <xdr:nvSpPr>
        <xdr:cNvPr id="1192" name="Text Box 2">
          <a:extLst>
            <a:ext uri="{FF2B5EF4-FFF2-40B4-BE49-F238E27FC236}">
              <a16:creationId xmlns:a16="http://schemas.microsoft.com/office/drawing/2014/main" id="{00000000-0008-0000-0400-0000A8040000}"/>
            </a:ext>
          </a:extLst>
        </xdr:cNvPr>
        <xdr:cNvSpPr txBox="1">
          <a:spLocks noChangeArrowheads="1"/>
        </xdr:cNvSpPr>
      </xdr:nvSpPr>
      <xdr:spPr bwMode="auto">
        <a:xfrm>
          <a:off x="5314950" y="25984200"/>
          <a:ext cx="762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4</xdr:col>
      <xdr:colOff>514350</xdr:colOff>
      <xdr:row>288</xdr:row>
      <xdr:rowOff>28576</xdr:rowOff>
    </xdr:to>
    <xdr:sp macro="" textlink="">
      <xdr:nvSpPr>
        <xdr:cNvPr id="1193" name="Text Box 2">
          <a:extLst>
            <a:ext uri="{FF2B5EF4-FFF2-40B4-BE49-F238E27FC236}">
              <a16:creationId xmlns:a16="http://schemas.microsoft.com/office/drawing/2014/main" id="{00000000-0008-0000-0400-0000A9040000}"/>
            </a:ext>
          </a:extLst>
        </xdr:cNvPr>
        <xdr:cNvSpPr txBox="1">
          <a:spLocks noChangeArrowheads="1"/>
        </xdr:cNvSpPr>
      </xdr:nvSpPr>
      <xdr:spPr bwMode="auto">
        <a:xfrm>
          <a:off x="5314950" y="259842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4</xdr:col>
      <xdr:colOff>514350</xdr:colOff>
      <xdr:row>288</xdr:row>
      <xdr:rowOff>28575</xdr:rowOff>
    </xdr:to>
    <xdr:sp macro="" textlink="">
      <xdr:nvSpPr>
        <xdr:cNvPr id="1194" name="Text Box 2">
          <a:extLst>
            <a:ext uri="{FF2B5EF4-FFF2-40B4-BE49-F238E27FC236}">
              <a16:creationId xmlns:a16="http://schemas.microsoft.com/office/drawing/2014/main" id="{00000000-0008-0000-0400-0000AA040000}"/>
            </a:ext>
          </a:extLst>
        </xdr:cNvPr>
        <xdr:cNvSpPr txBox="1">
          <a:spLocks noChangeArrowheads="1"/>
        </xdr:cNvSpPr>
      </xdr:nvSpPr>
      <xdr:spPr bwMode="auto">
        <a:xfrm>
          <a:off x="5314950" y="25984200"/>
          <a:ext cx="762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287</xdr:row>
      <xdr:rowOff>0</xdr:rowOff>
    </xdr:from>
    <xdr:to>
      <xdr:col>4</xdr:col>
      <xdr:colOff>76200</xdr:colOff>
      <xdr:row>288</xdr:row>
      <xdr:rowOff>28576</xdr:rowOff>
    </xdr:to>
    <xdr:sp macro="" textlink="">
      <xdr:nvSpPr>
        <xdr:cNvPr id="1195" name="Text Box 2">
          <a:extLst>
            <a:ext uri="{FF2B5EF4-FFF2-40B4-BE49-F238E27FC236}">
              <a16:creationId xmlns:a16="http://schemas.microsoft.com/office/drawing/2014/main" id="{00000000-0008-0000-0400-0000AB040000}"/>
            </a:ext>
          </a:extLst>
        </xdr:cNvPr>
        <xdr:cNvSpPr txBox="1">
          <a:spLocks noChangeArrowheads="1"/>
        </xdr:cNvSpPr>
      </xdr:nvSpPr>
      <xdr:spPr bwMode="auto">
        <a:xfrm>
          <a:off x="4419600" y="25984200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287</xdr:row>
      <xdr:rowOff>0</xdr:rowOff>
    </xdr:from>
    <xdr:to>
      <xdr:col>4</xdr:col>
      <xdr:colOff>76200</xdr:colOff>
      <xdr:row>288</xdr:row>
      <xdr:rowOff>28575</xdr:rowOff>
    </xdr:to>
    <xdr:sp macro="" textlink="">
      <xdr:nvSpPr>
        <xdr:cNvPr id="1196" name="Text Box 2">
          <a:extLst>
            <a:ext uri="{FF2B5EF4-FFF2-40B4-BE49-F238E27FC236}">
              <a16:creationId xmlns:a16="http://schemas.microsoft.com/office/drawing/2014/main" id="{00000000-0008-0000-0400-0000AC040000}"/>
            </a:ext>
          </a:extLst>
        </xdr:cNvPr>
        <xdr:cNvSpPr txBox="1">
          <a:spLocks noChangeArrowheads="1"/>
        </xdr:cNvSpPr>
      </xdr:nvSpPr>
      <xdr:spPr bwMode="auto">
        <a:xfrm>
          <a:off x="4419600" y="25984200"/>
          <a:ext cx="5334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287</xdr:row>
      <xdr:rowOff>0</xdr:rowOff>
    </xdr:from>
    <xdr:to>
      <xdr:col>4</xdr:col>
      <xdr:colOff>76200</xdr:colOff>
      <xdr:row>288</xdr:row>
      <xdr:rowOff>28576</xdr:rowOff>
    </xdr:to>
    <xdr:sp macro="" textlink="">
      <xdr:nvSpPr>
        <xdr:cNvPr id="1197" name="Text Box 2">
          <a:extLst>
            <a:ext uri="{FF2B5EF4-FFF2-40B4-BE49-F238E27FC236}">
              <a16:creationId xmlns:a16="http://schemas.microsoft.com/office/drawing/2014/main" id="{00000000-0008-0000-0400-0000AD040000}"/>
            </a:ext>
          </a:extLst>
        </xdr:cNvPr>
        <xdr:cNvSpPr txBox="1">
          <a:spLocks noChangeArrowheads="1"/>
        </xdr:cNvSpPr>
      </xdr:nvSpPr>
      <xdr:spPr bwMode="auto">
        <a:xfrm>
          <a:off x="4419600" y="25984200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287</xdr:row>
      <xdr:rowOff>0</xdr:rowOff>
    </xdr:from>
    <xdr:to>
      <xdr:col>4</xdr:col>
      <xdr:colOff>76200</xdr:colOff>
      <xdr:row>288</xdr:row>
      <xdr:rowOff>28576</xdr:rowOff>
    </xdr:to>
    <xdr:sp macro="" textlink="">
      <xdr:nvSpPr>
        <xdr:cNvPr id="1198" name="Text Box 2">
          <a:extLst>
            <a:ext uri="{FF2B5EF4-FFF2-40B4-BE49-F238E27FC236}">
              <a16:creationId xmlns:a16="http://schemas.microsoft.com/office/drawing/2014/main" id="{00000000-0008-0000-0400-0000AE040000}"/>
            </a:ext>
          </a:extLst>
        </xdr:cNvPr>
        <xdr:cNvSpPr txBox="1">
          <a:spLocks noChangeArrowheads="1"/>
        </xdr:cNvSpPr>
      </xdr:nvSpPr>
      <xdr:spPr bwMode="auto">
        <a:xfrm>
          <a:off x="4419600" y="25984200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287</xdr:row>
      <xdr:rowOff>0</xdr:rowOff>
    </xdr:from>
    <xdr:to>
      <xdr:col>4</xdr:col>
      <xdr:colOff>76200</xdr:colOff>
      <xdr:row>288</xdr:row>
      <xdr:rowOff>28575</xdr:rowOff>
    </xdr:to>
    <xdr:sp macro="" textlink="">
      <xdr:nvSpPr>
        <xdr:cNvPr id="1199" name="Text Box 2">
          <a:extLst>
            <a:ext uri="{FF2B5EF4-FFF2-40B4-BE49-F238E27FC236}">
              <a16:creationId xmlns:a16="http://schemas.microsoft.com/office/drawing/2014/main" id="{00000000-0008-0000-0400-0000AF040000}"/>
            </a:ext>
          </a:extLst>
        </xdr:cNvPr>
        <xdr:cNvSpPr txBox="1">
          <a:spLocks noChangeArrowheads="1"/>
        </xdr:cNvSpPr>
      </xdr:nvSpPr>
      <xdr:spPr bwMode="auto">
        <a:xfrm>
          <a:off x="4419600" y="25984200"/>
          <a:ext cx="5334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5</xdr:col>
      <xdr:colOff>76200</xdr:colOff>
      <xdr:row>288</xdr:row>
      <xdr:rowOff>28576</xdr:rowOff>
    </xdr:to>
    <xdr:sp macro="" textlink="">
      <xdr:nvSpPr>
        <xdr:cNvPr id="1200" name="Text Box 2">
          <a:extLst>
            <a:ext uri="{FF2B5EF4-FFF2-40B4-BE49-F238E27FC236}">
              <a16:creationId xmlns:a16="http://schemas.microsoft.com/office/drawing/2014/main" id="{00000000-0008-0000-0400-0000B0040000}"/>
            </a:ext>
          </a:extLst>
        </xdr:cNvPr>
        <xdr:cNvSpPr txBox="1">
          <a:spLocks noChangeArrowheads="1"/>
        </xdr:cNvSpPr>
      </xdr:nvSpPr>
      <xdr:spPr bwMode="auto">
        <a:xfrm>
          <a:off x="5314950" y="25984200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5</xdr:col>
      <xdr:colOff>76200</xdr:colOff>
      <xdr:row>288</xdr:row>
      <xdr:rowOff>28576</xdr:rowOff>
    </xdr:to>
    <xdr:sp macro="" textlink="">
      <xdr:nvSpPr>
        <xdr:cNvPr id="1201" name="Text Box 2">
          <a:extLst>
            <a:ext uri="{FF2B5EF4-FFF2-40B4-BE49-F238E27FC236}">
              <a16:creationId xmlns:a16="http://schemas.microsoft.com/office/drawing/2014/main" id="{00000000-0008-0000-0400-0000B1040000}"/>
            </a:ext>
          </a:extLst>
        </xdr:cNvPr>
        <xdr:cNvSpPr txBox="1">
          <a:spLocks noChangeArrowheads="1"/>
        </xdr:cNvSpPr>
      </xdr:nvSpPr>
      <xdr:spPr bwMode="auto">
        <a:xfrm>
          <a:off x="5314950" y="25984200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5</xdr:col>
      <xdr:colOff>76200</xdr:colOff>
      <xdr:row>288</xdr:row>
      <xdr:rowOff>28576</xdr:rowOff>
    </xdr:to>
    <xdr:sp macro="" textlink="">
      <xdr:nvSpPr>
        <xdr:cNvPr id="1202" name="Text Box 2">
          <a:extLst>
            <a:ext uri="{FF2B5EF4-FFF2-40B4-BE49-F238E27FC236}">
              <a16:creationId xmlns:a16="http://schemas.microsoft.com/office/drawing/2014/main" id="{00000000-0008-0000-0400-0000B2040000}"/>
            </a:ext>
          </a:extLst>
        </xdr:cNvPr>
        <xdr:cNvSpPr txBox="1">
          <a:spLocks noChangeArrowheads="1"/>
        </xdr:cNvSpPr>
      </xdr:nvSpPr>
      <xdr:spPr bwMode="auto">
        <a:xfrm>
          <a:off x="5314950" y="25984200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5</xdr:col>
      <xdr:colOff>76200</xdr:colOff>
      <xdr:row>288</xdr:row>
      <xdr:rowOff>28575</xdr:rowOff>
    </xdr:to>
    <xdr:sp macro="" textlink="">
      <xdr:nvSpPr>
        <xdr:cNvPr id="1203" name="Text Box 2">
          <a:extLst>
            <a:ext uri="{FF2B5EF4-FFF2-40B4-BE49-F238E27FC236}">
              <a16:creationId xmlns:a16="http://schemas.microsoft.com/office/drawing/2014/main" id="{00000000-0008-0000-0400-0000B3040000}"/>
            </a:ext>
          </a:extLst>
        </xdr:cNvPr>
        <xdr:cNvSpPr txBox="1">
          <a:spLocks noChangeArrowheads="1"/>
        </xdr:cNvSpPr>
      </xdr:nvSpPr>
      <xdr:spPr bwMode="auto">
        <a:xfrm>
          <a:off x="5314950" y="25984200"/>
          <a:ext cx="5334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5</xdr:col>
      <xdr:colOff>76200</xdr:colOff>
      <xdr:row>288</xdr:row>
      <xdr:rowOff>28576</xdr:rowOff>
    </xdr:to>
    <xdr:sp macro="" textlink="">
      <xdr:nvSpPr>
        <xdr:cNvPr id="1204" name="Text Box 2">
          <a:extLst>
            <a:ext uri="{FF2B5EF4-FFF2-40B4-BE49-F238E27FC236}">
              <a16:creationId xmlns:a16="http://schemas.microsoft.com/office/drawing/2014/main" id="{00000000-0008-0000-0400-0000B4040000}"/>
            </a:ext>
          </a:extLst>
        </xdr:cNvPr>
        <xdr:cNvSpPr txBox="1">
          <a:spLocks noChangeArrowheads="1"/>
        </xdr:cNvSpPr>
      </xdr:nvSpPr>
      <xdr:spPr bwMode="auto">
        <a:xfrm>
          <a:off x="5314950" y="25984200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5</xdr:col>
      <xdr:colOff>76200</xdr:colOff>
      <xdr:row>288</xdr:row>
      <xdr:rowOff>28576</xdr:rowOff>
    </xdr:to>
    <xdr:sp macro="" textlink="">
      <xdr:nvSpPr>
        <xdr:cNvPr id="1205" name="Text Box 2">
          <a:extLst>
            <a:ext uri="{FF2B5EF4-FFF2-40B4-BE49-F238E27FC236}">
              <a16:creationId xmlns:a16="http://schemas.microsoft.com/office/drawing/2014/main" id="{00000000-0008-0000-0400-0000B5040000}"/>
            </a:ext>
          </a:extLst>
        </xdr:cNvPr>
        <xdr:cNvSpPr txBox="1">
          <a:spLocks noChangeArrowheads="1"/>
        </xdr:cNvSpPr>
      </xdr:nvSpPr>
      <xdr:spPr bwMode="auto">
        <a:xfrm>
          <a:off x="5314950" y="25984200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5</xdr:col>
      <xdr:colOff>76200</xdr:colOff>
      <xdr:row>288</xdr:row>
      <xdr:rowOff>28575</xdr:rowOff>
    </xdr:to>
    <xdr:sp macro="" textlink="">
      <xdr:nvSpPr>
        <xdr:cNvPr id="1206" name="Text Box 2">
          <a:extLst>
            <a:ext uri="{FF2B5EF4-FFF2-40B4-BE49-F238E27FC236}">
              <a16:creationId xmlns:a16="http://schemas.microsoft.com/office/drawing/2014/main" id="{00000000-0008-0000-0400-0000B6040000}"/>
            </a:ext>
          </a:extLst>
        </xdr:cNvPr>
        <xdr:cNvSpPr txBox="1">
          <a:spLocks noChangeArrowheads="1"/>
        </xdr:cNvSpPr>
      </xdr:nvSpPr>
      <xdr:spPr bwMode="auto">
        <a:xfrm>
          <a:off x="5314950" y="25984200"/>
          <a:ext cx="5334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288</xdr:row>
      <xdr:rowOff>0</xdr:rowOff>
    </xdr:from>
    <xdr:to>
      <xdr:col>3</xdr:col>
      <xdr:colOff>76200</xdr:colOff>
      <xdr:row>289</xdr:row>
      <xdr:rowOff>28574</xdr:rowOff>
    </xdr:to>
    <xdr:sp macro="" textlink="">
      <xdr:nvSpPr>
        <xdr:cNvPr id="1207" name="Text Box 2">
          <a:extLst>
            <a:ext uri="{FF2B5EF4-FFF2-40B4-BE49-F238E27FC236}">
              <a16:creationId xmlns:a16="http://schemas.microsoft.com/office/drawing/2014/main" id="{00000000-0008-0000-0400-0000B7040000}"/>
            </a:ext>
          </a:extLst>
        </xdr:cNvPr>
        <xdr:cNvSpPr txBox="1">
          <a:spLocks noChangeArrowheads="1"/>
        </xdr:cNvSpPr>
      </xdr:nvSpPr>
      <xdr:spPr bwMode="auto">
        <a:xfrm>
          <a:off x="3981450" y="2614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3</xdr:col>
      <xdr:colOff>514350</xdr:colOff>
      <xdr:row>289</xdr:row>
      <xdr:rowOff>28574</xdr:rowOff>
    </xdr:to>
    <xdr:sp macro="" textlink="">
      <xdr:nvSpPr>
        <xdr:cNvPr id="1208" name="Text Box 2">
          <a:extLst>
            <a:ext uri="{FF2B5EF4-FFF2-40B4-BE49-F238E27FC236}">
              <a16:creationId xmlns:a16="http://schemas.microsoft.com/office/drawing/2014/main" id="{00000000-0008-0000-0400-0000B8040000}"/>
            </a:ext>
          </a:extLst>
        </xdr:cNvPr>
        <xdr:cNvSpPr txBox="1">
          <a:spLocks noChangeArrowheads="1"/>
        </xdr:cNvSpPr>
      </xdr:nvSpPr>
      <xdr:spPr bwMode="auto">
        <a:xfrm>
          <a:off x="4419600" y="2614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288</xdr:row>
      <xdr:rowOff>0</xdr:rowOff>
    </xdr:from>
    <xdr:to>
      <xdr:col>3</xdr:col>
      <xdr:colOff>76200</xdr:colOff>
      <xdr:row>289</xdr:row>
      <xdr:rowOff>28574</xdr:rowOff>
    </xdr:to>
    <xdr:sp macro="" textlink="">
      <xdr:nvSpPr>
        <xdr:cNvPr id="1209" name="Text Box 2">
          <a:extLst>
            <a:ext uri="{FF2B5EF4-FFF2-40B4-BE49-F238E27FC236}">
              <a16:creationId xmlns:a16="http://schemas.microsoft.com/office/drawing/2014/main" id="{00000000-0008-0000-0400-0000B9040000}"/>
            </a:ext>
          </a:extLst>
        </xdr:cNvPr>
        <xdr:cNvSpPr txBox="1">
          <a:spLocks noChangeArrowheads="1"/>
        </xdr:cNvSpPr>
      </xdr:nvSpPr>
      <xdr:spPr bwMode="auto">
        <a:xfrm>
          <a:off x="3981450" y="2614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3</xdr:col>
      <xdr:colOff>514350</xdr:colOff>
      <xdr:row>289</xdr:row>
      <xdr:rowOff>28574</xdr:rowOff>
    </xdr:to>
    <xdr:sp macro="" textlink="">
      <xdr:nvSpPr>
        <xdr:cNvPr id="1210" name="Text Box 2">
          <a:extLst>
            <a:ext uri="{FF2B5EF4-FFF2-40B4-BE49-F238E27FC236}">
              <a16:creationId xmlns:a16="http://schemas.microsoft.com/office/drawing/2014/main" id="{00000000-0008-0000-0400-0000BA040000}"/>
            </a:ext>
          </a:extLst>
        </xdr:cNvPr>
        <xdr:cNvSpPr txBox="1">
          <a:spLocks noChangeArrowheads="1"/>
        </xdr:cNvSpPr>
      </xdr:nvSpPr>
      <xdr:spPr bwMode="auto">
        <a:xfrm>
          <a:off x="4419600" y="2614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3</xdr:col>
      <xdr:colOff>514350</xdr:colOff>
      <xdr:row>289</xdr:row>
      <xdr:rowOff>28573</xdr:rowOff>
    </xdr:to>
    <xdr:sp macro="" textlink="">
      <xdr:nvSpPr>
        <xdr:cNvPr id="1211" name="Text Box 2">
          <a:extLst>
            <a:ext uri="{FF2B5EF4-FFF2-40B4-BE49-F238E27FC236}">
              <a16:creationId xmlns:a16="http://schemas.microsoft.com/office/drawing/2014/main" id="{00000000-0008-0000-0400-0000BB040000}"/>
            </a:ext>
          </a:extLst>
        </xdr:cNvPr>
        <xdr:cNvSpPr txBox="1">
          <a:spLocks noChangeArrowheads="1"/>
        </xdr:cNvSpPr>
      </xdr:nvSpPr>
      <xdr:spPr bwMode="auto">
        <a:xfrm>
          <a:off x="4419600" y="26146125"/>
          <a:ext cx="762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3</xdr:col>
      <xdr:colOff>514350</xdr:colOff>
      <xdr:row>289</xdr:row>
      <xdr:rowOff>28574</xdr:rowOff>
    </xdr:to>
    <xdr:sp macro="" textlink="">
      <xdr:nvSpPr>
        <xdr:cNvPr id="1212" name="Text Box 2">
          <a:extLst>
            <a:ext uri="{FF2B5EF4-FFF2-40B4-BE49-F238E27FC236}">
              <a16:creationId xmlns:a16="http://schemas.microsoft.com/office/drawing/2014/main" id="{00000000-0008-0000-0400-0000BC040000}"/>
            </a:ext>
          </a:extLst>
        </xdr:cNvPr>
        <xdr:cNvSpPr txBox="1">
          <a:spLocks noChangeArrowheads="1"/>
        </xdr:cNvSpPr>
      </xdr:nvSpPr>
      <xdr:spPr bwMode="auto">
        <a:xfrm>
          <a:off x="4419600" y="2614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3</xdr:col>
      <xdr:colOff>514350</xdr:colOff>
      <xdr:row>289</xdr:row>
      <xdr:rowOff>28573</xdr:rowOff>
    </xdr:to>
    <xdr:sp macro="" textlink="">
      <xdr:nvSpPr>
        <xdr:cNvPr id="1213" name="Text Box 2">
          <a:extLst>
            <a:ext uri="{FF2B5EF4-FFF2-40B4-BE49-F238E27FC236}">
              <a16:creationId xmlns:a16="http://schemas.microsoft.com/office/drawing/2014/main" id="{00000000-0008-0000-0400-0000BD040000}"/>
            </a:ext>
          </a:extLst>
        </xdr:cNvPr>
        <xdr:cNvSpPr txBox="1">
          <a:spLocks noChangeArrowheads="1"/>
        </xdr:cNvSpPr>
      </xdr:nvSpPr>
      <xdr:spPr bwMode="auto">
        <a:xfrm>
          <a:off x="4419600" y="26146125"/>
          <a:ext cx="762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288</xdr:row>
      <xdr:rowOff>0</xdr:rowOff>
    </xdr:from>
    <xdr:to>
      <xdr:col>3</xdr:col>
      <xdr:colOff>76200</xdr:colOff>
      <xdr:row>289</xdr:row>
      <xdr:rowOff>28574</xdr:rowOff>
    </xdr:to>
    <xdr:sp macro="" textlink="">
      <xdr:nvSpPr>
        <xdr:cNvPr id="1214" name="Text Box 2">
          <a:extLst>
            <a:ext uri="{FF2B5EF4-FFF2-40B4-BE49-F238E27FC236}">
              <a16:creationId xmlns:a16="http://schemas.microsoft.com/office/drawing/2014/main" id="{00000000-0008-0000-0400-0000BE040000}"/>
            </a:ext>
          </a:extLst>
        </xdr:cNvPr>
        <xdr:cNvSpPr txBox="1">
          <a:spLocks noChangeArrowheads="1"/>
        </xdr:cNvSpPr>
      </xdr:nvSpPr>
      <xdr:spPr bwMode="auto">
        <a:xfrm>
          <a:off x="3981450" y="2614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288</xdr:row>
      <xdr:rowOff>0</xdr:rowOff>
    </xdr:from>
    <xdr:to>
      <xdr:col>3</xdr:col>
      <xdr:colOff>76200</xdr:colOff>
      <xdr:row>289</xdr:row>
      <xdr:rowOff>28573</xdr:rowOff>
    </xdr:to>
    <xdr:sp macro="" textlink="">
      <xdr:nvSpPr>
        <xdr:cNvPr id="1215" name="Text Box 2">
          <a:extLst>
            <a:ext uri="{FF2B5EF4-FFF2-40B4-BE49-F238E27FC236}">
              <a16:creationId xmlns:a16="http://schemas.microsoft.com/office/drawing/2014/main" id="{00000000-0008-0000-0400-0000BF040000}"/>
            </a:ext>
          </a:extLst>
        </xdr:cNvPr>
        <xdr:cNvSpPr txBox="1">
          <a:spLocks noChangeArrowheads="1"/>
        </xdr:cNvSpPr>
      </xdr:nvSpPr>
      <xdr:spPr bwMode="auto">
        <a:xfrm>
          <a:off x="3981450" y="26146125"/>
          <a:ext cx="762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288</xdr:row>
      <xdr:rowOff>0</xdr:rowOff>
    </xdr:from>
    <xdr:to>
      <xdr:col>3</xdr:col>
      <xdr:colOff>76200</xdr:colOff>
      <xdr:row>289</xdr:row>
      <xdr:rowOff>28574</xdr:rowOff>
    </xdr:to>
    <xdr:sp macro="" textlink="">
      <xdr:nvSpPr>
        <xdr:cNvPr id="1216" name="Text Box 2">
          <a:extLst>
            <a:ext uri="{FF2B5EF4-FFF2-40B4-BE49-F238E27FC236}">
              <a16:creationId xmlns:a16="http://schemas.microsoft.com/office/drawing/2014/main" id="{00000000-0008-0000-0400-0000C0040000}"/>
            </a:ext>
          </a:extLst>
        </xdr:cNvPr>
        <xdr:cNvSpPr txBox="1">
          <a:spLocks noChangeArrowheads="1"/>
        </xdr:cNvSpPr>
      </xdr:nvSpPr>
      <xdr:spPr bwMode="auto">
        <a:xfrm>
          <a:off x="3981450" y="2614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288</xdr:row>
      <xdr:rowOff>0</xdr:rowOff>
    </xdr:from>
    <xdr:to>
      <xdr:col>3</xdr:col>
      <xdr:colOff>76200</xdr:colOff>
      <xdr:row>289</xdr:row>
      <xdr:rowOff>28574</xdr:rowOff>
    </xdr:to>
    <xdr:sp macro="" textlink="">
      <xdr:nvSpPr>
        <xdr:cNvPr id="1217" name="Text Box 2">
          <a:extLst>
            <a:ext uri="{FF2B5EF4-FFF2-40B4-BE49-F238E27FC236}">
              <a16:creationId xmlns:a16="http://schemas.microsoft.com/office/drawing/2014/main" id="{00000000-0008-0000-0400-0000C1040000}"/>
            </a:ext>
          </a:extLst>
        </xdr:cNvPr>
        <xdr:cNvSpPr txBox="1">
          <a:spLocks noChangeArrowheads="1"/>
        </xdr:cNvSpPr>
      </xdr:nvSpPr>
      <xdr:spPr bwMode="auto">
        <a:xfrm>
          <a:off x="3981450" y="2614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288</xdr:row>
      <xdr:rowOff>0</xdr:rowOff>
    </xdr:from>
    <xdr:to>
      <xdr:col>3</xdr:col>
      <xdr:colOff>76200</xdr:colOff>
      <xdr:row>289</xdr:row>
      <xdr:rowOff>28573</xdr:rowOff>
    </xdr:to>
    <xdr:sp macro="" textlink="">
      <xdr:nvSpPr>
        <xdr:cNvPr id="1218" name="Text Box 2">
          <a:extLst>
            <a:ext uri="{FF2B5EF4-FFF2-40B4-BE49-F238E27FC236}">
              <a16:creationId xmlns:a16="http://schemas.microsoft.com/office/drawing/2014/main" id="{00000000-0008-0000-0400-0000C2040000}"/>
            </a:ext>
          </a:extLst>
        </xdr:cNvPr>
        <xdr:cNvSpPr txBox="1">
          <a:spLocks noChangeArrowheads="1"/>
        </xdr:cNvSpPr>
      </xdr:nvSpPr>
      <xdr:spPr bwMode="auto">
        <a:xfrm>
          <a:off x="3981450" y="26146125"/>
          <a:ext cx="762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4</xdr:col>
      <xdr:colOff>76200</xdr:colOff>
      <xdr:row>289</xdr:row>
      <xdr:rowOff>28574</xdr:rowOff>
    </xdr:to>
    <xdr:sp macro="" textlink="">
      <xdr:nvSpPr>
        <xdr:cNvPr id="1219" name="Text Box 2">
          <a:extLst>
            <a:ext uri="{FF2B5EF4-FFF2-40B4-BE49-F238E27FC236}">
              <a16:creationId xmlns:a16="http://schemas.microsoft.com/office/drawing/2014/main" id="{00000000-0008-0000-0400-0000C3040000}"/>
            </a:ext>
          </a:extLst>
        </xdr:cNvPr>
        <xdr:cNvSpPr txBox="1">
          <a:spLocks noChangeArrowheads="1"/>
        </xdr:cNvSpPr>
      </xdr:nvSpPr>
      <xdr:spPr bwMode="auto">
        <a:xfrm>
          <a:off x="4419600" y="26146125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288</xdr:row>
      <xdr:rowOff>0</xdr:rowOff>
    </xdr:from>
    <xdr:to>
      <xdr:col>5</xdr:col>
      <xdr:colOff>514350</xdr:colOff>
      <xdr:row>289</xdr:row>
      <xdr:rowOff>28574</xdr:rowOff>
    </xdr:to>
    <xdr:sp macro="" textlink="">
      <xdr:nvSpPr>
        <xdr:cNvPr id="1220" name="Text Box 2">
          <a:extLst>
            <a:ext uri="{FF2B5EF4-FFF2-40B4-BE49-F238E27FC236}">
              <a16:creationId xmlns:a16="http://schemas.microsoft.com/office/drawing/2014/main" id="{00000000-0008-0000-0400-0000C4040000}"/>
            </a:ext>
          </a:extLst>
        </xdr:cNvPr>
        <xdr:cNvSpPr txBox="1">
          <a:spLocks noChangeArrowheads="1"/>
        </xdr:cNvSpPr>
      </xdr:nvSpPr>
      <xdr:spPr bwMode="auto">
        <a:xfrm>
          <a:off x="6210300" y="2614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4</xdr:col>
      <xdr:colOff>76200</xdr:colOff>
      <xdr:row>289</xdr:row>
      <xdr:rowOff>28574</xdr:rowOff>
    </xdr:to>
    <xdr:sp macro="" textlink="">
      <xdr:nvSpPr>
        <xdr:cNvPr id="1221" name="Text Box 2">
          <a:extLst>
            <a:ext uri="{FF2B5EF4-FFF2-40B4-BE49-F238E27FC236}">
              <a16:creationId xmlns:a16="http://schemas.microsoft.com/office/drawing/2014/main" id="{00000000-0008-0000-0400-0000C5040000}"/>
            </a:ext>
          </a:extLst>
        </xdr:cNvPr>
        <xdr:cNvSpPr txBox="1">
          <a:spLocks noChangeArrowheads="1"/>
        </xdr:cNvSpPr>
      </xdr:nvSpPr>
      <xdr:spPr bwMode="auto">
        <a:xfrm>
          <a:off x="4419600" y="26146125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288</xdr:row>
      <xdr:rowOff>0</xdr:rowOff>
    </xdr:from>
    <xdr:to>
      <xdr:col>5</xdr:col>
      <xdr:colOff>514350</xdr:colOff>
      <xdr:row>289</xdr:row>
      <xdr:rowOff>28574</xdr:rowOff>
    </xdr:to>
    <xdr:sp macro="" textlink="">
      <xdr:nvSpPr>
        <xdr:cNvPr id="1222" name="Text Box 2">
          <a:extLst>
            <a:ext uri="{FF2B5EF4-FFF2-40B4-BE49-F238E27FC236}">
              <a16:creationId xmlns:a16="http://schemas.microsoft.com/office/drawing/2014/main" id="{00000000-0008-0000-0400-0000C6040000}"/>
            </a:ext>
          </a:extLst>
        </xdr:cNvPr>
        <xdr:cNvSpPr txBox="1">
          <a:spLocks noChangeArrowheads="1"/>
        </xdr:cNvSpPr>
      </xdr:nvSpPr>
      <xdr:spPr bwMode="auto">
        <a:xfrm>
          <a:off x="6210300" y="2614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288</xdr:row>
      <xdr:rowOff>0</xdr:rowOff>
    </xdr:from>
    <xdr:to>
      <xdr:col>5</xdr:col>
      <xdr:colOff>514350</xdr:colOff>
      <xdr:row>289</xdr:row>
      <xdr:rowOff>28573</xdr:rowOff>
    </xdr:to>
    <xdr:sp macro="" textlink="">
      <xdr:nvSpPr>
        <xdr:cNvPr id="1223" name="Text Box 2">
          <a:extLst>
            <a:ext uri="{FF2B5EF4-FFF2-40B4-BE49-F238E27FC236}">
              <a16:creationId xmlns:a16="http://schemas.microsoft.com/office/drawing/2014/main" id="{00000000-0008-0000-0400-0000C7040000}"/>
            </a:ext>
          </a:extLst>
        </xdr:cNvPr>
        <xdr:cNvSpPr txBox="1">
          <a:spLocks noChangeArrowheads="1"/>
        </xdr:cNvSpPr>
      </xdr:nvSpPr>
      <xdr:spPr bwMode="auto">
        <a:xfrm>
          <a:off x="6210300" y="26146125"/>
          <a:ext cx="762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288</xdr:row>
      <xdr:rowOff>0</xdr:rowOff>
    </xdr:from>
    <xdr:to>
      <xdr:col>5</xdr:col>
      <xdr:colOff>514350</xdr:colOff>
      <xdr:row>289</xdr:row>
      <xdr:rowOff>28574</xdr:rowOff>
    </xdr:to>
    <xdr:sp macro="" textlink="">
      <xdr:nvSpPr>
        <xdr:cNvPr id="1224" name="Text Box 2">
          <a:extLst>
            <a:ext uri="{FF2B5EF4-FFF2-40B4-BE49-F238E27FC236}">
              <a16:creationId xmlns:a16="http://schemas.microsoft.com/office/drawing/2014/main" id="{00000000-0008-0000-0400-0000C8040000}"/>
            </a:ext>
          </a:extLst>
        </xdr:cNvPr>
        <xdr:cNvSpPr txBox="1">
          <a:spLocks noChangeArrowheads="1"/>
        </xdr:cNvSpPr>
      </xdr:nvSpPr>
      <xdr:spPr bwMode="auto">
        <a:xfrm>
          <a:off x="6210300" y="2614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288</xdr:row>
      <xdr:rowOff>0</xdr:rowOff>
    </xdr:from>
    <xdr:to>
      <xdr:col>5</xdr:col>
      <xdr:colOff>514350</xdr:colOff>
      <xdr:row>289</xdr:row>
      <xdr:rowOff>28573</xdr:rowOff>
    </xdr:to>
    <xdr:sp macro="" textlink="">
      <xdr:nvSpPr>
        <xdr:cNvPr id="1225" name="Text Box 2">
          <a:extLst>
            <a:ext uri="{FF2B5EF4-FFF2-40B4-BE49-F238E27FC236}">
              <a16:creationId xmlns:a16="http://schemas.microsoft.com/office/drawing/2014/main" id="{00000000-0008-0000-0400-0000C9040000}"/>
            </a:ext>
          </a:extLst>
        </xdr:cNvPr>
        <xdr:cNvSpPr txBox="1">
          <a:spLocks noChangeArrowheads="1"/>
        </xdr:cNvSpPr>
      </xdr:nvSpPr>
      <xdr:spPr bwMode="auto">
        <a:xfrm>
          <a:off x="6210300" y="26146125"/>
          <a:ext cx="762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4</xdr:col>
      <xdr:colOff>76200</xdr:colOff>
      <xdr:row>289</xdr:row>
      <xdr:rowOff>28574</xdr:rowOff>
    </xdr:to>
    <xdr:sp macro="" textlink="">
      <xdr:nvSpPr>
        <xdr:cNvPr id="1226" name="Text Box 2">
          <a:extLst>
            <a:ext uri="{FF2B5EF4-FFF2-40B4-BE49-F238E27FC236}">
              <a16:creationId xmlns:a16="http://schemas.microsoft.com/office/drawing/2014/main" id="{00000000-0008-0000-0400-0000CA040000}"/>
            </a:ext>
          </a:extLst>
        </xdr:cNvPr>
        <xdr:cNvSpPr txBox="1">
          <a:spLocks noChangeArrowheads="1"/>
        </xdr:cNvSpPr>
      </xdr:nvSpPr>
      <xdr:spPr bwMode="auto">
        <a:xfrm>
          <a:off x="4419600" y="26146125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4</xdr:col>
      <xdr:colOff>76200</xdr:colOff>
      <xdr:row>289</xdr:row>
      <xdr:rowOff>28573</xdr:rowOff>
    </xdr:to>
    <xdr:sp macro="" textlink="">
      <xdr:nvSpPr>
        <xdr:cNvPr id="1227" name="Text Box 2">
          <a:extLst>
            <a:ext uri="{FF2B5EF4-FFF2-40B4-BE49-F238E27FC236}">
              <a16:creationId xmlns:a16="http://schemas.microsoft.com/office/drawing/2014/main" id="{00000000-0008-0000-0400-0000CB040000}"/>
            </a:ext>
          </a:extLst>
        </xdr:cNvPr>
        <xdr:cNvSpPr txBox="1">
          <a:spLocks noChangeArrowheads="1"/>
        </xdr:cNvSpPr>
      </xdr:nvSpPr>
      <xdr:spPr bwMode="auto">
        <a:xfrm>
          <a:off x="4419600" y="26146125"/>
          <a:ext cx="5334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4</xdr:col>
      <xdr:colOff>76200</xdr:colOff>
      <xdr:row>289</xdr:row>
      <xdr:rowOff>28574</xdr:rowOff>
    </xdr:to>
    <xdr:sp macro="" textlink="">
      <xdr:nvSpPr>
        <xdr:cNvPr id="1228" name="Text Box 2">
          <a:extLst>
            <a:ext uri="{FF2B5EF4-FFF2-40B4-BE49-F238E27FC236}">
              <a16:creationId xmlns:a16="http://schemas.microsoft.com/office/drawing/2014/main" id="{00000000-0008-0000-0400-0000CC040000}"/>
            </a:ext>
          </a:extLst>
        </xdr:cNvPr>
        <xdr:cNvSpPr txBox="1">
          <a:spLocks noChangeArrowheads="1"/>
        </xdr:cNvSpPr>
      </xdr:nvSpPr>
      <xdr:spPr bwMode="auto">
        <a:xfrm>
          <a:off x="4419600" y="26146125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4</xdr:col>
      <xdr:colOff>76200</xdr:colOff>
      <xdr:row>289</xdr:row>
      <xdr:rowOff>28574</xdr:rowOff>
    </xdr:to>
    <xdr:sp macro="" textlink="">
      <xdr:nvSpPr>
        <xdr:cNvPr id="1229" name="Text Box 2">
          <a:extLst>
            <a:ext uri="{FF2B5EF4-FFF2-40B4-BE49-F238E27FC236}">
              <a16:creationId xmlns:a16="http://schemas.microsoft.com/office/drawing/2014/main" id="{00000000-0008-0000-0400-0000CD040000}"/>
            </a:ext>
          </a:extLst>
        </xdr:cNvPr>
        <xdr:cNvSpPr txBox="1">
          <a:spLocks noChangeArrowheads="1"/>
        </xdr:cNvSpPr>
      </xdr:nvSpPr>
      <xdr:spPr bwMode="auto">
        <a:xfrm>
          <a:off x="4419600" y="26146125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4</xdr:col>
      <xdr:colOff>76200</xdr:colOff>
      <xdr:row>289</xdr:row>
      <xdr:rowOff>28573</xdr:rowOff>
    </xdr:to>
    <xdr:sp macro="" textlink="">
      <xdr:nvSpPr>
        <xdr:cNvPr id="1230" name="Text Box 2">
          <a:extLst>
            <a:ext uri="{FF2B5EF4-FFF2-40B4-BE49-F238E27FC236}">
              <a16:creationId xmlns:a16="http://schemas.microsoft.com/office/drawing/2014/main" id="{00000000-0008-0000-0400-0000CE040000}"/>
            </a:ext>
          </a:extLst>
        </xdr:cNvPr>
        <xdr:cNvSpPr txBox="1">
          <a:spLocks noChangeArrowheads="1"/>
        </xdr:cNvSpPr>
      </xdr:nvSpPr>
      <xdr:spPr bwMode="auto">
        <a:xfrm>
          <a:off x="4419600" y="26146125"/>
          <a:ext cx="5334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4</xdr:col>
      <xdr:colOff>76200</xdr:colOff>
      <xdr:row>289</xdr:row>
      <xdr:rowOff>28574</xdr:rowOff>
    </xdr:to>
    <xdr:sp macro="" textlink="">
      <xdr:nvSpPr>
        <xdr:cNvPr id="1231" name="Text Box 2">
          <a:extLst>
            <a:ext uri="{FF2B5EF4-FFF2-40B4-BE49-F238E27FC236}">
              <a16:creationId xmlns:a16="http://schemas.microsoft.com/office/drawing/2014/main" id="{00000000-0008-0000-0400-0000CF040000}"/>
            </a:ext>
          </a:extLst>
        </xdr:cNvPr>
        <xdr:cNvSpPr txBox="1">
          <a:spLocks noChangeArrowheads="1"/>
        </xdr:cNvSpPr>
      </xdr:nvSpPr>
      <xdr:spPr bwMode="auto">
        <a:xfrm>
          <a:off x="4419600" y="26146125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4</xdr:col>
      <xdr:colOff>514350</xdr:colOff>
      <xdr:row>289</xdr:row>
      <xdr:rowOff>28574</xdr:rowOff>
    </xdr:to>
    <xdr:sp macro="" textlink="">
      <xdr:nvSpPr>
        <xdr:cNvPr id="1232" name="Text Box 2">
          <a:extLst>
            <a:ext uri="{FF2B5EF4-FFF2-40B4-BE49-F238E27FC236}">
              <a16:creationId xmlns:a16="http://schemas.microsoft.com/office/drawing/2014/main" id="{00000000-0008-0000-0400-0000D0040000}"/>
            </a:ext>
          </a:extLst>
        </xdr:cNvPr>
        <xdr:cNvSpPr txBox="1">
          <a:spLocks noChangeArrowheads="1"/>
        </xdr:cNvSpPr>
      </xdr:nvSpPr>
      <xdr:spPr bwMode="auto">
        <a:xfrm>
          <a:off x="5314950" y="2614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4</xdr:col>
      <xdr:colOff>76200</xdr:colOff>
      <xdr:row>289</xdr:row>
      <xdr:rowOff>28574</xdr:rowOff>
    </xdr:to>
    <xdr:sp macro="" textlink="">
      <xdr:nvSpPr>
        <xdr:cNvPr id="1233" name="Text Box 2">
          <a:extLst>
            <a:ext uri="{FF2B5EF4-FFF2-40B4-BE49-F238E27FC236}">
              <a16:creationId xmlns:a16="http://schemas.microsoft.com/office/drawing/2014/main" id="{00000000-0008-0000-0400-0000D1040000}"/>
            </a:ext>
          </a:extLst>
        </xdr:cNvPr>
        <xdr:cNvSpPr txBox="1">
          <a:spLocks noChangeArrowheads="1"/>
        </xdr:cNvSpPr>
      </xdr:nvSpPr>
      <xdr:spPr bwMode="auto">
        <a:xfrm>
          <a:off x="4419600" y="26146125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4</xdr:col>
      <xdr:colOff>514350</xdr:colOff>
      <xdr:row>289</xdr:row>
      <xdr:rowOff>28574</xdr:rowOff>
    </xdr:to>
    <xdr:sp macro="" textlink="">
      <xdr:nvSpPr>
        <xdr:cNvPr id="1234" name="Text Box 2">
          <a:extLst>
            <a:ext uri="{FF2B5EF4-FFF2-40B4-BE49-F238E27FC236}">
              <a16:creationId xmlns:a16="http://schemas.microsoft.com/office/drawing/2014/main" id="{00000000-0008-0000-0400-0000D2040000}"/>
            </a:ext>
          </a:extLst>
        </xdr:cNvPr>
        <xdr:cNvSpPr txBox="1">
          <a:spLocks noChangeArrowheads="1"/>
        </xdr:cNvSpPr>
      </xdr:nvSpPr>
      <xdr:spPr bwMode="auto">
        <a:xfrm>
          <a:off x="5314950" y="2614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4</xdr:col>
      <xdr:colOff>514350</xdr:colOff>
      <xdr:row>289</xdr:row>
      <xdr:rowOff>28573</xdr:rowOff>
    </xdr:to>
    <xdr:sp macro="" textlink="">
      <xdr:nvSpPr>
        <xdr:cNvPr id="1235" name="Text Box 2">
          <a:extLst>
            <a:ext uri="{FF2B5EF4-FFF2-40B4-BE49-F238E27FC236}">
              <a16:creationId xmlns:a16="http://schemas.microsoft.com/office/drawing/2014/main" id="{00000000-0008-0000-0400-0000D3040000}"/>
            </a:ext>
          </a:extLst>
        </xdr:cNvPr>
        <xdr:cNvSpPr txBox="1">
          <a:spLocks noChangeArrowheads="1"/>
        </xdr:cNvSpPr>
      </xdr:nvSpPr>
      <xdr:spPr bwMode="auto">
        <a:xfrm>
          <a:off x="5314950" y="26146125"/>
          <a:ext cx="762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4</xdr:col>
      <xdr:colOff>514350</xdr:colOff>
      <xdr:row>289</xdr:row>
      <xdr:rowOff>28574</xdr:rowOff>
    </xdr:to>
    <xdr:sp macro="" textlink="">
      <xdr:nvSpPr>
        <xdr:cNvPr id="1236" name="Text Box 2">
          <a:extLst>
            <a:ext uri="{FF2B5EF4-FFF2-40B4-BE49-F238E27FC236}">
              <a16:creationId xmlns:a16="http://schemas.microsoft.com/office/drawing/2014/main" id="{00000000-0008-0000-0400-0000D4040000}"/>
            </a:ext>
          </a:extLst>
        </xdr:cNvPr>
        <xdr:cNvSpPr txBox="1">
          <a:spLocks noChangeArrowheads="1"/>
        </xdr:cNvSpPr>
      </xdr:nvSpPr>
      <xdr:spPr bwMode="auto">
        <a:xfrm>
          <a:off x="5314950" y="2614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4</xdr:col>
      <xdr:colOff>514350</xdr:colOff>
      <xdr:row>289</xdr:row>
      <xdr:rowOff>28573</xdr:rowOff>
    </xdr:to>
    <xdr:sp macro="" textlink="">
      <xdr:nvSpPr>
        <xdr:cNvPr id="1237" name="Text Box 2">
          <a:extLst>
            <a:ext uri="{FF2B5EF4-FFF2-40B4-BE49-F238E27FC236}">
              <a16:creationId xmlns:a16="http://schemas.microsoft.com/office/drawing/2014/main" id="{00000000-0008-0000-0400-0000D5040000}"/>
            </a:ext>
          </a:extLst>
        </xdr:cNvPr>
        <xdr:cNvSpPr txBox="1">
          <a:spLocks noChangeArrowheads="1"/>
        </xdr:cNvSpPr>
      </xdr:nvSpPr>
      <xdr:spPr bwMode="auto">
        <a:xfrm>
          <a:off x="5314950" y="26146125"/>
          <a:ext cx="762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4</xdr:col>
      <xdr:colOff>76200</xdr:colOff>
      <xdr:row>289</xdr:row>
      <xdr:rowOff>28574</xdr:rowOff>
    </xdr:to>
    <xdr:sp macro="" textlink="">
      <xdr:nvSpPr>
        <xdr:cNvPr id="1238" name="Text Box 2">
          <a:extLst>
            <a:ext uri="{FF2B5EF4-FFF2-40B4-BE49-F238E27FC236}">
              <a16:creationId xmlns:a16="http://schemas.microsoft.com/office/drawing/2014/main" id="{00000000-0008-0000-0400-0000D6040000}"/>
            </a:ext>
          </a:extLst>
        </xdr:cNvPr>
        <xdr:cNvSpPr txBox="1">
          <a:spLocks noChangeArrowheads="1"/>
        </xdr:cNvSpPr>
      </xdr:nvSpPr>
      <xdr:spPr bwMode="auto">
        <a:xfrm>
          <a:off x="4419600" y="26146125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4</xdr:col>
      <xdr:colOff>76200</xdr:colOff>
      <xdr:row>289</xdr:row>
      <xdr:rowOff>28573</xdr:rowOff>
    </xdr:to>
    <xdr:sp macro="" textlink="">
      <xdr:nvSpPr>
        <xdr:cNvPr id="1239" name="Text Box 2">
          <a:extLst>
            <a:ext uri="{FF2B5EF4-FFF2-40B4-BE49-F238E27FC236}">
              <a16:creationId xmlns:a16="http://schemas.microsoft.com/office/drawing/2014/main" id="{00000000-0008-0000-0400-0000D7040000}"/>
            </a:ext>
          </a:extLst>
        </xdr:cNvPr>
        <xdr:cNvSpPr txBox="1">
          <a:spLocks noChangeArrowheads="1"/>
        </xdr:cNvSpPr>
      </xdr:nvSpPr>
      <xdr:spPr bwMode="auto">
        <a:xfrm>
          <a:off x="4419600" y="26146125"/>
          <a:ext cx="5334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4</xdr:col>
      <xdr:colOff>76200</xdr:colOff>
      <xdr:row>289</xdr:row>
      <xdr:rowOff>28574</xdr:rowOff>
    </xdr:to>
    <xdr:sp macro="" textlink="">
      <xdr:nvSpPr>
        <xdr:cNvPr id="1240" name="Text Box 2">
          <a:extLst>
            <a:ext uri="{FF2B5EF4-FFF2-40B4-BE49-F238E27FC236}">
              <a16:creationId xmlns:a16="http://schemas.microsoft.com/office/drawing/2014/main" id="{00000000-0008-0000-0400-0000D8040000}"/>
            </a:ext>
          </a:extLst>
        </xdr:cNvPr>
        <xdr:cNvSpPr txBox="1">
          <a:spLocks noChangeArrowheads="1"/>
        </xdr:cNvSpPr>
      </xdr:nvSpPr>
      <xdr:spPr bwMode="auto">
        <a:xfrm>
          <a:off x="4419600" y="26146125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4</xdr:col>
      <xdr:colOff>76200</xdr:colOff>
      <xdr:row>289</xdr:row>
      <xdr:rowOff>28574</xdr:rowOff>
    </xdr:to>
    <xdr:sp macro="" textlink="">
      <xdr:nvSpPr>
        <xdr:cNvPr id="1241" name="Text Box 2">
          <a:extLst>
            <a:ext uri="{FF2B5EF4-FFF2-40B4-BE49-F238E27FC236}">
              <a16:creationId xmlns:a16="http://schemas.microsoft.com/office/drawing/2014/main" id="{00000000-0008-0000-0400-0000D9040000}"/>
            </a:ext>
          </a:extLst>
        </xdr:cNvPr>
        <xdr:cNvSpPr txBox="1">
          <a:spLocks noChangeArrowheads="1"/>
        </xdr:cNvSpPr>
      </xdr:nvSpPr>
      <xdr:spPr bwMode="auto">
        <a:xfrm>
          <a:off x="4419600" y="26146125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4</xdr:col>
      <xdr:colOff>76200</xdr:colOff>
      <xdr:row>289</xdr:row>
      <xdr:rowOff>28573</xdr:rowOff>
    </xdr:to>
    <xdr:sp macro="" textlink="">
      <xdr:nvSpPr>
        <xdr:cNvPr id="1242" name="Text Box 2">
          <a:extLst>
            <a:ext uri="{FF2B5EF4-FFF2-40B4-BE49-F238E27FC236}">
              <a16:creationId xmlns:a16="http://schemas.microsoft.com/office/drawing/2014/main" id="{00000000-0008-0000-0400-0000DA040000}"/>
            </a:ext>
          </a:extLst>
        </xdr:cNvPr>
        <xdr:cNvSpPr txBox="1">
          <a:spLocks noChangeArrowheads="1"/>
        </xdr:cNvSpPr>
      </xdr:nvSpPr>
      <xdr:spPr bwMode="auto">
        <a:xfrm>
          <a:off x="4419600" y="26146125"/>
          <a:ext cx="5334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5</xdr:col>
      <xdr:colOff>76200</xdr:colOff>
      <xdr:row>289</xdr:row>
      <xdr:rowOff>28574</xdr:rowOff>
    </xdr:to>
    <xdr:sp macro="" textlink="">
      <xdr:nvSpPr>
        <xdr:cNvPr id="1243" name="Text Box 2">
          <a:extLst>
            <a:ext uri="{FF2B5EF4-FFF2-40B4-BE49-F238E27FC236}">
              <a16:creationId xmlns:a16="http://schemas.microsoft.com/office/drawing/2014/main" id="{00000000-0008-0000-0400-0000DB040000}"/>
            </a:ext>
          </a:extLst>
        </xdr:cNvPr>
        <xdr:cNvSpPr txBox="1">
          <a:spLocks noChangeArrowheads="1"/>
        </xdr:cNvSpPr>
      </xdr:nvSpPr>
      <xdr:spPr bwMode="auto">
        <a:xfrm>
          <a:off x="5314950" y="26146125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5</xdr:col>
      <xdr:colOff>76200</xdr:colOff>
      <xdr:row>289</xdr:row>
      <xdr:rowOff>28574</xdr:rowOff>
    </xdr:to>
    <xdr:sp macro="" textlink="">
      <xdr:nvSpPr>
        <xdr:cNvPr id="1244" name="Text Box 2">
          <a:extLst>
            <a:ext uri="{FF2B5EF4-FFF2-40B4-BE49-F238E27FC236}">
              <a16:creationId xmlns:a16="http://schemas.microsoft.com/office/drawing/2014/main" id="{00000000-0008-0000-0400-0000DC040000}"/>
            </a:ext>
          </a:extLst>
        </xdr:cNvPr>
        <xdr:cNvSpPr txBox="1">
          <a:spLocks noChangeArrowheads="1"/>
        </xdr:cNvSpPr>
      </xdr:nvSpPr>
      <xdr:spPr bwMode="auto">
        <a:xfrm>
          <a:off x="5314950" y="26146125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5</xdr:col>
      <xdr:colOff>76200</xdr:colOff>
      <xdr:row>289</xdr:row>
      <xdr:rowOff>28574</xdr:rowOff>
    </xdr:to>
    <xdr:sp macro="" textlink="">
      <xdr:nvSpPr>
        <xdr:cNvPr id="1245" name="Text Box 2">
          <a:extLst>
            <a:ext uri="{FF2B5EF4-FFF2-40B4-BE49-F238E27FC236}">
              <a16:creationId xmlns:a16="http://schemas.microsoft.com/office/drawing/2014/main" id="{00000000-0008-0000-0400-0000DD040000}"/>
            </a:ext>
          </a:extLst>
        </xdr:cNvPr>
        <xdr:cNvSpPr txBox="1">
          <a:spLocks noChangeArrowheads="1"/>
        </xdr:cNvSpPr>
      </xdr:nvSpPr>
      <xdr:spPr bwMode="auto">
        <a:xfrm>
          <a:off x="5314950" y="26146125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5</xdr:col>
      <xdr:colOff>76200</xdr:colOff>
      <xdr:row>289</xdr:row>
      <xdr:rowOff>28573</xdr:rowOff>
    </xdr:to>
    <xdr:sp macro="" textlink="">
      <xdr:nvSpPr>
        <xdr:cNvPr id="1246" name="Text Box 2">
          <a:extLst>
            <a:ext uri="{FF2B5EF4-FFF2-40B4-BE49-F238E27FC236}">
              <a16:creationId xmlns:a16="http://schemas.microsoft.com/office/drawing/2014/main" id="{00000000-0008-0000-0400-0000DE040000}"/>
            </a:ext>
          </a:extLst>
        </xdr:cNvPr>
        <xdr:cNvSpPr txBox="1">
          <a:spLocks noChangeArrowheads="1"/>
        </xdr:cNvSpPr>
      </xdr:nvSpPr>
      <xdr:spPr bwMode="auto">
        <a:xfrm>
          <a:off x="5314950" y="26146125"/>
          <a:ext cx="5334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5</xdr:col>
      <xdr:colOff>76200</xdr:colOff>
      <xdr:row>289</xdr:row>
      <xdr:rowOff>28574</xdr:rowOff>
    </xdr:to>
    <xdr:sp macro="" textlink="">
      <xdr:nvSpPr>
        <xdr:cNvPr id="1247" name="Text Box 2">
          <a:extLst>
            <a:ext uri="{FF2B5EF4-FFF2-40B4-BE49-F238E27FC236}">
              <a16:creationId xmlns:a16="http://schemas.microsoft.com/office/drawing/2014/main" id="{00000000-0008-0000-0400-0000DF040000}"/>
            </a:ext>
          </a:extLst>
        </xdr:cNvPr>
        <xdr:cNvSpPr txBox="1">
          <a:spLocks noChangeArrowheads="1"/>
        </xdr:cNvSpPr>
      </xdr:nvSpPr>
      <xdr:spPr bwMode="auto">
        <a:xfrm>
          <a:off x="5314950" y="26146125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5</xdr:col>
      <xdr:colOff>76200</xdr:colOff>
      <xdr:row>289</xdr:row>
      <xdr:rowOff>28574</xdr:rowOff>
    </xdr:to>
    <xdr:sp macro="" textlink="">
      <xdr:nvSpPr>
        <xdr:cNvPr id="1248" name="Text Box 2">
          <a:extLst>
            <a:ext uri="{FF2B5EF4-FFF2-40B4-BE49-F238E27FC236}">
              <a16:creationId xmlns:a16="http://schemas.microsoft.com/office/drawing/2014/main" id="{00000000-0008-0000-0400-0000E0040000}"/>
            </a:ext>
          </a:extLst>
        </xdr:cNvPr>
        <xdr:cNvSpPr txBox="1">
          <a:spLocks noChangeArrowheads="1"/>
        </xdr:cNvSpPr>
      </xdr:nvSpPr>
      <xdr:spPr bwMode="auto">
        <a:xfrm>
          <a:off x="5314950" y="26146125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5</xdr:col>
      <xdr:colOff>76200</xdr:colOff>
      <xdr:row>289</xdr:row>
      <xdr:rowOff>28573</xdr:rowOff>
    </xdr:to>
    <xdr:sp macro="" textlink="">
      <xdr:nvSpPr>
        <xdr:cNvPr id="1249" name="Text Box 2">
          <a:extLst>
            <a:ext uri="{FF2B5EF4-FFF2-40B4-BE49-F238E27FC236}">
              <a16:creationId xmlns:a16="http://schemas.microsoft.com/office/drawing/2014/main" id="{00000000-0008-0000-0400-0000E1040000}"/>
            </a:ext>
          </a:extLst>
        </xdr:cNvPr>
        <xdr:cNvSpPr txBox="1">
          <a:spLocks noChangeArrowheads="1"/>
        </xdr:cNvSpPr>
      </xdr:nvSpPr>
      <xdr:spPr bwMode="auto">
        <a:xfrm>
          <a:off x="5314950" y="26146125"/>
          <a:ext cx="5334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289</xdr:row>
      <xdr:rowOff>0</xdr:rowOff>
    </xdr:from>
    <xdr:to>
      <xdr:col>3</xdr:col>
      <xdr:colOff>76200</xdr:colOff>
      <xdr:row>290</xdr:row>
      <xdr:rowOff>28576</xdr:rowOff>
    </xdr:to>
    <xdr:sp macro="" textlink="">
      <xdr:nvSpPr>
        <xdr:cNvPr id="1250" name="Text Box 2">
          <a:extLst>
            <a:ext uri="{FF2B5EF4-FFF2-40B4-BE49-F238E27FC236}">
              <a16:creationId xmlns:a16="http://schemas.microsoft.com/office/drawing/2014/main" id="{00000000-0008-0000-0400-0000E2040000}"/>
            </a:ext>
          </a:extLst>
        </xdr:cNvPr>
        <xdr:cNvSpPr txBox="1">
          <a:spLocks noChangeArrowheads="1"/>
        </xdr:cNvSpPr>
      </xdr:nvSpPr>
      <xdr:spPr bwMode="auto">
        <a:xfrm>
          <a:off x="3981450" y="26308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289</xdr:row>
      <xdr:rowOff>0</xdr:rowOff>
    </xdr:from>
    <xdr:to>
      <xdr:col>3</xdr:col>
      <xdr:colOff>514350</xdr:colOff>
      <xdr:row>290</xdr:row>
      <xdr:rowOff>28576</xdr:rowOff>
    </xdr:to>
    <xdr:sp macro="" textlink="">
      <xdr:nvSpPr>
        <xdr:cNvPr id="1251" name="Text Box 2">
          <a:extLst>
            <a:ext uri="{FF2B5EF4-FFF2-40B4-BE49-F238E27FC236}">
              <a16:creationId xmlns:a16="http://schemas.microsoft.com/office/drawing/2014/main" id="{00000000-0008-0000-0400-0000E3040000}"/>
            </a:ext>
          </a:extLst>
        </xdr:cNvPr>
        <xdr:cNvSpPr txBox="1">
          <a:spLocks noChangeArrowheads="1"/>
        </xdr:cNvSpPr>
      </xdr:nvSpPr>
      <xdr:spPr bwMode="auto">
        <a:xfrm>
          <a:off x="4419600" y="26308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289</xdr:row>
      <xdr:rowOff>0</xdr:rowOff>
    </xdr:from>
    <xdr:to>
      <xdr:col>3</xdr:col>
      <xdr:colOff>76200</xdr:colOff>
      <xdr:row>290</xdr:row>
      <xdr:rowOff>28576</xdr:rowOff>
    </xdr:to>
    <xdr:sp macro="" textlink="">
      <xdr:nvSpPr>
        <xdr:cNvPr id="1252" name="Text Box 2">
          <a:extLst>
            <a:ext uri="{FF2B5EF4-FFF2-40B4-BE49-F238E27FC236}">
              <a16:creationId xmlns:a16="http://schemas.microsoft.com/office/drawing/2014/main" id="{00000000-0008-0000-0400-0000E4040000}"/>
            </a:ext>
          </a:extLst>
        </xdr:cNvPr>
        <xdr:cNvSpPr txBox="1">
          <a:spLocks noChangeArrowheads="1"/>
        </xdr:cNvSpPr>
      </xdr:nvSpPr>
      <xdr:spPr bwMode="auto">
        <a:xfrm>
          <a:off x="3981450" y="26308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289</xdr:row>
      <xdr:rowOff>0</xdr:rowOff>
    </xdr:from>
    <xdr:to>
      <xdr:col>3</xdr:col>
      <xdr:colOff>514350</xdr:colOff>
      <xdr:row>290</xdr:row>
      <xdr:rowOff>28576</xdr:rowOff>
    </xdr:to>
    <xdr:sp macro="" textlink="">
      <xdr:nvSpPr>
        <xdr:cNvPr id="1253" name="Text Box 2">
          <a:extLst>
            <a:ext uri="{FF2B5EF4-FFF2-40B4-BE49-F238E27FC236}">
              <a16:creationId xmlns:a16="http://schemas.microsoft.com/office/drawing/2014/main" id="{00000000-0008-0000-0400-0000E5040000}"/>
            </a:ext>
          </a:extLst>
        </xdr:cNvPr>
        <xdr:cNvSpPr txBox="1">
          <a:spLocks noChangeArrowheads="1"/>
        </xdr:cNvSpPr>
      </xdr:nvSpPr>
      <xdr:spPr bwMode="auto">
        <a:xfrm>
          <a:off x="4419600" y="26308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289</xdr:row>
      <xdr:rowOff>0</xdr:rowOff>
    </xdr:from>
    <xdr:to>
      <xdr:col>3</xdr:col>
      <xdr:colOff>514350</xdr:colOff>
      <xdr:row>290</xdr:row>
      <xdr:rowOff>28575</xdr:rowOff>
    </xdr:to>
    <xdr:sp macro="" textlink="">
      <xdr:nvSpPr>
        <xdr:cNvPr id="1254" name="Text Box 2">
          <a:extLst>
            <a:ext uri="{FF2B5EF4-FFF2-40B4-BE49-F238E27FC236}">
              <a16:creationId xmlns:a16="http://schemas.microsoft.com/office/drawing/2014/main" id="{00000000-0008-0000-0400-0000E6040000}"/>
            </a:ext>
          </a:extLst>
        </xdr:cNvPr>
        <xdr:cNvSpPr txBox="1">
          <a:spLocks noChangeArrowheads="1"/>
        </xdr:cNvSpPr>
      </xdr:nvSpPr>
      <xdr:spPr bwMode="auto">
        <a:xfrm>
          <a:off x="4419600" y="26308050"/>
          <a:ext cx="762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289</xdr:row>
      <xdr:rowOff>0</xdr:rowOff>
    </xdr:from>
    <xdr:to>
      <xdr:col>3</xdr:col>
      <xdr:colOff>514350</xdr:colOff>
      <xdr:row>290</xdr:row>
      <xdr:rowOff>28576</xdr:rowOff>
    </xdr:to>
    <xdr:sp macro="" textlink="">
      <xdr:nvSpPr>
        <xdr:cNvPr id="1255" name="Text Box 2">
          <a:extLst>
            <a:ext uri="{FF2B5EF4-FFF2-40B4-BE49-F238E27FC236}">
              <a16:creationId xmlns:a16="http://schemas.microsoft.com/office/drawing/2014/main" id="{00000000-0008-0000-0400-0000E7040000}"/>
            </a:ext>
          </a:extLst>
        </xdr:cNvPr>
        <xdr:cNvSpPr txBox="1">
          <a:spLocks noChangeArrowheads="1"/>
        </xdr:cNvSpPr>
      </xdr:nvSpPr>
      <xdr:spPr bwMode="auto">
        <a:xfrm>
          <a:off x="4419600" y="26308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289</xdr:row>
      <xdr:rowOff>0</xdr:rowOff>
    </xdr:from>
    <xdr:to>
      <xdr:col>3</xdr:col>
      <xdr:colOff>514350</xdr:colOff>
      <xdr:row>290</xdr:row>
      <xdr:rowOff>28575</xdr:rowOff>
    </xdr:to>
    <xdr:sp macro="" textlink="">
      <xdr:nvSpPr>
        <xdr:cNvPr id="1256" name="Text Box 2">
          <a:extLst>
            <a:ext uri="{FF2B5EF4-FFF2-40B4-BE49-F238E27FC236}">
              <a16:creationId xmlns:a16="http://schemas.microsoft.com/office/drawing/2014/main" id="{00000000-0008-0000-0400-0000E8040000}"/>
            </a:ext>
          </a:extLst>
        </xdr:cNvPr>
        <xdr:cNvSpPr txBox="1">
          <a:spLocks noChangeArrowheads="1"/>
        </xdr:cNvSpPr>
      </xdr:nvSpPr>
      <xdr:spPr bwMode="auto">
        <a:xfrm>
          <a:off x="4419600" y="26308050"/>
          <a:ext cx="762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289</xdr:row>
      <xdr:rowOff>0</xdr:rowOff>
    </xdr:from>
    <xdr:to>
      <xdr:col>3</xdr:col>
      <xdr:colOff>76200</xdr:colOff>
      <xdr:row>290</xdr:row>
      <xdr:rowOff>28576</xdr:rowOff>
    </xdr:to>
    <xdr:sp macro="" textlink="">
      <xdr:nvSpPr>
        <xdr:cNvPr id="1257" name="Text Box 2">
          <a:extLst>
            <a:ext uri="{FF2B5EF4-FFF2-40B4-BE49-F238E27FC236}">
              <a16:creationId xmlns:a16="http://schemas.microsoft.com/office/drawing/2014/main" id="{00000000-0008-0000-0400-0000E9040000}"/>
            </a:ext>
          </a:extLst>
        </xdr:cNvPr>
        <xdr:cNvSpPr txBox="1">
          <a:spLocks noChangeArrowheads="1"/>
        </xdr:cNvSpPr>
      </xdr:nvSpPr>
      <xdr:spPr bwMode="auto">
        <a:xfrm>
          <a:off x="3981450" y="26308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289</xdr:row>
      <xdr:rowOff>0</xdr:rowOff>
    </xdr:from>
    <xdr:to>
      <xdr:col>3</xdr:col>
      <xdr:colOff>76200</xdr:colOff>
      <xdr:row>290</xdr:row>
      <xdr:rowOff>28575</xdr:rowOff>
    </xdr:to>
    <xdr:sp macro="" textlink="">
      <xdr:nvSpPr>
        <xdr:cNvPr id="1258" name="Text Box 2">
          <a:extLst>
            <a:ext uri="{FF2B5EF4-FFF2-40B4-BE49-F238E27FC236}">
              <a16:creationId xmlns:a16="http://schemas.microsoft.com/office/drawing/2014/main" id="{00000000-0008-0000-0400-0000EA040000}"/>
            </a:ext>
          </a:extLst>
        </xdr:cNvPr>
        <xdr:cNvSpPr txBox="1">
          <a:spLocks noChangeArrowheads="1"/>
        </xdr:cNvSpPr>
      </xdr:nvSpPr>
      <xdr:spPr bwMode="auto">
        <a:xfrm>
          <a:off x="3981450" y="26308050"/>
          <a:ext cx="762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289</xdr:row>
      <xdr:rowOff>0</xdr:rowOff>
    </xdr:from>
    <xdr:to>
      <xdr:col>3</xdr:col>
      <xdr:colOff>76200</xdr:colOff>
      <xdr:row>290</xdr:row>
      <xdr:rowOff>28576</xdr:rowOff>
    </xdr:to>
    <xdr:sp macro="" textlink="">
      <xdr:nvSpPr>
        <xdr:cNvPr id="1259" name="Text Box 2">
          <a:extLst>
            <a:ext uri="{FF2B5EF4-FFF2-40B4-BE49-F238E27FC236}">
              <a16:creationId xmlns:a16="http://schemas.microsoft.com/office/drawing/2014/main" id="{00000000-0008-0000-0400-0000EB040000}"/>
            </a:ext>
          </a:extLst>
        </xdr:cNvPr>
        <xdr:cNvSpPr txBox="1">
          <a:spLocks noChangeArrowheads="1"/>
        </xdr:cNvSpPr>
      </xdr:nvSpPr>
      <xdr:spPr bwMode="auto">
        <a:xfrm>
          <a:off x="3981450" y="26308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289</xdr:row>
      <xdr:rowOff>0</xdr:rowOff>
    </xdr:from>
    <xdr:to>
      <xdr:col>3</xdr:col>
      <xdr:colOff>76200</xdr:colOff>
      <xdr:row>290</xdr:row>
      <xdr:rowOff>28576</xdr:rowOff>
    </xdr:to>
    <xdr:sp macro="" textlink="">
      <xdr:nvSpPr>
        <xdr:cNvPr id="1260" name="Text Box 2">
          <a:extLst>
            <a:ext uri="{FF2B5EF4-FFF2-40B4-BE49-F238E27FC236}">
              <a16:creationId xmlns:a16="http://schemas.microsoft.com/office/drawing/2014/main" id="{00000000-0008-0000-0400-0000EC040000}"/>
            </a:ext>
          </a:extLst>
        </xdr:cNvPr>
        <xdr:cNvSpPr txBox="1">
          <a:spLocks noChangeArrowheads="1"/>
        </xdr:cNvSpPr>
      </xdr:nvSpPr>
      <xdr:spPr bwMode="auto">
        <a:xfrm>
          <a:off x="3981450" y="26308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289</xdr:row>
      <xdr:rowOff>0</xdr:rowOff>
    </xdr:from>
    <xdr:to>
      <xdr:col>3</xdr:col>
      <xdr:colOff>76200</xdr:colOff>
      <xdr:row>290</xdr:row>
      <xdr:rowOff>28575</xdr:rowOff>
    </xdr:to>
    <xdr:sp macro="" textlink="">
      <xdr:nvSpPr>
        <xdr:cNvPr id="1261" name="Text Box 2">
          <a:extLst>
            <a:ext uri="{FF2B5EF4-FFF2-40B4-BE49-F238E27FC236}">
              <a16:creationId xmlns:a16="http://schemas.microsoft.com/office/drawing/2014/main" id="{00000000-0008-0000-0400-0000ED040000}"/>
            </a:ext>
          </a:extLst>
        </xdr:cNvPr>
        <xdr:cNvSpPr txBox="1">
          <a:spLocks noChangeArrowheads="1"/>
        </xdr:cNvSpPr>
      </xdr:nvSpPr>
      <xdr:spPr bwMode="auto">
        <a:xfrm>
          <a:off x="3981450" y="26308050"/>
          <a:ext cx="762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289</xdr:row>
      <xdr:rowOff>0</xdr:rowOff>
    </xdr:from>
    <xdr:to>
      <xdr:col>4</xdr:col>
      <xdr:colOff>76200</xdr:colOff>
      <xdr:row>290</xdr:row>
      <xdr:rowOff>28576</xdr:rowOff>
    </xdr:to>
    <xdr:sp macro="" textlink="">
      <xdr:nvSpPr>
        <xdr:cNvPr id="1262" name="Text Box 2">
          <a:extLst>
            <a:ext uri="{FF2B5EF4-FFF2-40B4-BE49-F238E27FC236}">
              <a16:creationId xmlns:a16="http://schemas.microsoft.com/office/drawing/2014/main" id="{00000000-0008-0000-0400-0000EE040000}"/>
            </a:ext>
          </a:extLst>
        </xdr:cNvPr>
        <xdr:cNvSpPr txBox="1">
          <a:spLocks noChangeArrowheads="1"/>
        </xdr:cNvSpPr>
      </xdr:nvSpPr>
      <xdr:spPr bwMode="auto">
        <a:xfrm>
          <a:off x="4419600" y="26308050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289</xdr:row>
      <xdr:rowOff>0</xdr:rowOff>
    </xdr:from>
    <xdr:to>
      <xdr:col>5</xdr:col>
      <xdr:colOff>514350</xdr:colOff>
      <xdr:row>290</xdr:row>
      <xdr:rowOff>28576</xdr:rowOff>
    </xdr:to>
    <xdr:sp macro="" textlink="">
      <xdr:nvSpPr>
        <xdr:cNvPr id="1263" name="Text Box 2">
          <a:extLst>
            <a:ext uri="{FF2B5EF4-FFF2-40B4-BE49-F238E27FC236}">
              <a16:creationId xmlns:a16="http://schemas.microsoft.com/office/drawing/2014/main" id="{00000000-0008-0000-0400-0000EF040000}"/>
            </a:ext>
          </a:extLst>
        </xdr:cNvPr>
        <xdr:cNvSpPr txBox="1">
          <a:spLocks noChangeArrowheads="1"/>
        </xdr:cNvSpPr>
      </xdr:nvSpPr>
      <xdr:spPr bwMode="auto">
        <a:xfrm>
          <a:off x="6210300" y="26308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289</xdr:row>
      <xdr:rowOff>0</xdr:rowOff>
    </xdr:from>
    <xdr:to>
      <xdr:col>4</xdr:col>
      <xdr:colOff>76200</xdr:colOff>
      <xdr:row>290</xdr:row>
      <xdr:rowOff>28576</xdr:rowOff>
    </xdr:to>
    <xdr:sp macro="" textlink="">
      <xdr:nvSpPr>
        <xdr:cNvPr id="1264" name="Text Box 2">
          <a:extLst>
            <a:ext uri="{FF2B5EF4-FFF2-40B4-BE49-F238E27FC236}">
              <a16:creationId xmlns:a16="http://schemas.microsoft.com/office/drawing/2014/main" id="{00000000-0008-0000-0400-0000F0040000}"/>
            </a:ext>
          </a:extLst>
        </xdr:cNvPr>
        <xdr:cNvSpPr txBox="1">
          <a:spLocks noChangeArrowheads="1"/>
        </xdr:cNvSpPr>
      </xdr:nvSpPr>
      <xdr:spPr bwMode="auto">
        <a:xfrm>
          <a:off x="4419600" y="26308050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289</xdr:row>
      <xdr:rowOff>0</xdr:rowOff>
    </xdr:from>
    <xdr:to>
      <xdr:col>5</xdr:col>
      <xdr:colOff>514350</xdr:colOff>
      <xdr:row>290</xdr:row>
      <xdr:rowOff>28576</xdr:rowOff>
    </xdr:to>
    <xdr:sp macro="" textlink="">
      <xdr:nvSpPr>
        <xdr:cNvPr id="1265" name="Text Box 2">
          <a:extLst>
            <a:ext uri="{FF2B5EF4-FFF2-40B4-BE49-F238E27FC236}">
              <a16:creationId xmlns:a16="http://schemas.microsoft.com/office/drawing/2014/main" id="{00000000-0008-0000-0400-0000F1040000}"/>
            </a:ext>
          </a:extLst>
        </xdr:cNvPr>
        <xdr:cNvSpPr txBox="1">
          <a:spLocks noChangeArrowheads="1"/>
        </xdr:cNvSpPr>
      </xdr:nvSpPr>
      <xdr:spPr bwMode="auto">
        <a:xfrm>
          <a:off x="6210300" y="26308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289</xdr:row>
      <xdr:rowOff>0</xdr:rowOff>
    </xdr:from>
    <xdr:to>
      <xdr:col>5</xdr:col>
      <xdr:colOff>514350</xdr:colOff>
      <xdr:row>290</xdr:row>
      <xdr:rowOff>28575</xdr:rowOff>
    </xdr:to>
    <xdr:sp macro="" textlink="">
      <xdr:nvSpPr>
        <xdr:cNvPr id="1266" name="Text Box 2">
          <a:extLst>
            <a:ext uri="{FF2B5EF4-FFF2-40B4-BE49-F238E27FC236}">
              <a16:creationId xmlns:a16="http://schemas.microsoft.com/office/drawing/2014/main" id="{00000000-0008-0000-0400-0000F2040000}"/>
            </a:ext>
          </a:extLst>
        </xdr:cNvPr>
        <xdr:cNvSpPr txBox="1">
          <a:spLocks noChangeArrowheads="1"/>
        </xdr:cNvSpPr>
      </xdr:nvSpPr>
      <xdr:spPr bwMode="auto">
        <a:xfrm>
          <a:off x="6210300" y="26308050"/>
          <a:ext cx="762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289</xdr:row>
      <xdr:rowOff>0</xdr:rowOff>
    </xdr:from>
    <xdr:to>
      <xdr:col>5</xdr:col>
      <xdr:colOff>514350</xdr:colOff>
      <xdr:row>290</xdr:row>
      <xdr:rowOff>28576</xdr:rowOff>
    </xdr:to>
    <xdr:sp macro="" textlink="">
      <xdr:nvSpPr>
        <xdr:cNvPr id="1267" name="Text Box 2">
          <a:extLst>
            <a:ext uri="{FF2B5EF4-FFF2-40B4-BE49-F238E27FC236}">
              <a16:creationId xmlns:a16="http://schemas.microsoft.com/office/drawing/2014/main" id="{00000000-0008-0000-0400-0000F3040000}"/>
            </a:ext>
          </a:extLst>
        </xdr:cNvPr>
        <xdr:cNvSpPr txBox="1">
          <a:spLocks noChangeArrowheads="1"/>
        </xdr:cNvSpPr>
      </xdr:nvSpPr>
      <xdr:spPr bwMode="auto">
        <a:xfrm>
          <a:off x="6210300" y="26308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289</xdr:row>
      <xdr:rowOff>0</xdr:rowOff>
    </xdr:from>
    <xdr:to>
      <xdr:col>5</xdr:col>
      <xdr:colOff>514350</xdr:colOff>
      <xdr:row>290</xdr:row>
      <xdr:rowOff>28575</xdr:rowOff>
    </xdr:to>
    <xdr:sp macro="" textlink="">
      <xdr:nvSpPr>
        <xdr:cNvPr id="1268" name="Text Box 2">
          <a:extLst>
            <a:ext uri="{FF2B5EF4-FFF2-40B4-BE49-F238E27FC236}">
              <a16:creationId xmlns:a16="http://schemas.microsoft.com/office/drawing/2014/main" id="{00000000-0008-0000-0400-0000F4040000}"/>
            </a:ext>
          </a:extLst>
        </xdr:cNvPr>
        <xdr:cNvSpPr txBox="1">
          <a:spLocks noChangeArrowheads="1"/>
        </xdr:cNvSpPr>
      </xdr:nvSpPr>
      <xdr:spPr bwMode="auto">
        <a:xfrm>
          <a:off x="6210300" y="26308050"/>
          <a:ext cx="762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289</xdr:row>
      <xdr:rowOff>0</xdr:rowOff>
    </xdr:from>
    <xdr:to>
      <xdr:col>4</xdr:col>
      <xdr:colOff>76200</xdr:colOff>
      <xdr:row>290</xdr:row>
      <xdr:rowOff>28576</xdr:rowOff>
    </xdr:to>
    <xdr:sp macro="" textlink="">
      <xdr:nvSpPr>
        <xdr:cNvPr id="1269" name="Text Box 2">
          <a:extLst>
            <a:ext uri="{FF2B5EF4-FFF2-40B4-BE49-F238E27FC236}">
              <a16:creationId xmlns:a16="http://schemas.microsoft.com/office/drawing/2014/main" id="{00000000-0008-0000-0400-0000F5040000}"/>
            </a:ext>
          </a:extLst>
        </xdr:cNvPr>
        <xdr:cNvSpPr txBox="1">
          <a:spLocks noChangeArrowheads="1"/>
        </xdr:cNvSpPr>
      </xdr:nvSpPr>
      <xdr:spPr bwMode="auto">
        <a:xfrm>
          <a:off x="4419600" y="26308050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289</xdr:row>
      <xdr:rowOff>0</xdr:rowOff>
    </xdr:from>
    <xdr:to>
      <xdr:col>4</xdr:col>
      <xdr:colOff>76200</xdr:colOff>
      <xdr:row>290</xdr:row>
      <xdr:rowOff>28575</xdr:rowOff>
    </xdr:to>
    <xdr:sp macro="" textlink="">
      <xdr:nvSpPr>
        <xdr:cNvPr id="1270" name="Text Box 2">
          <a:extLst>
            <a:ext uri="{FF2B5EF4-FFF2-40B4-BE49-F238E27FC236}">
              <a16:creationId xmlns:a16="http://schemas.microsoft.com/office/drawing/2014/main" id="{00000000-0008-0000-0400-0000F6040000}"/>
            </a:ext>
          </a:extLst>
        </xdr:cNvPr>
        <xdr:cNvSpPr txBox="1">
          <a:spLocks noChangeArrowheads="1"/>
        </xdr:cNvSpPr>
      </xdr:nvSpPr>
      <xdr:spPr bwMode="auto">
        <a:xfrm>
          <a:off x="4419600" y="26308050"/>
          <a:ext cx="5334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289</xdr:row>
      <xdr:rowOff>0</xdr:rowOff>
    </xdr:from>
    <xdr:to>
      <xdr:col>4</xdr:col>
      <xdr:colOff>76200</xdr:colOff>
      <xdr:row>290</xdr:row>
      <xdr:rowOff>28576</xdr:rowOff>
    </xdr:to>
    <xdr:sp macro="" textlink="">
      <xdr:nvSpPr>
        <xdr:cNvPr id="1271" name="Text Box 2">
          <a:extLst>
            <a:ext uri="{FF2B5EF4-FFF2-40B4-BE49-F238E27FC236}">
              <a16:creationId xmlns:a16="http://schemas.microsoft.com/office/drawing/2014/main" id="{00000000-0008-0000-0400-0000F7040000}"/>
            </a:ext>
          </a:extLst>
        </xdr:cNvPr>
        <xdr:cNvSpPr txBox="1">
          <a:spLocks noChangeArrowheads="1"/>
        </xdr:cNvSpPr>
      </xdr:nvSpPr>
      <xdr:spPr bwMode="auto">
        <a:xfrm>
          <a:off x="4419600" y="26308050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289</xdr:row>
      <xdr:rowOff>0</xdr:rowOff>
    </xdr:from>
    <xdr:to>
      <xdr:col>4</xdr:col>
      <xdr:colOff>76200</xdr:colOff>
      <xdr:row>290</xdr:row>
      <xdr:rowOff>28576</xdr:rowOff>
    </xdr:to>
    <xdr:sp macro="" textlink="">
      <xdr:nvSpPr>
        <xdr:cNvPr id="1272" name="Text Box 2">
          <a:extLst>
            <a:ext uri="{FF2B5EF4-FFF2-40B4-BE49-F238E27FC236}">
              <a16:creationId xmlns:a16="http://schemas.microsoft.com/office/drawing/2014/main" id="{00000000-0008-0000-0400-0000F8040000}"/>
            </a:ext>
          </a:extLst>
        </xdr:cNvPr>
        <xdr:cNvSpPr txBox="1">
          <a:spLocks noChangeArrowheads="1"/>
        </xdr:cNvSpPr>
      </xdr:nvSpPr>
      <xdr:spPr bwMode="auto">
        <a:xfrm>
          <a:off x="4419600" y="26308050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289</xdr:row>
      <xdr:rowOff>0</xdr:rowOff>
    </xdr:from>
    <xdr:to>
      <xdr:col>4</xdr:col>
      <xdr:colOff>76200</xdr:colOff>
      <xdr:row>290</xdr:row>
      <xdr:rowOff>28575</xdr:rowOff>
    </xdr:to>
    <xdr:sp macro="" textlink="">
      <xdr:nvSpPr>
        <xdr:cNvPr id="1273" name="Text Box 2">
          <a:extLst>
            <a:ext uri="{FF2B5EF4-FFF2-40B4-BE49-F238E27FC236}">
              <a16:creationId xmlns:a16="http://schemas.microsoft.com/office/drawing/2014/main" id="{00000000-0008-0000-0400-0000F9040000}"/>
            </a:ext>
          </a:extLst>
        </xdr:cNvPr>
        <xdr:cNvSpPr txBox="1">
          <a:spLocks noChangeArrowheads="1"/>
        </xdr:cNvSpPr>
      </xdr:nvSpPr>
      <xdr:spPr bwMode="auto">
        <a:xfrm>
          <a:off x="4419600" y="26308050"/>
          <a:ext cx="5334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289</xdr:row>
      <xdr:rowOff>0</xdr:rowOff>
    </xdr:from>
    <xdr:to>
      <xdr:col>4</xdr:col>
      <xdr:colOff>76200</xdr:colOff>
      <xdr:row>290</xdr:row>
      <xdr:rowOff>28576</xdr:rowOff>
    </xdr:to>
    <xdr:sp macro="" textlink="">
      <xdr:nvSpPr>
        <xdr:cNvPr id="1274" name="Text Box 2">
          <a:extLst>
            <a:ext uri="{FF2B5EF4-FFF2-40B4-BE49-F238E27FC236}">
              <a16:creationId xmlns:a16="http://schemas.microsoft.com/office/drawing/2014/main" id="{00000000-0008-0000-0400-0000FA040000}"/>
            </a:ext>
          </a:extLst>
        </xdr:cNvPr>
        <xdr:cNvSpPr txBox="1">
          <a:spLocks noChangeArrowheads="1"/>
        </xdr:cNvSpPr>
      </xdr:nvSpPr>
      <xdr:spPr bwMode="auto">
        <a:xfrm>
          <a:off x="4419600" y="26308050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289</xdr:row>
      <xdr:rowOff>0</xdr:rowOff>
    </xdr:from>
    <xdr:to>
      <xdr:col>4</xdr:col>
      <xdr:colOff>514350</xdr:colOff>
      <xdr:row>290</xdr:row>
      <xdr:rowOff>28576</xdr:rowOff>
    </xdr:to>
    <xdr:sp macro="" textlink="">
      <xdr:nvSpPr>
        <xdr:cNvPr id="1275" name="Text Box 2">
          <a:extLst>
            <a:ext uri="{FF2B5EF4-FFF2-40B4-BE49-F238E27FC236}">
              <a16:creationId xmlns:a16="http://schemas.microsoft.com/office/drawing/2014/main" id="{00000000-0008-0000-0400-0000FB040000}"/>
            </a:ext>
          </a:extLst>
        </xdr:cNvPr>
        <xdr:cNvSpPr txBox="1">
          <a:spLocks noChangeArrowheads="1"/>
        </xdr:cNvSpPr>
      </xdr:nvSpPr>
      <xdr:spPr bwMode="auto">
        <a:xfrm>
          <a:off x="5314950" y="26308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289</xdr:row>
      <xdr:rowOff>0</xdr:rowOff>
    </xdr:from>
    <xdr:to>
      <xdr:col>4</xdr:col>
      <xdr:colOff>76200</xdr:colOff>
      <xdr:row>290</xdr:row>
      <xdr:rowOff>28576</xdr:rowOff>
    </xdr:to>
    <xdr:sp macro="" textlink="">
      <xdr:nvSpPr>
        <xdr:cNvPr id="1276" name="Text Box 2">
          <a:extLst>
            <a:ext uri="{FF2B5EF4-FFF2-40B4-BE49-F238E27FC236}">
              <a16:creationId xmlns:a16="http://schemas.microsoft.com/office/drawing/2014/main" id="{00000000-0008-0000-0400-0000FC040000}"/>
            </a:ext>
          </a:extLst>
        </xdr:cNvPr>
        <xdr:cNvSpPr txBox="1">
          <a:spLocks noChangeArrowheads="1"/>
        </xdr:cNvSpPr>
      </xdr:nvSpPr>
      <xdr:spPr bwMode="auto">
        <a:xfrm>
          <a:off x="4419600" y="26308050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289</xdr:row>
      <xdr:rowOff>0</xdr:rowOff>
    </xdr:from>
    <xdr:to>
      <xdr:col>4</xdr:col>
      <xdr:colOff>514350</xdr:colOff>
      <xdr:row>290</xdr:row>
      <xdr:rowOff>28576</xdr:rowOff>
    </xdr:to>
    <xdr:sp macro="" textlink="">
      <xdr:nvSpPr>
        <xdr:cNvPr id="1277" name="Text Box 2">
          <a:extLst>
            <a:ext uri="{FF2B5EF4-FFF2-40B4-BE49-F238E27FC236}">
              <a16:creationId xmlns:a16="http://schemas.microsoft.com/office/drawing/2014/main" id="{00000000-0008-0000-0400-0000FD040000}"/>
            </a:ext>
          </a:extLst>
        </xdr:cNvPr>
        <xdr:cNvSpPr txBox="1">
          <a:spLocks noChangeArrowheads="1"/>
        </xdr:cNvSpPr>
      </xdr:nvSpPr>
      <xdr:spPr bwMode="auto">
        <a:xfrm>
          <a:off x="5314950" y="26308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289</xdr:row>
      <xdr:rowOff>0</xdr:rowOff>
    </xdr:from>
    <xdr:to>
      <xdr:col>4</xdr:col>
      <xdr:colOff>514350</xdr:colOff>
      <xdr:row>290</xdr:row>
      <xdr:rowOff>28575</xdr:rowOff>
    </xdr:to>
    <xdr:sp macro="" textlink="">
      <xdr:nvSpPr>
        <xdr:cNvPr id="1278" name="Text Box 2">
          <a:extLst>
            <a:ext uri="{FF2B5EF4-FFF2-40B4-BE49-F238E27FC236}">
              <a16:creationId xmlns:a16="http://schemas.microsoft.com/office/drawing/2014/main" id="{00000000-0008-0000-0400-0000FE040000}"/>
            </a:ext>
          </a:extLst>
        </xdr:cNvPr>
        <xdr:cNvSpPr txBox="1">
          <a:spLocks noChangeArrowheads="1"/>
        </xdr:cNvSpPr>
      </xdr:nvSpPr>
      <xdr:spPr bwMode="auto">
        <a:xfrm>
          <a:off x="5314950" y="26308050"/>
          <a:ext cx="762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289</xdr:row>
      <xdr:rowOff>0</xdr:rowOff>
    </xdr:from>
    <xdr:to>
      <xdr:col>4</xdr:col>
      <xdr:colOff>514350</xdr:colOff>
      <xdr:row>290</xdr:row>
      <xdr:rowOff>28576</xdr:rowOff>
    </xdr:to>
    <xdr:sp macro="" textlink="">
      <xdr:nvSpPr>
        <xdr:cNvPr id="1279" name="Text Box 2">
          <a:extLst>
            <a:ext uri="{FF2B5EF4-FFF2-40B4-BE49-F238E27FC236}">
              <a16:creationId xmlns:a16="http://schemas.microsoft.com/office/drawing/2014/main" id="{00000000-0008-0000-0400-0000FF040000}"/>
            </a:ext>
          </a:extLst>
        </xdr:cNvPr>
        <xdr:cNvSpPr txBox="1">
          <a:spLocks noChangeArrowheads="1"/>
        </xdr:cNvSpPr>
      </xdr:nvSpPr>
      <xdr:spPr bwMode="auto">
        <a:xfrm>
          <a:off x="5314950" y="26308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289</xdr:row>
      <xdr:rowOff>0</xdr:rowOff>
    </xdr:from>
    <xdr:to>
      <xdr:col>4</xdr:col>
      <xdr:colOff>514350</xdr:colOff>
      <xdr:row>290</xdr:row>
      <xdr:rowOff>28575</xdr:rowOff>
    </xdr:to>
    <xdr:sp macro="" textlink="">
      <xdr:nvSpPr>
        <xdr:cNvPr id="1280" name="Text Box 2">
          <a:extLst>
            <a:ext uri="{FF2B5EF4-FFF2-40B4-BE49-F238E27FC236}">
              <a16:creationId xmlns:a16="http://schemas.microsoft.com/office/drawing/2014/main" id="{00000000-0008-0000-0400-000000050000}"/>
            </a:ext>
          </a:extLst>
        </xdr:cNvPr>
        <xdr:cNvSpPr txBox="1">
          <a:spLocks noChangeArrowheads="1"/>
        </xdr:cNvSpPr>
      </xdr:nvSpPr>
      <xdr:spPr bwMode="auto">
        <a:xfrm>
          <a:off x="5314950" y="26308050"/>
          <a:ext cx="762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289</xdr:row>
      <xdr:rowOff>0</xdr:rowOff>
    </xdr:from>
    <xdr:to>
      <xdr:col>4</xdr:col>
      <xdr:colOff>76200</xdr:colOff>
      <xdr:row>290</xdr:row>
      <xdr:rowOff>28576</xdr:rowOff>
    </xdr:to>
    <xdr:sp macro="" textlink="">
      <xdr:nvSpPr>
        <xdr:cNvPr id="1281" name="Text Box 2">
          <a:extLst>
            <a:ext uri="{FF2B5EF4-FFF2-40B4-BE49-F238E27FC236}">
              <a16:creationId xmlns:a16="http://schemas.microsoft.com/office/drawing/2014/main" id="{00000000-0008-0000-0400-000001050000}"/>
            </a:ext>
          </a:extLst>
        </xdr:cNvPr>
        <xdr:cNvSpPr txBox="1">
          <a:spLocks noChangeArrowheads="1"/>
        </xdr:cNvSpPr>
      </xdr:nvSpPr>
      <xdr:spPr bwMode="auto">
        <a:xfrm>
          <a:off x="4419600" y="26308050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289</xdr:row>
      <xdr:rowOff>0</xdr:rowOff>
    </xdr:from>
    <xdr:to>
      <xdr:col>4</xdr:col>
      <xdr:colOff>76200</xdr:colOff>
      <xdr:row>290</xdr:row>
      <xdr:rowOff>28575</xdr:rowOff>
    </xdr:to>
    <xdr:sp macro="" textlink="">
      <xdr:nvSpPr>
        <xdr:cNvPr id="1282" name="Text Box 2">
          <a:extLst>
            <a:ext uri="{FF2B5EF4-FFF2-40B4-BE49-F238E27FC236}">
              <a16:creationId xmlns:a16="http://schemas.microsoft.com/office/drawing/2014/main" id="{00000000-0008-0000-0400-000002050000}"/>
            </a:ext>
          </a:extLst>
        </xdr:cNvPr>
        <xdr:cNvSpPr txBox="1">
          <a:spLocks noChangeArrowheads="1"/>
        </xdr:cNvSpPr>
      </xdr:nvSpPr>
      <xdr:spPr bwMode="auto">
        <a:xfrm>
          <a:off x="4419600" y="26308050"/>
          <a:ext cx="5334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289</xdr:row>
      <xdr:rowOff>0</xdr:rowOff>
    </xdr:from>
    <xdr:to>
      <xdr:col>4</xdr:col>
      <xdr:colOff>76200</xdr:colOff>
      <xdr:row>290</xdr:row>
      <xdr:rowOff>28576</xdr:rowOff>
    </xdr:to>
    <xdr:sp macro="" textlink="">
      <xdr:nvSpPr>
        <xdr:cNvPr id="1283" name="Text Box 2">
          <a:extLst>
            <a:ext uri="{FF2B5EF4-FFF2-40B4-BE49-F238E27FC236}">
              <a16:creationId xmlns:a16="http://schemas.microsoft.com/office/drawing/2014/main" id="{00000000-0008-0000-0400-000003050000}"/>
            </a:ext>
          </a:extLst>
        </xdr:cNvPr>
        <xdr:cNvSpPr txBox="1">
          <a:spLocks noChangeArrowheads="1"/>
        </xdr:cNvSpPr>
      </xdr:nvSpPr>
      <xdr:spPr bwMode="auto">
        <a:xfrm>
          <a:off x="4419600" y="26308050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289</xdr:row>
      <xdr:rowOff>0</xdr:rowOff>
    </xdr:from>
    <xdr:to>
      <xdr:col>4</xdr:col>
      <xdr:colOff>76200</xdr:colOff>
      <xdr:row>290</xdr:row>
      <xdr:rowOff>28576</xdr:rowOff>
    </xdr:to>
    <xdr:sp macro="" textlink="">
      <xdr:nvSpPr>
        <xdr:cNvPr id="1284" name="Text Box 2">
          <a:extLst>
            <a:ext uri="{FF2B5EF4-FFF2-40B4-BE49-F238E27FC236}">
              <a16:creationId xmlns:a16="http://schemas.microsoft.com/office/drawing/2014/main" id="{00000000-0008-0000-0400-000004050000}"/>
            </a:ext>
          </a:extLst>
        </xdr:cNvPr>
        <xdr:cNvSpPr txBox="1">
          <a:spLocks noChangeArrowheads="1"/>
        </xdr:cNvSpPr>
      </xdr:nvSpPr>
      <xdr:spPr bwMode="auto">
        <a:xfrm>
          <a:off x="4419600" y="26308050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289</xdr:row>
      <xdr:rowOff>0</xdr:rowOff>
    </xdr:from>
    <xdr:to>
      <xdr:col>4</xdr:col>
      <xdr:colOff>76200</xdr:colOff>
      <xdr:row>290</xdr:row>
      <xdr:rowOff>28575</xdr:rowOff>
    </xdr:to>
    <xdr:sp macro="" textlink="">
      <xdr:nvSpPr>
        <xdr:cNvPr id="1285" name="Text Box 2">
          <a:extLst>
            <a:ext uri="{FF2B5EF4-FFF2-40B4-BE49-F238E27FC236}">
              <a16:creationId xmlns:a16="http://schemas.microsoft.com/office/drawing/2014/main" id="{00000000-0008-0000-0400-000005050000}"/>
            </a:ext>
          </a:extLst>
        </xdr:cNvPr>
        <xdr:cNvSpPr txBox="1">
          <a:spLocks noChangeArrowheads="1"/>
        </xdr:cNvSpPr>
      </xdr:nvSpPr>
      <xdr:spPr bwMode="auto">
        <a:xfrm>
          <a:off x="4419600" y="26308050"/>
          <a:ext cx="5334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289</xdr:row>
      <xdr:rowOff>0</xdr:rowOff>
    </xdr:from>
    <xdr:to>
      <xdr:col>5</xdr:col>
      <xdr:colOff>76200</xdr:colOff>
      <xdr:row>290</xdr:row>
      <xdr:rowOff>28576</xdr:rowOff>
    </xdr:to>
    <xdr:sp macro="" textlink="">
      <xdr:nvSpPr>
        <xdr:cNvPr id="1286" name="Text Box 2">
          <a:extLst>
            <a:ext uri="{FF2B5EF4-FFF2-40B4-BE49-F238E27FC236}">
              <a16:creationId xmlns:a16="http://schemas.microsoft.com/office/drawing/2014/main" id="{00000000-0008-0000-0400-000006050000}"/>
            </a:ext>
          </a:extLst>
        </xdr:cNvPr>
        <xdr:cNvSpPr txBox="1">
          <a:spLocks noChangeArrowheads="1"/>
        </xdr:cNvSpPr>
      </xdr:nvSpPr>
      <xdr:spPr bwMode="auto">
        <a:xfrm>
          <a:off x="5314950" y="26308050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289</xdr:row>
      <xdr:rowOff>0</xdr:rowOff>
    </xdr:from>
    <xdr:to>
      <xdr:col>5</xdr:col>
      <xdr:colOff>76200</xdr:colOff>
      <xdr:row>290</xdr:row>
      <xdr:rowOff>28576</xdr:rowOff>
    </xdr:to>
    <xdr:sp macro="" textlink="">
      <xdr:nvSpPr>
        <xdr:cNvPr id="1287" name="Text Box 2">
          <a:extLst>
            <a:ext uri="{FF2B5EF4-FFF2-40B4-BE49-F238E27FC236}">
              <a16:creationId xmlns:a16="http://schemas.microsoft.com/office/drawing/2014/main" id="{00000000-0008-0000-0400-000007050000}"/>
            </a:ext>
          </a:extLst>
        </xdr:cNvPr>
        <xdr:cNvSpPr txBox="1">
          <a:spLocks noChangeArrowheads="1"/>
        </xdr:cNvSpPr>
      </xdr:nvSpPr>
      <xdr:spPr bwMode="auto">
        <a:xfrm>
          <a:off x="5314950" y="26308050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289</xdr:row>
      <xdr:rowOff>0</xdr:rowOff>
    </xdr:from>
    <xdr:to>
      <xdr:col>5</xdr:col>
      <xdr:colOff>76200</xdr:colOff>
      <xdr:row>290</xdr:row>
      <xdr:rowOff>28576</xdr:rowOff>
    </xdr:to>
    <xdr:sp macro="" textlink="">
      <xdr:nvSpPr>
        <xdr:cNvPr id="1288" name="Text Box 2">
          <a:extLst>
            <a:ext uri="{FF2B5EF4-FFF2-40B4-BE49-F238E27FC236}">
              <a16:creationId xmlns:a16="http://schemas.microsoft.com/office/drawing/2014/main" id="{00000000-0008-0000-0400-000008050000}"/>
            </a:ext>
          </a:extLst>
        </xdr:cNvPr>
        <xdr:cNvSpPr txBox="1">
          <a:spLocks noChangeArrowheads="1"/>
        </xdr:cNvSpPr>
      </xdr:nvSpPr>
      <xdr:spPr bwMode="auto">
        <a:xfrm>
          <a:off x="5314950" y="26308050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289</xdr:row>
      <xdr:rowOff>0</xdr:rowOff>
    </xdr:from>
    <xdr:to>
      <xdr:col>5</xdr:col>
      <xdr:colOff>76200</xdr:colOff>
      <xdr:row>290</xdr:row>
      <xdr:rowOff>28575</xdr:rowOff>
    </xdr:to>
    <xdr:sp macro="" textlink="">
      <xdr:nvSpPr>
        <xdr:cNvPr id="1289" name="Text Box 2">
          <a:extLst>
            <a:ext uri="{FF2B5EF4-FFF2-40B4-BE49-F238E27FC236}">
              <a16:creationId xmlns:a16="http://schemas.microsoft.com/office/drawing/2014/main" id="{00000000-0008-0000-0400-000009050000}"/>
            </a:ext>
          </a:extLst>
        </xdr:cNvPr>
        <xdr:cNvSpPr txBox="1">
          <a:spLocks noChangeArrowheads="1"/>
        </xdr:cNvSpPr>
      </xdr:nvSpPr>
      <xdr:spPr bwMode="auto">
        <a:xfrm>
          <a:off x="5314950" y="26308050"/>
          <a:ext cx="5334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289</xdr:row>
      <xdr:rowOff>0</xdr:rowOff>
    </xdr:from>
    <xdr:to>
      <xdr:col>5</xdr:col>
      <xdr:colOff>76200</xdr:colOff>
      <xdr:row>290</xdr:row>
      <xdr:rowOff>28576</xdr:rowOff>
    </xdr:to>
    <xdr:sp macro="" textlink="">
      <xdr:nvSpPr>
        <xdr:cNvPr id="1290" name="Text Box 2">
          <a:extLst>
            <a:ext uri="{FF2B5EF4-FFF2-40B4-BE49-F238E27FC236}">
              <a16:creationId xmlns:a16="http://schemas.microsoft.com/office/drawing/2014/main" id="{00000000-0008-0000-0400-00000A050000}"/>
            </a:ext>
          </a:extLst>
        </xdr:cNvPr>
        <xdr:cNvSpPr txBox="1">
          <a:spLocks noChangeArrowheads="1"/>
        </xdr:cNvSpPr>
      </xdr:nvSpPr>
      <xdr:spPr bwMode="auto">
        <a:xfrm>
          <a:off x="5314950" y="26308050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289</xdr:row>
      <xdr:rowOff>0</xdr:rowOff>
    </xdr:from>
    <xdr:to>
      <xdr:col>5</xdr:col>
      <xdr:colOff>76200</xdr:colOff>
      <xdr:row>290</xdr:row>
      <xdr:rowOff>28576</xdr:rowOff>
    </xdr:to>
    <xdr:sp macro="" textlink="">
      <xdr:nvSpPr>
        <xdr:cNvPr id="1291" name="Text Box 2">
          <a:extLst>
            <a:ext uri="{FF2B5EF4-FFF2-40B4-BE49-F238E27FC236}">
              <a16:creationId xmlns:a16="http://schemas.microsoft.com/office/drawing/2014/main" id="{00000000-0008-0000-0400-00000B050000}"/>
            </a:ext>
          </a:extLst>
        </xdr:cNvPr>
        <xdr:cNvSpPr txBox="1">
          <a:spLocks noChangeArrowheads="1"/>
        </xdr:cNvSpPr>
      </xdr:nvSpPr>
      <xdr:spPr bwMode="auto">
        <a:xfrm>
          <a:off x="5314950" y="26308050"/>
          <a:ext cx="533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289</xdr:row>
      <xdr:rowOff>0</xdr:rowOff>
    </xdr:from>
    <xdr:to>
      <xdr:col>5</xdr:col>
      <xdr:colOff>76200</xdr:colOff>
      <xdr:row>290</xdr:row>
      <xdr:rowOff>28575</xdr:rowOff>
    </xdr:to>
    <xdr:sp macro="" textlink="">
      <xdr:nvSpPr>
        <xdr:cNvPr id="1292" name="Text Box 2">
          <a:extLst>
            <a:ext uri="{FF2B5EF4-FFF2-40B4-BE49-F238E27FC236}">
              <a16:creationId xmlns:a16="http://schemas.microsoft.com/office/drawing/2014/main" id="{00000000-0008-0000-0400-00000C050000}"/>
            </a:ext>
          </a:extLst>
        </xdr:cNvPr>
        <xdr:cNvSpPr txBox="1">
          <a:spLocks noChangeArrowheads="1"/>
        </xdr:cNvSpPr>
      </xdr:nvSpPr>
      <xdr:spPr bwMode="auto">
        <a:xfrm>
          <a:off x="5314950" y="26308050"/>
          <a:ext cx="5334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290</xdr:row>
      <xdr:rowOff>0</xdr:rowOff>
    </xdr:from>
    <xdr:to>
      <xdr:col>3</xdr:col>
      <xdr:colOff>76200</xdr:colOff>
      <xdr:row>291</xdr:row>
      <xdr:rowOff>12700</xdr:rowOff>
    </xdr:to>
    <xdr:sp macro="" textlink="">
      <xdr:nvSpPr>
        <xdr:cNvPr id="1293" name="Text Box 2">
          <a:extLst>
            <a:ext uri="{FF2B5EF4-FFF2-40B4-BE49-F238E27FC236}">
              <a16:creationId xmlns:a16="http://schemas.microsoft.com/office/drawing/2014/main" id="{00000000-0008-0000-0400-00000D050000}"/>
            </a:ext>
          </a:extLst>
        </xdr:cNvPr>
        <xdr:cNvSpPr txBox="1">
          <a:spLocks noChangeArrowheads="1"/>
        </xdr:cNvSpPr>
      </xdr:nvSpPr>
      <xdr:spPr bwMode="auto">
        <a:xfrm>
          <a:off x="3981450" y="26469975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290</xdr:row>
      <xdr:rowOff>0</xdr:rowOff>
    </xdr:from>
    <xdr:to>
      <xdr:col>3</xdr:col>
      <xdr:colOff>514350</xdr:colOff>
      <xdr:row>291</xdr:row>
      <xdr:rowOff>12700</xdr:rowOff>
    </xdr:to>
    <xdr:sp macro="" textlink="">
      <xdr:nvSpPr>
        <xdr:cNvPr id="1294" name="Text Box 2">
          <a:extLst>
            <a:ext uri="{FF2B5EF4-FFF2-40B4-BE49-F238E27FC236}">
              <a16:creationId xmlns:a16="http://schemas.microsoft.com/office/drawing/2014/main" id="{00000000-0008-0000-0400-00000E050000}"/>
            </a:ext>
          </a:extLst>
        </xdr:cNvPr>
        <xdr:cNvSpPr txBox="1">
          <a:spLocks noChangeArrowheads="1"/>
        </xdr:cNvSpPr>
      </xdr:nvSpPr>
      <xdr:spPr bwMode="auto">
        <a:xfrm>
          <a:off x="4419600" y="26469975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290</xdr:row>
      <xdr:rowOff>0</xdr:rowOff>
    </xdr:from>
    <xdr:to>
      <xdr:col>3</xdr:col>
      <xdr:colOff>76200</xdr:colOff>
      <xdr:row>291</xdr:row>
      <xdr:rowOff>12700</xdr:rowOff>
    </xdr:to>
    <xdr:sp macro="" textlink="">
      <xdr:nvSpPr>
        <xdr:cNvPr id="1295" name="Text Box 2">
          <a:extLst>
            <a:ext uri="{FF2B5EF4-FFF2-40B4-BE49-F238E27FC236}">
              <a16:creationId xmlns:a16="http://schemas.microsoft.com/office/drawing/2014/main" id="{00000000-0008-0000-0400-00000F050000}"/>
            </a:ext>
          </a:extLst>
        </xdr:cNvPr>
        <xdr:cNvSpPr txBox="1">
          <a:spLocks noChangeArrowheads="1"/>
        </xdr:cNvSpPr>
      </xdr:nvSpPr>
      <xdr:spPr bwMode="auto">
        <a:xfrm>
          <a:off x="3981450" y="26469975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290</xdr:row>
      <xdr:rowOff>0</xdr:rowOff>
    </xdr:from>
    <xdr:to>
      <xdr:col>3</xdr:col>
      <xdr:colOff>514350</xdr:colOff>
      <xdr:row>291</xdr:row>
      <xdr:rowOff>12700</xdr:rowOff>
    </xdr:to>
    <xdr:sp macro="" textlink="">
      <xdr:nvSpPr>
        <xdr:cNvPr id="1296" name="Text Box 2">
          <a:extLst>
            <a:ext uri="{FF2B5EF4-FFF2-40B4-BE49-F238E27FC236}">
              <a16:creationId xmlns:a16="http://schemas.microsoft.com/office/drawing/2014/main" id="{00000000-0008-0000-0400-000010050000}"/>
            </a:ext>
          </a:extLst>
        </xdr:cNvPr>
        <xdr:cNvSpPr txBox="1">
          <a:spLocks noChangeArrowheads="1"/>
        </xdr:cNvSpPr>
      </xdr:nvSpPr>
      <xdr:spPr bwMode="auto">
        <a:xfrm>
          <a:off x="4419600" y="26469975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290</xdr:row>
      <xdr:rowOff>0</xdr:rowOff>
    </xdr:from>
    <xdr:to>
      <xdr:col>3</xdr:col>
      <xdr:colOff>514350</xdr:colOff>
      <xdr:row>291</xdr:row>
      <xdr:rowOff>12699</xdr:rowOff>
    </xdr:to>
    <xdr:sp macro="" textlink="">
      <xdr:nvSpPr>
        <xdr:cNvPr id="1297" name="Text Box 2">
          <a:extLst>
            <a:ext uri="{FF2B5EF4-FFF2-40B4-BE49-F238E27FC236}">
              <a16:creationId xmlns:a16="http://schemas.microsoft.com/office/drawing/2014/main" id="{00000000-0008-0000-0400-000011050000}"/>
            </a:ext>
          </a:extLst>
        </xdr:cNvPr>
        <xdr:cNvSpPr txBox="1">
          <a:spLocks noChangeArrowheads="1"/>
        </xdr:cNvSpPr>
      </xdr:nvSpPr>
      <xdr:spPr bwMode="auto">
        <a:xfrm>
          <a:off x="4419600" y="26469975"/>
          <a:ext cx="76200" cy="184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290</xdr:row>
      <xdr:rowOff>0</xdr:rowOff>
    </xdr:from>
    <xdr:to>
      <xdr:col>3</xdr:col>
      <xdr:colOff>514350</xdr:colOff>
      <xdr:row>291</xdr:row>
      <xdr:rowOff>12700</xdr:rowOff>
    </xdr:to>
    <xdr:sp macro="" textlink="">
      <xdr:nvSpPr>
        <xdr:cNvPr id="1298" name="Text Box 2">
          <a:extLst>
            <a:ext uri="{FF2B5EF4-FFF2-40B4-BE49-F238E27FC236}">
              <a16:creationId xmlns:a16="http://schemas.microsoft.com/office/drawing/2014/main" id="{00000000-0008-0000-0400-000012050000}"/>
            </a:ext>
          </a:extLst>
        </xdr:cNvPr>
        <xdr:cNvSpPr txBox="1">
          <a:spLocks noChangeArrowheads="1"/>
        </xdr:cNvSpPr>
      </xdr:nvSpPr>
      <xdr:spPr bwMode="auto">
        <a:xfrm>
          <a:off x="4419600" y="26469975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290</xdr:row>
      <xdr:rowOff>0</xdr:rowOff>
    </xdr:from>
    <xdr:to>
      <xdr:col>3</xdr:col>
      <xdr:colOff>514350</xdr:colOff>
      <xdr:row>291</xdr:row>
      <xdr:rowOff>12699</xdr:rowOff>
    </xdr:to>
    <xdr:sp macro="" textlink="">
      <xdr:nvSpPr>
        <xdr:cNvPr id="1299" name="Text Box 2">
          <a:extLst>
            <a:ext uri="{FF2B5EF4-FFF2-40B4-BE49-F238E27FC236}">
              <a16:creationId xmlns:a16="http://schemas.microsoft.com/office/drawing/2014/main" id="{00000000-0008-0000-0400-000013050000}"/>
            </a:ext>
          </a:extLst>
        </xdr:cNvPr>
        <xdr:cNvSpPr txBox="1">
          <a:spLocks noChangeArrowheads="1"/>
        </xdr:cNvSpPr>
      </xdr:nvSpPr>
      <xdr:spPr bwMode="auto">
        <a:xfrm>
          <a:off x="4419600" y="26469975"/>
          <a:ext cx="76200" cy="184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290</xdr:row>
      <xdr:rowOff>0</xdr:rowOff>
    </xdr:from>
    <xdr:to>
      <xdr:col>3</xdr:col>
      <xdr:colOff>76200</xdr:colOff>
      <xdr:row>291</xdr:row>
      <xdr:rowOff>12700</xdr:rowOff>
    </xdr:to>
    <xdr:sp macro="" textlink="">
      <xdr:nvSpPr>
        <xdr:cNvPr id="1300" name="Text Box 2">
          <a:extLst>
            <a:ext uri="{FF2B5EF4-FFF2-40B4-BE49-F238E27FC236}">
              <a16:creationId xmlns:a16="http://schemas.microsoft.com/office/drawing/2014/main" id="{00000000-0008-0000-0400-000014050000}"/>
            </a:ext>
          </a:extLst>
        </xdr:cNvPr>
        <xdr:cNvSpPr txBox="1">
          <a:spLocks noChangeArrowheads="1"/>
        </xdr:cNvSpPr>
      </xdr:nvSpPr>
      <xdr:spPr bwMode="auto">
        <a:xfrm>
          <a:off x="3981450" y="26469975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290</xdr:row>
      <xdr:rowOff>0</xdr:rowOff>
    </xdr:from>
    <xdr:to>
      <xdr:col>3</xdr:col>
      <xdr:colOff>76200</xdr:colOff>
      <xdr:row>291</xdr:row>
      <xdr:rowOff>12699</xdr:rowOff>
    </xdr:to>
    <xdr:sp macro="" textlink="">
      <xdr:nvSpPr>
        <xdr:cNvPr id="1301" name="Text Box 2">
          <a:extLst>
            <a:ext uri="{FF2B5EF4-FFF2-40B4-BE49-F238E27FC236}">
              <a16:creationId xmlns:a16="http://schemas.microsoft.com/office/drawing/2014/main" id="{00000000-0008-0000-0400-000015050000}"/>
            </a:ext>
          </a:extLst>
        </xdr:cNvPr>
        <xdr:cNvSpPr txBox="1">
          <a:spLocks noChangeArrowheads="1"/>
        </xdr:cNvSpPr>
      </xdr:nvSpPr>
      <xdr:spPr bwMode="auto">
        <a:xfrm>
          <a:off x="3981450" y="26469975"/>
          <a:ext cx="76200" cy="184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290</xdr:row>
      <xdr:rowOff>0</xdr:rowOff>
    </xdr:from>
    <xdr:to>
      <xdr:col>3</xdr:col>
      <xdr:colOff>76200</xdr:colOff>
      <xdr:row>291</xdr:row>
      <xdr:rowOff>12700</xdr:rowOff>
    </xdr:to>
    <xdr:sp macro="" textlink="">
      <xdr:nvSpPr>
        <xdr:cNvPr id="1302" name="Text Box 2">
          <a:extLst>
            <a:ext uri="{FF2B5EF4-FFF2-40B4-BE49-F238E27FC236}">
              <a16:creationId xmlns:a16="http://schemas.microsoft.com/office/drawing/2014/main" id="{00000000-0008-0000-0400-000016050000}"/>
            </a:ext>
          </a:extLst>
        </xdr:cNvPr>
        <xdr:cNvSpPr txBox="1">
          <a:spLocks noChangeArrowheads="1"/>
        </xdr:cNvSpPr>
      </xdr:nvSpPr>
      <xdr:spPr bwMode="auto">
        <a:xfrm>
          <a:off x="3981450" y="26469975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290</xdr:row>
      <xdr:rowOff>0</xdr:rowOff>
    </xdr:from>
    <xdr:to>
      <xdr:col>3</xdr:col>
      <xdr:colOff>76200</xdr:colOff>
      <xdr:row>291</xdr:row>
      <xdr:rowOff>12700</xdr:rowOff>
    </xdr:to>
    <xdr:sp macro="" textlink="">
      <xdr:nvSpPr>
        <xdr:cNvPr id="1303" name="Text Box 2">
          <a:extLst>
            <a:ext uri="{FF2B5EF4-FFF2-40B4-BE49-F238E27FC236}">
              <a16:creationId xmlns:a16="http://schemas.microsoft.com/office/drawing/2014/main" id="{00000000-0008-0000-0400-000017050000}"/>
            </a:ext>
          </a:extLst>
        </xdr:cNvPr>
        <xdr:cNvSpPr txBox="1">
          <a:spLocks noChangeArrowheads="1"/>
        </xdr:cNvSpPr>
      </xdr:nvSpPr>
      <xdr:spPr bwMode="auto">
        <a:xfrm>
          <a:off x="3981450" y="26469975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290</xdr:row>
      <xdr:rowOff>0</xdr:rowOff>
    </xdr:from>
    <xdr:to>
      <xdr:col>3</xdr:col>
      <xdr:colOff>76200</xdr:colOff>
      <xdr:row>291</xdr:row>
      <xdr:rowOff>12699</xdr:rowOff>
    </xdr:to>
    <xdr:sp macro="" textlink="">
      <xdr:nvSpPr>
        <xdr:cNvPr id="1304" name="Text Box 2">
          <a:extLst>
            <a:ext uri="{FF2B5EF4-FFF2-40B4-BE49-F238E27FC236}">
              <a16:creationId xmlns:a16="http://schemas.microsoft.com/office/drawing/2014/main" id="{00000000-0008-0000-0400-000018050000}"/>
            </a:ext>
          </a:extLst>
        </xdr:cNvPr>
        <xdr:cNvSpPr txBox="1">
          <a:spLocks noChangeArrowheads="1"/>
        </xdr:cNvSpPr>
      </xdr:nvSpPr>
      <xdr:spPr bwMode="auto">
        <a:xfrm>
          <a:off x="3981450" y="26469975"/>
          <a:ext cx="76200" cy="184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290</xdr:row>
      <xdr:rowOff>0</xdr:rowOff>
    </xdr:from>
    <xdr:to>
      <xdr:col>4</xdr:col>
      <xdr:colOff>76200</xdr:colOff>
      <xdr:row>291</xdr:row>
      <xdr:rowOff>12700</xdr:rowOff>
    </xdr:to>
    <xdr:sp macro="" textlink="">
      <xdr:nvSpPr>
        <xdr:cNvPr id="1305" name="Text Box 2">
          <a:extLst>
            <a:ext uri="{FF2B5EF4-FFF2-40B4-BE49-F238E27FC236}">
              <a16:creationId xmlns:a16="http://schemas.microsoft.com/office/drawing/2014/main" id="{00000000-0008-0000-0400-000019050000}"/>
            </a:ext>
          </a:extLst>
        </xdr:cNvPr>
        <xdr:cNvSpPr txBox="1">
          <a:spLocks noChangeArrowheads="1"/>
        </xdr:cNvSpPr>
      </xdr:nvSpPr>
      <xdr:spPr bwMode="auto">
        <a:xfrm>
          <a:off x="4419600" y="26469975"/>
          <a:ext cx="5334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290</xdr:row>
      <xdr:rowOff>0</xdr:rowOff>
    </xdr:from>
    <xdr:to>
      <xdr:col>5</xdr:col>
      <xdr:colOff>514350</xdr:colOff>
      <xdr:row>291</xdr:row>
      <xdr:rowOff>12700</xdr:rowOff>
    </xdr:to>
    <xdr:sp macro="" textlink="">
      <xdr:nvSpPr>
        <xdr:cNvPr id="1306" name="Text Box 2">
          <a:extLst>
            <a:ext uri="{FF2B5EF4-FFF2-40B4-BE49-F238E27FC236}">
              <a16:creationId xmlns:a16="http://schemas.microsoft.com/office/drawing/2014/main" id="{00000000-0008-0000-0400-00001A050000}"/>
            </a:ext>
          </a:extLst>
        </xdr:cNvPr>
        <xdr:cNvSpPr txBox="1">
          <a:spLocks noChangeArrowheads="1"/>
        </xdr:cNvSpPr>
      </xdr:nvSpPr>
      <xdr:spPr bwMode="auto">
        <a:xfrm>
          <a:off x="6210300" y="26469975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290</xdr:row>
      <xdr:rowOff>0</xdr:rowOff>
    </xdr:from>
    <xdr:to>
      <xdr:col>4</xdr:col>
      <xdr:colOff>76200</xdr:colOff>
      <xdr:row>291</xdr:row>
      <xdr:rowOff>12700</xdr:rowOff>
    </xdr:to>
    <xdr:sp macro="" textlink="">
      <xdr:nvSpPr>
        <xdr:cNvPr id="1307" name="Text Box 2">
          <a:extLst>
            <a:ext uri="{FF2B5EF4-FFF2-40B4-BE49-F238E27FC236}">
              <a16:creationId xmlns:a16="http://schemas.microsoft.com/office/drawing/2014/main" id="{00000000-0008-0000-0400-00001B050000}"/>
            </a:ext>
          </a:extLst>
        </xdr:cNvPr>
        <xdr:cNvSpPr txBox="1">
          <a:spLocks noChangeArrowheads="1"/>
        </xdr:cNvSpPr>
      </xdr:nvSpPr>
      <xdr:spPr bwMode="auto">
        <a:xfrm>
          <a:off x="4419600" y="26469975"/>
          <a:ext cx="5334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290</xdr:row>
      <xdr:rowOff>0</xdr:rowOff>
    </xdr:from>
    <xdr:to>
      <xdr:col>5</xdr:col>
      <xdr:colOff>514350</xdr:colOff>
      <xdr:row>291</xdr:row>
      <xdr:rowOff>12700</xdr:rowOff>
    </xdr:to>
    <xdr:sp macro="" textlink="">
      <xdr:nvSpPr>
        <xdr:cNvPr id="1308" name="Text Box 2">
          <a:extLst>
            <a:ext uri="{FF2B5EF4-FFF2-40B4-BE49-F238E27FC236}">
              <a16:creationId xmlns:a16="http://schemas.microsoft.com/office/drawing/2014/main" id="{00000000-0008-0000-0400-00001C050000}"/>
            </a:ext>
          </a:extLst>
        </xdr:cNvPr>
        <xdr:cNvSpPr txBox="1">
          <a:spLocks noChangeArrowheads="1"/>
        </xdr:cNvSpPr>
      </xdr:nvSpPr>
      <xdr:spPr bwMode="auto">
        <a:xfrm>
          <a:off x="6210300" y="26469975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290</xdr:row>
      <xdr:rowOff>0</xdr:rowOff>
    </xdr:from>
    <xdr:to>
      <xdr:col>5</xdr:col>
      <xdr:colOff>514350</xdr:colOff>
      <xdr:row>291</xdr:row>
      <xdr:rowOff>12699</xdr:rowOff>
    </xdr:to>
    <xdr:sp macro="" textlink="">
      <xdr:nvSpPr>
        <xdr:cNvPr id="1309" name="Text Box 2">
          <a:extLst>
            <a:ext uri="{FF2B5EF4-FFF2-40B4-BE49-F238E27FC236}">
              <a16:creationId xmlns:a16="http://schemas.microsoft.com/office/drawing/2014/main" id="{00000000-0008-0000-0400-00001D050000}"/>
            </a:ext>
          </a:extLst>
        </xdr:cNvPr>
        <xdr:cNvSpPr txBox="1">
          <a:spLocks noChangeArrowheads="1"/>
        </xdr:cNvSpPr>
      </xdr:nvSpPr>
      <xdr:spPr bwMode="auto">
        <a:xfrm>
          <a:off x="6210300" y="26469975"/>
          <a:ext cx="76200" cy="184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290</xdr:row>
      <xdr:rowOff>0</xdr:rowOff>
    </xdr:from>
    <xdr:to>
      <xdr:col>5</xdr:col>
      <xdr:colOff>514350</xdr:colOff>
      <xdr:row>291</xdr:row>
      <xdr:rowOff>12700</xdr:rowOff>
    </xdr:to>
    <xdr:sp macro="" textlink="">
      <xdr:nvSpPr>
        <xdr:cNvPr id="1310" name="Text Box 2">
          <a:extLst>
            <a:ext uri="{FF2B5EF4-FFF2-40B4-BE49-F238E27FC236}">
              <a16:creationId xmlns:a16="http://schemas.microsoft.com/office/drawing/2014/main" id="{00000000-0008-0000-0400-00001E050000}"/>
            </a:ext>
          </a:extLst>
        </xdr:cNvPr>
        <xdr:cNvSpPr txBox="1">
          <a:spLocks noChangeArrowheads="1"/>
        </xdr:cNvSpPr>
      </xdr:nvSpPr>
      <xdr:spPr bwMode="auto">
        <a:xfrm>
          <a:off x="6210300" y="26469975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290</xdr:row>
      <xdr:rowOff>0</xdr:rowOff>
    </xdr:from>
    <xdr:to>
      <xdr:col>5</xdr:col>
      <xdr:colOff>514350</xdr:colOff>
      <xdr:row>291</xdr:row>
      <xdr:rowOff>12699</xdr:rowOff>
    </xdr:to>
    <xdr:sp macro="" textlink="">
      <xdr:nvSpPr>
        <xdr:cNvPr id="1311" name="Text Box 2">
          <a:extLst>
            <a:ext uri="{FF2B5EF4-FFF2-40B4-BE49-F238E27FC236}">
              <a16:creationId xmlns:a16="http://schemas.microsoft.com/office/drawing/2014/main" id="{00000000-0008-0000-0400-00001F050000}"/>
            </a:ext>
          </a:extLst>
        </xdr:cNvPr>
        <xdr:cNvSpPr txBox="1">
          <a:spLocks noChangeArrowheads="1"/>
        </xdr:cNvSpPr>
      </xdr:nvSpPr>
      <xdr:spPr bwMode="auto">
        <a:xfrm>
          <a:off x="6210300" y="26469975"/>
          <a:ext cx="76200" cy="184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290</xdr:row>
      <xdr:rowOff>0</xdr:rowOff>
    </xdr:from>
    <xdr:to>
      <xdr:col>4</xdr:col>
      <xdr:colOff>76200</xdr:colOff>
      <xdr:row>291</xdr:row>
      <xdr:rowOff>12700</xdr:rowOff>
    </xdr:to>
    <xdr:sp macro="" textlink="">
      <xdr:nvSpPr>
        <xdr:cNvPr id="1312" name="Text Box 2">
          <a:extLst>
            <a:ext uri="{FF2B5EF4-FFF2-40B4-BE49-F238E27FC236}">
              <a16:creationId xmlns:a16="http://schemas.microsoft.com/office/drawing/2014/main" id="{00000000-0008-0000-0400-000020050000}"/>
            </a:ext>
          </a:extLst>
        </xdr:cNvPr>
        <xdr:cNvSpPr txBox="1">
          <a:spLocks noChangeArrowheads="1"/>
        </xdr:cNvSpPr>
      </xdr:nvSpPr>
      <xdr:spPr bwMode="auto">
        <a:xfrm>
          <a:off x="4419600" y="26469975"/>
          <a:ext cx="5334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290</xdr:row>
      <xdr:rowOff>0</xdr:rowOff>
    </xdr:from>
    <xdr:to>
      <xdr:col>4</xdr:col>
      <xdr:colOff>76200</xdr:colOff>
      <xdr:row>291</xdr:row>
      <xdr:rowOff>12699</xdr:rowOff>
    </xdr:to>
    <xdr:sp macro="" textlink="">
      <xdr:nvSpPr>
        <xdr:cNvPr id="1313" name="Text Box 2">
          <a:extLst>
            <a:ext uri="{FF2B5EF4-FFF2-40B4-BE49-F238E27FC236}">
              <a16:creationId xmlns:a16="http://schemas.microsoft.com/office/drawing/2014/main" id="{00000000-0008-0000-0400-000021050000}"/>
            </a:ext>
          </a:extLst>
        </xdr:cNvPr>
        <xdr:cNvSpPr txBox="1">
          <a:spLocks noChangeArrowheads="1"/>
        </xdr:cNvSpPr>
      </xdr:nvSpPr>
      <xdr:spPr bwMode="auto">
        <a:xfrm>
          <a:off x="4419600" y="26469975"/>
          <a:ext cx="533400" cy="184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290</xdr:row>
      <xdr:rowOff>0</xdr:rowOff>
    </xdr:from>
    <xdr:to>
      <xdr:col>4</xdr:col>
      <xdr:colOff>76200</xdr:colOff>
      <xdr:row>291</xdr:row>
      <xdr:rowOff>12700</xdr:rowOff>
    </xdr:to>
    <xdr:sp macro="" textlink="">
      <xdr:nvSpPr>
        <xdr:cNvPr id="1314" name="Text Box 2">
          <a:extLst>
            <a:ext uri="{FF2B5EF4-FFF2-40B4-BE49-F238E27FC236}">
              <a16:creationId xmlns:a16="http://schemas.microsoft.com/office/drawing/2014/main" id="{00000000-0008-0000-0400-000022050000}"/>
            </a:ext>
          </a:extLst>
        </xdr:cNvPr>
        <xdr:cNvSpPr txBox="1">
          <a:spLocks noChangeArrowheads="1"/>
        </xdr:cNvSpPr>
      </xdr:nvSpPr>
      <xdr:spPr bwMode="auto">
        <a:xfrm>
          <a:off x="4419600" y="26469975"/>
          <a:ext cx="5334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290</xdr:row>
      <xdr:rowOff>0</xdr:rowOff>
    </xdr:from>
    <xdr:to>
      <xdr:col>4</xdr:col>
      <xdr:colOff>76200</xdr:colOff>
      <xdr:row>291</xdr:row>
      <xdr:rowOff>12700</xdr:rowOff>
    </xdr:to>
    <xdr:sp macro="" textlink="">
      <xdr:nvSpPr>
        <xdr:cNvPr id="1315" name="Text Box 2">
          <a:extLst>
            <a:ext uri="{FF2B5EF4-FFF2-40B4-BE49-F238E27FC236}">
              <a16:creationId xmlns:a16="http://schemas.microsoft.com/office/drawing/2014/main" id="{00000000-0008-0000-0400-000023050000}"/>
            </a:ext>
          </a:extLst>
        </xdr:cNvPr>
        <xdr:cNvSpPr txBox="1">
          <a:spLocks noChangeArrowheads="1"/>
        </xdr:cNvSpPr>
      </xdr:nvSpPr>
      <xdr:spPr bwMode="auto">
        <a:xfrm>
          <a:off x="4419600" y="26469975"/>
          <a:ext cx="5334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290</xdr:row>
      <xdr:rowOff>0</xdr:rowOff>
    </xdr:from>
    <xdr:to>
      <xdr:col>4</xdr:col>
      <xdr:colOff>76200</xdr:colOff>
      <xdr:row>291</xdr:row>
      <xdr:rowOff>12699</xdr:rowOff>
    </xdr:to>
    <xdr:sp macro="" textlink="">
      <xdr:nvSpPr>
        <xdr:cNvPr id="1316" name="Text Box 2">
          <a:extLst>
            <a:ext uri="{FF2B5EF4-FFF2-40B4-BE49-F238E27FC236}">
              <a16:creationId xmlns:a16="http://schemas.microsoft.com/office/drawing/2014/main" id="{00000000-0008-0000-0400-000024050000}"/>
            </a:ext>
          </a:extLst>
        </xdr:cNvPr>
        <xdr:cNvSpPr txBox="1">
          <a:spLocks noChangeArrowheads="1"/>
        </xdr:cNvSpPr>
      </xdr:nvSpPr>
      <xdr:spPr bwMode="auto">
        <a:xfrm>
          <a:off x="4419600" y="26469975"/>
          <a:ext cx="533400" cy="184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290</xdr:row>
      <xdr:rowOff>0</xdr:rowOff>
    </xdr:from>
    <xdr:to>
      <xdr:col>4</xdr:col>
      <xdr:colOff>76200</xdr:colOff>
      <xdr:row>291</xdr:row>
      <xdr:rowOff>12700</xdr:rowOff>
    </xdr:to>
    <xdr:sp macro="" textlink="">
      <xdr:nvSpPr>
        <xdr:cNvPr id="1317" name="Text Box 2">
          <a:extLst>
            <a:ext uri="{FF2B5EF4-FFF2-40B4-BE49-F238E27FC236}">
              <a16:creationId xmlns:a16="http://schemas.microsoft.com/office/drawing/2014/main" id="{00000000-0008-0000-0400-000025050000}"/>
            </a:ext>
          </a:extLst>
        </xdr:cNvPr>
        <xdr:cNvSpPr txBox="1">
          <a:spLocks noChangeArrowheads="1"/>
        </xdr:cNvSpPr>
      </xdr:nvSpPr>
      <xdr:spPr bwMode="auto">
        <a:xfrm>
          <a:off x="4419600" y="26469975"/>
          <a:ext cx="5334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290</xdr:row>
      <xdr:rowOff>0</xdr:rowOff>
    </xdr:from>
    <xdr:to>
      <xdr:col>4</xdr:col>
      <xdr:colOff>514350</xdr:colOff>
      <xdr:row>291</xdr:row>
      <xdr:rowOff>12700</xdr:rowOff>
    </xdr:to>
    <xdr:sp macro="" textlink="">
      <xdr:nvSpPr>
        <xdr:cNvPr id="1318" name="Text Box 2">
          <a:extLst>
            <a:ext uri="{FF2B5EF4-FFF2-40B4-BE49-F238E27FC236}">
              <a16:creationId xmlns:a16="http://schemas.microsoft.com/office/drawing/2014/main" id="{00000000-0008-0000-0400-000026050000}"/>
            </a:ext>
          </a:extLst>
        </xdr:cNvPr>
        <xdr:cNvSpPr txBox="1">
          <a:spLocks noChangeArrowheads="1"/>
        </xdr:cNvSpPr>
      </xdr:nvSpPr>
      <xdr:spPr bwMode="auto">
        <a:xfrm>
          <a:off x="5314950" y="26469975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290</xdr:row>
      <xdr:rowOff>0</xdr:rowOff>
    </xdr:from>
    <xdr:to>
      <xdr:col>4</xdr:col>
      <xdr:colOff>76200</xdr:colOff>
      <xdr:row>291</xdr:row>
      <xdr:rowOff>12700</xdr:rowOff>
    </xdr:to>
    <xdr:sp macro="" textlink="">
      <xdr:nvSpPr>
        <xdr:cNvPr id="1319" name="Text Box 2">
          <a:extLst>
            <a:ext uri="{FF2B5EF4-FFF2-40B4-BE49-F238E27FC236}">
              <a16:creationId xmlns:a16="http://schemas.microsoft.com/office/drawing/2014/main" id="{00000000-0008-0000-0400-000027050000}"/>
            </a:ext>
          </a:extLst>
        </xdr:cNvPr>
        <xdr:cNvSpPr txBox="1">
          <a:spLocks noChangeArrowheads="1"/>
        </xdr:cNvSpPr>
      </xdr:nvSpPr>
      <xdr:spPr bwMode="auto">
        <a:xfrm>
          <a:off x="4419600" y="26469975"/>
          <a:ext cx="5334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290</xdr:row>
      <xdr:rowOff>0</xdr:rowOff>
    </xdr:from>
    <xdr:to>
      <xdr:col>4</xdr:col>
      <xdr:colOff>514350</xdr:colOff>
      <xdr:row>291</xdr:row>
      <xdr:rowOff>12700</xdr:rowOff>
    </xdr:to>
    <xdr:sp macro="" textlink="">
      <xdr:nvSpPr>
        <xdr:cNvPr id="1320" name="Text Box 2">
          <a:extLst>
            <a:ext uri="{FF2B5EF4-FFF2-40B4-BE49-F238E27FC236}">
              <a16:creationId xmlns:a16="http://schemas.microsoft.com/office/drawing/2014/main" id="{00000000-0008-0000-0400-000028050000}"/>
            </a:ext>
          </a:extLst>
        </xdr:cNvPr>
        <xdr:cNvSpPr txBox="1">
          <a:spLocks noChangeArrowheads="1"/>
        </xdr:cNvSpPr>
      </xdr:nvSpPr>
      <xdr:spPr bwMode="auto">
        <a:xfrm>
          <a:off x="5314950" y="26469975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290</xdr:row>
      <xdr:rowOff>0</xdr:rowOff>
    </xdr:from>
    <xdr:to>
      <xdr:col>4</xdr:col>
      <xdr:colOff>514350</xdr:colOff>
      <xdr:row>291</xdr:row>
      <xdr:rowOff>12699</xdr:rowOff>
    </xdr:to>
    <xdr:sp macro="" textlink="">
      <xdr:nvSpPr>
        <xdr:cNvPr id="1321" name="Text Box 2">
          <a:extLst>
            <a:ext uri="{FF2B5EF4-FFF2-40B4-BE49-F238E27FC236}">
              <a16:creationId xmlns:a16="http://schemas.microsoft.com/office/drawing/2014/main" id="{00000000-0008-0000-0400-000029050000}"/>
            </a:ext>
          </a:extLst>
        </xdr:cNvPr>
        <xdr:cNvSpPr txBox="1">
          <a:spLocks noChangeArrowheads="1"/>
        </xdr:cNvSpPr>
      </xdr:nvSpPr>
      <xdr:spPr bwMode="auto">
        <a:xfrm>
          <a:off x="5314950" y="26469975"/>
          <a:ext cx="76200" cy="184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290</xdr:row>
      <xdr:rowOff>0</xdr:rowOff>
    </xdr:from>
    <xdr:to>
      <xdr:col>4</xdr:col>
      <xdr:colOff>514350</xdr:colOff>
      <xdr:row>291</xdr:row>
      <xdr:rowOff>12700</xdr:rowOff>
    </xdr:to>
    <xdr:sp macro="" textlink="">
      <xdr:nvSpPr>
        <xdr:cNvPr id="1322" name="Text Box 2">
          <a:extLst>
            <a:ext uri="{FF2B5EF4-FFF2-40B4-BE49-F238E27FC236}">
              <a16:creationId xmlns:a16="http://schemas.microsoft.com/office/drawing/2014/main" id="{00000000-0008-0000-0400-00002A050000}"/>
            </a:ext>
          </a:extLst>
        </xdr:cNvPr>
        <xdr:cNvSpPr txBox="1">
          <a:spLocks noChangeArrowheads="1"/>
        </xdr:cNvSpPr>
      </xdr:nvSpPr>
      <xdr:spPr bwMode="auto">
        <a:xfrm>
          <a:off x="5314950" y="26469975"/>
          <a:ext cx="762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290</xdr:row>
      <xdr:rowOff>0</xdr:rowOff>
    </xdr:from>
    <xdr:to>
      <xdr:col>4</xdr:col>
      <xdr:colOff>514350</xdr:colOff>
      <xdr:row>291</xdr:row>
      <xdr:rowOff>12699</xdr:rowOff>
    </xdr:to>
    <xdr:sp macro="" textlink="">
      <xdr:nvSpPr>
        <xdr:cNvPr id="1323" name="Text Box 2">
          <a:extLst>
            <a:ext uri="{FF2B5EF4-FFF2-40B4-BE49-F238E27FC236}">
              <a16:creationId xmlns:a16="http://schemas.microsoft.com/office/drawing/2014/main" id="{00000000-0008-0000-0400-00002B050000}"/>
            </a:ext>
          </a:extLst>
        </xdr:cNvPr>
        <xdr:cNvSpPr txBox="1">
          <a:spLocks noChangeArrowheads="1"/>
        </xdr:cNvSpPr>
      </xdr:nvSpPr>
      <xdr:spPr bwMode="auto">
        <a:xfrm>
          <a:off x="5314950" y="26469975"/>
          <a:ext cx="76200" cy="184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290</xdr:row>
      <xdr:rowOff>0</xdr:rowOff>
    </xdr:from>
    <xdr:to>
      <xdr:col>4</xdr:col>
      <xdr:colOff>76200</xdr:colOff>
      <xdr:row>291</xdr:row>
      <xdr:rowOff>12700</xdr:rowOff>
    </xdr:to>
    <xdr:sp macro="" textlink="">
      <xdr:nvSpPr>
        <xdr:cNvPr id="1324" name="Text Box 2">
          <a:extLst>
            <a:ext uri="{FF2B5EF4-FFF2-40B4-BE49-F238E27FC236}">
              <a16:creationId xmlns:a16="http://schemas.microsoft.com/office/drawing/2014/main" id="{00000000-0008-0000-0400-00002C050000}"/>
            </a:ext>
          </a:extLst>
        </xdr:cNvPr>
        <xdr:cNvSpPr txBox="1">
          <a:spLocks noChangeArrowheads="1"/>
        </xdr:cNvSpPr>
      </xdr:nvSpPr>
      <xdr:spPr bwMode="auto">
        <a:xfrm>
          <a:off x="4419600" y="26469975"/>
          <a:ext cx="5334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290</xdr:row>
      <xdr:rowOff>0</xdr:rowOff>
    </xdr:from>
    <xdr:to>
      <xdr:col>4</xdr:col>
      <xdr:colOff>76200</xdr:colOff>
      <xdr:row>291</xdr:row>
      <xdr:rowOff>12699</xdr:rowOff>
    </xdr:to>
    <xdr:sp macro="" textlink="">
      <xdr:nvSpPr>
        <xdr:cNvPr id="1325" name="Text Box 2">
          <a:extLst>
            <a:ext uri="{FF2B5EF4-FFF2-40B4-BE49-F238E27FC236}">
              <a16:creationId xmlns:a16="http://schemas.microsoft.com/office/drawing/2014/main" id="{00000000-0008-0000-0400-00002D050000}"/>
            </a:ext>
          </a:extLst>
        </xdr:cNvPr>
        <xdr:cNvSpPr txBox="1">
          <a:spLocks noChangeArrowheads="1"/>
        </xdr:cNvSpPr>
      </xdr:nvSpPr>
      <xdr:spPr bwMode="auto">
        <a:xfrm>
          <a:off x="4419600" y="26469975"/>
          <a:ext cx="533400" cy="184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290</xdr:row>
      <xdr:rowOff>0</xdr:rowOff>
    </xdr:from>
    <xdr:to>
      <xdr:col>4</xdr:col>
      <xdr:colOff>76200</xdr:colOff>
      <xdr:row>291</xdr:row>
      <xdr:rowOff>12700</xdr:rowOff>
    </xdr:to>
    <xdr:sp macro="" textlink="">
      <xdr:nvSpPr>
        <xdr:cNvPr id="1326" name="Text Box 2">
          <a:extLst>
            <a:ext uri="{FF2B5EF4-FFF2-40B4-BE49-F238E27FC236}">
              <a16:creationId xmlns:a16="http://schemas.microsoft.com/office/drawing/2014/main" id="{00000000-0008-0000-0400-00002E050000}"/>
            </a:ext>
          </a:extLst>
        </xdr:cNvPr>
        <xdr:cNvSpPr txBox="1">
          <a:spLocks noChangeArrowheads="1"/>
        </xdr:cNvSpPr>
      </xdr:nvSpPr>
      <xdr:spPr bwMode="auto">
        <a:xfrm>
          <a:off x="4419600" y="26469975"/>
          <a:ext cx="5334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290</xdr:row>
      <xdr:rowOff>0</xdr:rowOff>
    </xdr:from>
    <xdr:to>
      <xdr:col>4</xdr:col>
      <xdr:colOff>76200</xdr:colOff>
      <xdr:row>291</xdr:row>
      <xdr:rowOff>12700</xdr:rowOff>
    </xdr:to>
    <xdr:sp macro="" textlink="">
      <xdr:nvSpPr>
        <xdr:cNvPr id="1327" name="Text Box 2">
          <a:extLst>
            <a:ext uri="{FF2B5EF4-FFF2-40B4-BE49-F238E27FC236}">
              <a16:creationId xmlns:a16="http://schemas.microsoft.com/office/drawing/2014/main" id="{00000000-0008-0000-0400-00002F050000}"/>
            </a:ext>
          </a:extLst>
        </xdr:cNvPr>
        <xdr:cNvSpPr txBox="1">
          <a:spLocks noChangeArrowheads="1"/>
        </xdr:cNvSpPr>
      </xdr:nvSpPr>
      <xdr:spPr bwMode="auto">
        <a:xfrm>
          <a:off x="4419600" y="26469975"/>
          <a:ext cx="5334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290</xdr:row>
      <xdr:rowOff>0</xdr:rowOff>
    </xdr:from>
    <xdr:to>
      <xdr:col>4</xdr:col>
      <xdr:colOff>76200</xdr:colOff>
      <xdr:row>291</xdr:row>
      <xdr:rowOff>12699</xdr:rowOff>
    </xdr:to>
    <xdr:sp macro="" textlink="">
      <xdr:nvSpPr>
        <xdr:cNvPr id="1328" name="Text Box 2">
          <a:extLst>
            <a:ext uri="{FF2B5EF4-FFF2-40B4-BE49-F238E27FC236}">
              <a16:creationId xmlns:a16="http://schemas.microsoft.com/office/drawing/2014/main" id="{00000000-0008-0000-0400-000030050000}"/>
            </a:ext>
          </a:extLst>
        </xdr:cNvPr>
        <xdr:cNvSpPr txBox="1">
          <a:spLocks noChangeArrowheads="1"/>
        </xdr:cNvSpPr>
      </xdr:nvSpPr>
      <xdr:spPr bwMode="auto">
        <a:xfrm>
          <a:off x="4419600" y="26469975"/>
          <a:ext cx="533400" cy="184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290</xdr:row>
      <xdr:rowOff>0</xdr:rowOff>
    </xdr:from>
    <xdr:to>
      <xdr:col>5</xdr:col>
      <xdr:colOff>76200</xdr:colOff>
      <xdr:row>291</xdr:row>
      <xdr:rowOff>12700</xdr:rowOff>
    </xdr:to>
    <xdr:sp macro="" textlink="">
      <xdr:nvSpPr>
        <xdr:cNvPr id="1329" name="Text Box 2">
          <a:extLst>
            <a:ext uri="{FF2B5EF4-FFF2-40B4-BE49-F238E27FC236}">
              <a16:creationId xmlns:a16="http://schemas.microsoft.com/office/drawing/2014/main" id="{00000000-0008-0000-0400-000031050000}"/>
            </a:ext>
          </a:extLst>
        </xdr:cNvPr>
        <xdr:cNvSpPr txBox="1">
          <a:spLocks noChangeArrowheads="1"/>
        </xdr:cNvSpPr>
      </xdr:nvSpPr>
      <xdr:spPr bwMode="auto">
        <a:xfrm>
          <a:off x="5314950" y="26469975"/>
          <a:ext cx="5334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290</xdr:row>
      <xdr:rowOff>0</xdr:rowOff>
    </xdr:from>
    <xdr:to>
      <xdr:col>5</xdr:col>
      <xdr:colOff>76200</xdr:colOff>
      <xdr:row>291</xdr:row>
      <xdr:rowOff>12700</xdr:rowOff>
    </xdr:to>
    <xdr:sp macro="" textlink="">
      <xdr:nvSpPr>
        <xdr:cNvPr id="1330" name="Text Box 2">
          <a:extLst>
            <a:ext uri="{FF2B5EF4-FFF2-40B4-BE49-F238E27FC236}">
              <a16:creationId xmlns:a16="http://schemas.microsoft.com/office/drawing/2014/main" id="{00000000-0008-0000-0400-000032050000}"/>
            </a:ext>
          </a:extLst>
        </xdr:cNvPr>
        <xdr:cNvSpPr txBox="1">
          <a:spLocks noChangeArrowheads="1"/>
        </xdr:cNvSpPr>
      </xdr:nvSpPr>
      <xdr:spPr bwMode="auto">
        <a:xfrm>
          <a:off x="5314950" y="26469975"/>
          <a:ext cx="5334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290</xdr:row>
      <xdr:rowOff>0</xdr:rowOff>
    </xdr:from>
    <xdr:to>
      <xdr:col>5</xdr:col>
      <xdr:colOff>76200</xdr:colOff>
      <xdr:row>291</xdr:row>
      <xdr:rowOff>12700</xdr:rowOff>
    </xdr:to>
    <xdr:sp macro="" textlink="">
      <xdr:nvSpPr>
        <xdr:cNvPr id="1331" name="Text Box 2">
          <a:extLst>
            <a:ext uri="{FF2B5EF4-FFF2-40B4-BE49-F238E27FC236}">
              <a16:creationId xmlns:a16="http://schemas.microsoft.com/office/drawing/2014/main" id="{00000000-0008-0000-0400-000033050000}"/>
            </a:ext>
          </a:extLst>
        </xdr:cNvPr>
        <xdr:cNvSpPr txBox="1">
          <a:spLocks noChangeArrowheads="1"/>
        </xdr:cNvSpPr>
      </xdr:nvSpPr>
      <xdr:spPr bwMode="auto">
        <a:xfrm>
          <a:off x="5314950" y="26469975"/>
          <a:ext cx="5334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290</xdr:row>
      <xdr:rowOff>0</xdr:rowOff>
    </xdr:from>
    <xdr:to>
      <xdr:col>5</xdr:col>
      <xdr:colOff>76200</xdr:colOff>
      <xdr:row>291</xdr:row>
      <xdr:rowOff>12699</xdr:rowOff>
    </xdr:to>
    <xdr:sp macro="" textlink="">
      <xdr:nvSpPr>
        <xdr:cNvPr id="1332" name="Text Box 2">
          <a:extLst>
            <a:ext uri="{FF2B5EF4-FFF2-40B4-BE49-F238E27FC236}">
              <a16:creationId xmlns:a16="http://schemas.microsoft.com/office/drawing/2014/main" id="{00000000-0008-0000-0400-000034050000}"/>
            </a:ext>
          </a:extLst>
        </xdr:cNvPr>
        <xdr:cNvSpPr txBox="1">
          <a:spLocks noChangeArrowheads="1"/>
        </xdr:cNvSpPr>
      </xdr:nvSpPr>
      <xdr:spPr bwMode="auto">
        <a:xfrm>
          <a:off x="5314950" y="26469975"/>
          <a:ext cx="533400" cy="184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290</xdr:row>
      <xdr:rowOff>0</xdr:rowOff>
    </xdr:from>
    <xdr:to>
      <xdr:col>5</xdr:col>
      <xdr:colOff>76200</xdr:colOff>
      <xdr:row>291</xdr:row>
      <xdr:rowOff>12700</xdr:rowOff>
    </xdr:to>
    <xdr:sp macro="" textlink="">
      <xdr:nvSpPr>
        <xdr:cNvPr id="1333" name="Text Box 2">
          <a:extLst>
            <a:ext uri="{FF2B5EF4-FFF2-40B4-BE49-F238E27FC236}">
              <a16:creationId xmlns:a16="http://schemas.microsoft.com/office/drawing/2014/main" id="{00000000-0008-0000-0400-000035050000}"/>
            </a:ext>
          </a:extLst>
        </xdr:cNvPr>
        <xdr:cNvSpPr txBox="1">
          <a:spLocks noChangeArrowheads="1"/>
        </xdr:cNvSpPr>
      </xdr:nvSpPr>
      <xdr:spPr bwMode="auto">
        <a:xfrm>
          <a:off x="5314950" y="26469975"/>
          <a:ext cx="5334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290</xdr:row>
      <xdr:rowOff>0</xdr:rowOff>
    </xdr:from>
    <xdr:to>
      <xdr:col>5</xdr:col>
      <xdr:colOff>76200</xdr:colOff>
      <xdr:row>291</xdr:row>
      <xdr:rowOff>12700</xdr:rowOff>
    </xdr:to>
    <xdr:sp macro="" textlink="">
      <xdr:nvSpPr>
        <xdr:cNvPr id="1334" name="Text Box 2">
          <a:extLst>
            <a:ext uri="{FF2B5EF4-FFF2-40B4-BE49-F238E27FC236}">
              <a16:creationId xmlns:a16="http://schemas.microsoft.com/office/drawing/2014/main" id="{00000000-0008-0000-0400-000036050000}"/>
            </a:ext>
          </a:extLst>
        </xdr:cNvPr>
        <xdr:cNvSpPr txBox="1">
          <a:spLocks noChangeArrowheads="1"/>
        </xdr:cNvSpPr>
      </xdr:nvSpPr>
      <xdr:spPr bwMode="auto">
        <a:xfrm>
          <a:off x="5314950" y="26469975"/>
          <a:ext cx="5334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290</xdr:row>
      <xdr:rowOff>0</xdr:rowOff>
    </xdr:from>
    <xdr:to>
      <xdr:col>5</xdr:col>
      <xdr:colOff>76200</xdr:colOff>
      <xdr:row>291</xdr:row>
      <xdr:rowOff>12699</xdr:rowOff>
    </xdr:to>
    <xdr:sp macro="" textlink="">
      <xdr:nvSpPr>
        <xdr:cNvPr id="1335" name="Text Box 2">
          <a:extLst>
            <a:ext uri="{FF2B5EF4-FFF2-40B4-BE49-F238E27FC236}">
              <a16:creationId xmlns:a16="http://schemas.microsoft.com/office/drawing/2014/main" id="{00000000-0008-0000-0400-000037050000}"/>
            </a:ext>
          </a:extLst>
        </xdr:cNvPr>
        <xdr:cNvSpPr txBox="1">
          <a:spLocks noChangeArrowheads="1"/>
        </xdr:cNvSpPr>
      </xdr:nvSpPr>
      <xdr:spPr bwMode="auto">
        <a:xfrm>
          <a:off x="5314950" y="26469975"/>
          <a:ext cx="533400" cy="184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76200</xdr:colOff>
      <xdr:row>283</xdr:row>
      <xdr:rowOff>28576</xdr:rowOff>
    </xdr:to>
    <xdr:sp macro="" textlink="">
      <xdr:nvSpPr>
        <xdr:cNvPr id="1336" name="Text Box 2">
          <a:extLst>
            <a:ext uri="{FF2B5EF4-FFF2-40B4-BE49-F238E27FC236}">
              <a16:creationId xmlns:a16="http://schemas.microsoft.com/office/drawing/2014/main" id="{00000000-0008-0000-0400-000038050000}"/>
            </a:ext>
          </a:extLst>
        </xdr:cNvPr>
        <xdr:cNvSpPr txBox="1">
          <a:spLocks noChangeArrowheads="1"/>
        </xdr:cNvSpPr>
      </xdr:nvSpPr>
      <xdr:spPr bwMode="auto">
        <a:xfrm>
          <a:off x="4557346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282</xdr:row>
      <xdr:rowOff>0</xdr:rowOff>
    </xdr:from>
    <xdr:to>
      <xdr:col>3</xdr:col>
      <xdr:colOff>514350</xdr:colOff>
      <xdr:row>283</xdr:row>
      <xdr:rowOff>28576</xdr:rowOff>
    </xdr:to>
    <xdr:sp macro="" textlink="">
      <xdr:nvSpPr>
        <xdr:cNvPr id="1337" name="Text Box 2">
          <a:extLst>
            <a:ext uri="{FF2B5EF4-FFF2-40B4-BE49-F238E27FC236}">
              <a16:creationId xmlns:a16="http://schemas.microsoft.com/office/drawing/2014/main" id="{00000000-0008-0000-0400-000039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76200</xdr:colOff>
      <xdr:row>283</xdr:row>
      <xdr:rowOff>28576</xdr:rowOff>
    </xdr:to>
    <xdr:sp macro="" textlink="">
      <xdr:nvSpPr>
        <xdr:cNvPr id="1338" name="Text Box 2">
          <a:extLst>
            <a:ext uri="{FF2B5EF4-FFF2-40B4-BE49-F238E27FC236}">
              <a16:creationId xmlns:a16="http://schemas.microsoft.com/office/drawing/2014/main" id="{00000000-0008-0000-0400-00003A050000}"/>
            </a:ext>
          </a:extLst>
        </xdr:cNvPr>
        <xdr:cNvSpPr txBox="1">
          <a:spLocks noChangeArrowheads="1"/>
        </xdr:cNvSpPr>
      </xdr:nvSpPr>
      <xdr:spPr bwMode="auto">
        <a:xfrm>
          <a:off x="4557346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282</xdr:row>
      <xdr:rowOff>0</xdr:rowOff>
    </xdr:from>
    <xdr:to>
      <xdr:col>3</xdr:col>
      <xdr:colOff>514350</xdr:colOff>
      <xdr:row>283</xdr:row>
      <xdr:rowOff>28576</xdr:rowOff>
    </xdr:to>
    <xdr:sp macro="" textlink="">
      <xdr:nvSpPr>
        <xdr:cNvPr id="1339" name="Text Box 2">
          <a:extLst>
            <a:ext uri="{FF2B5EF4-FFF2-40B4-BE49-F238E27FC236}">
              <a16:creationId xmlns:a16="http://schemas.microsoft.com/office/drawing/2014/main" id="{00000000-0008-0000-0400-00003B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282</xdr:row>
      <xdr:rowOff>0</xdr:rowOff>
    </xdr:from>
    <xdr:to>
      <xdr:col>3</xdr:col>
      <xdr:colOff>514350</xdr:colOff>
      <xdr:row>283</xdr:row>
      <xdr:rowOff>28575</xdr:rowOff>
    </xdr:to>
    <xdr:sp macro="" textlink="">
      <xdr:nvSpPr>
        <xdr:cNvPr id="1340" name="Text Box 2">
          <a:extLst>
            <a:ext uri="{FF2B5EF4-FFF2-40B4-BE49-F238E27FC236}">
              <a16:creationId xmlns:a16="http://schemas.microsoft.com/office/drawing/2014/main" id="{00000000-0008-0000-0400-00003C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76200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282</xdr:row>
      <xdr:rowOff>0</xdr:rowOff>
    </xdr:from>
    <xdr:to>
      <xdr:col>3</xdr:col>
      <xdr:colOff>514350</xdr:colOff>
      <xdr:row>283</xdr:row>
      <xdr:rowOff>28576</xdr:rowOff>
    </xdr:to>
    <xdr:sp macro="" textlink="">
      <xdr:nvSpPr>
        <xdr:cNvPr id="1341" name="Text Box 2">
          <a:extLst>
            <a:ext uri="{FF2B5EF4-FFF2-40B4-BE49-F238E27FC236}">
              <a16:creationId xmlns:a16="http://schemas.microsoft.com/office/drawing/2014/main" id="{00000000-0008-0000-0400-00003D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282</xdr:row>
      <xdr:rowOff>0</xdr:rowOff>
    </xdr:from>
    <xdr:to>
      <xdr:col>3</xdr:col>
      <xdr:colOff>514350</xdr:colOff>
      <xdr:row>283</xdr:row>
      <xdr:rowOff>28575</xdr:rowOff>
    </xdr:to>
    <xdr:sp macro="" textlink="">
      <xdr:nvSpPr>
        <xdr:cNvPr id="1342" name="Text Box 2">
          <a:extLst>
            <a:ext uri="{FF2B5EF4-FFF2-40B4-BE49-F238E27FC236}">
              <a16:creationId xmlns:a16="http://schemas.microsoft.com/office/drawing/2014/main" id="{00000000-0008-0000-0400-00003E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76200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76200</xdr:colOff>
      <xdr:row>283</xdr:row>
      <xdr:rowOff>28576</xdr:rowOff>
    </xdr:to>
    <xdr:sp macro="" textlink="">
      <xdr:nvSpPr>
        <xdr:cNvPr id="1343" name="Text Box 2">
          <a:extLst>
            <a:ext uri="{FF2B5EF4-FFF2-40B4-BE49-F238E27FC236}">
              <a16:creationId xmlns:a16="http://schemas.microsoft.com/office/drawing/2014/main" id="{00000000-0008-0000-0400-00003F050000}"/>
            </a:ext>
          </a:extLst>
        </xdr:cNvPr>
        <xdr:cNvSpPr txBox="1">
          <a:spLocks noChangeArrowheads="1"/>
        </xdr:cNvSpPr>
      </xdr:nvSpPr>
      <xdr:spPr bwMode="auto">
        <a:xfrm>
          <a:off x="4557346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76200</xdr:colOff>
      <xdr:row>283</xdr:row>
      <xdr:rowOff>28575</xdr:rowOff>
    </xdr:to>
    <xdr:sp macro="" textlink="">
      <xdr:nvSpPr>
        <xdr:cNvPr id="1344" name="Text Box 2">
          <a:extLst>
            <a:ext uri="{FF2B5EF4-FFF2-40B4-BE49-F238E27FC236}">
              <a16:creationId xmlns:a16="http://schemas.microsoft.com/office/drawing/2014/main" id="{00000000-0008-0000-0400-000040050000}"/>
            </a:ext>
          </a:extLst>
        </xdr:cNvPr>
        <xdr:cNvSpPr txBox="1">
          <a:spLocks noChangeArrowheads="1"/>
        </xdr:cNvSpPr>
      </xdr:nvSpPr>
      <xdr:spPr bwMode="auto">
        <a:xfrm>
          <a:off x="4557346" y="41712173"/>
          <a:ext cx="76200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76200</xdr:colOff>
      <xdr:row>283</xdr:row>
      <xdr:rowOff>28576</xdr:rowOff>
    </xdr:to>
    <xdr:sp macro="" textlink="">
      <xdr:nvSpPr>
        <xdr:cNvPr id="1345" name="Text Box 2">
          <a:extLst>
            <a:ext uri="{FF2B5EF4-FFF2-40B4-BE49-F238E27FC236}">
              <a16:creationId xmlns:a16="http://schemas.microsoft.com/office/drawing/2014/main" id="{00000000-0008-0000-0400-000041050000}"/>
            </a:ext>
          </a:extLst>
        </xdr:cNvPr>
        <xdr:cNvSpPr txBox="1">
          <a:spLocks noChangeArrowheads="1"/>
        </xdr:cNvSpPr>
      </xdr:nvSpPr>
      <xdr:spPr bwMode="auto">
        <a:xfrm>
          <a:off x="4557346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76200</xdr:colOff>
      <xdr:row>283</xdr:row>
      <xdr:rowOff>28576</xdr:rowOff>
    </xdr:to>
    <xdr:sp macro="" textlink="">
      <xdr:nvSpPr>
        <xdr:cNvPr id="1346" name="Text Box 2">
          <a:extLst>
            <a:ext uri="{FF2B5EF4-FFF2-40B4-BE49-F238E27FC236}">
              <a16:creationId xmlns:a16="http://schemas.microsoft.com/office/drawing/2014/main" id="{00000000-0008-0000-0400-000042050000}"/>
            </a:ext>
          </a:extLst>
        </xdr:cNvPr>
        <xdr:cNvSpPr txBox="1">
          <a:spLocks noChangeArrowheads="1"/>
        </xdr:cNvSpPr>
      </xdr:nvSpPr>
      <xdr:spPr bwMode="auto">
        <a:xfrm>
          <a:off x="4557346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76200</xdr:colOff>
      <xdr:row>283</xdr:row>
      <xdr:rowOff>28575</xdr:rowOff>
    </xdr:to>
    <xdr:sp macro="" textlink="">
      <xdr:nvSpPr>
        <xdr:cNvPr id="1347" name="Text Box 2">
          <a:extLst>
            <a:ext uri="{FF2B5EF4-FFF2-40B4-BE49-F238E27FC236}">
              <a16:creationId xmlns:a16="http://schemas.microsoft.com/office/drawing/2014/main" id="{00000000-0008-0000-0400-000043050000}"/>
            </a:ext>
          </a:extLst>
        </xdr:cNvPr>
        <xdr:cNvSpPr txBox="1">
          <a:spLocks noChangeArrowheads="1"/>
        </xdr:cNvSpPr>
      </xdr:nvSpPr>
      <xdr:spPr bwMode="auto">
        <a:xfrm>
          <a:off x="4557346" y="41712173"/>
          <a:ext cx="76200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282</xdr:row>
      <xdr:rowOff>0</xdr:rowOff>
    </xdr:from>
    <xdr:to>
      <xdr:col>4</xdr:col>
      <xdr:colOff>76200</xdr:colOff>
      <xdr:row>283</xdr:row>
      <xdr:rowOff>28576</xdr:rowOff>
    </xdr:to>
    <xdr:sp macro="" textlink="">
      <xdr:nvSpPr>
        <xdr:cNvPr id="1348" name="Text Box 2">
          <a:extLst>
            <a:ext uri="{FF2B5EF4-FFF2-40B4-BE49-F238E27FC236}">
              <a16:creationId xmlns:a16="http://schemas.microsoft.com/office/drawing/2014/main" id="{00000000-0008-0000-0400-000044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282</xdr:row>
      <xdr:rowOff>0</xdr:rowOff>
    </xdr:from>
    <xdr:to>
      <xdr:col>5</xdr:col>
      <xdr:colOff>514350</xdr:colOff>
      <xdr:row>283</xdr:row>
      <xdr:rowOff>28576</xdr:rowOff>
    </xdr:to>
    <xdr:sp macro="" textlink="">
      <xdr:nvSpPr>
        <xdr:cNvPr id="1349" name="Text Box 2">
          <a:extLst>
            <a:ext uri="{FF2B5EF4-FFF2-40B4-BE49-F238E27FC236}">
              <a16:creationId xmlns:a16="http://schemas.microsoft.com/office/drawing/2014/main" id="{00000000-0008-0000-0400-000045050000}"/>
            </a:ext>
          </a:extLst>
        </xdr:cNvPr>
        <xdr:cNvSpPr txBox="1">
          <a:spLocks noChangeArrowheads="1"/>
        </xdr:cNvSpPr>
      </xdr:nvSpPr>
      <xdr:spPr bwMode="auto">
        <a:xfrm>
          <a:off x="6783265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282</xdr:row>
      <xdr:rowOff>0</xdr:rowOff>
    </xdr:from>
    <xdr:to>
      <xdr:col>4</xdr:col>
      <xdr:colOff>76200</xdr:colOff>
      <xdr:row>283</xdr:row>
      <xdr:rowOff>28576</xdr:rowOff>
    </xdr:to>
    <xdr:sp macro="" textlink="">
      <xdr:nvSpPr>
        <xdr:cNvPr id="1350" name="Text Box 2">
          <a:extLst>
            <a:ext uri="{FF2B5EF4-FFF2-40B4-BE49-F238E27FC236}">
              <a16:creationId xmlns:a16="http://schemas.microsoft.com/office/drawing/2014/main" id="{00000000-0008-0000-0400-000046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282</xdr:row>
      <xdr:rowOff>0</xdr:rowOff>
    </xdr:from>
    <xdr:to>
      <xdr:col>5</xdr:col>
      <xdr:colOff>514350</xdr:colOff>
      <xdr:row>283</xdr:row>
      <xdr:rowOff>28576</xdr:rowOff>
    </xdr:to>
    <xdr:sp macro="" textlink="">
      <xdr:nvSpPr>
        <xdr:cNvPr id="1351" name="Text Box 2">
          <a:extLst>
            <a:ext uri="{FF2B5EF4-FFF2-40B4-BE49-F238E27FC236}">
              <a16:creationId xmlns:a16="http://schemas.microsoft.com/office/drawing/2014/main" id="{00000000-0008-0000-0400-000047050000}"/>
            </a:ext>
          </a:extLst>
        </xdr:cNvPr>
        <xdr:cNvSpPr txBox="1">
          <a:spLocks noChangeArrowheads="1"/>
        </xdr:cNvSpPr>
      </xdr:nvSpPr>
      <xdr:spPr bwMode="auto">
        <a:xfrm>
          <a:off x="6783265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282</xdr:row>
      <xdr:rowOff>0</xdr:rowOff>
    </xdr:from>
    <xdr:to>
      <xdr:col>5</xdr:col>
      <xdr:colOff>514350</xdr:colOff>
      <xdr:row>283</xdr:row>
      <xdr:rowOff>28575</xdr:rowOff>
    </xdr:to>
    <xdr:sp macro="" textlink="">
      <xdr:nvSpPr>
        <xdr:cNvPr id="1352" name="Text Box 2">
          <a:extLst>
            <a:ext uri="{FF2B5EF4-FFF2-40B4-BE49-F238E27FC236}">
              <a16:creationId xmlns:a16="http://schemas.microsoft.com/office/drawing/2014/main" id="{00000000-0008-0000-0400-000048050000}"/>
            </a:ext>
          </a:extLst>
        </xdr:cNvPr>
        <xdr:cNvSpPr txBox="1">
          <a:spLocks noChangeArrowheads="1"/>
        </xdr:cNvSpPr>
      </xdr:nvSpPr>
      <xdr:spPr bwMode="auto">
        <a:xfrm>
          <a:off x="6783265" y="41712173"/>
          <a:ext cx="76200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282</xdr:row>
      <xdr:rowOff>0</xdr:rowOff>
    </xdr:from>
    <xdr:to>
      <xdr:col>5</xdr:col>
      <xdr:colOff>514350</xdr:colOff>
      <xdr:row>283</xdr:row>
      <xdr:rowOff>28576</xdr:rowOff>
    </xdr:to>
    <xdr:sp macro="" textlink="">
      <xdr:nvSpPr>
        <xdr:cNvPr id="1353" name="Text Box 2">
          <a:extLst>
            <a:ext uri="{FF2B5EF4-FFF2-40B4-BE49-F238E27FC236}">
              <a16:creationId xmlns:a16="http://schemas.microsoft.com/office/drawing/2014/main" id="{00000000-0008-0000-0400-000049050000}"/>
            </a:ext>
          </a:extLst>
        </xdr:cNvPr>
        <xdr:cNvSpPr txBox="1">
          <a:spLocks noChangeArrowheads="1"/>
        </xdr:cNvSpPr>
      </xdr:nvSpPr>
      <xdr:spPr bwMode="auto">
        <a:xfrm>
          <a:off x="6783265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282</xdr:row>
      <xdr:rowOff>0</xdr:rowOff>
    </xdr:from>
    <xdr:to>
      <xdr:col>4</xdr:col>
      <xdr:colOff>76200</xdr:colOff>
      <xdr:row>283</xdr:row>
      <xdr:rowOff>28576</xdr:rowOff>
    </xdr:to>
    <xdr:sp macro="" textlink="">
      <xdr:nvSpPr>
        <xdr:cNvPr id="1354" name="Text Box 2">
          <a:extLst>
            <a:ext uri="{FF2B5EF4-FFF2-40B4-BE49-F238E27FC236}">
              <a16:creationId xmlns:a16="http://schemas.microsoft.com/office/drawing/2014/main" id="{00000000-0008-0000-0400-00004A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282</xdr:row>
      <xdr:rowOff>0</xdr:rowOff>
    </xdr:from>
    <xdr:to>
      <xdr:col>4</xdr:col>
      <xdr:colOff>76200</xdr:colOff>
      <xdr:row>283</xdr:row>
      <xdr:rowOff>28575</xdr:rowOff>
    </xdr:to>
    <xdr:sp macro="" textlink="">
      <xdr:nvSpPr>
        <xdr:cNvPr id="1355" name="Text Box 2">
          <a:extLst>
            <a:ext uri="{FF2B5EF4-FFF2-40B4-BE49-F238E27FC236}">
              <a16:creationId xmlns:a16="http://schemas.microsoft.com/office/drawing/2014/main" id="{00000000-0008-0000-0400-00004B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282</xdr:row>
      <xdr:rowOff>0</xdr:rowOff>
    </xdr:from>
    <xdr:to>
      <xdr:col>4</xdr:col>
      <xdr:colOff>76200</xdr:colOff>
      <xdr:row>283</xdr:row>
      <xdr:rowOff>28576</xdr:rowOff>
    </xdr:to>
    <xdr:sp macro="" textlink="">
      <xdr:nvSpPr>
        <xdr:cNvPr id="1356" name="Text Box 2">
          <a:extLst>
            <a:ext uri="{FF2B5EF4-FFF2-40B4-BE49-F238E27FC236}">
              <a16:creationId xmlns:a16="http://schemas.microsoft.com/office/drawing/2014/main" id="{00000000-0008-0000-0400-00004C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282</xdr:row>
      <xdr:rowOff>0</xdr:rowOff>
    </xdr:from>
    <xdr:to>
      <xdr:col>4</xdr:col>
      <xdr:colOff>76200</xdr:colOff>
      <xdr:row>283</xdr:row>
      <xdr:rowOff>28576</xdr:rowOff>
    </xdr:to>
    <xdr:sp macro="" textlink="">
      <xdr:nvSpPr>
        <xdr:cNvPr id="1357" name="Text Box 2">
          <a:extLst>
            <a:ext uri="{FF2B5EF4-FFF2-40B4-BE49-F238E27FC236}">
              <a16:creationId xmlns:a16="http://schemas.microsoft.com/office/drawing/2014/main" id="{00000000-0008-0000-0400-00004D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282</xdr:row>
      <xdr:rowOff>0</xdr:rowOff>
    </xdr:from>
    <xdr:to>
      <xdr:col>4</xdr:col>
      <xdr:colOff>76200</xdr:colOff>
      <xdr:row>283</xdr:row>
      <xdr:rowOff>28575</xdr:rowOff>
    </xdr:to>
    <xdr:sp macro="" textlink="">
      <xdr:nvSpPr>
        <xdr:cNvPr id="1358" name="Text Box 2">
          <a:extLst>
            <a:ext uri="{FF2B5EF4-FFF2-40B4-BE49-F238E27FC236}">
              <a16:creationId xmlns:a16="http://schemas.microsoft.com/office/drawing/2014/main" id="{00000000-0008-0000-0400-00004E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282</xdr:row>
      <xdr:rowOff>0</xdr:rowOff>
    </xdr:from>
    <xdr:to>
      <xdr:col>4</xdr:col>
      <xdr:colOff>76200</xdr:colOff>
      <xdr:row>283</xdr:row>
      <xdr:rowOff>28576</xdr:rowOff>
    </xdr:to>
    <xdr:sp macro="" textlink="">
      <xdr:nvSpPr>
        <xdr:cNvPr id="1359" name="Text Box 2">
          <a:extLst>
            <a:ext uri="{FF2B5EF4-FFF2-40B4-BE49-F238E27FC236}">
              <a16:creationId xmlns:a16="http://schemas.microsoft.com/office/drawing/2014/main" id="{00000000-0008-0000-0400-00004F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282</xdr:row>
      <xdr:rowOff>0</xdr:rowOff>
    </xdr:from>
    <xdr:to>
      <xdr:col>4</xdr:col>
      <xdr:colOff>514350</xdr:colOff>
      <xdr:row>283</xdr:row>
      <xdr:rowOff>28576</xdr:rowOff>
    </xdr:to>
    <xdr:sp macro="" textlink="">
      <xdr:nvSpPr>
        <xdr:cNvPr id="1360" name="Text Box 2">
          <a:extLst>
            <a:ext uri="{FF2B5EF4-FFF2-40B4-BE49-F238E27FC236}">
              <a16:creationId xmlns:a16="http://schemas.microsoft.com/office/drawing/2014/main" id="{00000000-0008-0000-0400-00005005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282</xdr:row>
      <xdr:rowOff>0</xdr:rowOff>
    </xdr:from>
    <xdr:to>
      <xdr:col>4</xdr:col>
      <xdr:colOff>76200</xdr:colOff>
      <xdr:row>283</xdr:row>
      <xdr:rowOff>28576</xdr:rowOff>
    </xdr:to>
    <xdr:sp macro="" textlink="">
      <xdr:nvSpPr>
        <xdr:cNvPr id="1361" name="Text Box 2">
          <a:extLst>
            <a:ext uri="{FF2B5EF4-FFF2-40B4-BE49-F238E27FC236}">
              <a16:creationId xmlns:a16="http://schemas.microsoft.com/office/drawing/2014/main" id="{00000000-0008-0000-0400-000051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282</xdr:row>
      <xdr:rowOff>0</xdr:rowOff>
    </xdr:from>
    <xdr:to>
      <xdr:col>4</xdr:col>
      <xdr:colOff>514350</xdr:colOff>
      <xdr:row>283</xdr:row>
      <xdr:rowOff>28576</xdr:rowOff>
    </xdr:to>
    <xdr:sp macro="" textlink="">
      <xdr:nvSpPr>
        <xdr:cNvPr id="1362" name="Text Box 2">
          <a:extLst>
            <a:ext uri="{FF2B5EF4-FFF2-40B4-BE49-F238E27FC236}">
              <a16:creationId xmlns:a16="http://schemas.microsoft.com/office/drawing/2014/main" id="{00000000-0008-0000-0400-00005205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282</xdr:row>
      <xdr:rowOff>0</xdr:rowOff>
    </xdr:from>
    <xdr:to>
      <xdr:col>4</xdr:col>
      <xdr:colOff>514350</xdr:colOff>
      <xdr:row>283</xdr:row>
      <xdr:rowOff>28575</xdr:rowOff>
    </xdr:to>
    <xdr:sp macro="" textlink="">
      <xdr:nvSpPr>
        <xdr:cNvPr id="1363" name="Text Box 2">
          <a:extLst>
            <a:ext uri="{FF2B5EF4-FFF2-40B4-BE49-F238E27FC236}">
              <a16:creationId xmlns:a16="http://schemas.microsoft.com/office/drawing/2014/main" id="{00000000-0008-0000-0400-00005305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76200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282</xdr:row>
      <xdr:rowOff>0</xdr:rowOff>
    </xdr:from>
    <xdr:to>
      <xdr:col>4</xdr:col>
      <xdr:colOff>514350</xdr:colOff>
      <xdr:row>283</xdr:row>
      <xdr:rowOff>28576</xdr:rowOff>
    </xdr:to>
    <xdr:sp macro="" textlink="">
      <xdr:nvSpPr>
        <xdr:cNvPr id="1364" name="Text Box 2">
          <a:extLst>
            <a:ext uri="{FF2B5EF4-FFF2-40B4-BE49-F238E27FC236}">
              <a16:creationId xmlns:a16="http://schemas.microsoft.com/office/drawing/2014/main" id="{00000000-0008-0000-0400-00005405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282</xdr:row>
      <xdr:rowOff>0</xdr:rowOff>
    </xdr:from>
    <xdr:to>
      <xdr:col>4</xdr:col>
      <xdr:colOff>514350</xdr:colOff>
      <xdr:row>283</xdr:row>
      <xdr:rowOff>28575</xdr:rowOff>
    </xdr:to>
    <xdr:sp macro="" textlink="">
      <xdr:nvSpPr>
        <xdr:cNvPr id="1365" name="Text Box 2">
          <a:extLst>
            <a:ext uri="{FF2B5EF4-FFF2-40B4-BE49-F238E27FC236}">
              <a16:creationId xmlns:a16="http://schemas.microsoft.com/office/drawing/2014/main" id="{00000000-0008-0000-0400-00005505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76200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282</xdr:row>
      <xdr:rowOff>0</xdr:rowOff>
    </xdr:from>
    <xdr:to>
      <xdr:col>4</xdr:col>
      <xdr:colOff>76200</xdr:colOff>
      <xdr:row>283</xdr:row>
      <xdr:rowOff>28576</xdr:rowOff>
    </xdr:to>
    <xdr:sp macro="" textlink="">
      <xdr:nvSpPr>
        <xdr:cNvPr id="1366" name="Text Box 2">
          <a:extLst>
            <a:ext uri="{FF2B5EF4-FFF2-40B4-BE49-F238E27FC236}">
              <a16:creationId xmlns:a16="http://schemas.microsoft.com/office/drawing/2014/main" id="{00000000-0008-0000-0400-000056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282</xdr:row>
      <xdr:rowOff>0</xdr:rowOff>
    </xdr:from>
    <xdr:to>
      <xdr:col>4</xdr:col>
      <xdr:colOff>76200</xdr:colOff>
      <xdr:row>283</xdr:row>
      <xdr:rowOff>28575</xdr:rowOff>
    </xdr:to>
    <xdr:sp macro="" textlink="">
      <xdr:nvSpPr>
        <xdr:cNvPr id="1367" name="Text Box 2">
          <a:extLst>
            <a:ext uri="{FF2B5EF4-FFF2-40B4-BE49-F238E27FC236}">
              <a16:creationId xmlns:a16="http://schemas.microsoft.com/office/drawing/2014/main" id="{00000000-0008-0000-0400-000057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282</xdr:row>
      <xdr:rowOff>0</xdr:rowOff>
    </xdr:from>
    <xdr:to>
      <xdr:col>4</xdr:col>
      <xdr:colOff>76200</xdr:colOff>
      <xdr:row>283</xdr:row>
      <xdr:rowOff>28576</xdr:rowOff>
    </xdr:to>
    <xdr:sp macro="" textlink="">
      <xdr:nvSpPr>
        <xdr:cNvPr id="1368" name="Text Box 2">
          <a:extLst>
            <a:ext uri="{FF2B5EF4-FFF2-40B4-BE49-F238E27FC236}">
              <a16:creationId xmlns:a16="http://schemas.microsoft.com/office/drawing/2014/main" id="{00000000-0008-0000-0400-000058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282</xdr:row>
      <xdr:rowOff>0</xdr:rowOff>
    </xdr:from>
    <xdr:to>
      <xdr:col>4</xdr:col>
      <xdr:colOff>76200</xdr:colOff>
      <xdr:row>283</xdr:row>
      <xdr:rowOff>28576</xdr:rowOff>
    </xdr:to>
    <xdr:sp macro="" textlink="">
      <xdr:nvSpPr>
        <xdr:cNvPr id="1369" name="Text Box 2">
          <a:extLst>
            <a:ext uri="{FF2B5EF4-FFF2-40B4-BE49-F238E27FC236}">
              <a16:creationId xmlns:a16="http://schemas.microsoft.com/office/drawing/2014/main" id="{00000000-0008-0000-0400-000059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282</xdr:row>
      <xdr:rowOff>0</xdr:rowOff>
    </xdr:from>
    <xdr:to>
      <xdr:col>4</xdr:col>
      <xdr:colOff>76200</xdr:colOff>
      <xdr:row>283</xdr:row>
      <xdr:rowOff>28575</xdr:rowOff>
    </xdr:to>
    <xdr:sp macro="" textlink="">
      <xdr:nvSpPr>
        <xdr:cNvPr id="1370" name="Text Box 2">
          <a:extLst>
            <a:ext uri="{FF2B5EF4-FFF2-40B4-BE49-F238E27FC236}">
              <a16:creationId xmlns:a16="http://schemas.microsoft.com/office/drawing/2014/main" id="{00000000-0008-0000-0400-00005A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282</xdr:row>
      <xdr:rowOff>0</xdr:rowOff>
    </xdr:from>
    <xdr:to>
      <xdr:col>5</xdr:col>
      <xdr:colOff>76200</xdr:colOff>
      <xdr:row>283</xdr:row>
      <xdr:rowOff>28576</xdr:rowOff>
    </xdr:to>
    <xdr:sp macro="" textlink="">
      <xdr:nvSpPr>
        <xdr:cNvPr id="1371" name="Text Box 2">
          <a:extLst>
            <a:ext uri="{FF2B5EF4-FFF2-40B4-BE49-F238E27FC236}">
              <a16:creationId xmlns:a16="http://schemas.microsoft.com/office/drawing/2014/main" id="{00000000-0008-0000-0400-00005B05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282</xdr:row>
      <xdr:rowOff>0</xdr:rowOff>
    </xdr:from>
    <xdr:to>
      <xdr:col>5</xdr:col>
      <xdr:colOff>76200</xdr:colOff>
      <xdr:row>283</xdr:row>
      <xdr:rowOff>28576</xdr:rowOff>
    </xdr:to>
    <xdr:sp macro="" textlink="">
      <xdr:nvSpPr>
        <xdr:cNvPr id="1372" name="Text Box 2">
          <a:extLst>
            <a:ext uri="{FF2B5EF4-FFF2-40B4-BE49-F238E27FC236}">
              <a16:creationId xmlns:a16="http://schemas.microsoft.com/office/drawing/2014/main" id="{00000000-0008-0000-0400-00005C05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282</xdr:row>
      <xdr:rowOff>0</xdr:rowOff>
    </xdr:from>
    <xdr:to>
      <xdr:col>5</xdr:col>
      <xdr:colOff>76200</xdr:colOff>
      <xdr:row>283</xdr:row>
      <xdr:rowOff>28576</xdr:rowOff>
    </xdr:to>
    <xdr:sp macro="" textlink="">
      <xdr:nvSpPr>
        <xdr:cNvPr id="1373" name="Text Box 2">
          <a:extLst>
            <a:ext uri="{FF2B5EF4-FFF2-40B4-BE49-F238E27FC236}">
              <a16:creationId xmlns:a16="http://schemas.microsoft.com/office/drawing/2014/main" id="{00000000-0008-0000-0400-00005D05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282</xdr:row>
      <xdr:rowOff>0</xdr:rowOff>
    </xdr:from>
    <xdr:to>
      <xdr:col>5</xdr:col>
      <xdr:colOff>76200</xdr:colOff>
      <xdr:row>283</xdr:row>
      <xdr:rowOff>28575</xdr:rowOff>
    </xdr:to>
    <xdr:sp macro="" textlink="">
      <xdr:nvSpPr>
        <xdr:cNvPr id="1374" name="Text Box 2">
          <a:extLst>
            <a:ext uri="{FF2B5EF4-FFF2-40B4-BE49-F238E27FC236}">
              <a16:creationId xmlns:a16="http://schemas.microsoft.com/office/drawing/2014/main" id="{00000000-0008-0000-0400-00005E05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282</xdr:row>
      <xdr:rowOff>0</xdr:rowOff>
    </xdr:from>
    <xdr:to>
      <xdr:col>5</xdr:col>
      <xdr:colOff>76200</xdr:colOff>
      <xdr:row>283</xdr:row>
      <xdr:rowOff>28576</xdr:rowOff>
    </xdr:to>
    <xdr:sp macro="" textlink="">
      <xdr:nvSpPr>
        <xdr:cNvPr id="1375" name="Text Box 2">
          <a:extLst>
            <a:ext uri="{FF2B5EF4-FFF2-40B4-BE49-F238E27FC236}">
              <a16:creationId xmlns:a16="http://schemas.microsoft.com/office/drawing/2014/main" id="{00000000-0008-0000-0400-00005F05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282</xdr:row>
      <xdr:rowOff>0</xdr:rowOff>
    </xdr:from>
    <xdr:to>
      <xdr:col>5</xdr:col>
      <xdr:colOff>76200</xdr:colOff>
      <xdr:row>283</xdr:row>
      <xdr:rowOff>28576</xdr:rowOff>
    </xdr:to>
    <xdr:sp macro="" textlink="">
      <xdr:nvSpPr>
        <xdr:cNvPr id="1376" name="Text Box 2">
          <a:extLst>
            <a:ext uri="{FF2B5EF4-FFF2-40B4-BE49-F238E27FC236}">
              <a16:creationId xmlns:a16="http://schemas.microsoft.com/office/drawing/2014/main" id="{00000000-0008-0000-0400-00006005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282</xdr:row>
      <xdr:rowOff>0</xdr:rowOff>
    </xdr:from>
    <xdr:to>
      <xdr:col>5</xdr:col>
      <xdr:colOff>76200</xdr:colOff>
      <xdr:row>283</xdr:row>
      <xdr:rowOff>28575</xdr:rowOff>
    </xdr:to>
    <xdr:sp macro="" textlink="">
      <xdr:nvSpPr>
        <xdr:cNvPr id="1377" name="Text Box 2">
          <a:extLst>
            <a:ext uri="{FF2B5EF4-FFF2-40B4-BE49-F238E27FC236}">
              <a16:creationId xmlns:a16="http://schemas.microsoft.com/office/drawing/2014/main" id="{00000000-0008-0000-0400-00006105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76200</xdr:colOff>
      <xdr:row>284</xdr:row>
      <xdr:rowOff>28574</xdr:rowOff>
    </xdr:to>
    <xdr:sp macro="" textlink="">
      <xdr:nvSpPr>
        <xdr:cNvPr id="1378" name="Text Box 2">
          <a:extLst>
            <a:ext uri="{FF2B5EF4-FFF2-40B4-BE49-F238E27FC236}">
              <a16:creationId xmlns:a16="http://schemas.microsoft.com/office/drawing/2014/main" id="{00000000-0008-0000-0400-000062050000}"/>
            </a:ext>
          </a:extLst>
        </xdr:cNvPr>
        <xdr:cNvSpPr txBox="1">
          <a:spLocks noChangeArrowheads="1"/>
        </xdr:cNvSpPr>
      </xdr:nvSpPr>
      <xdr:spPr bwMode="auto">
        <a:xfrm>
          <a:off x="4557346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283</xdr:row>
      <xdr:rowOff>0</xdr:rowOff>
    </xdr:from>
    <xdr:to>
      <xdr:col>3</xdr:col>
      <xdr:colOff>514350</xdr:colOff>
      <xdr:row>284</xdr:row>
      <xdr:rowOff>28574</xdr:rowOff>
    </xdr:to>
    <xdr:sp macro="" textlink="">
      <xdr:nvSpPr>
        <xdr:cNvPr id="1379" name="Text Box 2">
          <a:extLst>
            <a:ext uri="{FF2B5EF4-FFF2-40B4-BE49-F238E27FC236}">
              <a16:creationId xmlns:a16="http://schemas.microsoft.com/office/drawing/2014/main" id="{00000000-0008-0000-0400-000063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76200</xdr:colOff>
      <xdr:row>284</xdr:row>
      <xdr:rowOff>28574</xdr:rowOff>
    </xdr:to>
    <xdr:sp macro="" textlink="">
      <xdr:nvSpPr>
        <xdr:cNvPr id="1380" name="Text Box 2">
          <a:extLst>
            <a:ext uri="{FF2B5EF4-FFF2-40B4-BE49-F238E27FC236}">
              <a16:creationId xmlns:a16="http://schemas.microsoft.com/office/drawing/2014/main" id="{00000000-0008-0000-0400-000064050000}"/>
            </a:ext>
          </a:extLst>
        </xdr:cNvPr>
        <xdr:cNvSpPr txBox="1">
          <a:spLocks noChangeArrowheads="1"/>
        </xdr:cNvSpPr>
      </xdr:nvSpPr>
      <xdr:spPr bwMode="auto">
        <a:xfrm>
          <a:off x="4557346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283</xdr:row>
      <xdr:rowOff>0</xdr:rowOff>
    </xdr:from>
    <xdr:to>
      <xdr:col>3</xdr:col>
      <xdr:colOff>514350</xdr:colOff>
      <xdr:row>284</xdr:row>
      <xdr:rowOff>28574</xdr:rowOff>
    </xdr:to>
    <xdr:sp macro="" textlink="">
      <xdr:nvSpPr>
        <xdr:cNvPr id="1381" name="Text Box 2">
          <a:extLst>
            <a:ext uri="{FF2B5EF4-FFF2-40B4-BE49-F238E27FC236}">
              <a16:creationId xmlns:a16="http://schemas.microsoft.com/office/drawing/2014/main" id="{00000000-0008-0000-0400-000065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283</xdr:row>
      <xdr:rowOff>0</xdr:rowOff>
    </xdr:from>
    <xdr:to>
      <xdr:col>3</xdr:col>
      <xdr:colOff>514350</xdr:colOff>
      <xdr:row>284</xdr:row>
      <xdr:rowOff>28573</xdr:rowOff>
    </xdr:to>
    <xdr:sp macro="" textlink="">
      <xdr:nvSpPr>
        <xdr:cNvPr id="1382" name="Text Box 2">
          <a:extLst>
            <a:ext uri="{FF2B5EF4-FFF2-40B4-BE49-F238E27FC236}">
              <a16:creationId xmlns:a16="http://schemas.microsoft.com/office/drawing/2014/main" id="{00000000-0008-0000-0400-000066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76200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283</xdr:row>
      <xdr:rowOff>0</xdr:rowOff>
    </xdr:from>
    <xdr:to>
      <xdr:col>3</xdr:col>
      <xdr:colOff>514350</xdr:colOff>
      <xdr:row>284</xdr:row>
      <xdr:rowOff>28574</xdr:rowOff>
    </xdr:to>
    <xdr:sp macro="" textlink="">
      <xdr:nvSpPr>
        <xdr:cNvPr id="1383" name="Text Box 2">
          <a:extLst>
            <a:ext uri="{FF2B5EF4-FFF2-40B4-BE49-F238E27FC236}">
              <a16:creationId xmlns:a16="http://schemas.microsoft.com/office/drawing/2014/main" id="{00000000-0008-0000-0400-000067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283</xdr:row>
      <xdr:rowOff>0</xdr:rowOff>
    </xdr:from>
    <xdr:to>
      <xdr:col>3</xdr:col>
      <xdr:colOff>514350</xdr:colOff>
      <xdr:row>284</xdr:row>
      <xdr:rowOff>28573</xdr:rowOff>
    </xdr:to>
    <xdr:sp macro="" textlink="">
      <xdr:nvSpPr>
        <xdr:cNvPr id="1384" name="Text Box 2">
          <a:extLst>
            <a:ext uri="{FF2B5EF4-FFF2-40B4-BE49-F238E27FC236}">
              <a16:creationId xmlns:a16="http://schemas.microsoft.com/office/drawing/2014/main" id="{00000000-0008-0000-0400-000068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76200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76200</xdr:colOff>
      <xdr:row>284</xdr:row>
      <xdr:rowOff>28574</xdr:rowOff>
    </xdr:to>
    <xdr:sp macro="" textlink="">
      <xdr:nvSpPr>
        <xdr:cNvPr id="1385" name="Text Box 2">
          <a:extLst>
            <a:ext uri="{FF2B5EF4-FFF2-40B4-BE49-F238E27FC236}">
              <a16:creationId xmlns:a16="http://schemas.microsoft.com/office/drawing/2014/main" id="{00000000-0008-0000-0400-000069050000}"/>
            </a:ext>
          </a:extLst>
        </xdr:cNvPr>
        <xdr:cNvSpPr txBox="1">
          <a:spLocks noChangeArrowheads="1"/>
        </xdr:cNvSpPr>
      </xdr:nvSpPr>
      <xdr:spPr bwMode="auto">
        <a:xfrm>
          <a:off x="4557346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76200</xdr:colOff>
      <xdr:row>284</xdr:row>
      <xdr:rowOff>28573</xdr:rowOff>
    </xdr:to>
    <xdr:sp macro="" textlink="">
      <xdr:nvSpPr>
        <xdr:cNvPr id="1386" name="Text Box 2">
          <a:extLst>
            <a:ext uri="{FF2B5EF4-FFF2-40B4-BE49-F238E27FC236}">
              <a16:creationId xmlns:a16="http://schemas.microsoft.com/office/drawing/2014/main" id="{00000000-0008-0000-0400-00006A050000}"/>
            </a:ext>
          </a:extLst>
        </xdr:cNvPr>
        <xdr:cNvSpPr txBox="1">
          <a:spLocks noChangeArrowheads="1"/>
        </xdr:cNvSpPr>
      </xdr:nvSpPr>
      <xdr:spPr bwMode="auto">
        <a:xfrm>
          <a:off x="4557346" y="41712173"/>
          <a:ext cx="76200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76200</xdr:colOff>
      <xdr:row>284</xdr:row>
      <xdr:rowOff>28574</xdr:rowOff>
    </xdr:to>
    <xdr:sp macro="" textlink="">
      <xdr:nvSpPr>
        <xdr:cNvPr id="1387" name="Text Box 2">
          <a:extLst>
            <a:ext uri="{FF2B5EF4-FFF2-40B4-BE49-F238E27FC236}">
              <a16:creationId xmlns:a16="http://schemas.microsoft.com/office/drawing/2014/main" id="{00000000-0008-0000-0400-00006B050000}"/>
            </a:ext>
          </a:extLst>
        </xdr:cNvPr>
        <xdr:cNvSpPr txBox="1">
          <a:spLocks noChangeArrowheads="1"/>
        </xdr:cNvSpPr>
      </xdr:nvSpPr>
      <xdr:spPr bwMode="auto">
        <a:xfrm>
          <a:off x="4557346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76200</xdr:colOff>
      <xdr:row>284</xdr:row>
      <xdr:rowOff>28574</xdr:rowOff>
    </xdr:to>
    <xdr:sp macro="" textlink="">
      <xdr:nvSpPr>
        <xdr:cNvPr id="1388" name="Text Box 2">
          <a:extLst>
            <a:ext uri="{FF2B5EF4-FFF2-40B4-BE49-F238E27FC236}">
              <a16:creationId xmlns:a16="http://schemas.microsoft.com/office/drawing/2014/main" id="{00000000-0008-0000-0400-00006C050000}"/>
            </a:ext>
          </a:extLst>
        </xdr:cNvPr>
        <xdr:cNvSpPr txBox="1">
          <a:spLocks noChangeArrowheads="1"/>
        </xdr:cNvSpPr>
      </xdr:nvSpPr>
      <xdr:spPr bwMode="auto">
        <a:xfrm>
          <a:off x="4557346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76200</xdr:colOff>
      <xdr:row>284</xdr:row>
      <xdr:rowOff>28573</xdr:rowOff>
    </xdr:to>
    <xdr:sp macro="" textlink="">
      <xdr:nvSpPr>
        <xdr:cNvPr id="1389" name="Text Box 2">
          <a:extLst>
            <a:ext uri="{FF2B5EF4-FFF2-40B4-BE49-F238E27FC236}">
              <a16:creationId xmlns:a16="http://schemas.microsoft.com/office/drawing/2014/main" id="{00000000-0008-0000-0400-00006D050000}"/>
            </a:ext>
          </a:extLst>
        </xdr:cNvPr>
        <xdr:cNvSpPr txBox="1">
          <a:spLocks noChangeArrowheads="1"/>
        </xdr:cNvSpPr>
      </xdr:nvSpPr>
      <xdr:spPr bwMode="auto">
        <a:xfrm>
          <a:off x="4557346" y="41712173"/>
          <a:ext cx="76200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283</xdr:row>
      <xdr:rowOff>0</xdr:rowOff>
    </xdr:from>
    <xdr:to>
      <xdr:col>4</xdr:col>
      <xdr:colOff>76200</xdr:colOff>
      <xdr:row>284</xdr:row>
      <xdr:rowOff>28574</xdr:rowOff>
    </xdr:to>
    <xdr:sp macro="" textlink="">
      <xdr:nvSpPr>
        <xdr:cNvPr id="1390" name="Text Box 2">
          <a:extLst>
            <a:ext uri="{FF2B5EF4-FFF2-40B4-BE49-F238E27FC236}">
              <a16:creationId xmlns:a16="http://schemas.microsoft.com/office/drawing/2014/main" id="{00000000-0008-0000-0400-00006E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283</xdr:row>
      <xdr:rowOff>0</xdr:rowOff>
    </xdr:from>
    <xdr:to>
      <xdr:col>5</xdr:col>
      <xdr:colOff>514350</xdr:colOff>
      <xdr:row>284</xdr:row>
      <xdr:rowOff>28574</xdr:rowOff>
    </xdr:to>
    <xdr:sp macro="" textlink="">
      <xdr:nvSpPr>
        <xdr:cNvPr id="1391" name="Text Box 2">
          <a:extLst>
            <a:ext uri="{FF2B5EF4-FFF2-40B4-BE49-F238E27FC236}">
              <a16:creationId xmlns:a16="http://schemas.microsoft.com/office/drawing/2014/main" id="{00000000-0008-0000-0400-00006F050000}"/>
            </a:ext>
          </a:extLst>
        </xdr:cNvPr>
        <xdr:cNvSpPr txBox="1">
          <a:spLocks noChangeArrowheads="1"/>
        </xdr:cNvSpPr>
      </xdr:nvSpPr>
      <xdr:spPr bwMode="auto">
        <a:xfrm>
          <a:off x="6783265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283</xdr:row>
      <xdr:rowOff>0</xdr:rowOff>
    </xdr:from>
    <xdr:to>
      <xdr:col>4</xdr:col>
      <xdr:colOff>76200</xdr:colOff>
      <xdr:row>284</xdr:row>
      <xdr:rowOff>28574</xdr:rowOff>
    </xdr:to>
    <xdr:sp macro="" textlink="">
      <xdr:nvSpPr>
        <xdr:cNvPr id="1392" name="Text Box 2">
          <a:extLst>
            <a:ext uri="{FF2B5EF4-FFF2-40B4-BE49-F238E27FC236}">
              <a16:creationId xmlns:a16="http://schemas.microsoft.com/office/drawing/2014/main" id="{00000000-0008-0000-0400-000070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283</xdr:row>
      <xdr:rowOff>0</xdr:rowOff>
    </xdr:from>
    <xdr:to>
      <xdr:col>5</xdr:col>
      <xdr:colOff>514350</xdr:colOff>
      <xdr:row>284</xdr:row>
      <xdr:rowOff>28574</xdr:rowOff>
    </xdr:to>
    <xdr:sp macro="" textlink="">
      <xdr:nvSpPr>
        <xdr:cNvPr id="1393" name="Text Box 2">
          <a:extLst>
            <a:ext uri="{FF2B5EF4-FFF2-40B4-BE49-F238E27FC236}">
              <a16:creationId xmlns:a16="http://schemas.microsoft.com/office/drawing/2014/main" id="{00000000-0008-0000-0400-000071050000}"/>
            </a:ext>
          </a:extLst>
        </xdr:cNvPr>
        <xdr:cNvSpPr txBox="1">
          <a:spLocks noChangeArrowheads="1"/>
        </xdr:cNvSpPr>
      </xdr:nvSpPr>
      <xdr:spPr bwMode="auto">
        <a:xfrm>
          <a:off x="6783265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283</xdr:row>
      <xdr:rowOff>0</xdr:rowOff>
    </xdr:from>
    <xdr:to>
      <xdr:col>5</xdr:col>
      <xdr:colOff>514350</xdr:colOff>
      <xdr:row>284</xdr:row>
      <xdr:rowOff>28573</xdr:rowOff>
    </xdr:to>
    <xdr:sp macro="" textlink="">
      <xdr:nvSpPr>
        <xdr:cNvPr id="1394" name="Text Box 2">
          <a:extLst>
            <a:ext uri="{FF2B5EF4-FFF2-40B4-BE49-F238E27FC236}">
              <a16:creationId xmlns:a16="http://schemas.microsoft.com/office/drawing/2014/main" id="{00000000-0008-0000-0400-000072050000}"/>
            </a:ext>
          </a:extLst>
        </xdr:cNvPr>
        <xdr:cNvSpPr txBox="1">
          <a:spLocks noChangeArrowheads="1"/>
        </xdr:cNvSpPr>
      </xdr:nvSpPr>
      <xdr:spPr bwMode="auto">
        <a:xfrm>
          <a:off x="6783265" y="41712173"/>
          <a:ext cx="76200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283</xdr:row>
      <xdr:rowOff>0</xdr:rowOff>
    </xdr:from>
    <xdr:to>
      <xdr:col>5</xdr:col>
      <xdr:colOff>514350</xdr:colOff>
      <xdr:row>284</xdr:row>
      <xdr:rowOff>28574</xdr:rowOff>
    </xdr:to>
    <xdr:sp macro="" textlink="">
      <xdr:nvSpPr>
        <xdr:cNvPr id="1395" name="Text Box 2">
          <a:extLst>
            <a:ext uri="{FF2B5EF4-FFF2-40B4-BE49-F238E27FC236}">
              <a16:creationId xmlns:a16="http://schemas.microsoft.com/office/drawing/2014/main" id="{00000000-0008-0000-0400-000073050000}"/>
            </a:ext>
          </a:extLst>
        </xdr:cNvPr>
        <xdr:cNvSpPr txBox="1">
          <a:spLocks noChangeArrowheads="1"/>
        </xdr:cNvSpPr>
      </xdr:nvSpPr>
      <xdr:spPr bwMode="auto">
        <a:xfrm>
          <a:off x="6783265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283</xdr:row>
      <xdr:rowOff>0</xdr:rowOff>
    </xdr:from>
    <xdr:to>
      <xdr:col>4</xdr:col>
      <xdr:colOff>76200</xdr:colOff>
      <xdr:row>284</xdr:row>
      <xdr:rowOff>28574</xdr:rowOff>
    </xdr:to>
    <xdr:sp macro="" textlink="">
      <xdr:nvSpPr>
        <xdr:cNvPr id="1396" name="Text Box 2">
          <a:extLst>
            <a:ext uri="{FF2B5EF4-FFF2-40B4-BE49-F238E27FC236}">
              <a16:creationId xmlns:a16="http://schemas.microsoft.com/office/drawing/2014/main" id="{00000000-0008-0000-0400-000074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283</xdr:row>
      <xdr:rowOff>0</xdr:rowOff>
    </xdr:from>
    <xdr:to>
      <xdr:col>4</xdr:col>
      <xdr:colOff>76200</xdr:colOff>
      <xdr:row>284</xdr:row>
      <xdr:rowOff>28573</xdr:rowOff>
    </xdr:to>
    <xdr:sp macro="" textlink="">
      <xdr:nvSpPr>
        <xdr:cNvPr id="1397" name="Text Box 2">
          <a:extLst>
            <a:ext uri="{FF2B5EF4-FFF2-40B4-BE49-F238E27FC236}">
              <a16:creationId xmlns:a16="http://schemas.microsoft.com/office/drawing/2014/main" id="{00000000-0008-0000-0400-000075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283</xdr:row>
      <xdr:rowOff>0</xdr:rowOff>
    </xdr:from>
    <xdr:to>
      <xdr:col>4</xdr:col>
      <xdr:colOff>76200</xdr:colOff>
      <xdr:row>284</xdr:row>
      <xdr:rowOff>28574</xdr:rowOff>
    </xdr:to>
    <xdr:sp macro="" textlink="">
      <xdr:nvSpPr>
        <xdr:cNvPr id="1398" name="Text Box 2">
          <a:extLst>
            <a:ext uri="{FF2B5EF4-FFF2-40B4-BE49-F238E27FC236}">
              <a16:creationId xmlns:a16="http://schemas.microsoft.com/office/drawing/2014/main" id="{00000000-0008-0000-0400-000076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283</xdr:row>
      <xdr:rowOff>0</xdr:rowOff>
    </xdr:from>
    <xdr:to>
      <xdr:col>4</xdr:col>
      <xdr:colOff>76200</xdr:colOff>
      <xdr:row>284</xdr:row>
      <xdr:rowOff>28574</xdr:rowOff>
    </xdr:to>
    <xdr:sp macro="" textlink="">
      <xdr:nvSpPr>
        <xdr:cNvPr id="1399" name="Text Box 2">
          <a:extLst>
            <a:ext uri="{FF2B5EF4-FFF2-40B4-BE49-F238E27FC236}">
              <a16:creationId xmlns:a16="http://schemas.microsoft.com/office/drawing/2014/main" id="{00000000-0008-0000-0400-000077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283</xdr:row>
      <xdr:rowOff>0</xdr:rowOff>
    </xdr:from>
    <xdr:to>
      <xdr:col>4</xdr:col>
      <xdr:colOff>76200</xdr:colOff>
      <xdr:row>284</xdr:row>
      <xdr:rowOff>28573</xdr:rowOff>
    </xdr:to>
    <xdr:sp macro="" textlink="">
      <xdr:nvSpPr>
        <xdr:cNvPr id="1400" name="Text Box 2">
          <a:extLst>
            <a:ext uri="{FF2B5EF4-FFF2-40B4-BE49-F238E27FC236}">
              <a16:creationId xmlns:a16="http://schemas.microsoft.com/office/drawing/2014/main" id="{00000000-0008-0000-0400-000078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283</xdr:row>
      <xdr:rowOff>0</xdr:rowOff>
    </xdr:from>
    <xdr:to>
      <xdr:col>4</xdr:col>
      <xdr:colOff>76200</xdr:colOff>
      <xdr:row>284</xdr:row>
      <xdr:rowOff>28574</xdr:rowOff>
    </xdr:to>
    <xdr:sp macro="" textlink="">
      <xdr:nvSpPr>
        <xdr:cNvPr id="1401" name="Text Box 2">
          <a:extLst>
            <a:ext uri="{FF2B5EF4-FFF2-40B4-BE49-F238E27FC236}">
              <a16:creationId xmlns:a16="http://schemas.microsoft.com/office/drawing/2014/main" id="{00000000-0008-0000-0400-000079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283</xdr:row>
      <xdr:rowOff>0</xdr:rowOff>
    </xdr:from>
    <xdr:to>
      <xdr:col>4</xdr:col>
      <xdr:colOff>514350</xdr:colOff>
      <xdr:row>284</xdr:row>
      <xdr:rowOff>28574</xdr:rowOff>
    </xdr:to>
    <xdr:sp macro="" textlink="">
      <xdr:nvSpPr>
        <xdr:cNvPr id="1402" name="Text Box 2">
          <a:extLst>
            <a:ext uri="{FF2B5EF4-FFF2-40B4-BE49-F238E27FC236}">
              <a16:creationId xmlns:a16="http://schemas.microsoft.com/office/drawing/2014/main" id="{00000000-0008-0000-0400-00007A05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283</xdr:row>
      <xdr:rowOff>0</xdr:rowOff>
    </xdr:from>
    <xdr:to>
      <xdr:col>4</xdr:col>
      <xdr:colOff>76200</xdr:colOff>
      <xdr:row>284</xdr:row>
      <xdr:rowOff>28574</xdr:rowOff>
    </xdr:to>
    <xdr:sp macro="" textlink="">
      <xdr:nvSpPr>
        <xdr:cNvPr id="1403" name="Text Box 2">
          <a:extLst>
            <a:ext uri="{FF2B5EF4-FFF2-40B4-BE49-F238E27FC236}">
              <a16:creationId xmlns:a16="http://schemas.microsoft.com/office/drawing/2014/main" id="{00000000-0008-0000-0400-00007B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283</xdr:row>
      <xdr:rowOff>0</xdr:rowOff>
    </xdr:from>
    <xdr:to>
      <xdr:col>4</xdr:col>
      <xdr:colOff>514350</xdr:colOff>
      <xdr:row>284</xdr:row>
      <xdr:rowOff>28574</xdr:rowOff>
    </xdr:to>
    <xdr:sp macro="" textlink="">
      <xdr:nvSpPr>
        <xdr:cNvPr id="1404" name="Text Box 2">
          <a:extLst>
            <a:ext uri="{FF2B5EF4-FFF2-40B4-BE49-F238E27FC236}">
              <a16:creationId xmlns:a16="http://schemas.microsoft.com/office/drawing/2014/main" id="{00000000-0008-0000-0400-00007C05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283</xdr:row>
      <xdr:rowOff>0</xdr:rowOff>
    </xdr:from>
    <xdr:to>
      <xdr:col>4</xdr:col>
      <xdr:colOff>514350</xdr:colOff>
      <xdr:row>284</xdr:row>
      <xdr:rowOff>28573</xdr:rowOff>
    </xdr:to>
    <xdr:sp macro="" textlink="">
      <xdr:nvSpPr>
        <xdr:cNvPr id="1405" name="Text Box 2">
          <a:extLst>
            <a:ext uri="{FF2B5EF4-FFF2-40B4-BE49-F238E27FC236}">
              <a16:creationId xmlns:a16="http://schemas.microsoft.com/office/drawing/2014/main" id="{00000000-0008-0000-0400-00007D05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76200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283</xdr:row>
      <xdr:rowOff>0</xdr:rowOff>
    </xdr:from>
    <xdr:to>
      <xdr:col>4</xdr:col>
      <xdr:colOff>514350</xdr:colOff>
      <xdr:row>284</xdr:row>
      <xdr:rowOff>28574</xdr:rowOff>
    </xdr:to>
    <xdr:sp macro="" textlink="">
      <xdr:nvSpPr>
        <xdr:cNvPr id="1406" name="Text Box 2">
          <a:extLst>
            <a:ext uri="{FF2B5EF4-FFF2-40B4-BE49-F238E27FC236}">
              <a16:creationId xmlns:a16="http://schemas.microsoft.com/office/drawing/2014/main" id="{00000000-0008-0000-0400-00007E05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283</xdr:row>
      <xdr:rowOff>0</xdr:rowOff>
    </xdr:from>
    <xdr:to>
      <xdr:col>4</xdr:col>
      <xdr:colOff>514350</xdr:colOff>
      <xdr:row>284</xdr:row>
      <xdr:rowOff>28573</xdr:rowOff>
    </xdr:to>
    <xdr:sp macro="" textlink="">
      <xdr:nvSpPr>
        <xdr:cNvPr id="1407" name="Text Box 2">
          <a:extLst>
            <a:ext uri="{FF2B5EF4-FFF2-40B4-BE49-F238E27FC236}">
              <a16:creationId xmlns:a16="http://schemas.microsoft.com/office/drawing/2014/main" id="{00000000-0008-0000-0400-00007F05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76200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283</xdr:row>
      <xdr:rowOff>0</xdr:rowOff>
    </xdr:from>
    <xdr:to>
      <xdr:col>4</xdr:col>
      <xdr:colOff>76200</xdr:colOff>
      <xdr:row>284</xdr:row>
      <xdr:rowOff>28574</xdr:rowOff>
    </xdr:to>
    <xdr:sp macro="" textlink="">
      <xdr:nvSpPr>
        <xdr:cNvPr id="1408" name="Text Box 2">
          <a:extLst>
            <a:ext uri="{FF2B5EF4-FFF2-40B4-BE49-F238E27FC236}">
              <a16:creationId xmlns:a16="http://schemas.microsoft.com/office/drawing/2014/main" id="{00000000-0008-0000-0400-000080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283</xdr:row>
      <xdr:rowOff>0</xdr:rowOff>
    </xdr:from>
    <xdr:to>
      <xdr:col>4</xdr:col>
      <xdr:colOff>76200</xdr:colOff>
      <xdr:row>284</xdr:row>
      <xdr:rowOff>28573</xdr:rowOff>
    </xdr:to>
    <xdr:sp macro="" textlink="">
      <xdr:nvSpPr>
        <xdr:cNvPr id="1409" name="Text Box 2">
          <a:extLst>
            <a:ext uri="{FF2B5EF4-FFF2-40B4-BE49-F238E27FC236}">
              <a16:creationId xmlns:a16="http://schemas.microsoft.com/office/drawing/2014/main" id="{00000000-0008-0000-0400-000081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283</xdr:row>
      <xdr:rowOff>0</xdr:rowOff>
    </xdr:from>
    <xdr:to>
      <xdr:col>4</xdr:col>
      <xdr:colOff>76200</xdr:colOff>
      <xdr:row>284</xdr:row>
      <xdr:rowOff>28574</xdr:rowOff>
    </xdr:to>
    <xdr:sp macro="" textlink="">
      <xdr:nvSpPr>
        <xdr:cNvPr id="1410" name="Text Box 2">
          <a:extLst>
            <a:ext uri="{FF2B5EF4-FFF2-40B4-BE49-F238E27FC236}">
              <a16:creationId xmlns:a16="http://schemas.microsoft.com/office/drawing/2014/main" id="{00000000-0008-0000-0400-000082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283</xdr:row>
      <xdr:rowOff>0</xdr:rowOff>
    </xdr:from>
    <xdr:to>
      <xdr:col>4</xdr:col>
      <xdr:colOff>76200</xdr:colOff>
      <xdr:row>284</xdr:row>
      <xdr:rowOff>28574</xdr:rowOff>
    </xdr:to>
    <xdr:sp macro="" textlink="">
      <xdr:nvSpPr>
        <xdr:cNvPr id="1411" name="Text Box 2">
          <a:extLst>
            <a:ext uri="{FF2B5EF4-FFF2-40B4-BE49-F238E27FC236}">
              <a16:creationId xmlns:a16="http://schemas.microsoft.com/office/drawing/2014/main" id="{00000000-0008-0000-0400-000083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283</xdr:row>
      <xdr:rowOff>0</xdr:rowOff>
    </xdr:from>
    <xdr:to>
      <xdr:col>4</xdr:col>
      <xdr:colOff>76200</xdr:colOff>
      <xdr:row>284</xdr:row>
      <xdr:rowOff>28573</xdr:rowOff>
    </xdr:to>
    <xdr:sp macro="" textlink="">
      <xdr:nvSpPr>
        <xdr:cNvPr id="1412" name="Text Box 2">
          <a:extLst>
            <a:ext uri="{FF2B5EF4-FFF2-40B4-BE49-F238E27FC236}">
              <a16:creationId xmlns:a16="http://schemas.microsoft.com/office/drawing/2014/main" id="{00000000-0008-0000-0400-000084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283</xdr:row>
      <xdr:rowOff>0</xdr:rowOff>
    </xdr:from>
    <xdr:to>
      <xdr:col>5</xdr:col>
      <xdr:colOff>76200</xdr:colOff>
      <xdr:row>284</xdr:row>
      <xdr:rowOff>28574</xdr:rowOff>
    </xdr:to>
    <xdr:sp macro="" textlink="">
      <xdr:nvSpPr>
        <xdr:cNvPr id="1413" name="Text Box 2">
          <a:extLst>
            <a:ext uri="{FF2B5EF4-FFF2-40B4-BE49-F238E27FC236}">
              <a16:creationId xmlns:a16="http://schemas.microsoft.com/office/drawing/2014/main" id="{00000000-0008-0000-0400-00008505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283</xdr:row>
      <xdr:rowOff>0</xdr:rowOff>
    </xdr:from>
    <xdr:to>
      <xdr:col>5</xdr:col>
      <xdr:colOff>76200</xdr:colOff>
      <xdr:row>284</xdr:row>
      <xdr:rowOff>28574</xdr:rowOff>
    </xdr:to>
    <xdr:sp macro="" textlink="">
      <xdr:nvSpPr>
        <xdr:cNvPr id="1414" name="Text Box 2">
          <a:extLst>
            <a:ext uri="{FF2B5EF4-FFF2-40B4-BE49-F238E27FC236}">
              <a16:creationId xmlns:a16="http://schemas.microsoft.com/office/drawing/2014/main" id="{00000000-0008-0000-0400-00008605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283</xdr:row>
      <xdr:rowOff>0</xdr:rowOff>
    </xdr:from>
    <xdr:to>
      <xdr:col>5</xdr:col>
      <xdr:colOff>76200</xdr:colOff>
      <xdr:row>284</xdr:row>
      <xdr:rowOff>28574</xdr:rowOff>
    </xdr:to>
    <xdr:sp macro="" textlink="">
      <xdr:nvSpPr>
        <xdr:cNvPr id="1415" name="Text Box 2">
          <a:extLst>
            <a:ext uri="{FF2B5EF4-FFF2-40B4-BE49-F238E27FC236}">
              <a16:creationId xmlns:a16="http://schemas.microsoft.com/office/drawing/2014/main" id="{00000000-0008-0000-0400-00008705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283</xdr:row>
      <xdr:rowOff>0</xdr:rowOff>
    </xdr:from>
    <xdr:to>
      <xdr:col>5</xdr:col>
      <xdr:colOff>76200</xdr:colOff>
      <xdr:row>284</xdr:row>
      <xdr:rowOff>28573</xdr:rowOff>
    </xdr:to>
    <xdr:sp macro="" textlink="">
      <xdr:nvSpPr>
        <xdr:cNvPr id="1416" name="Text Box 2">
          <a:extLst>
            <a:ext uri="{FF2B5EF4-FFF2-40B4-BE49-F238E27FC236}">
              <a16:creationId xmlns:a16="http://schemas.microsoft.com/office/drawing/2014/main" id="{00000000-0008-0000-0400-00008805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283</xdr:row>
      <xdr:rowOff>0</xdr:rowOff>
    </xdr:from>
    <xdr:to>
      <xdr:col>5</xdr:col>
      <xdr:colOff>76200</xdr:colOff>
      <xdr:row>284</xdr:row>
      <xdr:rowOff>28574</xdr:rowOff>
    </xdr:to>
    <xdr:sp macro="" textlink="">
      <xdr:nvSpPr>
        <xdr:cNvPr id="1417" name="Text Box 2">
          <a:extLst>
            <a:ext uri="{FF2B5EF4-FFF2-40B4-BE49-F238E27FC236}">
              <a16:creationId xmlns:a16="http://schemas.microsoft.com/office/drawing/2014/main" id="{00000000-0008-0000-0400-00008905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283</xdr:row>
      <xdr:rowOff>0</xdr:rowOff>
    </xdr:from>
    <xdr:to>
      <xdr:col>5</xdr:col>
      <xdr:colOff>76200</xdr:colOff>
      <xdr:row>284</xdr:row>
      <xdr:rowOff>28574</xdr:rowOff>
    </xdr:to>
    <xdr:sp macro="" textlink="">
      <xdr:nvSpPr>
        <xdr:cNvPr id="1418" name="Text Box 2">
          <a:extLst>
            <a:ext uri="{FF2B5EF4-FFF2-40B4-BE49-F238E27FC236}">
              <a16:creationId xmlns:a16="http://schemas.microsoft.com/office/drawing/2014/main" id="{00000000-0008-0000-0400-00008A05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283</xdr:row>
      <xdr:rowOff>0</xdr:rowOff>
    </xdr:from>
    <xdr:to>
      <xdr:col>5</xdr:col>
      <xdr:colOff>76200</xdr:colOff>
      <xdr:row>284</xdr:row>
      <xdr:rowOff>28573</xdr:rowOff>
    </xdr:to>
    <xdr:sp macro="" textlink="">
      <xdr:nvSpPr>
        <xdr:cNvPr id="1419" name="Text Box 2">
          <a:extLst>
            <a:ext uri="{FF2B5EF4-FFF2-40B4-BE49-F238E27FC236}">
              <a16:creationId xmlns:a16="http://schemas.microsoft.com/office/drawing/2014/main" id="{00000000-0008-0000-0400-00008B05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285</xdr:row>
      <xdr:rowOff>28576</xdr:rowOff>
    </xdr:to>
    <xdr:sp macro="" textlink="">
      <xdr:nvSpPr>
        <xdr:cNvPr id="1420" name="Text Box 2">
          <a:extLst>
            <a:ext uri="{FF2B5EF4-FFF2-40B4-BE49-F238E27FC236}">
              <a16:creationId xmlns:a16="http://schemas.microsoft.com/office/drawing/2014/main" id="{00000000-0008-0000-0400-00008C050000}"/>
            </a:ext>
          </a:extLst>
        </xdr:cNvPr>
        <xdr:cNvSpPr txBox="1">
          <a:spLocks noChangeArrowheads="1"/>
        </xdr:cNvSpPr>
      </xdr:nvSpPr>
      <xdr:spPr bwMode="auto">
        <a:xfrm>
          <a:off x="4557346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284</xdr:row>
      <xdr:rowOff>0</xdr:rowOff>
    </xdr:from>
    <xdr:to>
      <xdr:col>3</xdr:col>
      <xdr:colOff>514350</xdr:colOff>
      <xdr:row>285</xdr:row>
      <xdr:rowOff>28576</xdr:rowOff>
    </xdr:to>
    <xdr:sp macro="" textlink="">
      <xdr:nvSpPr>
        <xdr:cNvPr id="1421" name="Text Box 2">
          <a:extLst>
            <a:ext uri="{FF2B5EF4-FFF2-40B4-BE49-F238E27FC236}">
              <a16:creationId xmlns:a16="http://schemas.microsoft.com/office/drawing/2014/main" id="{00000000-0008-0000-0400-00008D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285</xdr:row>
      <xdr:rowOff>28576</xdr:rowOff>
    </xdr:to>
    <xdr:sp macro="" textlink="">
      <xdr:nvSpPr>
        <xdr:cNvPr id="1422" name="Text Box 2">
          <a:extLst>
            <a:ext uri="{FF2B5EF4-FFF2-40B4-BE49-F238E27FC236}">
              <a16:creationId xmlns:a16="http://schemas.microsoft.com/office/drawing/2014/main" id="{00000000-0008-0000-0400-00008E050000}"/>
            </a:ext>
          </a:extLst>
        </xdr:cNvPr>
        <xdr:cNvSpPr txBox="1">
          <a:spLocks noChangeArrowheads="1"/>
        </xdr:cNvSpPr>
      </xdr:nvSpPr>
      <xdr:spPr bwMode="auto">
        <a:xfrm>
          <a:off x="4557346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284</xdr:row>
      <xdr:rowOff>0</xdr:rowOff>
    </xdr:from>
    <xdr:to>
      <xdr:col>3</xdr:col>
      <xdr:colOff>514350</xdr:colOff>
      <xdr:row>285</xdr:row>
      <xdr:rowOff>28576</xdr:rowOff>
    </xdr:to>
    <xdr:sp macro="" textlink="">
      <xdr:nvSpPr>
        <xdr:cNvPr id="1423" name="Text Box 2">
          <a:extLst>
            <a:ext uri="{FF2B5EF4-FFF2-40B4-BE49-F238E27FC236}">
              <a16:creationId xmlns:a16="http://schemas.microsoft.com/office/drawing/2014/main" id="{00000000-0008-0000-0400-00008F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284</xdr:row>
      <xdr:rowOff>0</xdr:rowOff>
    </xdr:from>
    <xdr:to>
      <xdr:col>3</xdr:col>
      <xdr:colOff>514350</xdr:colOff>
      <xdr:row>285</xdr:row>
      <xdr:rowOff>28575</xdr:rowOff>
    </xdr:to>
    <xdr:sp macro="" textlink="">
      <xdr:nvSpPr>
        <xdr:cNvPr id="1424" name="Text Box 2">
          <a:extLst>
            <a:ext uri="{FF2B5EF4-FFF2-40B4-BE49-F238E27FC236}">
              <a16:creationId xmlns:a16="http://schemas.microsoft.com/office/drawing/2014/main" id="{00000000-0008-0000-0400-000090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76200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284</xdr:row>
      <xdr:rowOff>0</xdr:rowOff>
    </xdr:from>
    <xdr:to>
      <xdr:col>3</xdr:col>
      <xdr:colOff>514350</xdr:colOff>
      <xdr:row>285</xdr:row>
      <xdr:rowOff>28576</xdr:rowOff>
    </xdr:to>
    <xdr:sp macro="" textlink="">
      <xdr:nvSpPr>
        <xdr:cNvPr id="1425" name="Text Box 2">
          <a:extLst>
            <a:ext uri="{FF2B5EF4-FFF2-40B4-BE49-F238E27FC236}">
              <a16:creationId xmlns:a16="http://schemas.microsoft.com/office/drawing/2014/main" id="{00000000-0008-0000-0400-000091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284</xdr:row>
      <xdr:rowOff>0</xdr:rowOff>
    </xdr:from>
    <xdr:to>
      <xdr:col>3</xdr:col>
      <xdr:colOff>514350</xdr:colOff>
      <xdr:row>285</xdr:row>
      <xdr:rowOff>28575</xdr:rowOff>
    </xdr:to>
    <xdr:sp macro="" textlink="">
      <xdr:nvSpPr>
        <xdr:cNvPr id="1426" name="Text Box 2">
          <a:extLst>
            <a:ext uri="{FF2B5EF4-FFF2-40B4-BE49-F238E27FC236}">
              <a16:creationId xmlns:a16="http://schemas.microsoft.com/office/drawing/2014/main" id="{00000000-0008-0000-0400-000092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76200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285</xdr:row>
      <xdr:rowOff>28576</xdr:rowOff>
    </xdr:to>
    <xdr:sp macro="" textlink="">
      <xdr:nvSpPr>
        <xdr:cNvPr id="1427" name="Text Box 2">
          <a:extLst>
            <a:ext uri="{FF2B5EF4-FFF2-40B4-BE49-F238E27FC236}">
              <a16:creationId xmlns:a16="http://schemas.microsoft.com/office/drawing/2014/main" id="{00000000-0008-0000-0400-000093050000}"/>
            </a:ext>
          </a:extLst>
        </xdr:cNvPr>
        <xdr:cNvSpPr txBox="1">
          <a:spLocks noChangeArrowheads="1"/>
        </xdr:cNvSpPr>
      </xdr:nvSpPr>
      <xdr:spPr bwMode="auto">
        <a:xfrm>
          <a:off x="4557346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285</xdr:row>
      <xdr:rowOff>28575</xdr:rowOff>
    </xdr:to>
    <xdr:sp macro="" textlink="">
      <xdr:nvSpPr>
        <xdr:cNvPr id="1428" name="Text Box 2">
          <a:extLst>
            <a:ext uri="{FF2B5EF4-FFF2-40B4-BE49-F238E27FC236}">
              <a16:creationId xmlns:a16="http://schemas.microsoft.com/office/drawing/2014/main" id="{00000000-0008-0000-0400-000094050000}"/>
            </a:ext>
          </a:extLst>
        </xdr:cNvPr>
        <xdr:cNvSpPr txBox="1">
          <a:spLocks noChangeArrowheads="1"/>
        </xdr:cNvSpPr>
      </xdr:nvSpPr>
      <xdr:spPr bwMode="auto">
        <a:xfrm>
          <a:off x="4557346" y="41712173"/>
          <a:ext cx="76200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285</xdr:row>
      <xdr:rowOff>28576</xdr:rowOff>
    </xdr:to>
    <xdr:sp macro="" textlink="">
      <xdr:nvSpPr>
        <xdr:cNvPr id="1429" name="Text Box 2">
          <a:extLst>
            <a:ext uri="{FF2B5EF4-FFF2-40B4-BE49-F238E27FC236}">
              <a16:creationId xmlns:a16="http://schemas.microsoft.com/office/drawing/2014/main" id="{00000000-0008-0000-0400-000095050000}"/>
            </a:ext>
          </a:extLst>
        </xdr:cNvPr>
        <xdr:cNvSpPr txBox="1">
          <a:spLocks noChangeArrowheads="1"/>
        </xdr:cNvSpPr>
      </xdr:nvSpPr>
      <xdr:spPr bwMode="auto">
        <a:xfrm>
          <a:off x="4557346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285</xdr:row>
      <xdr:rowOff>28576</xdr:rowOff>
    </xdr:to>
    <xdr:sp macro="" textlink="">
      <xdr:nvSpPr>
        <xdr:cNvPr id="1430" name="Text Box 2">
          <a:extLst>
            <a:ext uri="{FF2B5EF4-FFF2-40B4-BE49-F238E27FC236}">
              <a16:creationId xmlns:a16="http://schemas.microsoft.com/office/drawing/2014/main" id="{00000000-0008-0000-0400-000096050000}"/>
            </a:ext>
          </a:extLst>
        </xdr:cNvPr>
        <xdr:cNvSpPr txBox="1">
          <a:spLocks noChangeArrowheads="1"/>
        </xdr:cNvSpPr>
      </xdr:nvSpPr>
      <xdr:spPr bwMode="auto">
        <a:xfrm>
          <a:off x="4557346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285</xdr:row>
      <xdr:rowOff>28575</xdr:rowOff>
    </xdr:to>
    <xdr:sp macro="" textlink="">
      <xdr:nvSpPr>
        <xdr:cNvPr id="1431" name="Text Box 2">
          <a:extLst>
            <a:ext uri="{FF2B5EF4-FFF2-40B4-BE49-F238E27FC236}">
              <a16:creationId xmlns:a16="http://schemas.microsoft.com/office/drawing/2014/main" id="{00000000-0008-0000-0400-000097050000}"/>
            </a:ext>
          </a:extLst>
        </xdr:cNvPr>
        <xdr:cNvSpPr txBox="1">
          <a:spLocks noChangeArrowheads="1"/>
        </xdr:cNvSpPr>
      </xdr:nvSpPr>
      <xdr:spPr bwMode="auto">
        <a:xfrm>
          <a:off x="4557346" y="41712173"/>
          <a:ext cx="76200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284</xdr:row>
      <xdr:rowOff>0</xdr:rowOff>
    </xdr:from>
    <xdr:to>
      <xdr:col>4</xdr:col>
      <xdr:colOff>76200</xdr:colOff>
      <xdr:row>285</xdr:row>
      <xdr:rowOff>28576</xdr:rowOff>
    </xdr:to>
    <xdr:sp macro="" textlink="">
      <xdr:nvSpPr>
        <xdr:cNvPr id="1432" name="Text Box 2">
          <a:extLst>
            <a:ext uri="{FF2B5EF4-FFF2-40B4-BE49-F238E27FC236}">
              <a16:creationId xmlns:a16="http://schemas.microsoft.com/office/drawing/2014/main" id="{00000000-0008-0000-0400-000098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284</xdr:row>
      <xdr:rowOff>0</xdr:rowOff>
    </xdr:from>
    <xdr:to>
      <xdr:col>5</xdr:col>
      <xdr:colOff>514350</xdr:colOff>
      <xdr:row>285</xdr:row>
      <xdr:rowOff>28576</xdr:rowOff>
    </xdr:to>
    <xdr:sp macro="" textlink="">
      <xdr:nvSpPr>
        <xdr:cNvPr id="1433" name="Text Box 2">
          <a:extLst>
            <a:ext uri="{FF2B5EF4-FFF2-40B4-BE49-F238E27FC236}">
              <a16:creationId xmlns:a16="http://schemas.microsoft.com/office/drawing/2014/main" id="{00000000-0008-0000-0400-000099050000}"/>
            </a:ext>
          </a:extLst>
        </xdr:cNvPr>
        <xdr:cNvSpPr txBox="1">
          <a:spLocks noChangeArrowheads="1"/>
        </xdr:cNvSpPr>
      </xdr:nvSpPr>
      <xdr:spPr bwMode="auto">
        <a:xfrm>
          <a:off x="6783265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284</xdr:row>
      <xdr:rowOff>0</xdr:rowOff>
    </xdr:from>
    <xdr:to>
      <xdr:col>4</xdr:col>
      <xdr:colOff>76200</xdr:colOff>
      <xdr:row>285</xdr:row>
      <xdr:rowOff>28576</xdr:rowOff>
    </xdr:to>
    <xdr:sp macro="" textlink="">
      <xdr:nvSpPr>
        <xdr:cNvPr id="1434" name="Text Box 2">
          <a:extLst>
            <a:ext uri="{FF2B5EF4-FFF2-40B4-BE49-F238E27FC236}">
              <a16:creationId xmlns:a16="http://schemas.microsoft.com/office/drawing/2014/main" id="{00000000-0008-0000-0400-00009A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284</xdr:row>
      <xdr:rowOff>0</xdr:rowOff>
    </xdr:from>
    <xdr:to>
      <xdr:col>5</xdr:col>
      <xdr:colOff>514350</xdr:colOff>
      <xdr:row>285</xdr:row>
      <xdr:rowOff>28576</xdr:rowOff>
    </xdr:to>
    <xdr:sp macro="" textlink="">
      <xdr:nvSpPr>
        <xdr:cNvPr id="1435" name="Text Box 2">
          <a:extLst>
            <a:ext uri="{FF2B5EF4-FFF2-40B4-BE49-F238E27FC236}">
              <a16:creationId xmlns:a16="http://schemas.microsoft.com/office/drawing/2014/main" id="{00000000-0008-0000-0400-00009B050000}"/>
            </a:ext>
          </a:extLst>
        </xdr:cNvPr>
        <xdr:cNvSpPr txBox="1">
          <a:spLocks noChangeArrowheads="1"/>
        </xdr:cNvSpPr>
      </xdr:nvSpPr>
      <xdr:spPr bwMode="auto">
        <a:xfrm>
          <a:off x="6783265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284</xdr:row>
      <xdr:rowOff>0</xdr:rowOff>
    </xdr:from>
    <xdr:to>
      <xdr:col>5</xdr:col>
      <xdr:colOff>514350</xdr:colOff>
      <xdr:row>285</xdr:row>
      <xdr:rowOff>28575</xdr:rowOff>
    </xdr:to>
    <xdr:sp macro="" textlink="">
      <xdr:nvSpPr>
        <xdr:cNvPr id="1436" name="Text Box 2">
          <a:extLst>
            <a:ext uri="{FF2B5EF4-FFF2-40B4-BE49-F238E27FC236}">
              <a16:creationId xmlns:a16="http://schemas.microsoft.com/office/drawing/2014/main" id="{00000000-0008-0000-0400-00009C050000}"/>
            </a:ext>
          </a:extLst>
        </xdr:cNvPr>
        <xdr:cNvSpPr txBox="1">
          <a:spLocks noChangeArrowheads="1"/>
        </xdr:cNvSpPr>
      </xdr:nvSpPr>
      <xdr:spPr bwMode="auto">
        <a:xfrm>
          <a:off x="6783265" y="41712173"/>
          <a:ext cx="76200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284</xdr:row>
      <xdr:rowOff>0</xdr:rowOff>
    </xdr:from>
    <xdr:to>
      <xdr:col>5</xdr:col>
      <xdr:colOff>514350</xdr:colOff>
      <xdr:row>285</xdr:row>
      <xdr:rowOff>28576</xdr:rowOff>
    </xdr:to>
    <xdr:sp macro="" textlink="">
      <xdr:nvSpPr>
        <xdr:cNvPr id="1437" name="Text Box 2">
          <a:extLst>
            <a:ext uri="{FF2B5EF4-FFF2-40B4-BE49-F238E27FC236}">
              <a16:creationId xmlns:a16="http://schemas.microsoft.com/office/drawing/2014/main" id="{00000000-0008-0000-0400-00009D050000}"/>
            </a:ext>
          </a:extLst>
        </xdr:cNvPr>
        <xdr:cNvSpPr txBox="1">
          <a:spLocks noChangeArrowheads="1"/>
        </xdr:cNvSpPr>
      </xdr:nvSpPr>
      <xdr:spPr bwMode="auto">
        <a:xfrm>
          <a:off x="6783265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284</xdr:row>
      <xdr:rowOff>0</xdr:rowOff>
    </xdr:from>
    <xdr:to>
      <xdr:col>4</xdr:col>
      <xdr:colOff>76200</xdr:colOff>
      <xdr:row>285</xdr:row>
      <xdr:rowOff>28576</xdr:rowOff>
    </xdr:to>
    <xdr:sp macro="" textlink="">
      <xdr:nvSpPr>
        <xdr:cNvPr id="1438" name="Text Box 2">
          <a:extLst>
            <a:ext uri="{FF2B5EF4-FFF2-40B4-BE49-F238E27FC236}">
              <a16:creationId xmlns:a16="http://schemas.microsoft.com/office/drawing/2014/main" id="{00000000-0008-0000-0400-00009E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284</xdr:row>
      <xdr:rowOff>0</xdr:rowOff>
    </xdr:from>
    <xdr:to>
      <xdr:col>4</xdr:col>
      <xdr:colOff>76200</xdr:colOff>
      <xdr:row>285</xdr:row>
      <xdr:rowOff>28575</xdr:rowOff>
    </xdr:to>
    <xdr:sp macro="" textlink="">
      <xdr:nvSpPr>
        <xdr:cNvPr id="1439" name="Text Box 2">
          <a:extLst>
            <a:ext uri="{FF2B5EF4-FFF2-40B4-BE49-F238E27FC236}">
              <a16:creationId xmlns:a16="http://schemas.microsoft.com/office/drawing/2014/main" id="{00000000-0008-0000-0400-00009F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284</xdr:row>
      <xdr:rowOff>0</xdr:rowOff>
    </xdr:from>
    <xdr:to>
      <xdr:col>4</xdr:col>
      <xdr:colOff>76200</xdr:colOff>
      <xdr:row>285</xdr:row>
      <xdr:rowOff>28576</xdr:rowOff>
    </xdr:to>
    <xdr:sp macro="" textlink="">
      <xdr:nvSpPr>
        <xdr:cNvPr id="1440" name="Text Box 2">
          <a:extLst>
            <a:ext uri="{FF2B5EF4-FFF2-40B4-BE49-F238E27FC236}">
              <a16:creationId xmlns:a16="http://schemas.microsoft.com/office/drawing/2014/main" id="{00000000-0008-0000-0400-0000A0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284</xdr:row>
      <xdr:rowOff>0</xdr:rowOff>
    </xdr:from>
    <xdr:to>
      <xdr:col>4</xdr:col>
      <xdr:colOff>76200</xdr:colOff>
      <xdr:row>285</xdr:row>
      <xdr:rowOff>28576</xdr:rowOff>
    </xdr:to>
    <xdr:sp macro="" textlink="">
      <xdr:nvSpPr>
        <xdr:cNvPr id="1441" name="Text Box 2">
          <a:extLst>
            <a:ext uri="{FF2B5EF4-FFF2-40B4-BE49-F238E27FC236}">
              <a16:creationId xmlns:a16="http://schemas.microsoft.com/office/drawing/2014/main" id="{00000000-0008-0000-0400-0000A1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284</xdr:row>
      <xdr:rowOff>0</xdr:rowOff>
    </xdr:from>
    <xdr:to>
      <xdr:col>4</xdr:col>
      <xdr:colOff>76200</xdr:colOff>
      <xdr:row>285</xdr:row>
      <xdr:rowOff>28575</xdr:rowOff>
    </xdr:to>
    <xdr:sp macro="" textlink="">
      <xdr:nvSpPr>
        <xdr:cNvPr id="1442" name="Text Box 2">
          <a:extLst>
            <a:ext uri="{FF2B5EF4-FFF2-40B4-BE49-F238E27FC236}">
              <a16:creationId xmlns:a16="http://schemas.microsoft.com/office/drawing/2014/main" id="{00000000-0008-0000-0400-0000A2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284</xdr:row>
      <xdr:rowOff>0</xdr:rowOff>
    </xdr:from>
    <xdr:to>
      <xdr:col>4</xdr:col>
      <xdr:colOff>76200</xdr:colOff>
      <xdr:row>285</xdr:row>
      <xdr:rowOff>28576</xdr:rowOff>
    </xdr:to>
    <xdr:sp macro="" textlink="">
      <xdr:nvSpPr>
        <xdr:cNvPr id="1443" name="Text Box 2">
          <a:extLst>
            <a:ext uri="{FF2B5EF4-FFF2-40B4-BE49-F238E27FC236}">
              <a16:creationId xmlns:a16="http://schemas.microsoft.com/office/drawing/2014/main" id="{00000000-0008-0000-0400-0000A3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284</xdr:row>
      <xdr:rowOff>0</xdr:rowOff>
    </xdr:from>
    <xdr:to>
      <xdr:col>4</xdr:col>
      <xdr:colOff>514350</xdr:colOff>
      <xdr:row>285</xdr:row>
      <xdr:rowOff>28576</xdr:rowOff>
    </xdr:to>
    <xdr:sp macro="" textlink="">
      <xdr:nvSpPr>
        <xdr:cNvPr id="1444" name="Text Box 2">
          <a:extLst>
            <a:ext uri="{FF2B5EF4-FFF2-40B4-BE49-F238E27FC236}">
              <a16:creationId xmlns:a16="http://schemas.microsoft.com/office/drawing/2014/main" id="{00000000-0008-0000-0400-0000A405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284</xdr:row>
      <xdr:rowOff>0</xdr:rowOff>
    </xdr:from>
    <xdr:to>
      <xdr:col>4</xdr:col>
      <xdr:colOff>76200</xdr:colOff>
      <xdr:row>285</xdr:row>
      <xdr:rowOff>28576</xdr:rowOff>
    </xdr:to>
    <xdr:sp macro="" textlink="">
      <xdr:nvSpPr>
        <xdr:cNvPr id="1445" name="Text Box 2">
          <a:extLst>
            <a:ext uri="{FF2B5EF4-FFF2-40B4-BE49-F238E27FC236}">
              <a16:creationId xmlns:a16="http://schemas.microsoft.com/office/drawing/2014/main" id="{00000000-0008-0000-0400-0000A5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284</xdr:row>
      <xdr:rowOff>0</xdr:rowOff>
    </xdr:from>
    <xdr:to>
      <xdr:col>4</xdr:col>
      <xdr:colOff>514350</xdr:colOff>
      <xdr:row>285</xdr:row>
      <xdr:rowOff>28576</xdr:rowOff>
    </xdr:to>
    <xdr:sp macro="" textlink="">
      <xdr:nvSpPr>
        <xdr:cNvPr id="1446" name="Text Box 2">
          <a:extLst>
            <a:ext uri="{FF2B5EF4-FFF2-40B4-BE49-F238E27FC236}">
              <a16:creationId xmlns:a16="http://schemas.microsoft.com/office/drawing/2014/main" id="{00000000-0008-0000-0400-0000A605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284</xdr:row>
      <xdr:rowOff>0</xdr:rowOff>
    </xdr:from>
    <xdr:to>
      <xdr:col>4</xdr:col>
      <xdr:colOff>514350</xdr:colOff>
      <xdr:row>285</xdr:row>
      <xdr:rowOff>28575</xdr:rowOff>
    </xdr:to>
    <xdr:sp macro="" textlink="">
      <xdr:nvSpPr>
        <xdr:cNvPr id="1447" name="Text Box 2">
          <a:extLst>
            <a:ext uri="{FF2B5EF4-FFF2-40B4-BE49-F238E27FC236}">
              <a16:creationId xmlns:a16="http://schemas.microsoft.com/office/drawing/2014/main" id="{00000000-0008-0000-0400-0000A705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76200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284</xdr:row>
      <xdr:rowOff>0</xdr:rowOff>
    </xdr:from>
    <xdr:to>
      <xdr:col>4</xdr:col>
      <xdr:colOff>514350</xdr:colOff>
      <xdr:row>285</xdr:row>
      <xdr:rowOff>28576</xdr:rowOff>
    </xdr:to>
    <xdr:sp macro="" textlink="">
      <xdr:nvSpPr>
        <xdr:cNvPr id="1448" name="Text Box 2">
          <a:extLst>
            <a:ext uri="{FF2B5EF4-FFF2-40B4-BE49-F238E27FC236}">
              <a16:creationId xmlns:a16="http://schemas.microsoft.com/office/drawing/2014/main" id="{00000000-0008-0000-0400-0000A805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284</xdr:row>
      <xdr:rowOff>0</xdr:rowOff>
    </xdr:from>
    <xdr:to>
      <xdr:col>4</xdr:col>
      <xdr:colOff>514350</xdr:colOff>
      <xdr:row>285</xdr:row>
      <xdr:rowOff>28575</xdr:rowOff>
    </xdr:to>
    <xdr:sp macro="" textlink="">
      <xdr:nvSpPr>
        <xdr:cNvPr id="1449" name="Text Box 2">
          <a:extLst>
            <a:ext uri="{FF2B5EF4-FFF2-40B4-BE49-F238E27FC236}">
              <a16:creationId xmlns:a16="http://schemas.microsoft.com/office/drawing/2014/main" id="{00000000-0008-0000-0400-0000A905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76200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284</xdr:row>
      <xdr:rowOff>0</xdr:rowOff>
    </xdr:from>
    <xdr:to>
      <xdr:col>4</xdr:col>
      <xdr:colOff>76200</xdr:colOff>
      <xdr:row>285</xdr:row>
      <xdr:rowOff>28576</xdr:rowOff>
    </xdr:to>
    <xdr:sp macro="" textlink="">
      <xdr:nvSpPr>
        <xdr:cNvPr id="1450" name="Text Box 2">
          <a:extLst>
            <a:ext uri="{FF2B5EF4-FFF2-40B4-BE49-F238E27FC236}">
              <a16:creationId xmlns:a16="http://schemas.microsoft.com/office/drawing/2014/main" id="{00000000-0008-0000-0400-0000AA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284</xdr:row>
      <xdr:rowOff>0</xdr:rowOff>
    </xdr:from>
    <xdr:to>
      <xdr:col>4</xdr:col>
      <xdr:colOff>76200</xdr:colOff>
      <xdr:row>285</xdr:row>
      <xdr:rowOff>28575</xdr:rowOff>
    </xdr:to>
    <xdr:sp macro="" textlink="">
      <xdr:nvSpPr>
        <xdr:cNvPr id="1451" name="Text Box 2">
          <a:extLst>
            <a:ext uri="{FF2B5EF4-FFF2-40B4-BE49-F238E27FC236}">
              <a16:creationId xmlns:a16="http://schemas.microsoft.com/office/drawing/2014/main" id="{00000000-0008-0000-0400-0000AB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284</xdr:row>
      <xdr:rowOff>0</xdr:rowOff>
    </xdr:from>
    <xdr:to>
      <xdr:col>4</xdr:col>
      <xdr:colOff>76200</xdr:colOff>
      <xdr:row>285</xdr:row>
      <xdr:rowOff>28576</xdr:rowOff>
    </xdr:to>
    <xdr:sp macro="" textlink="">
      <xdr:nvSpPr>
        <xdr:cNvPr id="1452" name="Text Box 2">
          <a:extLst>
            <a:ext uri="{FF2B5EF4-FFF2-40B4-BE49-F238E27FC236}">
              <a16:creationId xmlns:a16="http://schemas.microsoft.com/office/drawing/2014/main" id="{00000000-0008-0000-0400-0000AC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284</xdr:row>
      <xdr:rowOff>0</xdr:rowOff>
    </xdr:from>
    <xdr:to>
      <xdr:col>4</xdr:col>
      <xdr:colOff>76200</xdr:colOff>
      <xdr:row>285</xdr:row>
      <xdr:rowOff>28576</xdr:rowOff>
    </xdr:to>
    <xdr:sp macro="" textlink="">
      <xdr:nvSpPr>
        <xdr:cNvPr id="1453" name="Text Box 2">
          <a:extLst>
            <a:ext uri="{FF2B5EF4-FFF2-40B4-BE49-F238E27FC236}">
              <a16:creationId xmlns:a16="http://schemas.microsoft.com/office/drawing/2014/main" id="{00000000-0008-0000-0400-0000AD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284</xdr:row>
      <xdr:rowOff>0</xdr:rowOff>
    </xdr:from>
    <xdr:to>
      <xdr:col>4</xdr:col>
      <xdr:colOff>76200</xdr:colOff>
      <xdr:row>285</xdr:row>
      <xdr:rowOff>28575</xdr:rowOff>
    </xdr:to>
    <xdr:sp macro="" textlink="">
      <xdr:nvSpPr>
        <xdr:cNvPr id="1454" name="Text Box 2">
          <a:extLst>
            <a:ext uri="{FF2B5EF4-FFF2-40B4-BE49-F238E27FC236}">
              <a16:creationId xmlns:a16="http://schemas.microsoft.com/office/drawing/2014/main" id="{00000000-0008-0000-0400-0000AE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284</xdr:row>
      <xdr:rowOff>0</xdr:rowOff>
    </xdr:from>
    <xdr:to>
      <xdr:col>5</xdr:col>
      <xdr:colOff>76200</xdr:colOff>
      <xdr:row>285</xdr:row>
      <xdr:rowOff>28576</xdr:rowOff>
    </xdr:to>
    <xdr:sp macro="" textlink="">
      <xdr:nvSpPr>
        <xdr:cNvPr id="1455" name="Text Box 2">
          <a:extLst>
            <a:ext uri="{FF2B5EF4-FFF2-40B4-BE49-F238E27FC236}">
              <a16:creationId xmlns:a16="http://schemas.microsoft.com/office/drawing/2014/main" id="{00000000-0008-0000-0400-0000AF05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284</xdr:row>
      <xdr:rowOff>0</xdr:rowOff>
    </xdr:from>
    <xdr:to>
      <xdr:col>5</xdr:col>
      <xdr:colOff>76200</xdr:colOff>
      <xdr:row>285</xdr:row>
      <xdr:rowOff>28576</xdr:rowOff>
    </xdr:to>
    <xdr:sp macro="" textlink="">
      <xdr:nvSpPr>
        <xdr:cNvPr id="1456" name="Text Box 2">
          <a:extLst>
            <a:ext uri="{FF2B5EF4-FFF2-40B4-BE49-F238E27FC236}">
              <a16:creationId xmlns:a16="http://schemas.microsoft.com/office/drawing/2014/main" id="{00000000-0008-0000-0400-0000B005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284</xdr:row>
      <xdr:rowOff>0</xdr:rowOff>
    </xdr:from>
    <xdr:to>
      <xdr:col>5</xdr:col>
      <xdr:colOff>76200</xdr:colOff>
      <xdr:row>285</xdr:row>
      <xdr:rowOff>28576</xdr:rowOff>
    </xdr:to>
    <xdr:sp macro="" textlink="">
      <xdr:nvSpPr>
        <xdr:cNvPr id="1457" name="Text Box 2">
          <a:extLst>
            <a:ext uri="{FF2B5EF4-FFF2-40B4-BE49-F238E27FC236}">
              <a16:creationId xmlns:a16="http://schemas.microsoft.com/office/drawing/2014/main" id="{00000000-0008-0000-0400-0000B105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284</xdr:row>
      <xdr:rowOff>0</xdr:rowOff>
    </xdr:from>
    <xdr:to>
      <xdr:col>5</xdr:col>
      <xdr:colOff>76200</xdr:colOff>
      <xdr:row>285</xdr:row>
      <xdr:rowOff>28575</xdr:rowOff>
    </xdr:to>
    <xdr:sp macro="" textlink="">
      <xdr:nvSpPr>
        <xdr:cNvPr id="1458" name="Text Box 2">
          <a:extLst>
            <a:ext uri="{FF2B5EF4-FFF2-40B4-BE49-F238E27FC236}">
              <a16:creationId xmlns:a16="http://schemas.microsoft.com/office/drawing/2014/main" id="{00000000-0008-0000-0400-0000B205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284</xdr:row>
      <xdr:rowOff>0</xdr:rowOff>
    </xdr:from>
    <xdr:to>
      <xdr:col>5</xdr:col>
      <xdr:colOff>76200</xdr:colOff>
      <xdr:row>285</xdr:row>
      <xdr:rowOff>28576</xdr:rowOff>
    </xdr:to>
    <xdr:sp macro="" textlink="">
      <xdr:nvSpPr>
        <xdr:cNvPr id="1459" name="Text Box 2">
          <a:extLst>
            <a:ext uri="{FF2B5EF4-FFF2-40B4-BE49-F238E27FC236}">
              <a16:creationId xmlns:a16="http://schemas.microsoft.com/office/drawing/2014/main" id="{00000000-0008-0000-0400-0000B305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284</xdr:row>
      <xdr:rowOff>0</xdr:rowOff>
    </xdr:from>
    <xdr:to>
      <xdr:col>5</xdr:col>
      <xdr:colOff>76200</xdr:colOff>
      <xdr:row>285</xdr:row>
      <xdr:rowOff>28576</xdr:rowOff>
    </xdr:to>
    <xdr:sp macro="" textlink="">
      <xdr:nvSpPr>
        <xdr:cNvPr id="1460" name="Text Box 2">
          <a:extLst>
            <a:ext uri="{FF2B5EF4-FFF2-40B4-BE49-F238E27FC236}">
              <a16:creationId xmlns:a16="http://schemas.microsoft.com/office/drawing/2014/main" id="{00000000-0008-0000-0400-0000B405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284</xdr:row>
      <xdr:rowOff>0</xdr:rowOff>
    </xdr:from>
    <xdr:to>
      <xdr:col>5</xdr:col>
      <xdr:colOff>76200</xdr:colOff>
      <xdr:row>285</xdr:row>
      <xdr:rowOff>28575</xdr:rowOff>
    </xdr:to>
    <xdr:sp macro="" textlink="">
      <xdr:nvSpPr>
        <xdr:cNvPr id="1461" name="Text Box 2">
          <a:extLst>
            <a:ext uri="{FF2B5EF4-FFF2-40B4-BE49-F238E27FC236}">
              <a16:creationId xmlns:a16="http://schemas.microsoft.com/office/drawing/2014/main" id="{00000000-0008-0000-0400-0000B505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285</xdr:row>
      <xdr:rowOff>0</xdr:rowOff>
    </xdr:from>
    <xdr:to>
      <xdr:col>3</xdr:col>
      <xdr:colOff>76200</xdr:colOff>
      <xdr:row>286</xdr:row>
      <xdr:rowOff>28574</xdr:rowOff>
    </xdr:to>
    <xdr:sp macro="" textlink="">
      <xdr:nvSpPr>
        <xdr:cNvPr id="1462" name="Text Box 2">
          <a:extLst>
            <a:ext uri="{FF2B5EF4-FFF2-40B4-BE49-F238E27FC236}">
              <a16:creationId xmlns:a16="http://schemas.microsoft.com/office/drawing/2014/main" id="{00000000-0008-0000-0400-0000B6050000}"/>
            </a:ext>
          </a:extLst>
        </xdr:cNvPr>
        <xdr:cNvSpPr txBox="1">
          <a:spLocks noChangeArrowheads="1"/>
        </xdr:cNvSpPr>
      </xdr:nvSpPr>
      <xdr:spPr bwMode="auto">
        <a:xfrm>
          <a:off x="4557346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285</xdr:row>
      <xdr:rowOff>0</xdr:rowOff>
    </xdr:from>
    <xdr:to>
      <xdr:col>3</xdr:col>
      <xdr:colOff>514350</xdr:colOff>
      <xdr:row>286</xdr:row>
      <xdr:rowOff>28574</xdr:rowOff>
    </xdr:to>
    <xdr:sp macro="" textlink="">
      <xdr:nvSpPr>
        <xdr:cNvPr id="1463" name="Text Box 2">
          <a:extLst>
            <a:ext uri="{FF2B5EF4-FFF2-40B4-BE49-F238E27FC236}">
              <a16:creationId xmlns:a16="http://schemas.microsoft.com/office/drawing/2014/main" id="{00000000-0008-0000-0400-0000B7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285</xdr:row>
      <xdr:rowOff>0</xdr:rowOff>
    </xdr:from>
    <xdr:to>
      <xdr:col>3</xdr:col>
      <xdr:colOff>76200</xdr:colOff>
      <xdr:row>286</xdr:row>
      <xdr:rowOff>28574</xdr:rowOff>
    </xdr:to>
    <xdr:sp macro="" textlink="">
      <xdr:nvSpPr>
        <xdr:cNvPr id="1464" name="Text Box 2">
          <a:extLst>
            <a:ext uri="{FF2B5EF4-FFF2-40B4-BE49-F238E27FC236}">
              <a16:creationId xmlns:a16="http://schemas.microsoft.com/office/drawing/2014/main" id="{00000000-0008-0000-0400-0000B8050000}"/>
            </a:ext>
          </a:extLst>
        </xdr:cNvPr>
        <xdr:cNvSpPr txBox="1">
          <a:spLocks noChangeArrowheads="1"/>
        </xdr:cNvSpPr>
      </xdr:nvSpPr>
      <xdr:spPr bwMode="auto">
        <a:xfrm>
          <a:off x="4557346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285</xdr:row>
      <xdr:rowOff>0</xdr:rowOff>
    </xdr:from>
    <xdr:to>
      <xdr:col>3</xdr:col>
      <xdr:colOff>514350</xdr:colOff>
      <xdr:row>286</xdr:row>
      <xdr:rowOff>28574</xdr:rowOff>
    </xdr:to>
    <xdr:sp macro="" textlink="">
      <xdr:nvSpPr>
        <xdr:cNvPr id="1465" name="Text Box 2">
          <a:extLst>
            <a:ext uri="{FF2B5EF4-FFF2-40B4-BE49-F238E27FC236}">
              <a16:creationId xmlns:a16="http://schemas.microsoft.com/office/drawing/2014/main" id="{00000000-0008-0000-0400-0000B9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285</xdr:row>
      <xdr:rowOff>0</xdr:rowOff>
    </xdr:from>
    <xdr:to>
      <xdr:col>3</xdr:col>
      <xdr:colOff>514350</xdr:colOff>
      <xdr:row>286</xdr:row>
      <xdr:rowOff>28573</xdr:rowOff>
    </xdr:to>
    <xdr:sp macro="" textlink="">
      <xdr:nvSpPr>
        <xdr:cNvPr id="1466" name="Text Box 2">
          <a:extLst>
            <a:ext uri="{FF2B5EF4-FFF2-40B4-BE49-F238E27FC236}">
              <a16:creationId xmlns:a16="http://schemas.microsoft.com/office/drawing/2014/main" id="{00000000-0008-0000-0400-0000BA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76200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285</xdr:row>
      <xdr:rowOff>0</xdr:rowOff>
    </xdr:from>
    <xdr:to>
      <xdr:col>3</xdr:col>
      <xdr:colOff>514350</xdr:colOff>
      <xdr:row>286</xdr:row>
      <xdr:rowOff>28574</xdr:rowOff>
    </xdr:to>
    <xdr:sp macro="" textlink="">
      <xdr:nvSpPr>
        <xdr:cNvPr id="1467" name="Text Box 2">
          <a:extLst>
            <a:ext uri="{FF2B5EF4-FFF2-40B4-BE49-F238E27FC236}">
              <a16:creationId xmlns:a16="http://schemas.microsoft.com/office/drawing/2014/main" id="{00000000-0008-0000-0400-0000BB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285</xdr:row>
      <xdr:rowOff>0</xdr:rowOff>
    </xdr:from>
    <xdr:to>
      <xdr:col>3</xdr:col>
      <xdr:colOff>514350</xdr:colOff>
      <xdr:row>286</xdr:row>
      <xdr:rowOff>28573</xdr:rowOff>
    </xdr:to>
    <xdr:sp macro="" textlink="">
      <xdr:nvSpPr>
        <xdr:cNvPr id="1468" name="Text Box 2">
          <a:extLst>
            <a:ext uri="{FF2B5EF4-FFF2-40B4-BE49-F238E27FC236}">
              <a16:creationId xmlns:a16="http://schemas.microsoft.com/office/drawing/2014/main" id="{00000000-0008-0000-0400-0000BC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76200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285</xdr:row>
      <xdr:rowOff>0</xdr:rowOff>
    </xdr:from>
    <xdr:to>
      <xdr:col>3</xdr:col>
      <xdr:colOff>76200</xdr:colOff>
      <xdr:row>286</xdr:row>
      <xdr:rowOff>28574</xdr:rowOff>
    </xdr:to>
    <xdr:sp macro="" textlink="">
      <xdr:nvSpPr>
        <xdr:cNvPr id="1469" name="Text Box 2">
          <a:extLst>
            <a:ext uri="{FF2B5EF4-FFF2-40B4-BE49-F238E27FC236}">
              <a16:creationId xmlns:a16="http://schemas.microsoft.com/office/drawing/2014/main" id="{00000000-0008-0000-0400-0000BD050000}"/>
            </a:ext>
          </a:extLst>
        </xdr:cNvPr>
        <xdr:cNvSpPr txBox="1">
          <a:spLocks noChangeArrowheads="1"/>
        </xdr:cNvSpPr>
      </xdr:nvSpPr>
      <xdr:spPr bwMode="auto">
        <a:xfrm>
          <a:off x="4557346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285</xdr:row>
      <xdr:rowOff>0</xdr:rowOff>
    </xdr:from>
    <xdr:to>
      <xdr:col>3</xdr:col>
      <xdr:colOff>76200</xdr:colOff>
      <xdr:row>286</xdr:row>
      <xdr:rowOff>28573</xdr:rowOff>
    </xdr:to>
    <xdr:sp macro="" textlink="">
      <xdr:nvSpPr>
        <xdr:cNvPr id="1470" name="Text Box 2">
          <a:extLst>
            <a:ext uri="{FF2B5EF4-FFF2-40B4-BE49-F238E27FC236}">
              <a16:creationId xmlns:a16="http://schemas.microsoft.com/office/drawing/2014/main" id="{00000000-0008-0000-0400-0000BE050000}"/>
            </a:ext>
          </a:extLst>
        </xdr:cNvPr>
        <xdr:cNvSpPr txBox="1">
          <a:spLocks noChangeArrowheads="1"/>
        </xdr:cNvSpPr>
      </xdr:nvSpPr>
      <xdr:spPr bwMode="auto">
        <a:xfrm>
          <a:off x="4557346" y="41712173"/>
          <a:ext cx="76200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285</xdr:row>
      <xdr:rowOff>0</xdr:rowOff>
    </xdr:from>
    <xdr:to>
      <xdr:col>3</xdr:col>
      <xdr:colOff>76200</xdr:colOff>
      <xdr:row>286</xdr:row>
      <xdr:rowOff>28574</xdr:rowOff>
    </xdr:to>
    <xdr:sp macro="" textlink="">
      <xdr:nvSpPr>
        <xdr:cNvPr id="1471" name="Text Box 2">
          <a:extLst>
            <a:ext uri="{FF2B5EF4-FFF2-40B4-BE49-F238E27FC236}">
              <a16:creationId xmlns:a16="http://schemas.microsoft.com/office/drawing/2014/main" id="{00000000-0008-0000-0400-0000BF050000}"/>
            </a:ext>
          </a:extLst>
        </xdr:cNvPr>
        <xdr:cNvSpPr txBox="1">
          <a:spLocks noChangeArrowheads="1"/>
        </xdr:cNvSpPr>
      </xdr:nvSpPr>
      <xdr:spPr bwMode="auto">
        <a:xfrm>
          <a:off x="4557346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285</xdr:row>
      <xdr:rowOff>0</xdr:rowOff>
    </xdr:from>
    <xdr:to>
      <xdr:col>3</xdr:col>
      <xdr:colOff>76200</xdr:colOff>
      <xdr:row>286</xdr:row>
      <xdr:rowOff>28574</xdr:rowOff>
    </xdr:to>
    <xdr:sp macro="" textlink="">
      <xdr:nvSpPr>
        <xdr:cNvPr id="1472" name="Text Box 2">
          <a:extLst>
            <a:ext uri="{FF2B5EF4-FFF2-40B4-BE49-F238E27FC236}">
              <a16:creationId xmlns:a16="http://schemas.microsoft.com/office/drawing/2014/main" id="{00000000-0008-0000-0400-0000C0050000}"/>
            </a:ext>
          </a:extLst>
        </xdr:cNvPr>
        <xdr:cNvSpPr txBox="1">
          <a:spLocks noChangeArrowheads="1"/>
        </xdr:cNvSpPr>
      </xdr:nvSpPr>
      <xdr:spPr bwMode="auto">
        <a:xfrm>
          <a:off x="4557346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285</xdr:row>
      <xdr:rowOff>0</xdr:rowOff>
    </xdr:from>
    <xdr:to>
      <xdr:col>3</xdr:col>
      <xdr:colOff>76200</xdr:colOff>
      <xdr:row>286</xdr:row>
      <xdr:rowOff>28573</xdr:rowOff>
    </xdr:to>
    <xdr:sp macro="" textlink="">
      <xdr:nvSpPr>
        <xdr:cNvPr id="1473" name="Text Box 2">
          <a:extLst>
            <a:ext uri="{FF2B5EF4-FFF2-40B4-BE49-F238E27FC236}">
              <a16:creationId xmlns:a16="http://schemas.microsoft.com/office/drawing/2014/main" id="{00000000-0008-0000-0400-0000C1050000}"/>
            </a:ext>
          </a:extLst>
        </xdr:cNvPr>
        <xdr:cNvSpPr txBox="1">
          <a:spLocks noChangeArrowheads="1"/>
        </xdr:cNvSpPr>
      </xdr:nvSpPr>
      <xdr:spPr bwMode="auto">
        <a:xfrm>
          <a:off x="4557346" y="41712173"/>
          <a:ext cx="76200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285</xdr:row>
      <xdr:rowOff>0</xdr:rowOff>
    </xdr:from>
    <xdr:to>
      <xdr:col>4</xdr:col>
      <xdr:colOff>76200</xdr:colOff>
      <xdr:row>286</xdr:row>
      <xdr:rowOff>28574</xdr:rowOff>
    </xdr:to>
    <xdr:sp macro="" textlink="">
      <xdr:nvSpPr>
        <xdr:cNvPr id="1474" name="Text Box 2">
          <a:extLst>
            <a:ext uri="{FF2B5EF4-FFF2-40B4-BE49-F238E27FC236}">
              <a16:creationId xmlns:a16="http://schemas.microsoft.com/office/drawing/2014/main" id="{00000000-0008-0000-0400-0000C2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285</xdr:row>
      <xdr:rowOff>0</xdr:rowOff>
    </xdr:from>
    <xdr:to>
      <xdr:col>5</xdr:col>
      <xdr:colOff>514350</xdr:colOff>
      <xdr:row>286</xdr:row>
      <xdr:rowOff>28574</xdr:rowOff>
    </xdr:to>
    <xdr:sp macro="" textlink="">
      <xdr:nvSpPr>
        <xdr:cNvPr id="1475" name="Text Box 2">
          <a:extLst>
            <a:ext uri="{FF2B5EF4-FFF2-40B4-BE49-F238E27FC236}">
              <a16:creationId xmlns:a16="http://schemas.microsoft.com/office/drawing/2014/main" id="{00000000-0008-0000-0400-0000C3050000}"/>
            </a:ext>
          </a:extLst>
        </xdr:cNvPr>
        <xdr:cNvSpPr txBox="1">
          <a:spLocks noChangeArrowheads="1"/>
        </xdr:cNvSpPr>
      </xdr:nvSpPr>
      <xdr:spPr bwMode="auto">
        <a:xfrm>
          <a:off x="6783265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285</xdr:row>
      <xdr:rowOff>0</xdr:rowOff>
    </xdr:from>
    <xdr:to>
      <xdr:col>4</xdr:col>
      <xdr:colOff>76200</xdr:colOff>
      <xdr:row>286</xdr:row>
      <xdr:rowOff>28574</xdr:rowOff>
    </xdr:to>
    <xdr:sp macro="" textlink="">
      <xdr:nvSpPr>
        <xdr:cNvPr id="1476" name="Text Box 2">
          <a:extLst>
            <a:ext uri="{FF2B5EF4-FFF2-40B4-BE49-F238E27FC236}">
              <a16:creationId xmlns:a16="http://schemas.microsoft.com/office/drawing/2014/main" id="{00000000-0008-0000-0400-0000C4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285</xdr:row>
      <xdr:rowOff>0</xdr:rowOff>
    </xdr:from>
    <xdr:to>
      <xdr:col>5</xdr:col>
      <xdr:colOff>514350</xdr:colOff>
      <xdr:row>286</xdr:row>
      <xdr:rowOff>28574</xdr:rowOff>
    </xdr:to>
    <xdr:sp macro="" textlink="">
      <xdr:nvSpPr>
        <xdr:cNvPr id="1477" name="Text Box 2">
          <a:extLst>
            <a:ext uri="{FF2B5EF4-FFF2-40B4-BE49-F238E27FC236}">
              <a16:creationId xmlns:a16="http://schemas.microsoft.com/office/drawing/2014/main" id="{00000000-0008-0000-0400-0000C5050000}"/>
            </a:ext>
          </a:extLst>
        </xdr:cNvPr>
        <xdr:cNvSpPr txBox="1">
          <a:spLocks noChangeArrowheads="1"/>
        </xdr:cNvSpPr>
      </xdr:nvSpPr>
      <xdr:spPr bwMode="auto">
        <a:xfrm>
          <a:off x="6783265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285</xdr:row>
      <xdr:rowOff>0</xdr:rowOff>
    </xdr:from>
    <xdr:to>
      <xdr:col>5</xdr:col>
      <xdr:colOff>514350</xdr:colOff>
      <xdr:row>286</xdr:row>
      <xdr:rowOff>28573</xdr:rowOff>
    </xdr:to>
    <xdr:sp macro="" textlink="">
      <xdr:nvSpPr>
        <xdr:cNvPr id="1478" name="Text Box 2">
          <a:extLst>
            <a:ext uri="{FF2B5EF4-FFF2-40B4-BE49-F238E27FC236}">
              <a16:creationId xmlns:a16="http://schemas.microsoft.com/office/drawing/2014/main" id="{00000000-0008-0000-0400-0000C6050000}"/>
            </a:ext>
          </a:extLst>
        </xdr:cNvPr>
        <xdr:cNvSpPr txBox="1">
          <a:spLocks noChangeArrowheads="1"/>
        </xdr:cNvSpPr>
      </xdr:nvSpPr>
      <xdr:spPr bwMode="auto">
        <a:xfrm>
          <a:off x="6783265" y="41712173"/>
          <a:ext cx="76200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285</xdr:row>
      <xdr:rowOff>0</xdr:rowOff>
    </xdr:from>
    <xdr:to>
      <xdr:col>5</xdr:col>
      <xdr:colOff>514350</xdr:colOff>
      <xdr:row>286</xdr:row>
      <xdr:rowOff>28574</xdr:rowOff>
    </xdr:to>
    <xdr:sp macro="" textlink="">
      <xdr:nvSpPr>
        <xdr:cNvPr id="1479" name="Text Box 2">
          <a:extLst>
            <a:ext uri="{FF2B5EF4-FFF2-40B4-BE49-F238E27FC236}">
              <a16:creationId xmlns:a16="http://schemas.microsoft.com/office/drawing/2014/main" id="{00000000-0008-0000-0400-0000C7050000}"/>
            </a:ext>
          </a:extLst>
        </xdr:cNvPr>
        <xdr:cNvSpPr txBox="1">
          <a:spLocks noChangeArrowheads="1"/>
        </xdr:cNvSpPr>
      </xdr:nvSpPr>
      <xdr:spPr bwMode="auto">
        <a:xfrm>
          <a:off x="6783265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285</xdr:row>
      <xdr:rowOff>0</xdr:rowOff>
    </xdr:from>
    <xdr:to>
      <xdr:col>4</xdr:col>
      <xdr:colOff>76200</xdr:colOff>
      <xdr:row>286</xdr:row>
      <xdr:rowOff>28574</xdr:rowOff>
    </xdr:to>
    <xdr:sp macro="" textlink="">
      <xdr:nvSpPr>
        <xdr:cNvPr id="1480" name="Text Box 2">
          <a:extLst>
            <a:ext uri="{FF2B5EF4-FFF2-40B4-BE49-F238E27FC236}">
              <a16:creationId xmlns:a16="http://schemas.microsoft.com/office/drawing/2014/main" id="{00000000-0008-0000-0400-0000C8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285</xdr:row>
      <xdr:rowOff>0</xdr:rowOff>
    </xdr:from>
    <xdr:to>
      <xdr:col>4</xdr:col>
      <xdr:colOff>76200</xdr:colOff>
      <xdr:row>286</xdr:row>
      <xdr:rowOff>28573</xdr:rowOff>
    </xdr:to>
    <xdr:sp macro="" textlink="">
      <xdr:nvSpPr>
        <xdr:cNvPr id="1481" name="Text Box 2">
          <a:extLst>
            <a:ext uri="{FF2B5EF4-FFF2-40B4-BE49-F238E27FC236}">
              <a16:creationId xmlns:a16="http://schemas.microsoft.com/office/drawing/2014/main" id="{00000000-0008-0000-0400-0000C9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285</xdr:row>
      <xdr:rowOff>0</xdr:rowOff>
    </xdr:from>
    <xdr:to>
      <xdr:col>4</xdr:col>
      <xdr:colOff>76200</xdr:colOff>
      <xdr:row>286</xdr:row>
      <xdr:rowOff>28574</xdr:rowOff>
    </xdr:to>
    <xdr:sp macro="" textlink="">
      <xdr:nvSpPr>
        <xdr:cNvPr id="1482" name="Text Box 2">
          <a:extLst>
            <a:ext uri="{FF2B5EF4-FFF2-40B4-BE49-F238E27FC236}">
              <a16:creationId xmlns:a16="http://schemas.microsoft.com/office/drawing/2014/main" id="{00000000-0008-0000-0400-0000CA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285</xdr:row>
      <xdr:rowOff>0</xdr:rowOff>
    </xdr:from>
    <xdr:to>
      <xdr:col>4</xdr:col>
      <xdr:colOff>76200</xdr:colOff>
      <xdr:row>286</xdr:row>
      <xdr:rowOff>28574</xdr:rowOff>
    </xdr:to>
    <xdr:sp macro="" textlink="">
      <xdr:nvSpPr>
        <xdr:cNvPr id="1483" name="Text Box 2">
          <a:extLst>
            <a:ext uri="{FF2B5EF4-FFF2-40B4-BE49-F238E27FC236}">
              <a16:creationId xmlns:a16="http://schemas.microsoft.com/office/drawing/2014/main" id="{00000000-0008-0000-0400-0000CB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285</xdr:row>
      <xdr:rowOff>0</xdr:rowOff>
    </xdr:from>
    <xdr:to>
      <xdr:col>4</xdr:col>
      <xdr:colOff>76200</xdr:colOff>
      <xdr:row>286</xdr:row>
      <xdr:rowOff>28573</xdr:rowOff>
    </xdr:to>
    <xdr:sp macro="" textlink="">
      <xdr:nvSpPr>
        <xdr:cNvPr id="1484" name="Text Box 2">
          <a:extLst>
            <a:ext uri="{FF2B5EF4-FFF2-40B4-BE49-F238E27FC236}">
              <a16:creationId xmlns:a16="http://schemas.microsoft.com/office/drawing/2014/main" id="{00000000-0008-0000-0400-0000CC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285</xdr:row>
      <xdr:rowOff>0</xdr:rowOff>
    </xdr:from>
    <xdr:to>
      <xdr:col>4</xdr:col>
      <xdr:colOff>76200</xdr:colOff>
      <xdr:row>286</xdr:row>
      <xdr:rowOff>28574</xdr:rowOff>
    </xdr:to>
    <xdr:sp macro="" textlink="">
      <xdr:nvSpPr>
        <xdr:cNvPr id="1485" name="Text Box 2">
          <a:extLst>
            <a:ext uri="{FF2B5EF4-FFF2-40B4-BE49-F238E27FC236}">
              <a16:creationId xmlns:a16="http://schemas.microsoft.com/office/drawing/2014/main" id="{00000000-0008-0000-0400-0000CD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285</xdr:row>
      <xdr:rowOff>0</xdr:rowOff>
    </xdr:from>
    <xdr:to>
      <xdr:col>4</xdr:col>
      <xdr:colOff>514350</xdr:colOff>
      <xdr:row>286</xdr:row>
      <xdr:rowOff>28574</xdr:rowOff>
    </xdr:to>
    <xdr:sp macro="" textlink="">
      <xdr:nvSpPr>
        <xdr:cNvPr id="1486" name="Text Box 2">
          <a:extLst>
            <a:ext uri="{FF2B5EF4-FFF2-40B4-BE49-F238E27FC236}">
              <a16:creationId xmlns:a16="http://schemas.microsoft.com/office/drawing/2014/main" id="{00000000-0008-0000-0400-0000CE05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285</xdr:row>
      <xdr:rowOff>0</xdr:rowOff>
    </xdr:from>
    <xdr:to>
      <xdr:col>4</xdr:col>
      <xdr:colOff>76200</xdr:colOff>
      <xdr:row>286</xdr:row>
      <xdr:rowOff>28574</xdr:rowOff>
    </xdr:to>
    <xdr:sp macro="" textlink="">
      <xdr:nvSpPr>
        <xdr:cNvPr id="1487" name="Text Box 2">
          <a:extLst>
            <a:ext uri="{FF2B5EF4-FFF2-40B4-BE49-F238E27FC236}">
              <a16:creationId xmlns:a16="http://schemas.microsoft.com/office/drawing/2014/main" id="{00000000-0008-0000-0400-0000CF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285</xdr:row>
      <xdr:rowOff>0</xdr:rowOff>
    </xdr:from>
    <xdr:to>
      <xdr:col>4</xdr:col>
      <xdr:colOff>514350</xdr:colOff>
      <xdr:row>286</xdr:row>
      <xdr:rowOff>28574</xdr:rowOff>
    </xdr:to>
    <xdr:sp macro="" textlink="">
      <xdr:nvSpPr>
        <xdr:cNvPr id="1488" name="Text Box 2">
          <a:extLst>
            <a:ext uri="{FF2B5EF4-FFF2-40B4-BE49-F238E27FC236}">
              <a16:creationId xmlns:a16="http://schemas.microsoft.com/office/drawing/2014/main" id="{00000000-0008-0000-0400-0000D005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285</xdr:row>
      <xdr:rowOff>0</xdr:rowOff>
    </xdr:from>
    <xdr:to>
      <xdr:col>4</xdr:col>
      <xdr:colOff>514350</xdr:colOff>
      <xdr:row>286</xdr:row>
      <xdr:rowOff>28573</xdr:rowOff>
    </xdr:to>
    <xdr:sp macro="" textlink="">
      <xdr:nvSpPr>
        <xdr:cNvPr id="1489" name="Text Box 2">
          <a:extLst>
            <a:ext uri="{FF2B5EF4-FFF2-40B4-BE49-F238E27FC236}">
              <a16:creationId xmlns:a16="http://schemas.microsoft.com/office/drawing/2014/main" id="{00000000-0008-0000-0400-0000D105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76200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285</xdr:row>
      <xdr:rowOff>0</xdr:rowOff>
    </xdr:from>
    <xdr:to>
      <xdr:col>4</xdr:col>
      <xdr:colOff>514350</xdr:colOff>
      <xdr:row>286</xdr:row>
      <xdr:rowOff>28574</xdr:rowOff>
    </xdr:to>
    <xdr:sp macro="" textlink="">
      <xdr:nvSpPr>
        <xdr:cNvPr id="1490" name="Text Box 2">
          <a:extLst>
            <a:ext uri="{FF2B5EF4-FFF2-40B4-BE49-F238E27FC236}">
              <a16:creationId xmlns:a16="http://schemas.microsoft.com/office/drawing/2014/main" id="{00000000-0008-0000-0400-0000D205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285</xdr:row>
      <xdr:rowOff>0</xdr:rowOff>
    </xdr:from>
    <xdr:to>
      <xdr:col>4</xdr:col>
      <xdr:colOff>514350</xdr:colOff>
      <xdr:row>286</xdr:row>
      <xdr:rowOff>28573</xdr:rowOff>
    </xdr:to>
    <xdr:sp macro="" textlink="">
      <xdr:nvSpPr>
        <xdr:cNvPr id="1491" name="Text Box 2">
          <a:extLst>
            <a:ext uri="{FF2B5EF4-FFF2-40B4-BE49-F238E27FC236}">
              <a16:creationId xmlns:a16="http://schemas.microsoft.com/office/drawing/2014/main" id="{00000000-0008-0000-0400-0000D305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76200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285</xdr:row>
      <xdr:rowOff>0</xdr:rowOff>
    </xdr:from>
    <xdr:to>
      <xdr:col>4</xdr:col>
      <xdr:colOff>76200</xdr:colOff>
      <xdr:row>286</xdr:row>
      <xdr:rowOff>28574</xdr:rowOff>
    </xdr:to>
    <xdr:sp macro="" textlink="">
      <xdr:nvSpPr>
        <xdr:cNvPr id="1492" name="Text Box 2">
          <a:extLst>
            <a:ext uri="{FF2B5EF4-FFF2-40B4-BE49-F238E27FC236}">
              <a16:creationId xmlns:a16="http://schemas.microsoft.com/office/drawing/2014/main" id="{00000000-0008-0000-0400-0000D4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285</xdr:row>
      <xdr:rowOff>0</xdr:rowOff>
    </xdr:from>
    <xdr:to>
      <xdr:col>4</xdr:col>
      <xdr:colOff>76200</xdr:colOff>
      <xdr:row>286</xdr:row>
      <xdr:rowOff>28573</xdr:rowOff>
    </xdr:to>
    <xdr:sp macro="" textlink="">
      <xdr:nvSpPr>
        <xdr:cNvPr id="1493" name="Text Box 2">
          <a:extLst>
            <a:ext uri="{FF2B5EF4-FFF2-40B4-BE49-F238E27FC236}">
              <a16:creationId xmlns:a16="http://schemas.microsoft.com/office/drawing/2014/main" id="{00000000-0008-0000-0400-0000D5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285</xdr:row>
      <xdr:rowOff>0</xdr:rowOff>
    </xdr:from>
    <xdr:to>
      <xdr:col>4</xdr:col>
      <xdr:colOff>76200</xdr:colOff>
      <xdr:row>286</xdr:row>
      <xdr:rowOff>28574</xdr:rowOff>
    </xdr:to>
    <xdr:sp macro="" textlink="">
      <xdr:nvSpPr>
        <xdr:cNvPr id="1494" name="Text Box 2">
          <a:extLst>
            <a:ext uri="{FF2B5EF4-FFF2-40B4-BE49-F238E27FC236}">
              <a16:creationId xmlns:a16="http://schemas.microsoft.com/office/drawing/2014/main" id="{00000000-0008-0000-0400-0000D6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285</xdr:row>
      <xdr:rowOff>0</xdr:rowOff>
    </xdr:from>
    <xdr:to>
      <xdr:col>4</xdr:col>
      <xdr:colOff>76200</xdr:colOff>
      <xdr:row>286</xdr:row>
      <xdr:rowOff>28574</xdr:rowOff>
    </xdr:to>
    <xdr:sp macro="" textlink="">
      <xdr:nvSpPr>
        <xdr:cNvPr id="1495" name="Text Box 2">
          <a:extLst>
            <a:ext uri="{FF2B5EF4-FFF2-40B4-BE49-F238E27FC236}">
              <a16:creationId xmlns:a16="http://schemas.microsoft.com/office/drawing/2014/main" id="{00000000-0008-0000-0400-0000D7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285</xdr:row>
      <xdr:rowOff>0</xdr:rowOff>
    </xdr:from>
    <xdr:to>
      <xdr:col>4</xdr:col>
      <xdr:colOff>76200</xdr:colOff>
      <xdr:row>286</xdr:row>
      <xdr:rowOff>28573</xdr:rowOff>
    </xdr:to>
    <xdr:sp macro="" textlink="">
      <xdr:nvSpPr>
        <xdr:cNvPr id="1496" name="Text Box 2">
          <a:extLst>
            <a:ext uri="{FF2B5EF4-FFF2-40B4-BE49-F238E27FC236}">
              <a16:creationId xmlns:a16="http://schemas.microsoft.com/office/drawing/2014/main" id="{00000000-0008-0000-0400-0000D8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285</xdr:row>
      <xdr:rowOff>0</xdr:rowOff>
    </xdr:from>
    <xdr:to>
      <xdr:col>5</xdr:col>
      <xdr:colOff>76200</xdr:colOff>
      <xdr:row>286</xdr:row>
      <xdr:rowOff>28574</xdr:rowOff>
    </xdr:to>
    <xdr:sp macro="" textlink="">
      <xdr:nvSpPr>
        <xdr:cNvPr id="1497" name="Text Box 2">
          <a:extLst>
            <a:ext uri="{FF2B5EF4-FFF2-40B4-BE49-F238E27FC236}">
              <a16:creationId xmlns:a16="http://schemas.microsoft.com/office/drawing/2014/main" id="{00000000-0008-0000-0400-0000D905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285</xdr:row>
      <xdr:rowOff>0</xdr:rowOff>
    </xdr:from>
    <xdr:to>
      <xdr:col>5</xdr:col>
      <xdr:colOff>76200</xdr:colOff>
      <xdr:row>286</xdr:row>
      <xdr:rowOff>28574</xdr:rowOff>
    </xdr:to>
    <xdr:sp macro="" textlink="">
      <xdr:nvSpPr>
        <xdr:cNvPr id="1498" name="Text Box 2">
          <a:extLst>
            <a:ext uri="{FF2B5EF4-FFF2-40B4-BE49-F238E27FC236}">
              <a16:creationId xmlns:a16="http://schemas.microsoft.com/office/drawing/2014/main" id="{00000000-0008-0000-0400-0000DA05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285</xdr:row>
      <xdr:rowOff>0</xdr:rowOff>
    </xdr:from>
    <xdr:to>
      <xdr:col>5</xdr:col>
      <xdr:colOff>76200</xdr:colOff>
      <xdr:row>286</xdr:row>
      <xdr:rowOff>28574</xdr:rowOff>
    </xdr:to>
    <xdr:sp macro="" textlink="">
      <xdr:nvSpPr>
        <xdr:cNvPr id="1499" name="Text Box 2">
          <a:extLst>
            <a:ext uri="{FF2B5EF4-FFF2-40B4-BE49-F238E27FC236}">
              <a16:creationId xmlns:a16="http://schemas.microsoft.com/office/drawing/2014/main" id="{00000000-0008-0000-0400-0000DB05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285</xdr:row>
      <xdr:rowOff>0</xdr:rowOff>
    </xdr:from>
    <xdr:to>
      <xdr:col>5</xdr:col>
      <xdr:colOff>76200</xdr:colOff>
      <xdr:row>286</xdr:row>
      <xdr:rowOff>28573</xdr:rowOff>
    </xdr:to>
    <xdr:sp macro="" textlink="">
      <xdr:nvSpPr>
        <xdr:cNvPr id="1500" name="Text Box 2">
          <a:extLst>
            <a:ext uri="{FF2B5EF4-FFF2-40B4-BE49-F238E27FC236}">
              <a16:creationId xmlns:a16="http://schemas.microsoft.com/office/drawing/2014/main" id="{00000000-0008-0000-0400-0000DC05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285</xdr:row>
      <xdr:rowOff>0</xdr:rowOff>
    </xdr:from>
    <xdr:to>
      <xdr:col>5</xdr:col>
      <xdr:colOff>76200</xdr:colOff>
      <xdr:row>286</xdr:row>
      <xdr:rowOff>28574</xdr:rowOff>
    </xdr:to>
    <xdr:sp macro="" textlink="">
      <xdr:nvSpPr>
        <xdr:cNvPr id="1501" name="Text Box 2">
          <a:extLst>
            <a:ext uri="{FF2B5EF4-FFF2-40B4-BE49-F238E27FC236}">
              <a16:creationId xmlns:a16="http://schemas.microsoft.com/office/drawing/2014/main" id="{00000000-0008-0000-0400-0000DD05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285</xdr:row>
      <xdr:rowOff>0</xdr:rowOff>
    </xdr:from>
    <xdr:to>
      <xdr:col>5</xdr:col>
      <xdr:colOff>76200</xdr:colOff>
      <xdr:row>286</xdr:row>
      <xdr:rowOff>28574</xdr:rowOff>
    </xdr:to>
    <xdr:sp macro="" textlink="">
      <xdr:nvSpPr>
        <xdr:cNvPr id="1502" name="Text Box 2">
          <a:extLst>
            <a:ext uri="{FF2B5EF4-FFF2-40B4-BE49-F238E27FC236}">
              <a16:creationId xmlns:a16="http://schemas.microsoft.com/office/drawing/2014/main" id="{00000000-0008-0000-0400-0000DE05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285</xdr:row>
      <xdr:rowOff>0</xdr:rowOff>
    </xdr:from>
    <xdr:to>
      <xdr:col>5</xdr:col>
      <xdr:colOff>76200</xdr:colOff>
      <xdr:row>286</xdr:row>
      <xdr:rowOff>28573</xdr:rowOff>
    </xdr:to>
    <xdr:sp macro="" textlink="">
      <xdr:nvSpPr>
        <xdr:cNvPr id="1503" name="Text Box 2">
          <a:extLst>
            <a:ext uri="{FF2B5EF4-FFF2-40B4-BE49-F238E27FC236}">
              <a16:creationId xmlns:a16="http://schemas.microsoft.com/office/drawing/2014/main" id="{00000000-0008-0000-0400-0000DF05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286</xdr:row>
      <xdr:rowOff>0</xdr:rowOff>
    </xdr:from>
    <xdr:to>
      <xdr:col>3</xdr:col>
      <xdr:colOff>76200</xdr:colOff>
      <xdr:row>287</xdr:row>
      <xdr:rowOff>28575</xdr:rowOff>
    </xdr:to>
    <xdr:sp macro="" textlink="">
      <xdr:nvSpPr>
        <xdr:cNvPr id="1504" name="Text Box 2">
          <a:extLst>
            <a:ext uri="{FF2B5EF4-FFF2-40B4-BE49-F238E27FC236}">
              <a16:creationId xmlns:a16="http://schemas.microsoft.com/office/drawing/2014/main" id="{00000000-0008-0000-0400-0000E0050000}"/>
            </a:ext>
          </a:extLst>
        </xdr:cNvPr>
        <xdr:cNvSpPr txBox="1">
          <a:spLocks noChangeArrowheads="1"/>
        </xdr:cNvSpPr>
      </xdr:nvSpPr>
      <xdr:spPr bwMode="auto">
        <a:xfrm>
          <a:off x="4557346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286</xdr:row>
      <xdr:rowOff>0</xdr:rowOff>
    </xdr:from>
    <xdr:to>
      <xdr:col>3</xdr:col>
      <xdr:colOff>514350</xdr:colOff>
      <xdr:row>287</xdr:row>
      <xdr:rowOff>28575</xdr:rowOff>
    </xdr:to>
    <xdr:sp macro="" textlink="">
      <xdr:nvSpPr>
        <xdr:cNvPr id="1505" name="Text Box 2">
          <a:extLst>
            <a:ext uri="{FF2B5EF4-FFF2-40B4-BE49-F238E27FC236}">
              <a16:creationId xmlns:a16="http://schemas.microsoft.com/office/drawing/2014/main" id="{00000000-0008-0000-0400-0000E1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286</xdr:row>
      <xdr:rowOff>0</xdr:rowOff>
    </xdr:from>
    <xdr:to>
      <xdr:col>3</xdr:col>
      <xdr:colOff>76200</xdr:colOff>
      <xdr:row>287</xdr:row>
      <xdr:rowOff>28575</xdr:rowOff>
    </xdr:to>
    <xdr:sp macro="" textlink="">
      <xdr:nvSpPr>
        <xdr:cNvPr id="1506" name="Text Box 2">
          <a:extLst>
            <a:ext uri="{FF2B5EF4-FFF2-40B4-BE49-F238E27FC236}">
              <a16:creationId xmlns:a16="http://schemas.microsoft.com/office/drawing/2014/main" id="{00000000-0008-0000-0400-0000E2050000}"/>
            </a:ext>
          </a:extLst>
        </xdr:cNvPr>
        <xdr:cNvSpPr txBox="1">
          <a:spLocks noChangeArrowheads="1"/>
        </xdr:cNvSpPr>
      </xdr:nvSpPr>
      <xdr:spPr bwMode="auto">
        <a:xfrm>
          <a:off x="4557346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286</xdr:row>
      <xdr:rowOff>0</xdr:rowOff>
    </xdr:from>
    <xdr:to>
      <xdr:col>3</xdr:col>
      <xdr:colOff>514350</xdr:colOff>
      <xdr:row>287</xdr:row>
      <xdr:rowOff>28575</xdr:rowOff>
    </xdr:to>
    <xdr:sp macro="" textlink="">
      <xdr:nvSpPr>
        <xdr:cNvPr id="1507" name="Text Box 2">
          <a:extLst>
            <a:ext uri="{FF2B5EF4-FFF2-40B4-BE49-F238E27FC236}">
              <a16:creationId xmlns:a16="http://schemas.microsoft.com/office/drawing/2014/main" id="{00000000-0008-0000-0400-0000E3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286</xdr:row>
      <xdr:rowOff>0</xdr:rowOff>
    </xdr:from>
    <xdr:to>
      <xdr:col>3</xdr:col>
      <xdr:colOff>514350</xdr:colOff>
      <xdr:row>287</xdr:row>
      <xdr:rowOff>28574</xdr:rowOff>
    </xdr:to>
    <xdr:sp macro="" textlink="">
      <xdr:nvSpPr>
        <xdr:cNvPr id="1508" name="Text Box 2">
          <a:extLst>
            <a:ext uri="{FF2B5EF4-FFF2-40B4-BE49-F238E27FC236}">
              <a16:creationId xmlns:a16="http://schemas.microsoft.com/office/drawing/2014/main" id="{00000000-0008-0000-0400-0000E4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76200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286</xdr:row>
      <xdr:rowOff>0</xdr:rowOff>
    </xdr:from>
    <xdr:to>
      <xdr:col>3</xdr:col>
      <xdr:colOff>514350</xdr:colOff>
      <xdr:row>287</xdr:row>
      <xdr:rowOff>28575</xdr:rowOff>
    </xdr:to>
    <xdr:sp macro="" textlink="">
      <xdr:nvSpPr>
        <xdr:cNvPr id="1509" name="Text Box 2">
          <a:extLst>
            <a:ext uri="{FF2B5EF4-FFF2-40B4-BE49-F238E27FC236}">
              <a16:creationId xmlns:a16="http://schemas.microsoft.com/office/drawing/2014/main" id="{00000000-0008-0000-0400-0000E5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286</xdr:row>
      <xdr:rowOff>0</xdr:rowOff>
    </xdr:from>
    <xdr:to>
      <xdr:col>3</xdr:col>
      <xdr:colOff>514350</xdr:colOff>
      <xdr:row>287</xdr:row>
      <xdr:rowOff>28574</xdr:rowOff>
    </xdr:to>
    <xdr:sp macro="" textlink="">
      <xdr:nvSpPr>
        <xdr:cNvPr id="1510" name="Text Box 2">
          <a:extLst>
            <a:ext uri="{FF2B5EF4-FFF2-40B4-BE49-F238E27FC236}">
              <a16:creationId xmlns:a16="http://schemas.microsoft.com/office/drawing/2014/main" id="{00000000-0008-0000-0400-0000E6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76200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286</xdr:row>
      <xdr:rowOff>0</xdr:rowOff>
    </xdr:from>
    <xdr:to>
      <xdr:col>3</xdr:col>
      <xdr:colOff>76200</xdr:colOff>
      <xdr:row>287</xdr:row>
      <xdr:rowOff>28575</xdr:rowOff>
    </xdr:to>
    <xdr:sp macro="" textlink="">
      <xdr:nvSpPr>
        <xdr:cNvPr id="1511" name="Text Box 2">
          <a:extLst>
            <a:ext uri="{FF2B5EF4-FFF2-40B4-BE49-F238E27FC236}">
              <a16:creationId xmlns:a16="http://schemas.microsoft.com/office/drawing/2014/main" id="{00000000-0008-0000-0400-0000E7050000}"/>
            </a:ext>
          </a:extLst>
        </xdr:cNvPr>
        <xdr:cNvSpPr txBox="1">
          <a:spLocks noChangeArrowheads="1"/>
        </xdr:cNvSpPr>
      </xdr:nvSpPr>
      <xdr:spPr bwMode="auto">
        <a:xfrm>
          <a:off x="4557346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286</xdr:row>
      <xdr:rowOff>0</xdr:rowOff>
    </xdr:from>
    <xdr:to>
      <xdr:col>3</xdr:col>
      <xdr:colOff>76200</xdr:colOff>
      <xdr:row>287</xdr:row>
      <xdr:rowOff>28574</xdr:rowOff>
    </xdr:to>
    <xdr:sp macro="" textlink="">
      <xdr:nvSpPr>
        <xdr:cNvPr id="1512" name="Text Box 2">
          <a:extLst>
            <a:ext uri="{FF2B5EF4-FFF2-40B4-BE49-F238E27FC236}">
              <a16:creationId xmlns:a16="http://schemas.microsoft.com/office/drawing/2014/main" id="{00000000-0008-0000-0400-0000E8050000}"/>
            </a:ext>
          </a:extLst>
        </xdr:cNvPr>
        <xdr:cNvSpPr txBox="1">
          <a:spLocks noChangeArrowheads="1"/>
        </xdr:cNvSpPr>
      </xdr:nvSpPr>
      <xdr:spPr bwMode="auto">
        <a:xfrm>
          <a:off x="4557346" y="41712173"/>
          <a:ext cx="76200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286</xdr:row>
      <xdr:rowOff>0</xdr:rowOff>
    </xdr:from>
    <xdr:to>
      <xdr:col>3</xdr:col>
      <xdr:colOff>76200</xdr:colOff>
      <xdr:row>287</xdr:row>
      <xdr:rowOff>28575</xdr:rowOff>
    </xdr:to>
    <xdr:sp macro="" textlink="">
      <xdr:nvSpPr>
        <xdr:cNvPr id="1513" name="Text Box 2">
          <a:extLst>
            <a:ext uri="{FF2B5EF4-FFF2-40B4-BE49-F238E27FC236}">
              <a16:creationId xmlns:a16="http://schemas.microsoft.com/office/drawing/2014/main" id="{00000000-0008-0000-0400-0000E9050000}"/>
            </a:ext>
          </a:extLst>
        </xdr:cNvPr>
        <xdr:cNvSpPr txBox="1">
          <a:spLocks noChangeArrowheads="1"/>
        </xdr:cNvSpPr>
      </xdr:nvSpPr>
      <xdr:spPr bwMode="auto">
        <a:xfrm>
          <a:off x="4557346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286</xdr:row>
      <xdr:rowOff>0</xdr:rowOff>
    </xdr:from>
    <xdr:to>
      <xdr:col>3</xdr:col>
      <xdr:colOff>76200</xdr:colOff>
      <xdr:row>287</xdr:row>
      <xdr:rowOff>28575</xdr:rowOff>
    </xdr:to>
    <xdr:sp macro="" textlink="">
      <xdr:nvSpPr>
        <xdr:cNvPr id="1514" name="Text Box 2">
          <a:extLst>
            <a:ext uri="{FF2B5EF4-FFF2-40B4-BE49-F238E27FC236}">
              <a16:creationId xmlns:a16="http://schemas.microsoft.com/office/drawing/2014/main" id="{00000000-0008-0000-0400-0000EA050000}"/>
            </a:ext>
          </a:extLst>
        </xdr:cNvPr>
        <xdr:cNvSpPr txBox="1">
          <a:spLocks noChangeArrowheads="1"/>
        </xdr:cNvSpPr>
      </xdr:nvSpPr>
      <xdr:spPr bwMode="auto">
        <a:xfrm>
          <a:off x="4557346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286</xdr:row>
      <xdr:rowOff>0</xdr:rowOff>
    </xdr:from>
    <xdr:to>
      <xdr:col>3</xdr:col>
      <xdr:colOff>76200</xdr:colOff>
      <xdr:row>287</xdr:row>
      <xdr:rowOff>28574</xdr:rowOff>
    </xdr:to>
    <xdr:sp macro="" textlink="">
      <xdr:nvSpPr>
        <xdr:cNvPr id="1515" name="Text Box 2">
          <a:extLst>
            <a:ext uri="{FF2B5EF4-FFF2-40B4-BE49-F238E27FC236}">
              <a16:creationId xmlns:a16="http://schemas.microsoft.com/office/drawing/2014/main" id="{00000000-0008-0000-0400-0000EB050000}"/>
            </a:ext>
          </a:extLst>
        </xdr:cNvPr>
        <xdr:cNvSpPr txBox="1">
          <a:spLocks noChangeArrowheads="1"/>
        </xdr:cNvSpPr>
      </xdr:nvSpPr>
      <xdr:spPr bwMode="auto">
        <a:xfrm>
          <a:off x="4557346" y="41712173"/>
          <a:ext cx="76200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286</xdr:row>
      <xdr:rowOff>0</xdr:rowOff>
    </xdr:from>
    <xdr:to>
      <xdr:col>4</xdr:col>
      <xdr:colOff>76200</xdr:colOff>
      <xdr:row>287</xdr:row>
      <xdr:rowOff>28575</xdr:rowOff>
    </xdr:to>
    <xdr:sp macro="" textlink="">
      <xdr:nvSpPr>
        <xdr:cNvPr id="1516" name="Text Box 2">
          <a:extLst>
            <a:ext uri="{FF2B5EF4-FFF2-40B4-BE49-F238E27FC236}">
              <a16:creationId xmlns:a16="http://schemas.microsoft.com/office/drawing/2014/main" id="{00000000-0008-0000-0400-0000EC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286</xdr:row>
      <xdr:rowOff>0</xdr:rowOff>
    </xdr:from>
    <xdr:to>
      <xdr:col>5</xdr:col>
      <xdr:colOff>514350</xdr:colOff>
      <xdr:row>287</xdr:row>
      <xdr:rowOff>28575</xdr:rowOff>
    </xdr:to>
    <xdr:sp macro="" textlink="">
      <xdr:nvSpPr>
        <xdr:cNvPr id="1517" name="Text Box 2">
          <a:extLst>
            <a:ext uri="{FF2B5EF4-FFF2-40B4-BE49-F238E27FC236}">
              <a16:creationId xmlns:a16="http://schemas.microsoft.com/office/drawing/2014/main" id="{00000000-0008-0000-0400-0000ED050000}"/>
            </a:ext>
          </a:extLst>
        </xdr:cNvPr>
        <xdr:cNvSpPr txBox="1">
          <a:spLocks noChangeArrowheads="1"/>
        </xdr:cNvSpPr>
      </xdr:nvSpPr>
      <xdr:spPr bwMode="auto">
        <a:xfrm>
          <a:off x="6783265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286</xdr:row>
      <xdr:rowOff>0</xdr:rowOff>
    </xdr:from>
    <xdr:to>
      <xdr:col>4</xdr:col>
      <xdr:colOff>76200</xdr:colOff>
      <xdr:row>287</xdr:row>
      <xdr:rowOff>28575</xdr:rowOff>
    </xdr:to>
    <xdr:sp macro="" textlink="">
      <xdr:nvSpPr>
        <xdr:cNvPr id="1518" name="Text Box 2">
          <a:extLst>
            <a:ext uri="{FF2B5EF4-FFF2-40B4-BE49-F238E27FC236}">
              <a16:creationId xmlns:a16="http://schemas.microsoft.com/office/drawing/2014/main" id="{00000000-0008-0000-0400-0000EE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286</xdr:row>
      <xdr:rowOff>0</xdr:rowOff>
    </xdr:from>
    <xdr:to>
      <xdr:col>5</xdr:col>
      <xdr:colOff>514350</xdr:colOff>
      <xdr:row>287</xdr:row>
      <xdr:rowOff>28575</xdr:rowOff>
    </xdr:to>
    <xdr:sp macro="" textlink="">
      <xdr:nvSpPr>
        <xdr:cNvPr id="1519" name="Text Box 2">
          <a:extLst>
            <a:ext uri="{FF2B5EF4-FFF2-40B4-BE49-F238E27FC236}">
              <a16:creationId xmlns:a16="http://schemas.microsoft.com/office/drawing/2014/main" id="{00000000-0008-0000-0400-0000EF050000}"/>
            </a:ext>
          </a:extLst>
        </xdr:cNvPr>
        <xdr:cNvSpPr txBox="1">
          <a:spLocks noChangeArrowheads="1"/>
        </xdr:cNvSpPr>
      </xdr:nvSpPr>
      <xdr:spPr bwMode="auto">
        <a:xfrm>
          <a:off x="6783265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286</xdr:row>
      <xdr:rowOff>0</xdr:rowOff>
    </xdr:from>
    <xdr:to>
      <xdr:col>5</xdr:col>
      <xdr:colOff>514350</xdr:colOff>
      <xdr:row>287</xdr:row>
      <xdr:rowOff>28574</xdr:rowOff>
    </xdr:to>
    <xdr:sp macro="" textlink="">
      <xdr:nvSpPr>
        <xdr:cNvPr id="1520" name="Text Box 2">
          <a:extLst>
            <a:ext uri="{FF2B5EF4-FFF2-40B4-BE49-F238E27FC236}">
              <a16:creationId xmlns:a16="http://schemas.microsoft.com/office/drawing/2014/main" id="{00000000-0008-0000-0400-0000F0050000}"/>
            </a:ext>
          </a:extLst>
        </xdr:cNvPr>
        <xdr:cNvSpPr txBox="1">
          <a:spLocks noChangeArrowheads="1"/>
        </xdr:cNvSpPr>
      </xdr:nvSpPr>
      <xdr:spPr bwMode="auto">
        <a:xfrm>
          <a:off x="6783265" y="41712173"/>
          <a:ext cx="76200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286</xdr:row>
      <xdr:rowOff>0</xdr:rowOff>
    </xdr:from>
    <xdr:to>
      <xdr:col>5</xdr:col>
      <xdr:colOff>514350</xdr:colOff>
      <xdr:row>287</xdr:row>
      <xdr:rowOff>28575</xdr:rowOff>
    </xdr:to>
    <xdr:sp macro="" textlink="">
      <xdr:nvSpPr>
        <xdr:cNvPr id="1521" name="Text Box 2">
          <a:extLst>
            <a:ext uri="{FF2B5EF4-FFF2-40B4-BE49-F238E27FC236}">
              <a16:creationId xmlns:a16="http://schemas.microsoft.com/office/drawing/2014/main" id="{00000000-0008-0000-0400-0000F1050000}"/>
            </a:ext>
          </a:extLst>
        </xdr:cNvPr>
        <xdr:cNvSpPr txBox="1">
          <a:spLocks noChangeArrowheads="1"/>
        </xdr:cNvSpPr>
      </xdr:nvSpPr>
      <xdr:spPr bwMode="auto">
        <a:xfrm>
          <a:off x="6783265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286</xdr:row>
      <xdr:rowOff>0</xdr:rowOff>
    </xdr:from>
    <xdr:to>
      <xdr:col>4</xdr:col>
      <xdr:colOff>76200</xdr:colOff>
      <xdr:row>287</xdr:row>
      <xdr:rowOff>28575</xdr:rowOff>
    </xdr:to>
    <xdr:sp macro="" textlink="">
      <xdr:nvSpPr>
        <xdr:cNvPr id="1522" name="Text Box 2">
          <a:extLst>
            <a:ext uri="{FF2B5EF4-FFF2-40B4-BE49-F238E27FC236}">
              <a16:creationId xmlns:a16="http://schemas.microsoft.com/office/drawing/2014/main" id="{00000000-0008-0000-0400-0000F2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286</xdr:row>
      <xdr:rowOff>0</xdr:rowOff>
    </xdr:from>
    <xdr:to>
      <xdr:col>4</xdr:col>
      <xdr:colOff>76200</xdr:colOff>
      <xdr:row>287</xdr:row>
      <xdr:rowOff>28574</xdr:rowOff>
    </xdr:to>
    <xdr:sp macro="" textlink="">
      <xdr:nvSpPr>
        <xdr:cNvPr id="1523" name="Text Box 2">
          <a:extLst>
            <a:ext uri="{FF2B5EF4-FFF2-40B4-BE49-F238E27FC236}">
              <a16:creationId xmlns:a16="http://schemas.microsoft.com/office/drawing/2014/main" id="{00000000-0008-0000-0400-0000F3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286</xdr:row>
      <xdr:rowOff>0</xdr:rowOff>
    </xdr:from>
    <xdr:to>
      <xdr:col>4</xdr:col>
      <xdr:colOff>76200</xdr:colOff>
      <xdr:row>287</xdr:row>
      <xdr:rowOff>28575</xdr:rowOff>
    </xdr:to>
    <xdr:sp macro="" textlink="">
      <xdr:nvSpPr>
        <xdr:cNvPr id="1524" name="Text Box 2">
          <a:extLst>
            <a:ext uri="{FF2B5EF4-FFF2-40B4-BE49-F238E27FC236}">
              <a16:creationId xmlns:a16="http://schemas.microsoft.com/office/drawing/2014/main" id="{00000000-0008-0000-0400-0000F4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286</xdr:row>
      <xdr:rowOff>0</xdr:rowOff>
    </xdr:from>
    <xdr:to>
      <xdr:col>4</xdr:col>
      <xdr:colOff>76200</xdr:colOff>
      <xdr:row>287</xdr:row>
      <xdr:rowOff>28575</xdr:rowOff>
    </xdr:to>
    <xdr:sp macro="" textlink="">
      <xdr:nvSpPr>
        <xdr:cNvPr id="1525" name="Text Box 2">
          <a:extLst>
            <a:ext uri="{FF2B5EF4-FFF2-40B4-BE49-F238E27FC236}">
              <a16:creationId xmlns:a16="http://schemas.microsoft.com/office/drawing/2014/main" id="{00000000-0008-0000-0400-0000F5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286</xdr:row>
      <xdr:rowOff>0</xdr:rowOff>
    </xdr:from>
    <xdr:to>
      <xdr:col>4</xdr:col>
      <xdr:colOff>76200</xdr:colOff>
      <xdr:row>287</xdr:row>
      <xdr:rowOff>28574</xdr:rowOff>
    </xdr:to>
    <xdr:sp macro="" textlink="">
      <xdr:nvSpPr>
        <xdr:cNvPr id="1526" name="Text Box 2">
          <a:extLst>
            <a:ext uri="{FF2B5EF4-FFF2-40B4-BE49-F238E27FC236}">
              <a16:creationId xmlns:a16="http://schemas.microsoft.com/office/drawing/2014/main" id="{00000000-0008-0000-0400-0000F6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286</xdr:row>
      <xdr:rowOff>0</xdr:rowOff>
    </xdr:from>
    <xdr:to>
      <xdr:col>4</xdr:col>
      <xdr:colOff>76200</xdr:colOff>
      <xdr:row>287</xdr:row>
      <xdr:rowOff>28575</xdr:rowOff>
    </xdr:to>
    <xdr:sp macro="" textlink="">
      <xdr:nvSpPr>
        <xdr:cNvPr id="1527" name="Text Box 2">
          <a:extLst>
            <a:ext uri="{FF2B5EF4-FFF2-40B4-BE49-F238E27FC236}">
              <a16:creationId xmlns:a16="http://schemas.microsoft.com/office/drawing/2014/main" id="{00000000-0008-0000-0400-0000F7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286</xdr:row>
      <xdr:rowOff>0</xdr:rowOff>
    </xdr:from>
    <xdr:to>
      <xdr:col>4</xdr:col>
      <xdr:colOff>514350</xdr:colOff>
      <xdr:row>287</xdr:row>
      <xdr:rowOff>28575</xdr:rowOff>
    </xdr:to>
    <xdr:sp macro="" textlink="">
      <xdr:nvSpPr>
        <xdr:cNvPr id="1528" name="Text Box 2">
          <a:extLst>
            <a:ext uri="{FF2B5EF4-FFF2-40B4-BE49-F238E27FC236}">
              <a16:creationId xmlns:a16="http://schemas.microsoft.com/office/drawing/2014/main" id="{00000000-0008-0000-0400-0000F805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286</xdr:row>
      <xdr:rowOff>0</xdr:rowOff>
    </xdr:from>
    <xdr:to>
      <xdr:col>4</xdr:col>
      <xdr:colOff>76200</xdr:colOff>
      <xdr:row>287</xdr:row>
      <xdr:rowOff>28575</xdr:rowOff>
    </xdr:to>
    <xdr:sp macro="" textlink="">
      <xdr:nvSpPr>
        <xdr:cNvPr id="1529" name="Text Box 2">
          <a:extLst>
            <a:ext uri="{FF2B5EF4-FFF2-40B4-BE49-F238E27FC236}">
              <a16:creationId xmlns:a16="http://schemas.microsoft.com/office/drawing/2014/main" id="{00000000-0008-0000-0400-0000F9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286</xdr:row>
      <xdr:rowOff>0</xdr:rowOff>
    </xdr:from>
    <xdr:to>
      <xdr:col>4</xdr:col>
      <xdr:colOff>514350</xdr:colOff>
      <xdr:row>287</xdr:row>
      <xdr:rowOff>28575</xdr:rowOff>
    </xdr:to>
    <xdr:sp macro="" textlink="">
      <xdr:nvSpPr>
        <xdr:cNvPr id="1530" name="Text Box 2">
          <a:extLst>
            <a:ext uri="{FF2B5EF4-FFF2-40B4-BE49-F238E27FC236}">
              <a16:creationId xmlns:a16="http://schemas.microsoft.com/office/drawing/2014/main" id="{00000000-0008-0000-0400-0000FA05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286</xdr:row>
      <xdr:rowOff>0</xdr:rowOff>
    </xdr:from>
    <xdr:to>
      <xdr:col>4</xdr:col>
      <xdr:colOff>514350</xdr:colOff>
      <xdr:row>287</xdr:row>
      <xdr:rowOff>28574</xdr:rowOff>
    </xdr:to>
    <xdr:sp macro="" textlink="">
      <xdr:nvSpPr>
        <xdr:cNvPr id="1531" name="Text Box 2">
          <a:extLst>
            <a:ext uri="{FF2B5EF4-FFF2-40B4-BE49-F238E27FC236}">
              <a16:creationId xmlns:a16="http://schemas.microsoft.com/office/drawing/2014/main" id="{00000000-0008-0000-0400-0000FB05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76200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286</xdr:row>
      <xdr:rowOff>0</xdr:rowOff>
    </xdr:from>
    <xdr:to>
      <xdr:col>4</xdr:col>
      <xdr:colOff>514350</xdr:colOff>
      <xdr:row>287</xdr:row>
      <xdr:rowOff>28575</xdr:rowOff>
    </xdr:to>
    <xdr:sp macro="" textlink="">
      <xdr:nvSpPr>
        <xdr:cNvPr id="1532" name="Text Box 2">
          <a:extLst>
            <a:ext uri="{FF2B5EF4-FFF2-40B4-BE49-F238E27FC236}">
              <a16:creationId xmlns:a16="http://schemas.microsoft.com/office/drawing/2014/main" id="{00000000-0008-0000-0400-0000FC05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286</xdr:row>
      <xdr:rowOff>0</xdr:rowOff>
    </xdr:from>
    <xdr:to>
      <xdr:col>4</xdr:col>
      <xdr:colOff>514350</xdr:colOff>
      <xdr:row>287</xdr:row>
      <xdr:rowOff>28574</xdr:rowOff>
    </xdr:to>
    <xdr:sp macro="" textlink="">
      <xdr:nvSpPr>
        <xdr:cNvPr id="1533" name="Text Box 2">
          <a:extLst>
            <a:ext uri="{FF2B5EF4-FFF2-40B4-BE49-F238E27FC236}">
              <a16:creationId xmlns:a16="http://schemas.microsoft.com/office/drawing/2014/main" id="{00000000-0008-0000-0400-0000FD05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76200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286</xdr:row>
      <xdr:rowOff>0</xdr:rowOff>
    </xdr:from>
    <xdr:to>
      <xdr:col>4</xdr:col>
      <xdr:colOff>76200</xdr:colOff>
      <xdr:row>287</xdr:row>
      <xdr:rowOff>28575</xdr:rowOff>
    </xdr:to>
    <xdr:sp macro="" textlink="">
      <xdr:nvSpPr>
        <xdr:cNvPr id="1534" name="Text Box 2">
          <a:extLst>
            <a:ext uri="{FF2B5EF4-FFF2-40B4-BE49-F238E27FC236}">
              <a16:creationId xmlns:a16="http://schemas.microsoft.com/office/drawing/2014/main" id="{00000000-0008-0000-0400-0000FE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286</xdr:row>
      <xdr:rowOff>0</xdr:rowOff>
    </xdr:from>
    <xdr:to>
      <xdr:col>4</xdr:col>
      <xdr:colOff>76200</xdr:colOff>
      <xdr:row>287</xdr:row>
      <xdr:rowOff>28574</xdr:rowOff>
    </xdr:to>
    <xdr:sp macro="" textlink="">
      <xdr:nvSpPr>
        <xdr:cNvPr id="1535" name="Text Box 2">
          <a:extLst>
            <a:ext uri="{FF2B5EF4-FFF2-40B4-BE49-F238E27FC236}">
              <a16:creationId xmlns:a16="http://schemas.microsoft.com/office/drawing/2014/main" id="{00000000-0008-0000-0400-0000FF05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286</xdr:row>
      <xdr:rowOff>0</xdr:rowOff>
    </xdr:from>
    <xdr:to>
      <xdr:col>4</xdr:col>
      <xdr:colOff>76200</xdr:colOff>
      <xdr:row>287</xdr:row>
      <xdr:rowOff>28575</xdr:rowOff>
    </xdr:to>
    <xdr:sp macro="" textlink="">
      <xdr:nvSpPr>
        <xdr:cNvPr id="1536" name="Text Box 2">
          <a:extLst>
            <a:ext uri="{FF2B5EF4-FFF2-40B4-BE49-F238E27FC236}">
              <a16:creationId xmlns:a16="http://schemas.microsoft.com/office/drawing/2014/main" id="{00000000-0008-0000-0400-00000006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286</xdr:row>
      <xdr:rowOff>0</xdr:rowOff>
    </xdr:from>
    <xdr:to>
      <xdr:col>4</xdr:col>
      <xdr:colOff>76200</xdr:colOff>
      <xdr:row>287</xdr:row>
      <xdr:rowOff>28575</xdr:rowOff>
    </xdr:to>
    <xdr:sp macro="" textlink="">
      <xdr:nvSpPr>
        <xdr:cNvPr id="1537" name="Text Box 2">
          <a:extLst>
            <a:ext uri="{FF2B5EF4-FFF2-40B4-BE49-F238E27FC236}">
              <a16:creationId xmlns:a16="http://schemas.microsoft.com/office/drawing/2014/main" id="{00000000-0008-0000-0400-00000106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286</xdr:row>
      <xdr:rowOff>0</xdr:rowOff>
    </xdr:from>
    <xdr:to>
      <xdr:col>4</xdr:col>
      <xdr:colOff>76200</xdr:colOff>
      <xdr:row>287</xdr:row>
      <xdr:rowOff>28574</xdr:rowOff>
    </xdr:to>
    <xdr:sp macro="" textlink="">
      <xdr:nvSpPr>
        <xdr:cNvPr id="1538" name="Text Box 2">
          <a:extLst>
            <a:ext uri="{FF2B5EF4-FFF2-40B4-BE49-F238E27FC236}">
              <a16:creationId xmlns:a16="http://schemas.microsoft.com/office/drawing/2014/main" id="{00000000-0008-0000-0400-00000206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286</xdr:row>
      <xdr:rowOff>0</xdr:rowOff>
    </xdr:from>
    <xdr:to>
      <xdr:col>5</xdr:col>
      <xdr:colOff>76200</xdr:colOff>
      <xdr:row>287</xdr:row>
      <xdr:rowOff>28575</xdr:rowOff>
    </xdr:to>
    <xdr:sp macro="" textlink="">
      <xdr:nvSpPr>
        <xdr:cNvPr id="1539" name="Text Box 2">
          <a:extLst>
            <a:ext uri="{FF2B5EF4-FFF2-40B4-BE49-F238E27FC236}">
              <a16:creationId xmlns:a16="http://schemas.microsoft.com/office/drawing/2014/main" id="{00000000-0008-0000-0400-00000306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286</xdr:row>
      <xdr:rowOff>0</xdr:rowOff>
    </xdr:from>
    <xdr:to>
      <xdr:col>5</xdr:col>
      <xdr:colOff>76200</xdr:colOff>
      <xdr:row>287</xdr:row>
      <xdr:rowOff>28575</xdr:rowOff>
    </xdr:to>
    <xdr:sp macro="" textlink="">
      <xdr:nvSpPr>
        <xdr:cNvPr id="1540" name="Text Box 2">
          <a:extLst>
            <a:ext uri="{FF2B5EF4-FFF2-40B4-BE49-F238E27FC236}">
              <a16:creationId xmlns:a16="http://schemas.microsoft.com/office/drawing/2014/main" id="{00000000-0008-0000-0400-00000406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286</xdr:row>
      <xdr:rowOff>0</xdr:rowOff>
    </xdr:from>
    <xdr:to>
      <xdr:col>5</xdr:col>
      <xdr:colOff>76200</xdr:colOff>
      <xdr:row>287</xdr:row>
      <xdr:rowOff>28575</xdr:rowOff>
    </xdr:to>
    <xdr:sp macro="" textlink="">
      <xdr:nvSpPr>
        <xdr:cNvPr id="1541" name="Text Box 2">
          <a:extLst>
            <a:ext uri="{FF2B5EF4-FFF2-40B4-BE49-F238E27FC236}">
              <a16:creationId xmlns:a16="http://schemas.microsoft.com/office/drawing/2014/main" id="{00000000-0008-0000-0400-00000506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286</xdr:row>
      <xdr:rowOff>0</xdr:rowOff>
    </xdr:from>
    <xdr:to>
      <xdr:col>5</xdr:col>
      <xdr:colOff>76200</xdr:colOff>
      <xdr:row>287</xdr:row>
      <xdr:rowOff>28574</xdr:rowOff>
    </xdr:to>
    <xdr:sp macro="" textlink="">
      <xdr:nvSpPr>
        <xdr:cNvPr id="1542" name="Text Box 2">
          <a:extLst>
            <a:ext uri="{FF2B5EF4-FFF2-40B4-BE49-F238E27FC236}">
              <a16:creationId xmlns:a16="http://schemas.microsoft.com/office/drawing/2014/main" id="{00000000-0008-0000-0400-00000606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286</xdr:row>
      <xdr:rowOff>0</xdr:rowOff>
    </xdr:from>
    <xdr:to>
      <xdr:col>5</xdr:col>
      <xdr:colOff>76200</xdr:colOff>
      <xdr:row>287</xdr:row>
      <xdr:rowOff>28575</xdr:rowOff>
    </xdr:to>
    <xdr:sp macro="" textlink="">
      <xdr:nvSpPr>
        <xdr:cNvPr id="1543" name="Text Box 2">
          <a:extLst>
            <a:ext uri="{FF2B5EF4-FFF2-40B4-BE49-F238E27FC236}">
              <a16:creationId xmlns:a16="http://schemas.microsoft.com/office/drawing/2014/main" id="{00000000-0008-0000-0400-00000706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286</xdr:row>
      <xdr:rowOff>0</xdr:rowOff>
    </xdr:from>
    <xdr:to>
      <xdr:col>5</xdr:col>
      <xdr:colOff>76200</xdr:colOff>
      <xdr:row>287</xdr:row>
      <xdr:rowOff>28575</xdr:rowOff>
    </xdr:to>
    <xdr:sp macro="" textlink="">
      <xdr:nvSpPr>
        <xdr:cNvPr id="1544" name="Text Box 2">
          <a:extLst>
            <a:ext uri="{FF2B5EF4-FFF2-40B4-BE49-F238E27FC236}">
              <a16:creationId xmlns:a16="http://schemas.microsoft.com/office/drawing/2014/main" id="{00000000-0008-0000-0400-00000806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286</xdr:row>
      <xdr:rowOff>0</xdr:rowOff>
    </xdr:from>
    <xdr:to>
      <xdr:col>5</xdr:col>
      <xdr:colOff>76200</xdr:colOff>
      <xdr:row>287</xdr:row>
      <xdr:rowOff>28574</xdr:rowOff>
    </xdr:to>
    <xdr:sp macro="" textlink="">
      <xdr:nvSpPr>
        <xdr:cNvPr id="1545" name="Text Box 2">
          <a:extLst>
            <a:ext uri="{FF2B5EF4-FFF2-40B4-BE49-F238E27FC236}">
              <a16:creationId xmlns:a16="http://schemas.microsoft.com/office/drawing/2014/main" id="{00000000-0008-0000-0400-00000906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76200</xdr:colOff>
      <xdr:row>288</xdr:row>
      <xdr:rowOff>28576</xdr:rowOff>
    </xdr:to>
    <xdr:sp macro="" textlink="">
      <xdr:nvSpPr>
        <xdr:cNvPr id="1546" name="Text Box 2">
          <a:extLst>
            <a:ext uri="{FF2B5EF4-FFF2-40B4-BE49-F238E27FC236}">
              <a16:creationId xmlns:a16="http://schemas.microsoft.com/office/drawing/2014/main" id="{00000000-0008-0000-0400-00000A060000}"/>
            </a:ext>
          </a:extLst>
        </xdr:cNvPr>
        <xdr:cNvSpPr txBox="1">
          <a:spLocks noChangeArrowheads="1"/>
        </xdr:cNvSpPr>
      </xdr:nvSpPr>
      <xdr:spPr bwMode="auto">
        <a:xfrm>
          <a:off x="4557346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287</xdr:row>
      <xdr:rowOff>0</xdr:rowOff>
    </xdr:from>
    <xdr:to>
      <xdr:col>3</xdr:col>
      <xdr:colOff>514350</xdr:colOff>
      <xdr:row>288</xdr:row>
      <xdr:rowOff>28576</xdr:rowOff>
    </xdr:to>
    <xdr:sp macro="" textlink="">
      <xdr:nvSpPr>
        <xdr:cNvPr id="1547" name="Text Box 2">
          <a:extLst>
            <a:ext uri="{FF2B5EF4-FFF2-40B4-BE49-F238E27FC236}">
              <a16:creationId xmlns:a16="http://schemas.microsoft.com/office/drawing/2014/main" id="{00000000-0008-0000-0400-00000B06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76200</xdr:colOff>
      <xdr:row>288</xdr:row>
      <xdr:rowOff>28576</xdr:rowOff>
    </xdr:to>
    <xdr:sp macro="" textlink="">
      <xdr:nvSpPr>
        <xdr:cNvPr id="1548" name="Text Box 2">
          <a:extLst>
            <a:ext uri="{FF2B5EF4-FFF2-40B4-BE49-F238E27FC236}">
              <a16:creationId xmlns:a16="http://schemas.microsoft.com/office/drawing/2014/main" id="{00000000-0008-0000-0400-00000C060000}"/>
            </a:ext>
          </a:extLst>
        </xdr:cNvPr>
        <xdr:cNvSpPr txBox="1">
          <a:spLocks noChangeArrowheads="1"/>
        </xdr:cNvSpPr>
      </xdr:nvSpPr>
      <xdr:spPr bwMode="auto">
        <a:xfrm>
          <a:off x="4557346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287</xdr:row>
      <xdr:rowOff>0</xdr:rowOff>
    </xdr:from>
    <xdr:to>
      <xdr:col>3</xdr:col>
      <xdr:colOff>514350</xdr:colOff>
      <xdr:row>288</xdr:row>
      <xdr:rowOff>28576</xdr:rowOff>
    </xdr:to>
    <xdr:sp macro="" textlink="">
      <xdr:nvSpPr>
        <xdr:cNvPr id="1549" name="Text Box 2">
          <a:extLst>
            <a:ext uri="{FF2B5EF4-FFF2-40B4-BE49-F238E27FC236}">
              <a16:creationId xmlns:a16="http://schemas.microsoft.com/office/drawing/2014/main" id="{00000000-0008-0000-0400-00000D06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287</xdr:row>
      <xdr:rowOff>0</xdr:rowOff>
    </xdr:from>
    <xdr:to>
      <xdr:col>3</xdr:col>
      <xdr:colOff>514350</xdr:colOff>
      <xdr:row>288</xdr:row>
      <xdr:rowOff>28575</xdr:rowOff>
    </xdr:to>
    <xdr:sp macro="" textlink="">
      <xdr:nvSpPr>
        <xdr:cNvPr id="1550" name="Text Box 2">
          <a:extLst>
            <a:ext uri="{FF2B5EF4-FFF2-40B4-BE49-F238E27FC236}">
              <a16:creationId xmlns:a16="http://schemas.microsoft.com/office/drawing/2014/main" id="{00000000-0008-0000-0400-00000E06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76200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287</xdr:row>
      <xdr:rowOff>0</xdr:rowOff>
    </xdr:from>
    <xdr:to>
      <xdr:col>3</xdr:col>
      <xdr:colOff>514350</xdr:colOff>
      <xdr:row>288</xdr:row>
      <xdr:rowOff>28576</xdr:rowOff>
    </xdr:to>
    <xdr:sp macro="" textlink="">
      <xdr:nvSpPr>
        <xdr:cNvPr id="1551" name="Text Box 2">
          <a:extLst>
            <a:ext uri="{FF2B5EF4-FFF2-40B4-BE49-F238E27FC236}">
              <a16:creationId xmlns:a16="http://schemas.microsoft.com/office/drawing/2014/main" id="{00000000-0008-0000-0400-00000F06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287</xdr:row>
      <xdr:rowOff>0</xdr:rowOff>
    </xdr:from>
    <xdr:to>
      <xdr:col>3</xdr:col>
      <xdr:colOff>514350</xdr:colOff>
      <xdr:row>288</xdr:row>
      <xdr:rowOff>28575</xdr:rowOff>
    </xdr:to>
    <xdr:sp macro="" textlink="">
      <xdr:nvSpPr>
        <xdr:cNvPr id="1552" name="Text Box 2">
          <a:extLst>
            <a:ext uri="{FF2B5EF4-FFF2-40B4-BE49-F238E27FC236}">
              <a16:creationId xmlns:a16="http://schemas.microsoft.com/office/drawing/2014/main" id="{00000000-0008-0000-0400-00001006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76200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76200</xdr:colOff>
      <xdr:row>288</xdr:row>
      <xdr:rowOff>28576</xdr:rowOff>
    </xdr:to>
    <xdr:sp macro="" textlink="">
      <xdr:nvSpPr>
        <xdr:cNvPr id="1553" name="Text Box 2">
          <a:extLst>
            <a:ext uri="{FF2B5EF4-FFF2-40B4-BE49-F238E27FC236}">
              <a16:creationId xmlns:a16="http://schemas.microsoft.com/office/drawing/2014/main" id="{00000000-0008-0000-0400-000011060000}"/>
            </a:ext>
          </a:extLst>
        </xdr:cNvPr>
        <xdr:cNvSpPr txBox="1">
          <a:spLocks noChangeArrowheads="1"/>
        </xdr:cNvSpPr>
      </xdr:nvSpPr>
      <xdr:spPr bwMode="auto">
        <a:xfrm>
          <a:off x="4557346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76200</xdr:colOff>
      <xdr:row>288</xdr:row>
      <xdr:rowOff>28575</xdr:rowOff>
    </xdr:to>
    <xdr:sp macro="" textlink="">
      <xdr:nvSpPr>
        <xdr:cNvPr id="1554" name="Text Box 2">
          <a:extLst>
            <a:ext uri="{FF2B5EF4-FFF2-40B4-BE49-F238E27FC236}">
              <a16:creationId xmlns:a16="http://schemas.microsoft.com/office/drawing/2014/main" id="{00000000-0008-0000-0400-000012060000}"/>
            </a:ext>
          </a:extLst>
        </xdr:cNvPr>
        <xdr:cNvSpPr txBox="1">
          <a:spLocks noChangeArrowheads="1"/>
        </xdr:cNvSpPr>
      </xdr:nvSpPr>
      <xdr:spPr bwMode="auto">
        <a:xfrm>
          <a:off x="4557346" y="41712173"/>
          <a:ext cx="76200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76200</xdr:colOff>
      <xdr:row>288</xdr:row>
      <xdr:rowOff>28576</xdr:rowOff>
    </xdr:to>
    <xdr:sp macro="" textlink="">
      <xdr:nvSpPr>
        <xdr:cNvPr id="1555" name="Text Box 2">
          <a:extLst>
            <a:ext uri="{FF2B5EF4-FFF2-40B4-BE49-F238E27FC236}">
              <a16:creationId xmlns:a16="http://schemas.microsoft.com/office/drawing/2014/main" id="{00000000-0008-0000-0400-000013060000}"/>
            </a:ext>
          </a:extLst>
        </xdr:cNvPr>
        <xdr:cNvSpPr txBox="1">
          <a:spLocks noChangeArrowheads="1"/>
        </xdr:cNvSpPr>
      </xdr:nvSpPr>
      <xdr:spPr bwMode="auto">
        <a:xfrm>
          <a:off x="4557346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76200</xdr:colOff>
      <xdr:row>288</xdr:row>
      <xdr:rowOff>28576</xdr:rowOff>
    </xdr:to>
    <xdr:sp macro="" textlink="">
      <xdr:nvSpPr>
        <xdr:cNvPr id="1556" name="Text Box 2">
          <a:extLst>
            <a:ext uri="{FF2B5EF4-FFF2-40B4-BE49-F238E27FC236}">
              <a16:creationId xmlns:a16="http://schemas.microsoft.com/office/drawing/2014/main" id="{00000000-0008-0000-0400-000014060000}"/>
            </a:ext>
          </a:extLst>
        </xdr:cNvPr>
        <xdr:cNvSpPr txBox="1">
          <a:spLocks noChangeArrowheads="1"/>
        </xdr:cNvSpPr>
      </xdr:nvSpPr>
      <xdr:spPr bwMode="auto">
        <a:xfrm>
          <a:off x="4557346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76200</xdr:colOff>
      <xdr:row>288</xdr:row>
      <xdr:rowOff>28575</xdr:rowOff>
    </xdr:to>
    <xdr:sp macro="" textlink="">
      <xdr:nvSpPr>
        <xdr:cNvPr id="1557" name="Text Box 2">
          <a:extLst>
            <a:ext uri="{FF2B5EF4-FFF2-40B4-BE49-F238E27FC236}">
              <a16:creationId xmlns:a16="http://schemas.microsoft.com/office/drawing/2014/main" id="{00000000-0008-0000-0400-000015060000}"/>
            </a:ext>
          </a:extLst>
        </xdr:cNvPr>
        <xdr:cNvSpPr txBox="1">
          <a:spLocks noChangeArrowheads="1"/>
        </xdr:cNvSpPr>
      </xdr:nvSpPr>
      <xdr:spPr bwMode="auto">
        <a:xfrm>
          <a:off x="4557346" y="41712173"/>
          <a:ext cx="76200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287</xdr:row>
      <xdr:rowOff>0</xdr:rowOff>
    </xdr:from>
    <xdr:to>
      <xdr:col>4</xdr:col>
      <xdr:colOff>76200</xdr:colOff>
      <xdr:row>288</xdr:row>
      <xdr:rowOff>28576</xdr:rowOff>
    </xdr:to>
    <xdr:sp macro="" textlink="">
      <xdr:nvSpPr>
        <xdr:cNvPr id="1558" name="Text Box 2">
          <a:extLst>
            <a:ext uri="{FF2B5EF4-FFF2-40B4-BE49-F238E27FC236}">
              <a16:creationId xmlns:a16="http://schemas.microsoft.com/office/drawing/2014/main" id="{00000000-0008-0000-0400-00001606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287</xdr:row>
      <xdr:rowOff>0</xdr:rowOff>
    </xdr:from>
    <xdr:to>
      <xdr:col>5</xdr:col>
      <xdr:colOff>514350</xdr:colOff>
      <xdr:row>288</xdr:row>
      <xdr:rowOff>28576</xdr:rowOff>
    </xdr:to>
    <xdr:sp macro="" textlink="">
      <xdr:nvSpPr>
        <xdr:cNvPr id="1559" name="Text Box 2">
          <a:extLst>
            <a:ext uri="{FF2B5EF4-FFF2-40B4-BE49-F238E27FC236}">
              <a16:creationId xmlns:a16="http://schemas.microsoft.com/office/drawing/2014/main" id="{00000000-0008-0000-0400-000017060000}"/>
            </a:ext>
          </a:extLst>
        </xdr:cNvPr>
        <xdr:cNvSpPr txBox="1">
          <a:spLocks noChangeArrowheads="1"/>
        </xdr:cNvSpPr>
      </xdr:nvSpPr>
      <xdr:spPr bwMode="auto">
        <a:xfrm>
          <a:off x="6783265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287</xdr:row>
      <xdr:rowOff>0</xdr:rowOff>
    </xdr:from>
    <xdr:to>
      <xdr:col>4</xdr:col>
      <xdr:colOff>76200</xdr:colOff>
      <xdr:row>288</xdr:row>
      <xdr:rowOff>28576</xdr:rowOff>
    </xdr:to>
    <xdr:sp macro="" textlink="">
      <xdr:nvSpPr>
        <xdr:cNvPr id="1560" name="Text Box 2">
          <a:extLst>
            <a:ext uri="{FF2B5EF4-FFF2-40B4-BE49-F238E27FC236}">
              <a16:creationId xmlns:a16="http://schemas.microsoft.com/office/drawing/2014/main" id="{00000000-0008-0000-0400-00001806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287</xdr:row>
      <xdr:rowOff>0</xdr:rowOff>
    </xdr:from>
    <xdr:to>
      <xdr:col>5</xdr:col>
      <xdr:colOff>514350</xdr:colOff>
      <xdr:row>288</xdr:row>
      <xdr:rowOff>28576</xdr:rowOff>
    </xdr:to>
    <xdr:sp macro="" textlink="">
      <xdr:nvSpPr>
        <xdr:cNvPr id="1561" name="Text Box 2">
          <a:extLst>
            <a:ext uri="{FF2B5EF4-FFF2-40B4-BE49-F238E27FC236}">
              <a16:creationId xmlns:a16="http://schemas.microsoft.com/office/drawing/2014/main" id="{00000000-0008-0000-0400-000019060000}"/>
            </a:ext>
          </a:extLst>
        </xdr:cNvPr>
        <xdr:cNvSpPr txBox="1">
          <a:spLocks noChangeArrowheads="1"/>
        </xdr:cNvSpPr>
      </xdr:nvSpPr>
      <xdr:spPr bwMode="auto">
        <a:xfrm>
          <a:off x="6783265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287</xdr:row>
      <xdr:rowOff>0</xdr:rowOff>
    </xdr:from>
    <xdr:to>
      <xdr:col>5</xdr:col>
      <xdr:colOff>514350</xdr:colOff>
      <xdr:row>288</xdr:row>
      <xdr:rowOff>28575</xdr:rowOff>
    </xdr:to>
    <xdr:sp macro="" textlink="">
      <xdr:nvSpPr>
        <xdr:cNvPr id="1562" name="Text Box 2">
          <a:extLst>
            <a:ext uri="{FF2B5EF4-FFF2-40B4-BE49-F238E27FC236}">
              <a16:creationId xmlns:a16="http://schemas.microsoft.com/office/drawing/2014/main" id="{00000000-0008-0000-0400-00001A060000}"/>
            </a:ext>
          </a:extLst>
        </xdr:cNvPr>
        <xdr:cNvSpPr txBox="1">
          <a:spLocks noChangeArrowheads="1"/>
        </xdr:cNvSpPr>
      </xdr:nvSpPr>
      <xdr:spPr bwMode="auto">
        <a:xfrm>
          <a:off x="6783265" y="41712173"/>
          <a:ext cx="76200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287</xdr:row>
      <xdr:rowOff>0</xdr:rowOff>
    </xdr:from>
    <xdr:to>
      <xdr:col>5</xdr:col>
      <xdr:colOff>514350</xdr:colOff>
      <xdr:row>288</xdr:row>
      <xdr:rowOff>28576</xdr:rowOff>
    </xdr:to>
    <xdr:sp macro="" textlink="">
      <xdr:nvSpPr>
        <xdr:cNvPr id="1563" name="Text Box 2">
          <a:extLst>
            <a:ext uri="{FF2B5EF4-FFF2-40B4-BE49-F238E27FC236}">
              <a16:creationId xmlns:a16="http://schemas.microsoft.com/office/drawing/2014/main" id="{00000000-0008-0000-0400-00001B060000}"/>
            </a:ext>
          </a:extLst>
        </xdr:cNvPr>
        <xdr:cNvSpPr txBox="1">
          <a:spLocks noChangeArrowheads="1"/>
        </xdr:cNvSpPr>
      </xdr:nvSpPr>
      <xdr:spPr bwMode="auto">
        <a:xfrm>
          <a:off x="6783265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287</xdr:row>
      <xdr:rowOff>0</xdr:rowOff>
    </xdr:from>
    <xdr:to>
      <xdr:col>4</xdr:col>
      <xdr:colOff>76200</xdr:colOff>
      <xdr:row>288</xdr:row>
      <xdr:rowOff>28576</xdr:rowOff>
    </xdr:to>
    <xdr:sp macro="" textlink="">
      <xdr:nvSpPr>
        <xdr:cNvPr id="1564" name="Text Box 2">
          <a:extLst>
            <a:ext uri="{FF2B5EF4-FFF2-40B4-BE49-F238E27FC236}">
              <a16:creationId xmlns:a16="http://schemas.microsoft.com/office/drawing/2014/main" id="{00000000-0008-0000-0400-00001C06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287</xdr:row>
      <xdr:rowOff>0</xdr:rowOff>
    </xdr:from>
    <xdr:to>
      <xdr:col>4</xdr:col>
      <xdr:colOff>76200</xdr:colOff>
      <xdr:row>288</xdr:row>
      <xdr:rowOff>28575</xdr:rowOff>
    </xdr:to>
    <xdr:sp macro="" textlink="">
      <xdr:nvSpPr>
        <xdr:cNvPr id="1565" name="Text Box 2">
          <a:extLst>
            <a:ext uri="{FF2B5EF4-FFF2-40B4-BE49-F238E27FC236}">
              <a16:creationId xmlns:a16="http://schemas.microsoft.com/office/drawing/2014/main" id="{00000000-0008-0000-0400-00001D06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287</xdr:row>
      <xdr:rowOff>0</xdr:rowOff>
    </xdr:from>
    <xdr:to>
      <xdr:col>4</xdr:col>
      <xdr:colOff>76200</xdr:colOff>
      <xdr:row>288</xdr:row>
      <xdr:rowOff>28576</xdr:rowOff>
    </xdr:to>
    <xdr:sp macro="" textlink="">
      <xdr:nvSpPr>
        <xdr:cNvPr id="1566" name="Text Box 2">
          <a:extLst>
            <a:ext uri="{FF2B5EF4-FFF2-40B4-BE49-F238E27FC236}">
              <a16:creationId xmlns:a16="http://schemas.microsoft.com/office/drawing/2014/main" id="{00000000-0008-0000-0400-00001E06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287</xdr:row>
      <xdr:rowOff>0</xdr:rowOff>
    </xdr:from>
    <xdr:to>
      <xdr:col>4</xdr:col>
      <xdr:colOff>76200</xdr:colOff>
      <xdr:row>288</xdr:row>
      <xdr:rowOff>28576</xdr:rowOff>
    </xdr:to>
    <xdr:sp macro="" textlink="">
      <xdr:nvSpPr>
        <xdr:cNvPr id="1567" name="Text Box 2">
          <a:extLst>
            <a:ext uri="{FF2B5EF4-FFF2-40B4-BE49-F238E27FC236}">
              <a16:creationId xmlns:a16="http://schemas.microsoft.com/office/drawing/2014/main" id="{00000000-0008-0000-0400-00001F06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287</xdr:row>
      <xdr:rowOff>0</xdr:rowOff>
    </xdr:from>
    <xdr:to>
      <xdr:col>4</xdr:col>
      <xdr:colOff>76200</xdr:colOff>
      <xdr:row>288</xdr:row>
      <xdr:rowOff>28575</xdr:rowOff>
    </xdr:to>
    <xdr:sp macro="" textlink="">
      <xdr:nvSpPr>
        <xdr:cNvPr id="1568" name="Text Box 2">
          <a:extLst>
            <a:ext uri="{FF2B5EF4-FFF2-40B4-BE49-F238E27FC236}">
              <a16:creationId xmlns:a16="http://schemas.microsoft.com/office/drawing/2014/main" id="{00000000-0008-0000-0400-00002006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287</xdr:row>
      <xdr:rowOff>0</xdr:rowOff>
    </xdr:from>
    <xdr:to>
      <xdr:col>4</xdr:col>
      <xdr:colOff>76200</xdr:colOff>
      <xdr:row>288</xdr:row>
      <xdr:rowOff>28576</xdr:rowOff>
    </xdr:to>
    <xdr:sp macro="" textlink="">
      <xdr:nvSpPr>
        <xdr:cNvPr id="1569" name="Text Box 2">
          <a:extLst>
            <a:ext uri="{FF2B5EF4-FFF2-40B4-BE49-F238E27FC236}">
              <a16:creationId xmlns:a16="http://schemas.microsoft.com/office/drawing/2014/main" id="{00000000-0008-0000-0400-00002106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4</xdr:col>
      <xdr:colOff>514350</xdr:colOff>
      <xdr:row>288</xdr:row>
      <xdr:rowOff>28576</xdr:rowOff>
    </xdr:to>
    <xdr:sp macro="" textlink="">
      <xdr:nvSpPr>
        <xdr:cNvPr id="1570" name="Text Box 2">
          <a:extLst>
            <a:ext uri="{FF2B5EF4-FFF2-40B4-BE49-F238E27FC236}">
              <a16:creationId xmlns:a16="http://schemas.microsoft.com/office/drawing/2014/main" id="{00000000-0008-0000-0400-00002206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287</xdr:row>
      <xdr:rowOff>0</xdr:rowOff>
    </xdr:from>
    <xdr:to>
      <xdr:col>4</xdr:col>
      <xdr:colOff>76200</xdr:colOff>
      <xdr:row>288</xdr:row>
      <xdr:rowOff>28576</xdr:rowOff>
    </xdr:to>
    <xdr:sp macro="" textlink="">
      <xdr:nvSpPr>
        <xdr:cNvPr id="1571" name="Text Box 2">
          <a:extLst>
            <a:ext uri="{FF2B5EF4-FFF2-40B4-BE49-F238E27FC236}">
              <a16:creationId xmlns:a16="http://schemas.microsoft.com/office/drawing/2014/main" id="{00000000-0008-0000-0400-00002306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4</xdr:col>
      <xdr:colOff>514350</xdr:colOff>
      <xdr:row>288</xdr:row>
      <xdr:rowOff>28576</xdr:rowOff>
    </xdr:to>
    <xdr:sp macro="" textlink="">
      <xdr:nvSpPr>
        <xdr:cNvPr id="1572" name="Text Box 2">
          <a:extLst>
            <a:ext uri="{FF2B5EF4-FFF2-40B4-BE49-F238E27FC236}">
              <a16:creationId xmlns:a16="http://schemas.microsoft.com/office/drawing/2014/main" id="{00000000-0008-0000-0400-00002406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4</xdr:col>
      <xdr:colOff>514350</xdr:colOff>
      <xdr:row>288</xdr:row>
      <xdr:rowOff>28575</xdr:rowOff>
    </xdr:to>
    <xdr:sp macro="" textlink="">
      <xdr:nvSpPr>
        <xdr:cNvPr id="1573" name="Text Box 2">
          <a:extLst>
            <a:ext uri="{FF2B5EF4-FFF2-40B4-BE49-F238E27FC236}">
              <a16:creationId xmlns:a16="http://schemas.microsoft.com/office/drawing/2014/main" id="{00000000-0008-0000-0400-00002506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76200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4</xdr:col>
      <xdr:colOff>514350</xdr:colOff>
      <xdr:row>288</xdr:row>
      <xdr:rowOff>28576</xdr:rowOff>
    </xdr:to>
    <xdr:sp macro="" textlink="">
      <xdr:nvSpPr>
        <xdr:cNvPr id="1574" name="Text Box 2">
          <a:extLst>
            <a:ext uri="{FF2B5EF4-FFF2-40B4-BE49-F238E27FC236}">
              <a16:creationId xmlns:a16="http://schemas.microsoft.com/office/drawing/2014/main" id="{00000000-0008-0000-0400-00002606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4</xdr:col>
      <xdr:colOff>514350</xdr:colOff>
      <xdr:row>288</xdr:row>
      <xdr:rowOff>28575</xdr:rowOff>
    </xdr:to>
    <xdr:sp macro="" textlink="">
      <xdr:nvSpPr>
        <xdr:cNvPr id="1575" name="Text Box 2">
          <a:extLst>
            <a:ext uri="{FF2B5EF4-FFF2-40B4-BE49-F238E27FC236}">
              <a16:creationId xmlns:a16="http://schemas.microsoft.com/office/drawing/2014/main" id="{00000000-0008-0000-0400-00002706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76200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287</xdr:row>
      <xdr:rowOff>0</xdr:rowOff>
    </xdr:from>
    <xdr:to>
      <xdr:col>4</xdr:col>
      <xdr:colOff>76200</xdr:colOff>
      <xdr:row>288</xdr:row>
      <xdr:rowOff>28576</xdr:rowOff>
    </xdr:to>
    <xdr:sp macro="" textlink="">
      <xdr:nvSpPr>
        <xdr:cNvPr id="1576" name="Text Box 2">
          <a:extLst>
            <a:ext uri="{FF2B5EF4-FFF2-40B4-BE49-F238E27FC236}">
              <a16:creationId xmlns:a16="http://schemas.microsoft.com/office/drawing/2014/main" id="{00000000-0008-0000-0400-00002806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287</xdr:row>
      <xdr:rowOff>0</xdr:rowOff>
    </xdr:from>
    <xdr:to>
      <xdr:col>4</xdr:col>
      <xdr:colOff>76200</xdr:colOff>
      <xdr:row>288</xdr:row>
      <xdr:rowOff>28575</xdr:rowOff>
    </xdr:to>
    <xdr:sp macro="" textlink="">
      <xdr:nvSpPr>
        <xdr:cNvPr id="1577" name="Text Box 2">
          <a:extLst>
            <a:ext uri="{FF2B5EF4-FFF2-40B4-BE49-F238E27FC236}">
              <a16:creationId xmlns:a16="http://schemas.microsoft.com/office/drawing/2014/main" id="{00000000-0008-0000-0400-00002906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287</xdr:row>
      <xdr:rowOff>0</xdr:rowOff>
    </xdr:from>
    <xdr:to>
      <xdr:col>4</xdr:col>
      <xdr:colOff>76200</xdr:colOff>
      <xdr:row>288</xdr:row>
      <xdr:rowOff>28576</xdr:rowOff>
    </xdr:to>
    <xdr:sp macro="" textlink="">
      <xdr:nvSpPr>
        <xdr:cNvPr id="1578" name="Text Box 2">
          <a:extLst>
            <a:ext uri="{FF2B5EF4-FFF2-40B4-BE49-F238E27FC236}">
              <a16:creationId xmlns:a16="http://schemas.microsoft.com/office/drawing/2014/main" id="{00000000-0008-0000-0400-00002A06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287</xdr:row>
      <xdr:rowOff>0</xdr:rowOff>
    </xdr:from>
    <xdr:to>
      <xdr:col>4</xdr:col>
      <xdr:colOff>76200</xdr:colOff>
      <xdr:row>288</xdr:row>
      <xdr:rowOff>28576</xdr:rowOff>
    </xdr:to>
    <xdr:sp macro="" textlink="">
      <xdr:nvSpPr>
        <xdr:cNvPr id="1579" name="Text Box 2">
          <a:extLst>
            <a:ext uri="{FF2B5EF4-FFF2-40B4-BE49-F238E27FC236}">
              <a16:creationId xmlns:a16="http://schemas.microsoft.com/office/drawing/2014/main" id="{00000000-0008-0000-0400-00002B06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287</xdr:row>
      <xdr:rowOff>0</xdr:rowOff>
    </xdr:from>
    <xdr:to>
      <xdr:col>4</xdr:col>
      <xdr:colOff>76200</xdr:colOff>
      <xdr:row>288</xdr:row>
      <xdr:rowOff>28575</xdr:rowOff>
    </xdr:to>
    <xdr:sp macro="" textlink="">
      <xdr:nvSpPr>
        <xdr:cNvPr id="1580" name="Text Box 2">
          <a:extLst>
            <a:ext uri="{FF2B5EF4-FFF2-40B4-BE49-F238E27FC236}">
              <a16:creationId xmlns:a16="http://schemas.microsoft.com/office/drawing/2014/main" id="{00000000-0008-0000-0400-00002C06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5</xdr:col>
      <xdr:colOff>76200</xdr:colOff>
      <xdr:row>288</xdr:row>
      <xdr:rowOff>28576</xdr:rowOff>
    </xdr:to>
    <xdr:sp macro="" textlink="">
      <xdr:nvSpPr>
        <xdr:cNvPr id="1581" name="Text Box 2">
          <a:extLst>
            <a:ext uri="{FF2B5EF4-FFF2-40B4-BE49-F238E27FC236}">
              <a16:creationId xmlns:a16="http://schemas.microsoft.com/office/drawing/2014/main" id="{00000000-0008-0000-0400-00002D06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5</xdr:col>
      <xdr:colOff>76200</xdr:colOff>
      <xdr:row>288</xdr:row>
      <xdr:rowOff>28576</xdr:rowOff>
    </xdr:to>
    <xdr:sp macro="" textlink="">
      <xdr:nvSpPr>
        <xdr:cNvPr id="1582" name="Text Box 2">
          <a:extLst>
            <a:ext uri="{FF2B5EF4-FFF2-40B4-BE49-F238E27FC236}">
              <a16:creationId xmlns:a16="http://schemas.microsoft.com/office/drawing/2014/main" id="{00000000-0008-0000-0400-00002E06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5</xdr:col>
      <xdr:colOff>76200</xdr:colOff>
      <xdr:row>288</xdr:row>
      <xdr:rowOff>28576</xdr:rowOff>
    </xdr:to>
    <xdr:sp macro="" textlink="">
      <xdr:nvSpPr>
        <xdr:cNvPr id="1583" name="Text Box 2">
          <a:extLst>
            <a:ext uri="{FF2B5EF4-FFF2-40B4-BE49-F238E27FC236}">
              <a16:creationId xmlns:a16="http://schemas.microsoft.com/office/drawing/2014/main" id="{00000000-0008-0000-0400-00002F06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5</xdr:col>
      <xdr:colOff>76200</xdr:colOff>
      <xdr:row>288</xdr:row>
      <xdr:rowOff>28575</xdr:rowOff>
    </xdr:to>
    <xdr:sp macro="" textlink="">
      <xdr:nvSpPr>
        <xdr:cNvPr id="1584" name="Text Box 2">
          <a:extLst>
            <a:ext uri="{FF2B5EF4-FFF2-40B4-BE49-F238E27FC236}">
              <a16:creationId xmlns:a16="http://schemas.microsoft.com/office/drawing/2014/main" id="{00000000-0008-0000-0400-00003006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5</xdr:col>
      <xdr:colOff>76200</xdr:colOff>
      <xdr:row>288</xdr:row>
      <xdr:rowOff>28576</xdr:rowOff>
    </xdr:to>
    <xdr:sp macro="" textlink="">
      <xdr:nvSpPr>
        <xdr:cNvPr id="1585" name="Text Box 2">
          <a:extLst>
            <a:ext uri="{FF2B5EF4-FFF2-40B4-BE49-F238E27FC236}">
              <a16:creationId xmlns:a16="http://schemas.microsoft.com/office/drawing/2014/main" id="{00000000-0008-0000-0400-00003106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5</xdr:col>
      <xdr:colOff>76200</xdr:colOff>
      <xdr:row>288</xdr:row>
      <xdr:rowOff>28576</xdr:rowOff>
    </xdr:to>
    <xdr:sp macro="" textlink="">
      <xdr:nvSpPr>
        <xdr:cNvPr id="1586" name="Text Box 2">
          <a:extLst>
            <a:ext uri="{FF2B5EF4-FFF2-40B4-BE49-F238E27FC236}">
              <a16:creationId xmlns:a16="http://schemas.microsoft.com/office/drawing/2014/main" id="{00000000-0008-0000-0400-00003206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5</xdr:col>
      <xdr:colOff>76200</xdr:colOff>
      <xdr:row>288</xdr:row>
      <xdr:rowOff>28575</xdr:rowOff>
    </xdr:to>
    <xdr:sp macro="" textlink="">
      <xdr:nvSpPr>
        <xdr:cNvPr id="1587" name="Text Box 2">
          <a:extLst>
            <a:ext uri="{FF2B5EF4-FFF2-40B4-BE49-F238E27FC236}">
              <a16:creationId xmlns:a16="http://schemas.microsoft.com/office/drawing/2014/main" id="{00000000-0008-0000-0400-00003306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288</xdr:row>
      <xdr:rowOff>0</xdr:rowOff>
    </xdr:from>
    <xdr:to>
      <xdr:col>3</xdr:col>
      <xdr:colOff>76200</xdr:colOff>
      <xdr:row>289</xdr:row>
      <xdr:rowOff>28574</xdr:rowOff>
    </xdr:to>
    <xdr:sp macro="" textlink="">
      <xdr:nvSpPr>
        <xdr:cNvPr id="1588" name="Text Box 2">
          <a:extLst>
            <a:ext uri="{FF2B5EF4-FFF2-40B4-BE49-F238E27FC236}">
              <a16:creationId xmlns:a16="http://schemas.microsoft.com/office/drawing/2014/main" id="{00000000-0008-0000-0400-000034060000}"/>
            </a:ext>
          </a:extLst>
        </xdr:cNvPr>
        <xdr:cNvSpPr txBox="1">
          <a:spLocks noChangeArrowheads="1"/>
        </xdr:cNvSpPr>
      </xdr:nvSpPr>
      <xdr:spPr bwMode="auto">
        <a:xfrm>
          <a:off x="4557346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3</xdr:col>
      <xdr:colOff>514350</xdr:colOff>
      <xdr:row>289</xdr:row>
      <xdr:rowOff>28574</xdr:rowOff>
    </xdr:to>
    <xdr:sp macro="" textlink="">
      <xdr:nvSpPr>
        <xdr:cNvPr id="1589" name="Text Box 2">
          <a:extLst>
            <a:ext uri="{FF2B5EF4-FFF2-40B4-BE49-F238E27FC236}">
              <a16:creationId xmlns:a16="http://schemas.microsoft.com/office/drawing/2014/main" id="{00000000-0008-0000-0400-00003506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288</xdr:row>
      <xdr:rowOff>0</xdr:rowOff>
    </xdr:from>
    <xdr:to>
      <xdr:col>3</xdr:col>
      <xdr:colOff>76200</xdr:colOff>
      <xdr:row>289</xdr:row>
      <xdr:rowOff>28574</xdr:rowOff>
    </xdr:to>
    <xdr:sp macro="" textlink="">
      <xdr:nvSpPr>
        <xdr:cNvPr id="1590" name="Text Box 2">
          <a:extLst>
            <a:ext uri="{FF2B5EF4-FFF2-40B4-BE49-F238E27FC236}">
              <a16:creationId xmlns:a16="http://schemas.microsoft.com/office/drawing/2014/main" id="{00000000-0008-0000-0400-000036060000}"/>
            </a:ext>
          </a:extLst>
        </xdr:cNvPr>
        <xdr:cNvSpPr txBox="1">
          <a:spLocks noChangeArrowheads="1"/>
        </xdr:cNvSpPr>
      </xdr:nvSpPr>
      <xdr:spPr bwMode="auto">
        <a:xfrm>
          <a:off x="4557346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3</xdr:col>
      <xdr:colOff>514350</xdr:colOff>
      <xdr:row>289</xdr:row>
      <xdr:rowOff>28574</xdr:rowOff>
    </xdr:to>
    <xdr:sp macro="" textlink="">
      <xdr:nvSpPr>
        <xdr:cNvPr id="1591" name="Text Box 2">
          <a:extLst>
            <a:ext uri="{FF2B5EF4-FFF2-40B4-BE49-F238E27FC236}">
              <a16:creationId xmlns:a16="http://schemas.microsoft.com/office/drawing/2014/main" id="{00000000-0008-0000-0400-00003706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3</xdr:col>
      <xdr:colOff>514350</xdr:colOff>
      <xdr:row>289</xdr:row>
      <xdr:rowOff>28573</xdr:rowOff>
    </xdr:to>
    <xdr:sp macro="" textlink="">
      <xdr:nvSpPr>
        <xdr:cNvPr id="1592" name="Text Box 2">
          <a:extLst>
            <a:ext uri="{FF2B5EF4-FFF2-40B4-BE49-F238E27FC236}">
              <a16:creationId xmlns:a16="http://schemas.microsoft.com/office/drawing/2014/main" id="{00000000-0008-0000-0400-00003806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76200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3</xdr:col>
      <xdr:colOff>514350</xdr:colOff>
      <xdr:row>289</xdr:row>
      <xdr:rowOff>28574</xdr:rowOff>
    </xdr:to>
    <xdr:sp macro="" textlink="">
      <xdr:nvSpPr>
        <xdr:cNvPr id="1593" name="Text Box 2">
          <a:extLst>
            <a:ext uri="{FF2B5EF4-FFF2-40B4-BE49-F238E27FC236}">
              <a16:creationId xmlns:a16="http://schemas.microsoft.com/office/drawing/2014/main" id="{00000000-0008-0000-0400-00003906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3</xdr:col>
      <xdr:colOff>514350</xdr:colOff>
      <xdr:row>289</xdr:row>
      <xdr:rowOff>28573</xdr:rowOff>
    </xdr:to>
    <xdr:sp macro="" textlink="">
      <xdr:nvSpPr>
        <xdr:cNvPr id="1594" name="Text Box 2">
          <a:extLst>
            <a:ext uri="{FF2B5EF4-FFF2-40B4-BE49-F238E27FC236}">
              <a16:creationId xmlns:a16="http://schemas.microsoft.com/office/drawing/2014/main" id="{00000000-0008-0000-0400-00003A06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76200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288</xdr:row>
      <xdr:rowOff>0</xdr:rowOff>
    </xdr:from>
    <xdr:to>
      <xdr:col>3</xdr:col>
      <xdr:colOff>76200</xdr:colOff>
      <xdr:row>289</xdr:row>
      <xdr:rowOff>28574</xdr:rowOff>
    </xdr:to>
    <xdr:sp macro="" textlink="">
      <xdr:nvSpPr>
        <xdr:cNvPr id="1595" name="Text Box 2">
          <a:extLst>
            <a:ext uri="{FF2B5EF4-FFF2-40B4-BE49-F238E27FC236}">
              <a16:creationId xmlns:a16="http://schemas.microsoft.com/office/drawing/2014/main" id="{00000000-0008-0000-0400-00003B060000}"/>
            </a:ext>
          </a:extLst>
        </xdr:cNvPr>
        <xdr:cNvSpPr txBox="1">
          <a:spLocks noChangeArrowheads="1"/>
        </xdr:cNvSpPr>
      </xdr:nvSpPr>
      <xdr:spPr bwMode="auto">
        <a:xfrm>
          <a:off x="4557346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288</xdr:row>
      <xdr:rowOff>0</xdr:rowOff>
    </xdr:from>
    <xdr:to>
      <xdr:col>3</xdr:col>
      <xdr:colOff>76200</xdr:colOff>
      <xdr:row>289</xdr:row>
      <xdr:rowOff>28573</xdr:rowOff>
    </xdr:to>
    <xdr:sp macro="" textlink="">
      <xdr:nvSpPr>
        <xdr:cNvPr id="1596" name="Text Box 2">
          <a:extLst>
            <a:ext uri="{FF2B5EF4-FFF2-40B4-BE49-F238E27FC236}">
              <a16:creationId xmlns:a16="http://schemas.microsoft.com/office/drawing/2014/main" id="{00000000-0008-0000-0400-00003C060000}"/>
            </a:ext>
          </a:extLst>
        </xdr:cNvPr>
        <xdr:cNvSpPr txBox="1">
          <a:spLocks noChangeArrowheads="1"/>
        </xdr:cNvSpPr>
      </xdr:nvSpPr>
      <xdr:spPr bwMode="auto">
        <a:xfrm>
          <a:off x="4557346" y="41712173"/>
          <a:ext cx="76200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288</xdr:row>
      <xdr:rowOff>0</xdr:rowOff>
    </xdr:from>
    <xdr:to>
      <xdr:col>3</xdr:col>
      <xdr:colOff>76200</xdr:colOff>
      <xdr:row>289</xdr:row>
      <xdr:rowOff>28574</xdr:rowOff>
    </xdr:to>
    <xdr:sp macro="" textlink="">
      <xdr:nvSpPr>
        <xdr:cNvPr id="1597" name="Text Box 2">
          <a:extLst>
            <a:ext uri="{FF2B5EF4-FFF2-40B4-BE49-F238E27FC236}">
              <a16:creationId xmlns:a16="http://schemas.microsoft.com/office/drawing/2014/main" id="{00000000-0008-0000-0400-00003D060000}"/>
            </a:ext>
          </a:extLst>
        </xdr:cNvPr>
        <xdr:cNvSpPr txBox="1">
          <a:spLocks noChangeArrowheads="1"/>
        </xdr:cNvSpPr>
      </xdr:nvSpPr>
      <xdr:spPr bwMode="auto">
        <a:xfrm>
          <a:off x="4557346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288</xdr:row>
      <xdr:rowOff>0</xdr:rowOff>
    </xdr:from>
    <xdr:to>
      <xdr:col>3</xdr:col>
      <xdr:colOff>76200</xdr:colOff>
      <xdr:row>289</xdr:row>
      <xdr:rowOff>28574</xdr:rowOff>
    </xdr:to>
    <xdr:sp macro="" textlink="">
      <xdr:nvSpPr>
        <xdr:cNvPr id="1598" name="Text Box 2">
          <a:extLst>
            <a:ext uri="{FF2B5EF4-FFF2-40B4-BE49-F238E27FC236}">
              <a16:creationId xmlns:a16="http://schemas.microsoft.com/office/drawing/2014/main" id="{00000000-0008-0000-0400-00003E060000}"/>
            </a:ext>
          </a:extLst>
        </xdr:cNvPr>
        <xdr:cNvSpPr txBox="1">
          <a:spLocks noChangeArrowheads="1"/>
        </xdr:cNvSpPr>
      </xdr:nvSpPr>
      <xdr:spPr bwMode="auto">
        <a:xfrm>
          <a:off x="4557346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288</xdr:row>
      <xdr:rowOff>0</xdr:rowOff>
    </xdr:from>
    <xdr:to>
      <xdr:col>3</xdr:col>
      <xdr:colOff>76200</xdr:colOff>
      <xdr:row>289</xdr:row>
      <xdr:rowOff>28573</xdr:rowOff>
    </xdr:to>
    <xdr:sp macro="" textlink="">
      <xdr:nvSpPr>
        <xdr:cNvPr id="1599" name="Text Box 2">
          <a:extLst>
            <a:ext uri="{FF2B5EF4-FFF2-40B4-BE49-F238E27FC236}">
              <a16:creationId xmlns:a16="http://schemas.microsoft.com/office/drawing/2014/main" id="{00000000-0008-0000-0400-00003F060000}"/>
            </a:ext>
          </a:extLst>
        </xdr:cNvPr>
        <xdr:cNvSpPr txBox="1">
          <a:spLocks noChangeArrowheads="1"/>
        </xdr:cNvSpPr>
      </xdr:nvSpPr>
      <xdr:spPr bwMode="auto">
        <a:xfrm>
          <a:off x="4557346" y="41712173"/>
          <a:ext cx="76200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4</xdr:col>
      <xdr:colOff>76200</xdr:colOff>
      <xdr:row>289</xdr:row>
      <xdr:rowOff>28574</xdr:rowOff>
    </xdr:to>
    <xdr:sp macro="" textlink="">
      <xdr:nvSpPr>
        <xdr:cNvPr id="1600" name="Text Box 2">
          <a:extLst>
            <a:ext uri="{FF2B5EF4-FFF2-40B4-BE49-F238E27FC236}">
              <a16:creationId xmlns:a16="http://schemas.microsoft.com/office/drawing/2014/main" id="{00000000-0008-0000-0400-00004006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288</xdr:row>
      <xdr:rowOff>0</xdr:rowOff>
    </xdr:from>
    <xdr:to>
      <xdr:col>5</xdr:col>
      <xdr:colOff>514350</xdr:colOff>
      <xdr:row>289</xdr:row>
      <xdr:rowOff>28574</xdr:rowOff>
    </xdr:to>
    <xdr:sp macro="" textlink="">
      <xdr:nvSpPr>
        <xdr:cNvPr id="1601" name="Text Box 2">
          <a:extLst>
            <a:ext uri="{FF2B5EF4-FFF2-40B4-BE49-F238E27FC236}">
              <a16:creationId xmlns:a16="http://schemas.microsoft.com/office/drawing/2014/main" id="{00000000-0008-0000-0400-000041060000}"/>
            </a:ext>
          </a:extLst>
        </xdr:cNvPr>
        <xdr:cNvSpPr txBox="1">
          <a:spLocks noChangeArrowheads="1"/>
        </xdr:cNvSpPr>
      </xdr:nvSpPr>
      <xdr:spPr bwMode="auto">
        <a:xfrm>
          <a:off x="6783265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4</xdr:col>
      <xdr:colOff>76200</xdr:colOff>
      <xdr:row>289</xdr:row>
      <xdr:rowOff>28574</xdr:rowOff>
    </xdr:to>
    <xdr:sp macro="" textlink="">
      <xdr:nvSpPr>
        <xdr:cNvPr id="1602" name="Text Box 2">
          <a:extLst>
            <a:ext uri="{FF2B5EF4-FFF2-40B4-BE49-F238E27FC236}">
              <a16:creationId xmlns:a16="http://schemas.microsoft.com/office/drawing/2014/main" id="{00000000-0008-0000-0400-00004206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288</xdr:row>
      <xdr:rowOff>0</xdr:rowOff>
    </xdr:from>
    <xdr:to>
      <xdr:col>5</xdr:col>
      <xdr:colOff>514350</xdr:colOff>
      <xdr:row>289</xdr:row>
      <xdr:rowOff>28574</xdr:rowOff>
    </xdr:to>
    <xdr:sp macro="" textlink="">
      <xdr:nvSpPr>
        <xdr:cNvPr id="1603" name="Text Box 2">
          <a:extLst>
            <a:ext uri="{FF2B5EF4-FFF2-40B4-BE49-F238E27FC236}">
              <a16:creationId xmlns:a16="http://schemas.microsoft.com/office/drawing/2014/main" id="{00000000-0008-0000-0400-000043060000}"/>
            </a:ext>
          </a:extLst>
        </xdr:cNvPr>
        <xdr:cNvSpPr txBox="1">
          <a:spLocks noChangeArrowheads="1"/>
        </xdr:cNvSpPr>
      </xdr:nvSpPr>
      <xdr:spPr bwMode="auto">
        <a:xfrm>
          <a:off x="6783265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288</xdr:row>
      <xdr:rowOff>0</xdr:rowOff>
    </xdr:from>
    <xdr:to>
      <xdr:col>5</xdr:col>
      <xdr:colOff>514350</xdr:colOff>
      <xdr:row>289</xdr:row>
      <xdr:rowOff>28573</xdr:rowOff>
    </xdr:to>
    <xdr:sp macro="" textlink="">
      <xdr:nvSpPr>
        <xdr:cNvPr id="1604" name="Text Box 2">
          <a:extLst>
            <a:ext uri="{FF2B5EF4-FFF2-40B4-BE49-F238E27FC236}">
              <a16:creationId xmlns:a16="http://schemas.microsoft.com/office/drawing/2014/main" id="{00000000-0008-0000-0400-000044060000}"/>
            </a:ext>
          </a:extLst>
        </xdr:cNvPr>
        <xdr:cNvSpPr txBox="1">
          <a:spLocks noChangeArrowheads="1"/>
        </xdr:cNvSpPr>
      </xdr:nvSpPr>
      <xdr:spPr bwMode="auto">
        <a:xfrm>
          <a:off x="6783265" y="41712173"/>
          <a:ext cx="76200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288</xdr:row>
      <xdr:rowOff>0</xdr:rowOff>
    </xdr:from>
    <xdr:to>
      <xdr:col>5</xdr:col>
      <xdr:colOff>514350</xdr:colOff>
      <xdr:row>289</xdr:row>
      <xdr:rowOff>28574</xdr:rowOff>
    </xdr:to>
    <xdr:sp macro="" textlink="">
      <xdr:nvSpPr>
        <xdr:cNvPr id="1605" name="Text Box 2">
          <a:extLst>
            <a:ext uri="{FF2B5EF4-FFF2-40B4-BE49-F238E27FC236}">
              <a16:creationId xmlns:a16="http://schemas.microsoft.com/office/drawing/2014/main" id="{00000000-0008-0000-0400-000045060000}"/>
            </a:ext>
          </a:extLst>
        </xdr:cNvPr>
        <xdr:cNvSpPr txBox="1">
          <a:spLocks noChangeArrowheads="1"/>
        </xdr:cNvSpPr>
      </xdr:nvSpPr>
      <xdr:spPr bwMode="auto">
        <a:xfrm>
          <a:off x="6783265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4</xdr:col>
      <xdr:colOff>76200</xdr:colOff>
      <xdr:row>289</xdr:row>
      <xdr:rowOff>28574</xdr:rowOff>
    </xdr:to>
    <xdr:sp macro="" textlink="">
      <xdr:nvSpPr>
        <xdr:cNvPr id="1606" name="Text Box 2">
          <a:extLst>
            <a:ext uri="{FF2B5EF4-FFF2-40B4-BE49-F238E27FC236}">
              <a16:creationId xmlns:a16="http://schemas.microsoft.com/office/drawing/2014/main" id="{00000000-0008-0000-0400-00004606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4</xdr:col>
      <xdr:colOff>76200</xdr:colOff>
      <xdr:row>289</xdr:row>
      <xdr:rowOff>28573</xdr:rowOff>
    </xdr:to>
    <xdr:sp macro="" textlink="">
      <xdr:nvSpPr>
        <xdr:cNvPr id="1607" name="Text Box 2">
          <a:extLst>
            <a:ext uri="{FF2B5EF4-FFF2-40B4-BE49-F238E27FC236}">
              <a16:creationId xmlns:a16="http://schemas.microsoft.com/office/drawing/2014/main" id="{00000000-0008-0000-0400-00004706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4</xdr:col>
      <xdr:colOff>76200</xdr:colOff>
      <xdr:row>289</xdr:row>
      <xdr:rowOff>28574</xdr:rowOff>
    </xdr:to>
    <xdr:sp macro="" textlink="">
      <xdr:nvSpPr>
        <xdr:cNvPr id="1608" name="Text Box 2">
          <a:extLst>
            <a:ext uri="{FF2B5EF4-FFF2-40B4-BE49-F238E27FC236}">
              <a16:creationId xmlns:a16="http://schemas.microsoft.com/office/drawing/2014/main" id="{00000000-0008-0000-0400-00004806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4</xdr:col>
      <xdr:colOff>76200</xdr:colOff>
      <xdr:row>289</xdr:row>
      <xdr:rowOff>28574</xdr:rowOff>
    </xdr:to>
    <xdr:sp macro="" textlink="">
      <xdr:nvSpPr>
        <xdr:cNvPr id="1609" name="Text Box 2">
          <a:extLst>
            <a:ext uri="{FF2B5EF4-FFF2-40B4-BE49-F238E27FC236}">
              <a16:creationId xmlns:a16="http://schemas.microsoft.com/office/drawing/2014/main" id="{00000000-0008-0000-0400-00004906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4</xdr:col>
      <xdr:colOff>76200</xdr:colOff>
      <xdr:row>289</xdr:row>
      <xdr:rowOff>28573</xdr:rowOff>
    </xdr:to>
    <xdr:sp macro="" textlink="">
      <xdr:nvSpPr>
        <xdr:cNvPr id="1610" name="Text Box 2">
          <a:extLst>
            <a:ext uri="{FF2B5EF4-FFF2-40B4-BE49-F238E27FC236}">
              <a16:creationId xmlns:a16="http://schemas.microsoft.com/office/drawing/2014/main" id="{00000000-0008-0000-0400-00004A06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4</xdr:col>
      <xdr:colOff>76200</xdr:colOff>
      <xdr:row>289</xdr:row>
      <xdr:rowOff>28574</xdr:rowOff>
    </xdr:to>
    <xdr:sp macro="" textlink="">
      <xdr:nvSpPr>
        <xdr:cNvPr id="1611" name="Text Box 2">
          <a:extLst>
            <a:ext uri="{FF2B5EF4-FFF2-40B4-BE49-F238E27FC236}">
              <a16:creationId xmlns:a16="http://schemas.microsoft.com/office/drawing/2014/main" id="{00000000-0008-0000-0400-00004B06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4</xdr:col>
      <xdr:colOff>514350</xdr:colOff>
      <xdr:row>289</xdr:row>
      <xdr:rowOff>28574</xdr:rowOff>
    </xdr:to>
    <xdr:sp macro="" textlink="">
      <xdr:nvSpPr>
        <xdr:cNvPr id="1612" name="Text Box 2">
          <a:extLst>
            <a:ext uri="{FF2B5EF4-FFF2-40B4-BE49-F238E27FC236}">
              <a16:creationId xmlns:a16="http://schemas.microsoft.com/office/drawing/2014/main" id="{00000000-0008-0000-0400-00004C06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4</xdr:col>
      <xdr:colOff>76200</xdr:colOff>
      <xdr:row>289</xdr:row>
      <xdr:rowOff>28574</xdr:rowOff>
    </xdr:to>
    <xdr:sp macro="" textlink="">
      <xdr:nvSpPr>
        <xdr:cNvPr id="1613" name="Text Box 2">
          <a:extLst>
            <a:ext uri="{FF2B5EF4-FFF2-40B4-BE49-F238E27FC236}">
              <a16:creationId xmlns:a16="http://schemas.microsoft.com/office/drawing/2014/main" id="{00000000-0008-0000-0400-00004D06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4</xdr:col>
      <xdr:colOff>514350</xdr:colOff>
      <xdr:row>289</xdr:row>
      <xdr:rowOff>28574</xdr:rowOff>
    </xdr:to>
    <xdr:sp macro="" textlink="">
      <xdr:nvSpPr>
        <xdr:cNvPr id="1614" name="Text Box 2">
          <a:extLst>
            <a:ext uri="{FF2B5EF4-FFF2-40B4-BE49-F238E27FC236}">
              <a16:creationId xmlns:a16="http://schemas.microsoft.com/office/drawing/2014/main" id="{00000000-0008-0000-0400-00004E06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4</xdr:col>
      <xdr:colOff>514350</xdr:colOff>
      <xdr:row>289</xdr:row>
      <xdr:rowOff>28573</xdr:rowOff>
    </xdr:to>
    <xdr:sp macro="" textlink="">
      <xdr:nvSpPr>
        <xdr:cNvPr id="1615" name="Text Box 2">
          <a:extLst>
            <a:ext uri="{FF2B5EF4-FFF2-40B4-BE49-F238E27FC236}">
              <a16:creationId xmlns:a16="http://schemas.microsoft.com/office/drawing/2014/main" id="{00000000-0008-0000-0400-00004F06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76200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4</xdr:col>
      <xdr:colOff>514350</xdr:colOff>
      <xdr:row>289</xdr:row>
      <xdr:rowOff>28574</xdr:rowOff>
    </xdr:to>
    <xdr:sp macro="" textlink="">
      <xdr:nvSpPr>
        <xdr:cNvPr id="1616" name="Text Box 2">
          <a:extLst>
            <a:ext uri="{FF2B5EF4-FFF2-40B4-BE49-F238E27FC236}">
              <a16:creationId xmlns:a16="http://schemas.microsoft.com/office/drawing/2014/main" id="{00000000-0008-0000-0400-00005006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4</xdr:col>
      <xdr:colOff>514350</xdr:colOff>
      <xdr:row>289</xdr:row>
      <xdr:rowOff>28573</xdr:rowOff>
    </xdr:to>
    <xdr:sp macro="" textlink="">
      <xdr:nvSpPr>
        <xdr:cNvPr id="1617" name="Text Box 2">
          <a:extLst>
            <a:ext uri="{FF2B5EF4-FFF2-40B4-BE49-F238E27FC236}">
              <a16:creationId xmlns:a16="http://schemas.microsoft.com/office/drawing/2014/main" id="{00000000-0008-0000-0400-00005106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76200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4</xdr:col>
      <xdr:colOff>76200</xdr:colOff>
      <xdr:row>289</xdr:row>
      <xdr:rowOff>28574</xdr:rowOff>
    </xdr:to>
    <xdr:sp macro="" textlink="">
      <xdr:nvSpPr>
        <xdr:cNvPr id="1618" name="Text Box 2">
          <a:extLst>
            <a:ext uri="{FF2B5EF4-FFF2-40B4-BE49-F238E27FC236}">
              <a16:creationId xmlns:a16="http://schemas.microsoft.com/office/drawing/2014/main" id="{00000000-0008-0000-0400-00005206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4</xdr:col>
      <xdr:colOff>76200</xdr:colOff>
      <xdr:row>289</xdr:row>
      <xdr:rowOff>28573</xdr:rowOff>
    </xdr:to>
    <xdr:sp macro="" textlink="">
      <xdr:nvSpPr>
        <xdr:cNvPr id="1619" name="Text Box 2">
          <a:extLst>
            <a:ext uri="{FF2B5EF4-FFF2-40B4-BE49-F238E27FC236}">
              <a16:creationId xmlns:a16="http://schemas.microsoft.com/office/drawing/2014/main" id="{00000000-0008-0000-0400-00005306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4</xdr:col>
      <xdr:colOff>76200</xdr:colOff>
      <xdr:row>289</xdr:row>
      <xdr:rowOff>28574</xdr:rowOff>
    </xdr:to>
    <xdr:sp macro="" textlink="">
      <xdr:nvSpPr>
        <xdr:cNvPr id="1620" name="Text Box 2">
          <a:extLst>
            <a:ext uri="{FF2B5EF4-FFF2-40B4-BE49-F238E27FC236}">
              <a16:creationId xmlns:a16="http://schemas.microsoft.com/office/drawing/2014/main" id="{00000000-0008-0000-0400-00005406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4</xdr:col>
      <xdr:colOff>76200</xdr:colOff>
      <xdr:row>289</xdr:row>
      <xdr:rowOff>28574</xdr:rowOff>
    </xdr:to>
    <xdr:sp macro="" textlink="">
      <xdr:nvSpPr>
        <xdr:cNvPr id="1621" name="Text Box 2">
          <a:extLst>
            <a:ext uri="{FF2B5EF4-FFF2-40B4-BE49-F238E27FC236}">
              <a16:creationId xmlns:a16="http://schemas.microsoft.com/office/drawing/2014/main" id="{00000000-0008-0000-0400-00005506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288</xdr:row>
      <xdr:rowOff>0</xdr:rowOff>
    </xdr:from>
    <xdr:to>
      <xdr:col>4</xdr:col>
      <xdr:colOff>76200</xdr:colOff>
      <xdr:row>289</xdr:row>
      <xdr:rowOff>28573</xdr:rowOff>
    </xdr:to>
    <xdr:sp macro="" textlink="">
      <xdr:nvSpPr>
        <xdr:cNvPr id="1622" name="Text Box 2">
          <a:extLst>
            <a:ext uri="{FF2B5EF4-FFF2-40B4-BE49-F238E27FC236}">
              <a16:creationId xmlns:a16="http://schemas.microsoft.com/office/drawing/2014/main" id="{00000000-0008-0000-0400-00005606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5</xdr:col>
      <xdr:colOff>76200</xdr:colOff>
      <xdr:row>289</xdr:row>
      <xdr:rowOff>28574</xdr:rowOff>
    </xdr:to>
    <xdr:sp macro="" textlink="">
      <xdr:nvSpPr>
        <xdr:cNvPr id="1623" name="Text Box 2">
          <a:extLst>
            <a:ext uri="{FF2B5EF4-FFF2-40B4-BE49-F238E27FC236}">
              <a16:creationId xmlns:a16="http://schemas.microsoft.com/office/drawing/2014/main" id="{00000000-0008-0000-0400-00005706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5</xdr:col>
      <xdr:colOff>76200</xdr:colOff>
      <xdr:row>289</xdr:row>
      <xdr:rowOff>28574</xdr:rowOff>
    </xdr:to>
    <xdr:sp macro="" textlink="">
      <xdr:nvSpPr>
        <xdr:cNvPr id="1624" name="Text Box 2">
          <a:extLst>
            <a:ext uri="{FF2B5EF4-FFF2-40B4-BE49-F238E27FC236}">
              <a16:creationId xmlns:a16="http://schemas.microsoft.com/office/drawing/2014/main" id="{00000000-0008-0000-0400-00005806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5</xdr:col>
      <xdr:colOff>76200</xdr:colOff>
      <xdr:row>289</xdr:row>
      <xdr:rowOff>28574</xdr:rowOff>
    </xdr:to>
    <xdr:sp macro="" textlink="">
      <xdr:nvSpPr>
        <xdr:cNvPr id="1625" name="Text Box 2">
          <a:extLst>
            <a:ext uri="{FF2B5EF4-FFF2-40B4-BE49-F238E27FC236}">
              <a16:creationId xmlns:a16="http://schemas.microsoft.com/office/drawing/2014/main" id="{00000000-0008-0000-0400-00005906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5</xdr:col>
      <xdr:colOff>76200</xdr:colOff>
      <xdr:row>289</xdr:row>
      <xdr:rowOff>28573</xdr:rowOff>
    </xdr:to>
    <xdr:sp macro="" textlink="">
      <xdr:nvSpPr>
        <xdr:cNvPr id="1626" name="Text Box 2">
          <a:extLst>
            <a:ext uri="{FF2B5EF4-FFF2-40B4-BE49-F238E27FC236}">
              <a16:creationId xmlns:a16="http://schemas.microsoft.com/office/drawing/2014/main" id="{00000000-0008-0000-0400-00005A06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5</xdr:col>
      <xdr:colOff>76200</xdr:colOff>
      <xdr:row>289</xdr:row>
      <xdr:rowOff>28574</xdr:rowOff>
    </xdr:to>
    <xdr:sp macro="" textlink="">
      <xdr:nvSpPr>
        <xdr:cNvPr id="1627" name="Text Box 2">
          <a:extLst>
            <a:ext uri="{FF2B5EF4-FFF2-40B4-BE49-F238E27FC236}">
              <a16:creationId xmlns:a16="http://schemas.microsoft.com/office/drawing/2014/main" id="{00000000-0008-0000-0400-00005B06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5</xdr:col>
      <xdr:colOff>76200</xdr:colOff>
      <xdr:row>289</xdr:row>
      <xdr:rowOff>28574</xdr:rowOff>
    </xdr:to>
    <xdr:sp macro="" textlink="">
      <xdr:nvSpPr>
        <xdr:cNvPr id="1628" name="Text Box 2">
          <a:extLst>
            <a:ext uri="{FF2B5EF4-FFF2-40B4-BE49-F238E27FC236}">
              <a16:creationId xmlns:a16="http://schemas.microsoft.com/office/drawing/2014/main" id="{00000000-0008-0000-0400-00005C06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5</xdr:col>
      <xdr:colOff>76200</xdr:colOff>
      <xdr:row>289</xdr:row>
      <xdr:rowOff>28573</xdr:rowOff>
    </xdr:to>
    <xdr:sp macro="" textlink="">
      <xdr:nvSpPr>
        <xdr:cNvPr id="1629" name="Text Box 2">
          <a:extLst>
            <a:ext uri="{FF2B5EF4-FFF2-40B4-BE49-F238E27FC236}">
              <a16:creationId xmlns:a16="http://schemas.microsoft.com/office/drawing/2014/main" id="{00000000-0008-0000-0400-00005D06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289</xdr:row>
      <xdr:rowOff>0</xdr:rowOff>
    </xdr:from>
    <xdr:to>
      <xdr:col>3</xdr:col>
      <xdr:colOff>76200</xdr:colOff>
      <xdr:row>290</xdr:row>
      <xdr:rowOff>28576</xdr:rowOff>
    </xdr:to>
    <xdr:sp macro="" textlink="">
      <xdr:nvSpPr>
        <xdr:cNvPr id="1630" name="Text Box 2">
          <a:extLst>
            <a:ext uri="{FF2B5EF4-FFF2-40B4-BE49-F238E27FC236}">
              <a16:creationId xmlns:a16="http://schemas.microsoft.com/office/drawing/2014/main" id="{00000000-0008-0000-0400-00005E060000}"/>
            </a:ext>
          </a:extLst>
        </xdr:cNvPr>
        <xdr:cNvSpPr txBox="1">
          <a:spLocks noChangeArrowheads="1"/>
        </xdr:cNvSpPr>
      </xdr:nvSpPr>
      <xdr:spPr bwMode="auto">
        <a:xfrm>
          <a:off x="4557346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289</xdr:row>
      <xdr:rowOff>0</xdr:rowOff>
    </xdr:from>
    <xdr:to>
      <xdr:col>3</xdr:col>
      <xdr:colOff>514350</xdr:colOff>
      <xdr:row>290</xdr:row>
      <xdr:rowOff>28576</xdr:rowOff>
    </xdr:to>
    <xdr:sp macro="" textlink="">
      <xdr:nvSpPr>
        <xdr:cNvPr id="1631" name="Text Box 2">
          <a:extLst>
            <a:ext uri="{FF2B5EF4-FFF2-40B4-BE49-F238E27FC236}">
              <a16:creationId xmlns:a16="http://schemas.microsoft.com/office/drawing/2014/main" id="{00000000-0008-0000-0400-00005F06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289</xdr:row>
      <xdr:rowOff>0</xdr:rowOff>
    </xdr:from>
    <xdr:to>
      <xdr:col>3</xdr:col>
      <xdr:colOff>76200</xdr:colOff>
      <xdr:row>290</xdr:row>
      <xdr:rowOff>28576</xdr:rowOff>
    </xdr:to>
    <xdr:sp macro="" textlink="">
      <xdr:nvSpPr>
        <xdr:cNvPr id="1632" name="Text Box 2">
          <a:extLst>
            <a:ext uri="{FF2B5EF4-FFF2-40B4-BE49-F238E27FC236}">
              <a16:creationId xmlns:a16="http://schemas.microsoft.com/office/drawing/2014/main" id="{00000000-0008-0000-0400-000060060000}"/>
            </a:ext>
          </a:extLst>
        </xdr:cNvPr>
        <xdr:cNvSpPr txBox="1">
          <a:spLocks noChangeArrowheads="1"/>
        </xdr:cNvSpPr>
      </xdr:nvSpPr>
      <xdr:spPr bwMode="auto">
        <a:xfrm>
          <a:off x="4557346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289</xdr:row>
      <xdr:rowOff>0</xdr:rowOff>
    </xdr:from>
    <xdr:to>
      <xdr:col>3</xdr:col>
      <xdr:colOff>514350</xdr:colOff>
      <xdr:row>290</xdr:row>
      <xdr:rowOff>28576</xdr:rowOff>
    </xdr:to>
    <xdr:sp macro="" textlink="">
      <xdr:nvSpPr>
        <xdr:cNvPr id="1633" name="Text Box 2">
          <a:extLst>
            <a:ext uri="{FF2B5EF4-FFF2-40B4-BE49-F238E27FC236}">
              <a16:creationId xmlns:a16="http://schemas.microsoft.com/office/drawing/2014/main" id="{00000000-0008-0000-0400-00006106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289</xdr:row>
      <xdr:rowOff>0</xdr:rowOff>
    </xdr:from>
    <xdr:to>
      <xdr:col>3</xdr:col>
      <xdr:colOff>514350</xdr:colOff>
      <xdr:row>290</xdr:row>
      <xdr:rowOff>28575</xdr:rowOff>
    </xdr:to>
    <xdr:sp macro="" textlink="">
      <xdr:nvSpPr>
        <xdr:cNvPr id="1634" name="Text Box 2">
          <a:extLst>
            <a:ext uri="{FF2B5EF4-FFF2-40B4-BE49-F238E27FC236}">
              <a16:creationId xmlns:a16="http://schemas.microsoft.com/office/drawing/2014/main" id="{00000000-0008-0000-0400-00006206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76200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289</xdr:row>
      <xdr:rowOff>0</xdr:rowOff>
    </xdr:from>
    <xdr:to>
      <xdr:col>3</xdr:col>
      <xdr:colOff>514350</xdr:colOff>
      <xdr:row>290</xdr:row>
      <xdr:rowOff>28576</xdr:rowOff>
    </xdr:to>
    <xdr:sp macro="" textlink="">
      <xdr:nvSpPr>
        <xdr:cNvPr id="1635" name="Text Box 2">
          <a:extLst>
            <a:ext uri="{FF2B5EF4-FFF2-40B4-BE49-F238E27FC236}">
              <a16:creationId xmlns:a16="http://schemas.microsoft.com/office/drawing/2014/main" id="{00000000-0008-0000-0400-00006306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289</xdr:row>
      <xdr:rowOff>0</xdr:rowOff>
    </xdr:from>
    <xdr:to>
      <xdr:col>3</xdr:col>
      <xdr:colOff>514350</xdr:colOff>
      <xdr:row>290</xdr:row>
      <xdr:rowOff>28575</xdr:rowOff>
    </xdr:to>
    <xdr:sp macro="" textlink="">
      <xdr:nvSpPr>
        <xdr:cNvPr id="1636" name="Text Box 2">
          <a:extLst>
            <a:ext uri="{FF2B5EF4-FFF2-40B4-BE49-F238E27FC236}">
              <a16:creationId xmlns:a16="http://schemas.microsoft.com/office/drawing/2014/main" id="{00000000-0008-0000-0400-00006406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76200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289</xdr:row>
      <xdr:rowOff>0</xdr:rowOff>
    </xdr:from>
    <xdr:to>
      <xdr:col>3</xdr:col>
      <xdr:colOff>76200</xdr:colOff>
      <xdr:row>290</xdr:row>
      <xdr:rowOff>28576</xdr:rowOff>
    </xdr:to>
    <xdr:sp macro="" textlink="">
      <xdr:nvSpPr>
        <xdr:cNvPr id="1637" name="Text Box 2">
          <a:extLst>
            <a:ext uri="{FF2B5EF4-FFF2-40B4-BE49-F238E27FC236}">
              <a16:creationId xmlns:a16="http://schemas.microsoft.com/office/drawing/2014/main" id="{00000000-0008-0000-0400-000065060000}"/>
            </a:ext>
          </a:extLst>
        </xdr:cNvPr>
        <xdr:cNvSpPr txBox="1">
          <a:spLocks noChangeArrowheads="1"/>
        </xdr:cNvSpPr>
      </xdr:nvSpPr>
      <xdr:spPr bwMode="auto">
        <a:xfrm>
          <a:off x="4557346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289</xdr:row>
      <xdr:rowOff>0</xdr:rowOff>
    </xdr:from>
    <xdr:to>
      <xdr:col>3</xdr:col>
      <xdr:colOff>76200</xdr:colOff>
      <xdr:row>290</xdr:row>
      <xdr:rowOff>28575</xdr:rowOff>
    </xdr:to>
    <xdr:sp macro="" textlink="">
      <xdr:nvSpPr>
        <xdr:cNvPr id="1638" name="Text Box 2">
          <a:extLst>
            <a:ext uri="{FF2B5EF4-FFF2-40B4-BE49-F238E27FC236}">
              <a16:creationId xmlns:a16="http://schemas.microsoft.com/office/drawing/2014/main" id="{00000000-0008-0000-0400-000066060000}"/>
            </a:ext>
          </a:extLst>
        </xdr:cNvPr>
        <xdr:cNvSpPr txBox="1">
          <a:spLocks noChangeArrowheads="1"/>
        </xdr:cNvSpPr>
      </xdr:nvSpPr>
      <xdr:spPr bwMode="auto">
        <a:xfrm>
          <a:off x="4557346" y="41712173"/>
          <a:ext cx="76200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289</xdr:row>
      <xdr:rowOff>0</xdr:rowOff>
    </xdr:from>
    <xdr:to>
      <xdr:col>3</xdr:col>
      <xdr:colOff>76200</xdr:colOff>
      <xdr:row>290</xdr:row>
      <xdr:rowOff>28576</xdr:rowOff>
    </xdr:to>
    <xdr:sp macro="" textlink="">
      <xdr:nvSpPr>
        <xdr:cNvPr id="1639" name="Text Box 2">
          <a:extLst>
            <a:ext uri="{FF2B5EF4-FFF2-40B4-BE49-F238E27FC236}">
              <a16:creationId xmlns:a16="http://schemas.microsoft.com/office/drawing/2014/main" id="{00000000-0008-0000-0400-000067060000}"/>
            </a:ext>
          </a:extLst>
        </xdr:cNvPr>
        <xdr:cNvSpPr txBox="1">
          <a:spLocks noChangeArrowheads="1"/>
        </xdr:cNvSpPr>
      </xdr:nvSpPr>
      <xdr:spPr bwMode="auto">
        <a:xfrm>
          <a:off x="4557346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289</xdr:row>
      <xdr:rowOff>0</xdr:rowOff>
    </xdr:from>
    <xdr:to>
      <xdr:col>3</xdr:col>
      <xdr:colOff>76200</xdr:colOff>
      <xdr:row>290</xdr:row>
      <xdr:rowOff>28576</xdr:rowOff>
    </xdr:to>
    <xdr:sp macro="" textlink="">
      <xdr:nvSpPr>
        <xdr:cNvPr id="1640" name="Text Box 2">
          <a:extLst>
            <a:ext uri="{FF2B5EF4-FFF2-40B4-BE49-F238E27FC236}">
              <a16:creationId xmlns:a16="http://schemas.microsoft.com/office/drawing/2014/main" id="{00000000-0008-0000-0400-000068060000}"/>
            </a:ext>
          </a:extLst>
        </xdr:cNvPr>
        <xdr:cNvSpPr txBox="1">
          <a:spLocks noChangeArrowheads="1"/>
        </xdr:cNvSpPr>
      </xdr:nvSpPr>
      <xdr:spPr bwMode="auto">
        <a:xfrm>
          <a:off x="4557346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289</xdr:row>
      <xdr:rowOff>0</xdr:rowOff>
    </xdr:from>
    <xdr:to>
      <xdr:col>3</xdr:col>
      <xdr:colOff>76200</xdr:colOff>
      <xdr:row>290</xdr:row>
      <xdr:rowOff>28575</xdr:rowOff>
    </xdr:to>
    <xdr:sp macro="" textlink="">
      <xdr:nvSpPr>
        <xdr:cNvPr id="1641" name="Text Box 2">
          <a:extLst>
            <a:ext uri="{FF2B5EF4-FFF2-40B4-BE49-F238E27FC236}">
              <a16:creationId xmlns:a16="http://schemas.microsoft.com/office/drawing/2014/main" id="{00000000-0008-0000-0400-000069060000}"/>
            </a:ext>
          </a:extLst>
        </xdr:cNvPr>
        <xdr:cNvSpPr txBox="1">
          <a:spLocks noChangeArrowheads="1"/>
        </xdr:cNvSpPr>
      </xdr:nvSpPr>
      <xdr:spPr bwMode="auto">
        <a:xfrm>
          <a:off x="4557346" y="41712173"/>
          <a:ext cx="76200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289</xdr:row>
      <xdr:rowOff>0</xdr:rowOff>
    </xdr:from>
    <xdr:to>
      <xdr:col>4</xdr:col>
      <xdr:colOff>76200</xdr:colOff>
      <xdr:row>290</xdr:row>
      <xdr:rowOff>28576</xdr:rowOff>
    </xdr:to>
    <xdr:sp macro="" textlink="">
      <xdr:nvSpPr>
        <xdr:cNvPr id="1642" name="Text Box 2">
          <a:extLst>
            <a:ext uri="{FF2B5EF4-FFF2-40B4-BE49-F238E27FC236}">
              <a16:creationId xmlns:a16="http://schemas.microsoft.com/office/drawing/2014/main" id="{00000000-0008-0000-0400-00006A06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289</xdr:row>
      <xdr:rowOff>0</xdr:rowOff>
    </xdr:from>
    <xdr:to>
      <xdr:col>5</xdr:col>
      <xdr:colOff>514350</xdr:colOff>
      <xdr:row>290</xdr:row>
      <xdr:rowOff>28576</xdr:rowOff>
    </xdr:to>
    <xdr:sp macro="" textlink="">
      <xdr:nvSpPr>
        <xdr:cNvPr id="1643" name="Text Box 2">
          <a:extLst>
            <a:ext uri="{FF2B5EF4-FFF2-40B4-BE49-F238E27FC236}">
              <a16:creationId xmlns:a16="http://schemas.microsoft.com/office/drawing/2014/main" id="{00000000-0008-0000-0400-00006B060000}"/>
            </a:ext>
          </a:extLst>
        </xdr:cNvPr>
        <xdr:cNvSpPr txBox="1">
          <a:spLocks noChangeArrowheads="1"/>
        </xdr:cNvSpPr>
      </xdr:nvSpPr>
      <xdr:spPr bwMode="auto">
        <a:xfrm>
          <a:off x="6783265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289</xdr:row>
      <xdr:rowOff>0</xdr:rowOff>
    </xdr:from>
    <xdr:to>
      <xdr:col>4</xdr:col>
      <xdr:colOff>76200</xdr:colOff>
      <xdr:row>290</xdr:row>
      <xdr:rowOff>28576</xdr:rowOff>
    </xdr:to>
    <xdr:sp macro="" textlink="">
      <xdr:nvSpPr>
        <xdr:cNvPr id="1644" name="Text Box 2">
          <a:extLst>
            <a:ext uri="{FF2B5EF4-FFF2-40B4-BE49-F238E27FC236}">
              <a16:creationId xmlns:a16="http://schemas.microsoft.com/office/drawing/2014/main" id="{00000000-0008-0000-0400-00006C06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289</xdr:row>
      <xdr:rowOff>0</xdr:rowOff>
    </xdr:from>
    <xdr:to>
      <xdr:col>5</xdr:col>
      <xdr:colOff>514350</xdr:colOff>
      <xdr:row>290</xdr:row>
      <xdr:rowOff>28576</xdr:rowOff>
    </xdr:to>
    <xdr:sp macro="" textlink="">
      <xdr:nvSpPr>
        <xdr:cNvPr id="1645" name="Text Box 2">
          <a:extLst>
            <a:ext uri="{FF2B5EF4-FFF2-40B4-BE49-F238E27FC236}">
              <a16:creationId xmlns:a16="http://schemas.microsoft.com/office/drawing/2014/main" id="{00000000-0008-0000-0400-00006D060000}"/>
            </a:ext>
          </a:extLst>
        </xdr:cNvPr>
        <xdr:cNvSpPr txBox="1">
          <a:spLocks noChangeArrowheads="1"/>
        </xdr:cNvSpPr>
      </xdr:nvSpPr>
      <xdr:spPr bwMode="auto">
        <a:xfrm>
          <a:off x="6783265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289</xdr:row>
      <xdr:rowOff>0</xdr:rowOff>
    </xdr:from>
    <xdr:to>
      <xdr:col>5</xdr:col>
      <xdr:colOff>514350</xdr:colOff>
      <xdr:row>290</xdr:row>
      <xdr:rowOff>28575</xdr:rowOff>
    </xdr:to>
    <xdr:sp macro="" textlink="">
      <xdr:nvSpPr>
        <xdr:cNvPr id="1646" name="Text Box 2">
          <a:extLst>
            <a:ext uri="{FF2B5EF4-FFF2-40B4-BE49-F238E27FC236}">
              <a16:creationId xmlns:a16="http://schemas.microsoft.com/office/drawing/2014/main" id="{00000000-0008-0000-0400-00006E060000}"/>
            </a:ext>
          </a:extLst>
        </xdr:cNvPr>
        <xdr:cNvSpPr txBox="1">
          <a:spLocks noChangeArrowheads="1"/>
        </xdr:cNvSpPr>
      </xdr:nvSpPr>
      <xdr:spPr bwMode="auto">
        <a:xfrm>
          <a:off x="6783265" y="41712173"/>
          <a:ext cx="76200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289</xdr:row>
      <xdr:rowOff>0</xdr:rowOff>
    </xdr:from>
    <xdr:to>
      <xdr:col>5</xdr:col>
      <xdr:colOff>514350</xdr:colOff>
      <xdr:row>290</xdr:row>
      <xdr:rowOff>28576</xdr:rowOff>
    </xdr:to>
    <xdr:sp macro="" textlink="">
      <xdr:nvSpPr>
        <xdr:cNvPr id="1647" name="Text Box 2">
          <a:extLst>
            <a:ext uri="{FF2B5EF4-FFF2-40B4-BE49-F238E27FC236}">
              <a16:creationId xmlns:a16="http://schemas.microsoft.com/office/drawing/2014/main" id="{00000000-0008-0000-0400-00006F060000}"/>
            </a:ext>
          </a:extLst>
        </xdr:cNvPr>
        <xdr:cNvSpPr txBox="1">
          <a:spLocks noChangeArrowheads="1"/>
        </xdr:cNvSpPr>
      </xdr:nvSpPr>
      <xdr:spPr bwMode="auto">
        <a:xfrm>
          <a:off x="6783265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289</xdr:row>
      <xdr:rowOff>0</xdr:rowOff>
    </xdr:from>
    <xdr:to>
      <xdr:col>4</xdr:col>
      <xdr:colOff>76200</xdr:colOff>
      <xdr:row>290</xdr:row>
      <xdr:rowOff>28576</xdr:rowOff>
    </xdr:to>
    <xdr:sp macro="" textlink="">
      <xdr:nvSpPr>
        <xdr:cNvPr id="1648" name="Text Box 2">
          <a:extLst>
            <a:ext uri="{FF2B5EF4-FFF2-40B4-BE49-F238E27FC236}">
              <a16:creationId xmlns:a16="http://schemas.microsoft.com/office/drawing/2014/main" id="{00000000-0008-0000-0400-00007006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289</xdr:row>
      <xdr:rowOff>0</xdr:rowOff>
    </xdr:from>
    <xdr:to>
      <xdr:col>4</xdr:col>
      <xdr:colOff>76200</xdr:colOff>
      <xdr:row>290</xdr:row>
      <xdr:rowOff>28575</xdr:rowOff>
    </xdr:to>
    <xdr:sp macro="" textlink="">
      <xdr:nvSpPr>
        <xdr:cNvPr id="1649" name="Text Box 2">
          <a:extLst>
            <a:ext uri="{FF2B5EF4-FFF2-40B4-BE49-F238E27FC236}">
              <a16:creationId xmlns:a16="http://schemas.microsoft.com/office/drawing/2014/main" id="{00000000-0008-0000-0400-00007106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289</xdr:row>
      <xdr:rowOff>0</xdr:rowOff>
    </xdr:from>
    <xdr:to>
      <xdr:col>4</xdr:col>
      <xdr:colOff>76200</xdr:colOff>
      <xdr:row>290</xdr:row>
      <xdr:rowOff>28576</xdr:rowOff>
    </xdr:to>
    <xdr:sp macro="" textlink="">
      <xdr:nvSpPr>
        <xdr:cNvPr id="1650" name="Text Box 2">
          <a:extLst>
            <a:ext uri="{FF2B5EF4-FFF2-40B4-BE49-F238E27FC236}">
              <a16:creationId xmlns:a16="http://schemas.microsoft.com/office/drawing/2014/main" id="{00000000-0008-0000-0400-00007206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289</xdr:row>
      <xdr:rowOff>0</xdr:rowOff>
    </xdr:from>
    <xdr:to>
      <xdr:col>4</xdr:col>
      <xdr:colOff>76200</xdr:colOff>
      <xdr:row>290</xdr:row>
      <xdr:rowOff>28576</xdr:rowOff>
    </xdr:to>
    <xdr:sp macro="" textlink="">
      <xdr:nvSpPr>
        <xdr:cNvPr id="1651" name="Text Box 2">
          <a:extLst>
            <a:ext uri="{FF2B5EF4-FFF2-40B4-BE49-F238E27FC236}">
              <a16:creationId xmlns:a16="http://schemas.microsoft.com/office/drawing/2014/main" id="{00000000-0008-0000-0400-00007306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289</xdr:row>
      <xdr:rowOff>0</xdr:rowOff>
    </xdr:from>
    <xdr:to>
      <xdr:col>4</xdr:col>
      <xdr:colOff>76200</xdr:colOff>
      <xdr:row>290</xdr:row>
      <xdr:rowOff>28575</xdr:rowOff>
    </xdr:to>
    <xdr:sp macro="" textlink="">
      <xdr:nvSpPr>
        <xdr:cNvPr id="1652" name="Text Box 2">
          <a:extLst>
            <a:ext uri="{FF2B5EF4-FFF2-40B4-BE49-F238E27FC236}">
              <a16:creationId xmlns:a16="http://schemas.microsoft.com/office/drawing/2014/main" id="{00000000-0008-0000-0400-00007406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289</xdr:row>
      <xdr:rowOff>0</xdr:rowOff>
    </xdr:from>
    <xdr:to>
      <xdr:col>4</xdr:col>
      <xdr:colOff>76200</xdr:colOff>
      <xdr:row>290</xdr:row>
      <xdr:rowOff>28576</xdr:rowOff>
    </xdr:to>
    <xdr:sp macro="" textlink="">
      <xdr:nvSpPr>
        <xdr:cNvPr id="1653" name="Text Box 2">
          <a:extLst>
            <a:ext uri="{FF2B5EF4-FFF2-40B4-BE49-F238E27FC236}">
              <a16:creationId xmlns:a16="http://schemas.microsoft.com/office/drawing/2014/main" id="{00000000-0008-0000-0400-00007506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289</xdr:row>
      <xdr:rowOff>0</xdr:rowOff>
    </xdr:from>
    <xdr:to>
      <xdr:col>4</xdr:col>
      <xdr:colOff>514350</xdr:colOff>
      <xdr:row>290</xdr:row>
      <xdr:rowOff>28576</xdr:rowOff>
    </xdr:to>
    <xdr:sp macro="" textlink="">
      <xdr:nvSpPr>
        <xdr:cNvPr id="1654" name="Text Box 2">
          <a:extLst>
            <a:ext uri="{FF2B5EF4-FFF2-40B4-BE49-F238E27FC236}">
              <a16:creationId xmlns:a16="http://schemas.microsoft.com/office/drawing/2014/main" id="{00000000-0008-0000-0400-00007606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289</xdr:row>
      <xdr:rowOff>0</xdr:rowOff>
    </xdr:from>
    <xdr:to>
      <xdr:col>4</xdr:col>
      <xdr:colOff>76200</xdr:colOff>
      <xdr:row>290</xdr:row>
      <xdr:rowOff>28576</xdr:rowOff>
    </xdr:to>
    <xdr:sp macro="" textlink="">
      <xdr:nvSpPr>
        <xdr:cNvPr id="1655" name="Text Box 2">
          <a:extLst>
            <a:ext uri="{FF2B5EF4-FFF2-40B4-BE49-F238E27FC236}">
              <a16:creationId xmlns:a16="http://schemas.microsoft.com/office/drawing/2014/main" id="{00000000-0008-0000-0400-00007706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289</xdr:row>
      <xdr:rowOff>0</xdr:rowOff>
    </xdr:from>
    <xdr:to>
      <xdr:col>4</xdr:col>
      <xdr:colOff>514350</xdr:colOff>
      <xdr:row>290</xdr:row>
      <xdr:rowOff>28576</xdr:rowOff>
    </xdr:to>
    <xdr:sp macro="" textlink="">
      <xdr:nvSpPr>
        <xdr:cNvPr id="1656" name="Text Box 2">
          <a:extLst>
            <a:ext uri="{FF2B5EF4-FFF2-40B4-BE49-F238E27FC236}">
              <a16:creationId xmlns:a16="http://schemas.microsoft.com/office/drawing/2014/main" id="{00000000-0008-0000-0400-00007806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289</xdr:row>
      <xdr:rowOff>0</xdr:rowOff>
    </xdr:from>
    <xdr:to>
      <xdr:col>4</xdr:col>
      <xdr:colOff>514350</xdr:colOff>
      <xdr:row>290</xdr:row>
      <xdr:rowOff>28575</xdr:rowOff>
    </xdr:to>
    <xdr:sp macro="" textlink="">
      <xdr:nvSpPr>
        <xdr:cNvPr id="1657" name="Text Box 2">
          <a:extLst>
            <a:ext uri="{FF2B5EF4-FFF2-40B4-BE49-F238E27FC236}">
              <a16:creationId xmlns:a16="http://schemas.microsoft.com/office/drawing/2014/main" id="{00000000-0008-0000-0400-00007906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76200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289</xdr:row>
      <xdr:rowOff>0</xdr:rowOff>
    </xdr:from>
    <xdr:to>
      <xdr:col>4</xdr:col>
      <xdr:colOff>514350</xdr:colOff>
      <xdr:row>290</xdr:row>
      <xdr:rowOff>28576</xdr:rowOff>
    </xdr:to>
    <xdr:sp macro="" textlink="">
      <xdr:nvSpPr>
        <xdr:cNvPr id="1658" name="Text Box 2">
          <a:extLst>
            <a:ext uri="{FF2B5EF4-FFF2-40B4-BE49-F238E27FC236}">
              <a16:creationId xmlns:a16="http://schemas.microsoft.com/office/drawing/2014/main" id="{00000000-0008-0000-0400-00007A06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289</xdr:row>
      <xdr:rowOff>0</xdr:rowOff>
    </xdr:from>
    <xdr:to>
      <xdr:col>4</xdr:col>
      <xdr:colOff>514350</xdr:colOff>
      <xdr:row>290</xdr:row>
      <xdr:rowOff>28575</xdr:rowOff>
    </xdr:to>
    <xdr:sp macro="" textlink="">
      <xdr:nvSpPr>
        <xdr:cNvPr id="1659" name="Text Box 2">
          <a:extLst>
            <a:ext uri="{FF2B5EF4-FFF2-40B4-BE49-F238E27FC236}">
              <a16:creationId xmlns:a16="http://schemas.microsoft.com/office/drawing/2014/main" id="{00000000-0008-0000-0400-00007B06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76200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289</xdr:row>
      <xdr:rowOff>0</xdr:rowOff>
    </xdr:from>
    <xdr:to>
      <xdr:col>4</xdr:col>
      <xdr:colOff>76200</xdr:colOff>
      <xdr:row>290</xdr:row>
      <xdr:rowOff>28576</xdr:rowOff>
    </xdr:to>
    <xdr:sp macro="" textlink="">
      <xdr:nvSpPr>
        <xdr:cNvPr id="1660" name="Text Box 2">
          <a:extLst>
            <a:ext uri="{FF2B5EF4-FFF2-40B4-BE49-F238E27FC236}">
              <a16:creationId xmlns:a16="http://schemas.microsoft.com/office/drawing/2014/main" id="{00000000-0008-0000-0400-00007C06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289</xdr:row>
      <xdr:rowOff>0</xdr:rowOff>
    </xdr:from>
    <xdr:to>
      <xdr:col>4</xdr:col>
      <xdr:colOff>76200</xdr:colOff>
      <xdr:row>290</xdr:row>
      <xdr:rowOff>28575</xdr:rowOff>
    </xdr:to>
    <xdr:sp macro="" textlink="">
      <xdr:nvSpPr>
        <xdr:cNvPr id="1661" name="Text Box 2">
          <a:extLst>
            <a:ext uri="{FF2B5EF4-FFF2-40B4-BE49-F238E27FC236}">
              <a16:creationId xmlns:a16="http://schemas.microsoft.com/office/drawing/2014/main" id="{00000000-0008-0000-0400-00007D06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289</xdr:row>
      <xdr:rowOff>0</xdr:rowOff>
    </xdr:from>
    <xdr:to>
      <xdr:col>4</xdr:col>
      <xdr:colOff>76200</xdr:colOff>
      <xdr:row>290</xdr:row>
      <xdr:rowOff>28576</xdr:rowOff>
    </xdr:to>
    <xdr:sp macro="" textlink="">
      <xdr:nvSpPr>
        <xdr:cNvPr id="1662" name="Text Box 2">
          <a:extLst>
            <a:ext uri="{FF2B5EF4-FFF2-40B4-BE49-F238E27FC236}">
              <a16:creationId xmlns:a16="http://schemas.microsoft.com/office/drawing/2014/main" id="{00000000-0008-0000-0400-00007E06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289</xdr:row>
      <xdr:rowOff>0</xdr:rowOff>
    </xdr:from>
    <xdr:to>
      <xdr:col>4</xdr:col>
      <xdr:colOff>76200</xdr:colOff>
      <xdr:row>290</xdr:row>
      <xdr:rowOff>28576</xdr:rowOff>
    </xdr:to>
    <xdr:sp macro="" textlink="">
      <xdr:nvSpPr>
        <xdr:cNvPr id="1663" name="Text Box 2">
          <a:extLst>
            <a:ext uri="{FF2B5EF4-FFF2-40B4-BE49-F238E27FC236}">
              <a16:creationId xmlns:a16="http://schemas.microsoft.com/office/drawing/2014/main" id="{00000000-0008-0000-0400-00007F06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438150</xdr:colOff>
      <xdr:row>289</xdr:row>
      <xdr:rowOff>0</xdr:rowOff>
    </xdr:from>
    <xdr:to>
      <xdr:col>4</xdr:col>
      <xdr:colOff>76200</xdr:colOff>
      <xdr:row>290</xdr:row>
      <xdr:rowOff>28575</xdr:rowOff>
    </xdr:to>
    <xdr:sp macro="" textlink="">
      <xdr:nvSpPr>
        <xdr:cNvPr id="1664" name="Text Box 2">
          <a:extLst>
            <a:ext uri="{FF2B5EF4-FFF2-40B4-BE49-F238E27FC236}">
              <a16:creationId xmlns:a16="http://schemas.microsoft.com/office/drawing/2014/main" id="{00000000-0008-0000-0400-000080060000}"/>
            </a:ext>
          </a:extLst>
        </xdr:cNvPr>
        <xdr:cNvSpPr txBox="1">
          <a:spLocks noChangeArrowheads="1"/>
        </xdr:cNvSpPr>
      </xdr:nvSpPr>
      <xdr:spPr bwMode="auto">
        <a:xfrm>
          <a:off x="4995496" y="41712173"/>
          <a:ext cx="531935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289</xdr:row>
      <xdr:rowOff>0</xdr:rowOff>
    </xdr:from>
    <xdr:to>
      <xdr:col>5</xdr:col>
      <xdr:colOff>76200</xdr:colOff>
      <xdr:row>290</xdr:row>
      <xdr:rowOff>28576</xdr:rowOff>
    </xdr:to>
    <xdr:sp macro="" textlink="">
      <xdr:nvSpPr>
        <xdr:cNvPr id="1665" name="Text Box 2">
          <a:extLst>
            <a:ext uri="{FF2B5EF4-FFF2-40B4-BE49-F238E27FC236}">
              <a16:creationId xmlns:a16="http://schemas.microsoft.com/office/drawing/2014/main" id="{00000000-0008-0000-0400-00008106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289</xdr:row>
      <xdr:rowOff>0</xdr:rowOff>
    </xdr:from>
    <xdr:to>
      <xdr:col>5</xdr:col>
      <xdr:colOff>76200</xdr:colOff>
      <xdr:row>290</xdr:row>
      <xdr:rowOff>28576</xdr:rowOff>
    </xdr:to>
    <xdr:sp macro="" textlink="">
      <xdr:nvSpPr>
        <xdr:cNvPr id="1666" name="Text Box 2">
          <a:extLst>
            <a:ext uri="{FF2B5EF4-FFF2-40B4-BE49-F238E27FC236}">
              <a16:creationId xmlns:a16="http://schemas.microsoft.com/office/drawing/2014/main" id="{00000000-0008-0000-0400-00008206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289</xdr:row>
      <xdr:rowOff>0</xdr:rowOff>
    </xdr:from>
    <xdr:to>
      <xdr:col>5</xdr:col>
      <xdr:colOff>76200</xdr:colOff>
      <xdr:row>290</xdr:row>
      <xdr:rowOff>28576</xdr:rowOff>
    </xdr:to>
    <xdr:sp macro="" textlink="">
      <xdr:nvSpPr>
        <xdr:cNvPr id="1667" name="Text Box 2">
          <a:extLst>
            <a:ext uri="{FF2B5EF4-FFF2-40B4-BE49-F238E27FC236}">
              <a16:creationId xmlns:a16="http://schemas.microsoft.com/office/drawing/2014/main" id="{00000000-0008-0000-0400-00008306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289</xdr:row>
      <xdr:rowOff>0</xdr:rowOff>
    </xdr:from>
    <xdr:to>
      <xdr:col>5</xdr:col>
      <xdr:colOff>76200</xdr:colOff>
      <xdr:row>290</xdr:row>
      <xdr:rowOff>28575</xdr:rowOff>
    </xdr:to>
    <xdr:sp macro="" textlink="">
      <xdr:nvSpPr>
        <xdr:cNvPr id="1668" name="Text Box 2">
          <a:extLst>
            <a:ext uri="{FF2B5EF4-FFF2-40B4-BE49-F238E27FC236}">
              <a16:creationId xmlns:a16="http://schemas.microsoft.com/office/drawing/2014/main" id="{00000000-0008-0000-0400-00008406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289</xdr:row>
      <xdr:rowOff>0</xdr:rowOff>
    </xdr:from>
    <xdr:to>
      <xdr:col>5</xdr:col>
      <xdr:colOff>76200</xdr:colOff>
      <xdr:row>290</xdr:row>
      <xdr:rowOff>28576</xdr:rowOff>
    </xdr:to>
    <xdr:sp macro="" textlink="">
      <xdr:nvSpPr>
        <xdr:cNvPr id="1669" name="Text Box 2">
          <a:extLst>
            <a:ext uri="{FF2B5EF4-FFF2-40B4-BE49-F238E27FC236}">
              <a16:creationId xmlns:a16="http://schemas.microsoft.com/office/drawing/2014/main" id="{00000000-0008-0000-0400-00008506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289</xdr:row>
      <xdr:rowOff>0</xdr:rowOff>
    </xdr:from>
    <xdr:to>
      <xdr:col>5</xdr:col>
      <xdr:colOff>76200</xdr:colOff>
      <xdr:row>290</xdr:row>
      <xdr:rowOff>28576</xdr:rowOff>
    </xdr:to>
    <xdr:sp macro="" textlink="">
      <xdr:nvSpPr>
        <xdr:cNvPr id="1670" name="Text Box 2">
          <a:extLst>
            <a:ext uri="{FF2B5EF4-FFF2-40B4-BE49-F238E27FC236}">
              <a16:creationId xmlns:a16="http://schemas.microsoft.com/office/drawing/2014/main" id="{00000000-0008-0000-0400-00008606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289</xdr:row>
      <xdr:rowOff>0</xdr:rowOff>
    </xdr:from>
    <xdr:to>
      <xdr:col>5</xdr:col>
      <xdr:colOff>76200</xdr:colOff>
      <xdr:row>290</xdr:row>
      <xdr:rowOff>28575</xdr:rowOff>
    </xdr:to>
    <xdr:sp macro="" textlink="">
      <xdr:nvSpPr>
        <xdr:cNvPr id="1671" name="Text Box 2">
          <a:extLst>
            <a:ext uri="{FF2B5EF4-FFF2-40B4-BE49-F238E27FC236}">
              <a16:creationId xmlns:a16="http://schemas.microsoft.com/office/drawing/2014/main" id="{00000000-0008-0000-0400-00008706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282</xdr:row>
      <xdr:rowOff>0</xdr:rowOff>
    </xdr:from>
    <xdr:to>
      <xdr:col>5</xdr:col>
      <xdr:colOff>514350</xdr:colOff>
      <xdr:row>283</xdr:row>
      <xdr:rowOff>28576</xdr:rowOff>
    </xdr:to>
    <xdr:sp macro="" textlink="">
      <xdr:nvSpPr>
        <xdr:cNvPr id="1672" name="Text Box 2">
          <a:extLst>
            <a:ext uri="{FF2B5EF4-FFF2-40B4-BE49-F238E27FC236}">
              <a16:creationId xmlns:a16="http://schemas.microsoft.com/office/drawing/2014/main" id="{00000000-0008-0000-0400-000088060000}"/>
            </a:ext>
          </a:extLst>
        </xdr:cNvPr>
        <xdr:cNvSpPr txBox="1">
          <a:spLocks noChangeArrowheads="1"/>
        </xdr:cNvSpPr>
      </xdr:nvSpPr>
      <xdr:spPr bwMode="auto">
        <a:xfrm>
          <a:off x="6783265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282</xdr:row>
      <xdr:rowOff>0</xdr:rowOff>
    </xdr:from>
    <xdr:to>
      <xdr:col>5</xdr:col>
      <xdr:colOff>514350</xdr:colOff>
      <xdr:row>283</xdr:row>
      <xdr:rowOff>28576</xdr:rowOff>
    </xdr:to>
    <xdr:sp macro="" textlink="">
      <xdr:nvSpPr>
        <xdr:cNvPr id="1673" name="Text Box 2">
          <a:extLst>
            <a:ext uri="{FF2B5EF4-FFF2-40B4-BE49-F238E27FC236}">
              <a16:creationId xmlns:a16="http://schemas.microsoft.com/office/drawing/2014/main" id="{00000000-0008-0000-0400-000089060000}"/>
            </a:ext>
          </a:extLst>
        </xdr:cNvPr>
        <xdr:cNvSpPr txBox="1">
          <a:spLocks noChangeArrowheads="1"/>
        </xdr:cNvSpPr>
      </xdr:nvSpPr>
      <xdr:spPr bwMode="auto">
        <a:xfrm>
          <a:off x="6783265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283</xdr:row>
      <xdr:rowOff>0</xdr:rowOff>
    </xdr:from>
    <xdr:to>
      <xdr:col>5</xdr:col>
      <xdr:colOff>514350</xdr:colOff>
      <xdr:row>284</xdr:row>
      <xdr:rowOff>28574</xdr:rowOff>
    </xdr:to>
    <xdr:sp macro="" textlink="">
      <xdr:nvSpPr>
        <xdr:cNvPr id="1674" name="Text Box 2">
          <a:extLst>
            <a:ext uri="{FF2B5EF4-FFF2-40B4-BE49-F238E27FC236}">
              <a16:creationId xmlns:a16="http://schemas.microsoft.com/office/drawing/2014/main" id="{00000000-0008-0000-0400-00008A06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282</xdr:row>
      <xdr:rowOff>0</xdr:rowOff>
    </xdr:from>
    <xdr:to>
      <xdr:col>5</xdr:col>
      <xdr:colOff>514350</xdr:colOff>
      <xdr:row>283</xdr:row>
      <xdr:rowOff>28575</xdr:rowOff>
    </xdr:to>
    <xdr:sp macro="" textlink="">
      <xdr:nvSpPr>
        <xdr:cNvPr id="1675" name="Text Box 2">
          <a:extLst>
            <a:ext uri="{FF2B5EF4-FFF2-40B4-BE49-F238E27FC236}">
              <a16:creationId xmlns:a16="http://schemas.microsoft.com/office/drawing/2014/main" id="{00000000-0008-0000-0400-00008B060000}"/>
            </a:ext>
          </a:extLst>
        </xdr:cNvPr>
        <xdr:cNvSpPr txBox="1">
          <a:spLocks noChangeArrowheads="1"/>
        </xdr:cNvSpPr>
      </xdr:nvSpPr>
      <xdr:spPr bwMode="auto">
        <a:xfrm>
          <a:off x="6783265" y="41712173"/>
          <a:ext cx="76200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282</xdr:row>
      <xdr:rowOff>0</xdr:rowOff>
    </xdr:from>
    <xdr:to>
      <xdr:col>5</xdr:col>
      <xdr:colOff>514350</xdr:colOff>
      <xdr:row>283</xdr:row>
      <xdr:rowOff>28576</xdr:rowOff>
    </xdr:to>
    <xdr:sp macro="" textlink="">
      <xdr:nvSpPr>
        <xdr:cNvPr id="1676" name="Text Box 2">
          <a:extLst>
            <a:ext uri="{FF2B5EF4-FFF2-40B4-BE49-F238E27FC236}">
              <a16:creationId xmlns:a16="http://schemas.microsoft.com/office/drawing/2014/main" id="{00000000-0008-0000-0400-00008C060000}"/>
            </a:ext>
          </a:extLst>
        </xdr:cNvPr>
        <xdr:cNvSpPr txBox="1">
          <a:spLocks noChangeArrowheads="1"/>
        </xdr:cNvSpPr>
      </xdr:nvSpPr>
      <xdr:spPr bwMode="auto">
        <a:xfrm>
          <a:off x="6783265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283</xdr:row>
      <xdr:rowOff>0</xdr:rowOff>
    </xdr:from>
    <xdr:to>
      <xdr:col>5</xdr:col>
      <xdr:colOff>514350</xdr:colOff>
      <xdr:row>284</xdr:row>
      <xdr:rowOff>28576</xdr:rowOff>
    </xdr:to>
    <xdr:sp macro="" textlink="">
      <xdr:nvSpPr>
        <xdr:cNvPr id="1677" name="Text Box 2">
          <a:extLst>
            <a:ext uri="{FF2B5EF4-FFF2-40B4-BE49-F238E27FC236}">
              <a16:creationId xmlns:a16="http://schemas.microsoft.com/office/drawing/2014/main" id="{00000000-0008-0000-0400-00008D06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283</xdr:row>
      <xdr:rowOff>0</xdr:rowOff>
    </xdr:from>
    <xdr:to>
      <xdr:col>5</xdr:col>
      <xdr:colOff>514350</xdr:colOff>
      <xdr:row>284</xdr:row>
      <xdr:rowOff>28575</xdr:rowOff>
    </xdr:to>
    <xdr:sp macro="" textlink="">
      <xdr:nvSpPr>
        <xdr:cNvPr id="1678" name="Text Box 2">
          <a:extLst>
            <a:ext uri="{FF2B5EF4-FFF2-40B4-BE49-F238E27FC236}">
              <a16:creationId xmlns:a16="http://schemas.microsoft.com/office/drawing/2014/main" id="{00000000-0008-0000-0400-00008E06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282</xdr:row>
      <xdr:rowOff>0</xdr:rowOff>
    </xdr:from>
    <xdr:to>
      <xdr:col>5</xdr:col>
      <xdr:colOff>76200</xdr:colOff>
      <xdr:row>283</xdr:row>
      <xdr:rowOff>28576</xdr:rowOff>
    </xdr:to>
    <xdr:sp macro="" textlink="">
      <xdr:nvSpPr>
        <xdr:cNvPr id="1679" name="Text Box 2">
          <a:extLst>
            <a:ext uri="{FF2B5EF4-FFF2-40B4-BE49-F238E27FC236}">
              <a16:creationId xmlns:a16="http://schemas.microsoft.com/office/drawing/2014/main" id="{00000000-0008-0000-0400-00008F06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282</xdr:row>
      <xdr:rowOff>0</xdr:rowOff>
    </xdr:from>
    <xdr:to>
      <xdr:col>5</xdr:col>
      <xdr:colOff>76200</xdr:colOff>
      <xdr:row>283</xdr:row>
      <xdr:rowOff>28576</xdr:rowOff>
    </xdr:to>
    <xdr:sp macro="" textlink="">
      <xdr:nvSpPr>
        <xdr:cNvPr id="1680" name="Text Box 2">
          <a:extLst>
            <a:ext uri="{FF2B5EF4-FFF2-40B4-BE49-F238E27FC236}">
              <a16:creationId xmlns:a16="http://schemas.microsoft.com/office/drawing/2014/main" id="{00000000-0008-0000-0400-00009006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283</xdr:row>
      <xdr:rowOff>0</xdr:rowOff>
    </xdr:from>
    <xdr:to>
      <xdr:col>5</xdr:col>
      <xdr:colOff>76200</xdr:colOff>
      <xdr:row>284</xdr:row>
      <xdr:rowOff>28574</xdr:rowOff>
    </xdr:to>
    <xdr:sp macro="" textlink="">
      <xdr:nvSpPr>
        <xdr:cNvPr id="1681" name="Text Box 2">
          <a:extLst>
            <a:ext uri="{FF2B5EF4-FFF2-40B4-BE49-F238E27FC236}">
              <a16:creationId xmlns:a16="http://schemas.microsoft.com/office/drawing/2014/main" id="{00000000-0008-0000-0400-00009106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282</xdr:row>
      <xdr:rowOff>0</xdr:rowOff>
    </xdr:from>
    <xdr:to>
      <xdr:col>5</xdr:col>
      <xdr:colOff>76200</xdr:colOff>
      <xdr:row>283</xdr:row>
      <xdr:rowOff>28576</xdr:rowOff>
    </xdr:to>
    <xdr:sp macro="" textlink="">
      <xdr:nvSpPr>
        <xdr:cNvPr id="1682" name="Text Box 2">
          <a:extLst>
            <a:ext uri="{FF2B5EF4-FFF2-40B4-BE49-F238E27FC236}">
              <a16:creationId xmlns:a16="http://schemas.microsoft.com/office/drawing/2014/main" id="{00000000-0008-0000-0400-00009206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282</xdr:row>
      <xdr:rowOff>0</xdr:rowOff>
    </xdr:from>
    <xdr:to>
      <xdr:col>5</xdr:col>
      <xdr:colOff>76200</xdr:colOff>
      <xdr:row>283</xdr:row>
      <xdr:rowOff>28575</xdr:rowOff>
    </xdr:to>
    <xdr:sp macro="" textlink="">
      <xdr:nvSpPr>
        <xdr:cNvPr id="1683" name="Text Box 2">
          <a:extLst>
            <a:ext uri="{FF2B5EF4-FFF2-40B4-BE49-F238E27FC236}">
              <a16:creationId xmlns:a16="http://schemas.microsoft.com/office/drawing/2014/main" id="{00000000-0008-0000-0400-00009306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282</xdr:row>
      <xdr:rowOff>0</xdr:rowOff>
    </xdr:from>
    <xdr:to>
      <xdr:col>5</xdr:col>
      <xdr:colOff>76200</xdr:colOff>
      <xdr:row>283</xdr:row>
      <xdr:rowOff>28576</xdr:rowOff>
    </xdr:to>
    <xdr:sp macro="" textlink="">
      <xdr:nvSpPr>
        <xdr:cNvPr id="1684" name="Text Box 2">
          <a:extLst>
            <a:ext uri="{FF2B5EF4-FFF2-40B4-BE49-F238E27FC236}">
              <a16:creationId xmlns:a16="http://schemas.microsoft.com/office/drawing/2014/main" id="{00000000-0008-0000-0400-00009406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283</xdr:row>
      <xdr:rowOff>0</xdr:rowOff>
    </xdr:from>
    <xdr:to>
      <xdr:col>5</xdr:col>
      <xdr:colOff>76200</xdr:colOff>
      <xdr:row>284</xdr:row>
      <xdr:rowOff>28574</xdr:rowOff>
    </xdr:to>
    <xdr:sp macro="" textlink="">
      <xdr:nvSpPr>
        <xdr:cNvPr id="1685" name="Text Box 2">
          <a:extLst>
            <a:ext uri="{FF2B5EF4-FFF2-40B4-BE49-F238E27FC236}">
              <a16:creationId xmlns:a16="http://schemas.microsoft.com/office/drawing/2014/main" id="{00000000-0008-0000-0400-00009506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282</xdr:row>
      <xdr:rowOff>0</xdr:rowOff>
    </xdr:from>
    <xdr:to>
      <xdr:col>5</xdr:col>
      <xdr:colOff>76200</xdr:colOff>
      <xdr:row>283</xdr:row>
      <xdr:rowOff>28576</xdr:rowOff>
    </xdr:to>
    <xdr:sp macro="" textlink="">
      <xdr:nvSpPr>
        <xdr:cNvPr id="1686" name="Text Box 2">
          <a:extLst>
            <a:ext uri="{FF2B5EF4-FFF2-40B4-BE49-F238E27FC236}">
              <a16:creationId xmlns:a16="http://schemas.microsoft.com/office/drawing/2014/main" id="{00000000-0008-0000-0400-00009606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283</xdr:row>
      <xdr:rowOff>0</xdr:rowOff>
    </xdr:from>
    <xdr:to>
      <xdr:col>5</xdr:col>
      <xdr:colOff>76200</xdr:colOff>
      <xdr:row>284</xdr:row>
      <xdr:rowOff>28576</xdr:rowOff>
    </xdr:to>
    <xdr:sp macro="" textlink="">
      <xdr:nvSpPr>
        <xdr:cNvPr id="1687" name="Text Box 2">
          <a:extLst>
            <a:ext uri="{FF2B5EF4-FFF2-40B4-BE49-F238E27FC236}">
              <a16:creationId xmlns:a16="http://schemas.microsoft.com/office/drawing/2014/main" id="{00000000-0008-0000-0400-00009706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282</xdr:row>
      <xdr:rowOff>0</xdr:rowOff>
    </xdr:from>
    <xdr:to>
      <xdr:col>5</xdr:col>
      <xdr:colOff>76200</xdr:colOff>
      <xdr:row>283</xdr:row>
      <xdr:rowOff>28575</xdr:rowOff>
    </xdr:to>
    <xdr:sp macro="" textlink="">
      <xdr:nvSpPr>
        <xdr:cNvPr id="1688" name="Text Box 2">
          <a:extLst>
            <a:ext uri="{FF2B5EF4-FFF2-40B4-BE49-F238E27FC236}">
              <a16:creationId xmlns:a16="http://schemas.microsoft.com/office/drawing/2014/main" id="{00000000-0008-0000-0400-00009806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283</xdr:row>
      <xdr:rowOff>0</xdr:rowOff>
    </xdr:from>
    <xdr:to>
      <xdr:col>5</xdr:col>
      <xdr:colOff>76200</xdr:colOff>
      <xdr:row>284</xdr:row>
      <xdr:rowOff>28575</xdr:rowOff>
    </xdr:to>
    <xdr:sp macro="" textlink="">
      <xdr:nvSpPr>
        <xdr:cNvPr id="1689" name="Text Box 2">
          <a:extLst>
            <a:ext uri="{FF2B5EF4-FFF2-40B4-BE49-F238E27FC236}">
              <a16:creationId xmlns:a16="http://schemas.microsoft.com/office/drawing/2014/main" id="{00000000-0008-0000-0400-00009906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283</xdr:row>
      <xdr:rowOff>0</xdr:rowOff>
    </xdr:from>
    <xdr:to>
      <xdr:col>5</xdr:col>
      <xdr:colOff>514350</xdr:colOff>
      <xdr:row>284</xdr:row>
      <xdr:rowOff>28574</xdr:rowOff>
    </xdr:to>
    <xdr:sp macro="" textlink="">
      <xdr:nvSpPr>
        <xdr:cNvPr id="1690" name="Text Box 2">
          <a:extLst>
            <a:ext uri="{FF2B5EF4-FFF2-40B4-BE49-F238E27FC236}">
              <a16:creationId xmlns:a16="http://schemas.microsoft.com/office/drawing/2014/main" id="{00000000-0008-0000-0400-00009A06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283</xdr:row>
      <xdr:rowOff>0</xdr:rowOff>
    </xdr:from>
    <xdr:to>
      <xdr:col>5</xdr:col>
      <xdr:colOff>514350</xdr:colOff>
      <xdr:row>284</xdr:row>
      <xdr:rowOff>28574</xdr:rowOff>
    </xdr:to>
    <xdr:sp macro="" textlink="">
      <xdr:nvSpPr>
        <xdr:cNvPr id="1691" name="Text Box 2">
          <a:extLst>
            <a:ext uri="{FF2B5EF4-FFF2-40B4-BE49-F238E27FC236}">
              <a16:creationId xmlns:a16="http://schemas.microsoft.com/office/drawing/2014/main" id="{00000000-0008-0000-0400-00009B06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283</xdr:row>
      <xdr:rowOff>0</xdr:rowOff>
    </xdr:from>
    <xdr:to>
      <xdr:col>5</xdr:col>
      <xdr:colOff>514350</xdr:colOff>
      <xdr:row>284</xdr:row>
      <xdr:rowOff>28573</xdr:rowOff>
    </xdr:to>
    <xdr:sp macro="" textlink="">
      <xdr:nvSpPr>
        <xdr:cNvPr id="1692" name="Text Box 2">
          <a:extLst>
            <a:ext uri="{FF2B5EF4-FFF2-40B4-BE49-F238E27FC236}">
              <a16:creationId xmlns:a16="http://schemas.microsoft.com/office/drawing/2014/main" id="{00000000-0008-0000-0400-00009C06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283</xdr:row>
      <xdr:rowOff>0</xdr:rowOff>
    </xdr:from>
    <xdr:to>
      <xdr:col>5</xdr:col>
      <xdr:colOff>514350</xdr:colOff>
      <xdr:row>284</xdr:row>
      <xdr:rowOff>28574</xdr:rowOff>
    </xdr:to>
    <xdr:sp macro="" textlink="">
      <xdr:nvSpPr>
        <xdr:cNvPr id="1693" name="Text Box 2">
          <a:extLst>
            <a:ext uri="{FF2B5EF4-FFF2-40B4-BE49-F238E27FC236}">
              <a16:creationId xmlns:a16="http://schemas.microsoft.com/office/drawing/2014/main" id="{00000000-0008-0000-0400-00009D06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283</xdr:row>
      <xdr:rowOff>0</xdr:rowOff>
    </xdr:from>
    <xdr:to>
      <xdr:col>5</xdr:col>
      <xdr:colOff>514350</xdr:colOff>
      <xdr:row>284</xdr:row>
      <xdr:rowOff>28573</xdr:rowOff>
    </xdr:to>
    <xdr:sp macro="" textlink="">
      <xdr:nvSpPr>
        <xdr:cNvPr id="1694" name="Text Box 2">
          <a:extLst>
            <a:ext uri="{FF2B5EF4-FFF2-40B4-BE49-F238E27FC236}">
              <a16:creationId xmlns:a16="http://schemas.microsoft.com/office/drawing/2014/main" id="{00000000-0008-0000-0400-00009E06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283</xdr:row>
      <xdr:rowOff>0</xdr:rowOff>
    </xdr:from>
    <xdr:to>
      <xdr:col>5</xdr:col>
      <xdr:colOff>76200</xdr:colOff>
      <xdr:row>284</xdr:row>
      <xdr:rowOff>28574</xdr:rowOff>
    </xdr:to>
    <xdr:sp macro="" textlink="">
      <xdr:nvSpPr>
        <xdr:cNvPr id="1695" name="Text Box 2">
          <a:extLst>
            <a:ext uri="{FF2B5EF4-FFF2-40B4-BE49-F238E27FC236}">
              <a16:creationId xmlns:a16="http://schemas.microsoft.com/office/drawing/2014/main" id="{00000000-0008-0000-0400-00009F06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283</xdr:row>
      <xdr:rowOff>0</xdr:rowOff>
    </xdr:from>
    <xdr:to>
      <xdr:col>5</xdr:col>
      <xdr:colOff>76200</xdr:colOff>
      <xdr:row>284</xdr:row>
      <xdr:rowOff>28574</xdr:rowOff>
    </xdr:to>
    <xdr:sp macro="" textlink="">
      <xdr:nvSpPr>
        <xdr:cNvPr id="1696" name="Text Box 2">
          <a:extLst>
            <a:ext uri="{FF2B5EF4-FFF2-40B4-BE49-F238E27FC236}">
              <a16:creationId xmlns:a16="http://schemas.microsoft.com/office/drawing/2014/main" id="{00000000-0008-0000-0400-0000A006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283</xdr:row>
      <xdr:rowOff>0</xdr:rowOff>
    </xdr:from>
    <xdr:to>
      <xdr:col>5</xdr:col>
      <xdr:colOff>76200</xdr:colOff>
      <xdr:row>284</xdr:row>
      <xdr:rowOff>28574</xdr:rowOff>
    </xdr:to>
    <xdr:sp macro="" textlink="">
      <xdr:nvSpPr>
        <xdr:cNvPr id="1697" name="Text Box 2">
          <a:extLst>
            <a:ext uri="{FF2B5EF4-FFF2-40B4-BE49-F238E27FC236}">
              <a16:creationId xmlns:a16="http://schemas.microsoft.com/office/drawing/2014/main" id="{00000000-0008-0000-0400-0000A106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283</xdr:row>
      <xdr:rowOff>0</xdr:rowOff>
    </xdr:from>
    <xdr:to>
      <xdr:col>5</xdr:col>
      <xdr:colOff>76200</xdr:colOff>
      <xdr:row>284</xdr:row>
      <xdr:rowOff>28573</xdr:rowOff>
    </xdr:to>
    <xdr:sp macro="" textlink="">
      <xdr:nvSpPr>
        <xdr:cNvPr id="1698" name="Text Box 2">
          <a:extLst>
            <a:ext uri="{FF2B5EF4-FFF2-40B4-BE49-F238E27FC236}">
              <a16:creationId xmlns:a16="http://schemas.microsoft.com/office/drawing/2014/main" id="{00000000-0008-0000-0400-0000A206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283</xdr:row>
      <xdr:rowOff>0</xdr:rowOff>
    </xdr:from>
    <xdr:to>
      <xdr:col>5</xdr:col>
      <xdr:colOff>76200</xdr:colOff>
      <xdr:row>284</xdr:row>
      <xdr:rowOff>28574</xdr:rowOff>
    </xdr:to>
    <xdr:sp macro="" textlink="">
      <xdr:nvSpPr>
        <xdr:cNvPr id="1699" name="Text Box 2">
          <a:extLst>
            <a:ext uri="{FF2B5EF4-FFF2-40B4-BE49-F238E27FC236}">
              <a16:creationId xmlns:a16="http://schemas.microsoft.com/office/drawing/2014/main" id="{00000000-0008-0000-0400-0000A306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283</xdr:row>
      <xdr:rowOff>0</xdr:rowOff>
    </xdr:from>
    <xdr:to>
      <xdr:col>5</xdr:col>
      <xdr:colOff>76200</xdr:colOff>
      <xdr:row>284</xdr:row>
      <xdr:rowOff>28574</xdr:rowOff>
    </xdr:to>
    <xdr:sp macro="" textlink="">
      <xdr:nvSpPr>
        <xdr:cNvPr id="1700" name="Text Box 2">
          <a:extLst>
            <a:ext uri="{FF2B5EF4-FFF2-40B4-BE49-F238E27FC236}">
              <a16:creationId xmlns:a16="http://schemas.microsoft.com/office/drawing/2014/main" id="{00000000-0008-0000-0400-0000A406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283</xdr:row>
      <xdr:rowOff>0</xdr:rowOff>
    </xdr:from>
    <xdr:to>
      <xdr:col>5</xdr:col>
      <xdr:colOff>76200</xdr:colOff>
      <xdr:row>284</xdr:row>
      <xdr:rowOff>28573</xdr:rowOff>
    </xdr:to>
    <xdr:sp macro="" textlink="">
      <xdr:nvSpPr>
        <xdr:cNvPr id="1701" name="Text Box 2">
          <a:extLst>
            <a:ext uri="{FF2B5EF4-FFF2-40B4-BE49-F238E27FC236}">
              <a16:creationId xmlns:a16="http://schemas.microsoft.com/office/drawing/2014/main" id="{00000000-0008-0000-0400-0000A506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283</xdr:row>
      <xdr:rowOff>0</xdr:rowOff>
    </xdr:from>
    <xdr:to>
      <xdr:col>5</xdr:col>
      <xdr:colOff>514350</xdr:colOff>
      <xdr:row>284</xdr:row>
      <xdr:rowOff>28574</xdr:rowOff>
    </xdr:to>
    <xdr:sp macro="" textlink="">
      <xdr:nvSpPr>
        <xdr:cNvPr id="1702" name="Text Box 2">
          <a:extLst>
            <a:ext uri="{FF2B5EF4-FFF2-40B4-BE49-F238E27FC236}">
              <a16:creationId xmlns:a16="http://schemas.microsoft.com/office/drawing/2014/main" id="{00000000-0008-0000-0400-0000A606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283</xdr:row>
      <xdr:rowOff>0</xdr:rowOff>
    </xdr:from>
    <xdr:to>
      <xdr:col>5</xdr:col>
      <xdr:colOff>514350</xdr:colOff>
      <xdr:row>284</xdr:row>
      <xdr:rowOff>28574</xdr:rowOff>
    </xdr:to>
    <xdr:sp macro="" textlink="">
      <xdr:nvSpPr>
        <xdr:cNvPr id="1703" name="Text Box 2">
          <a:extLst>
            <a:ext uri="{FF2B5EF4-FFF2-40B4-BE49-F238E27FC236}">
              <a16:creationId xmlns:a16="http://schemas.microsoft.com/office/drawing/2014/main" id="{00000000-0008-0000-0400-0000A706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283</xdr:row>
      <xdr:rowOff>0</xdr:rowOff>
    </xdr:from>
    <xdr:to>
      <xdr:col>5</xdr:col>
      <xdr:colOff>514350</xdr:colOff>
      <xdr:row>284</xdr:row>
      <xdr:rowOff>28573</xdr:rowOff>
    </xdr:to>
    <xdr:sp macro="" textlink="">
      <xdr:nvSpPr>
        <xdr:cNvPr id="1704" name="Text Box 2">
          <a:extLst>
            <a:ext uri="{FF2B5EF4-FFF2-40B4-BE49-F238E27FC236}">
              <a16:creationId xmlns:a16="http://schemas.microsoft.com/office/drawing/2014/main" id="{00000000-0008-0000-0400-0000A806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283</xdr:row>
      <xdr:rowOff>0</xdr:rowOff>
    </xdr:from>
    <xdr:to>
      <xdr:col>5</xdr:col>
      <xdr:colOff>514350</xdr:colOff>
      <xdr:row>284</xdr:row>
      <xdr:rowOff>28574</xdr:rowOff>
    </xdr:to>
    <xdr:sp macro="" textlink="">
      <xdr:nvSpPr>
        <xdr:cNvPr id="1705" name="Text Box 2">
          <a:extLst>
            <a:ext uri="{FF2B5EF4-FFF2-40B4-BE49-F238E27FC236}">
              <a16:creationId xmlns:a16="http://schemas.microsoft.com/office/drawing/2014/main" id="{00000000-0008-0000-0400-0000A906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283</xdr:row>
      <xdr:rowOff>0</xdr:rowOff>
    </xdr:from>
    <xdr:to>
      <xdr:col>5</xdr:col>
      <xdr:colOff>76200</xdr:colOff>
      <xdr:row>284</xdr:row>
      <xdr:rowOff>28574</xdr:rowOff>
    </xdr:to>
    <xdr:sp macro="" textlink="">
      <xdr:nvSpPr>
        <xdr:cNvPr id="1706" name="Text Box 2">
          <a:extLst>
            <a:ext uri="{FF2B5EF4-FFF2-40B4-BE49-F238E27FC236}">
              <a16:creationId xmlns:a16="http://schemas.microsoft.com/office/drawing/2014/main" id="{00000000-0008-0000-0400-0000AA06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283</xdr:row>
      <xdr:rowOff>0</xdr:rowOff>
    </xdr:from>
    <xdr:to>
      <xdr:col>5</xdr:col>
      <xdr:colOff>76200</xdr:colOff>
      <xdr:row>284</xdr:row>
      <xdr:rowOff>28574</xdr:rowOff>
    </xdr:to>
    <xdr:sp macro="" textlink="">
      <xdr:nvSpPr>
        <xdr:cNvPr id="1707" name="Text Box 2">
          <a:extLst>
            <a:ext uri="{FF2B5EF4-FFF2-40B4-BE49-F238E27FC236}">
              <a16:creationId xmlns:a16="http://schemas.microsoft.com/office/drawing/2014/main" id="{00000000-0008-0000-0400-0000AB06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283</xdr:row>
      <xdr:rowOff>0</xdr:rowOff>
    </xdr:from>
    <xdr:to>
      <xdr:col>5</xdr:col>
      <xdr:colOff>76200</xdr:colOff>
      <xdr:row>284</xdr:row>
      <xdr:rowOff>28574</xdr:rowOff>
    </xdr:to>
    <xdr:sp macro="" textlink="">
      <xdr:nvSpPr>
        <xdr:cNvPr id="1708" name="Text Box 2">
          <a:extLst>
            <a:ext uri="{FF2B5EF4-FFF2-40B4-BE49-F238E27FC236}">
              <a16:creationId xmlns:a16="http://schemas.microsoft.com/office/drawing/2014/main" id="{00000000-0008-0000-0400-0000AC06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283</xdr:row>
      <xdr:rowOff>0</xdr:rowOff>
    </xdr:from>
    <xdr:to>
      <xdr:col>5</xdr:col>
      <xdr:colOff>76200</xdr:colOff>
      <xdr:row>284</xdr:row>
      <xdr:rowOff>28573</xdr:rowOff>
    </xdr:to>
    <xdr:sp macro="" textlink="">
      <xdr:nvSpPr>
        <xdr:cNvPr id="1709" name="Text Box 2">
          <a:extLst>
            <a:ext uri="{FF2B5EF4-FFF2-40B4-BE49-F238E27FC236}">
              <a16:creationId xmlns:a16="http://schemas.microsoft.com/office/drawing/2014/main" id="{00000000-0008-0000-0400-0000AD06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283</xdr:row>
      <xdr:rowOff>0</xdr:rowOff>
    </xdr:from>
    <xdr:to>
      <xdr:col>5</xdr:col>
      <xdr:colOff>76200</xdr:colOff>
      <xdr:row>284</xdr:row>
      <xdr:rowOff>28574</xdr:rowOff>
    </xdr:to>
    <xdr:sp macro="" textlink="">
      <xdr:nvSpPr>
        <xdr:cNvPr id="1710" name="Text Box 2">
          <a:extLst>
            <a:ext uri="{FF2B5EF4-FFF2-40B4-BE49-F238E27FC236}">
              <a16:creationId xmlns:a16="http://schemas.microsoft.com/office/drawing/2014/main" id="{00000000-0008-0000-0400-0000AE06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283</xdr:row>
      <xdr:rowOff>0</xdr:rowOff>
    </xdr:from>
    <xdr:to>
      <xdr:col>5</xdr:col>
      <xdr:colOff>76200</xdr:colOff>
      <xdr:row>284</xdr:row>
      <xdr:rowOff>28574</xdr:rowOff>
    </xdr:to>
    <xdr:sp macro="" textlink="">
      <xdr:nvSpPr>
        <xdr:cNvPr id="1711" name="Text Box 2">
          <a:extLst>
            <a:ext uri="{FF2B5EF4-FFF2-40B4-BE49-F238E27FC236}">
              <a16:creationId xmlns:a16="http://schemas.microsoft.com/office/drawing/2014/main" id="{00000000-0008-0000-0400-0000AF06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283</xdr:row>
      <xdr:rowOff>0</xdr:rowOff>
    </xdr:from>
    <xdr:to>
      <xdr:col>5</xdr:col>
      <xdr:colOff>76200</xdr:colOff>
      <xdr:row>284</xdr:row>
      <xdr:rowOff>28573</xdr:rowOff>
    </xdr:to>
    <xdr:sp macro="" textlink="">
      <xdr:nvSpPr>
        <xdr:cNvPr id="1712" name="Text Box 2">
          <a:extLst>
            <a:ext uri="{FF2B5EF4-FFF2-40B4-BE49-F238E27FC236}">
              <a16:creationId xmlns:a16="http://schemas.microsoft.com/office/drawing/2014/main" id="{00000000-0008-0000-0400-0000B006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283</xdr:row>
      <xdr:rowOff>0</xdr:rowOff>
    </xdr:from>
    <xdr:to>
      <xdr:col>5</xdr:col>
      <xdr:colOff>514350</xdr:colOff>
      <xdr:row>284</xdr:row>
      <xdr:rowOff>28574</xdr:rowOff>
    </xdr:to>
    <xdr:sp macro="" textlink="">
      <xdr:nvSpPr>
        <xdr:cNvPr id="1713" name="Text Box 2">
          <a:extLst>
            <a:ext uri="{FF2B5EF4-FFF2-40B4-BE49-F238E27FC236}">
              <a16:creationId xmlns:a16="http://schemas.microsoft.com/office/drawing/2014/main" id="{00000000-0008-0000-0400-0000B1060000}"/>
            </a:ext>
          </a:extLst>
        </xdr:cNvPr>
        <xdr:cNvSpPr txBox="1">
          <a:spLocks noChangeArrowheads="1"/>
        </xdr:cNvSpPr>
      </xdr:nvSpPr>
      <xdr:spPr bwMode="auto">
        <a:xfrm>
          <a:off x="6783265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283</xdr:row>
      <xdr:rowOff>0</xdr:rowOff>
    </xdr:from>
    <xdr:to>
      <xdr:col>5</xdr:col>
      <xdr:colOff>514350</xdr:colOff>
      <xdr:row>284</xdr:row>
      <xdr:rowOff>28574</xdr:rowOff>
    </xdr:to>
    <xdr:sp macro="" textlink="">
      <xdr:nvSpPr>
        <xdr:cNvPr id="1714" name="Text Box 2">
          <a:extLst>
            <a:ext uri="{FF2B5EF4-FFF2-40B4-BE49-F238E27FC236}">
              <a16:creationId xmlns:a16="http://schemas.microsoft.com/office/drawing/2014/main" id="{00000000-0008-0000-0400-0000B2060000}"/>
            </a:ext>
          </a:extLst>
        </xdr:cNvPr>
        <xdr:cNvSpPr txBox="1">
          <a:spLocks noChangeArrowheads="1"/>
        </xdr:cNvSpPr>
      </xdr:nvSpPr>
      <xdr:spPr bwMode="auto">
        <a:xfrm>
          <a:off x="6783265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284</xdr:row>
      <xdr:rowOff>0</xdr:rowOff>
    </xdr:from>
    <xdr:to>
      <xdr:col>5</xdr:col>
      <xdr:colOff>514350</xdr:colOff>
      <xdr:row>285</xdr:row>
      <xdr:rowOff>28576</xdr:rowOff>
    </xdr:to>
    <xdr:sp macro="" textlink="">
      <xdr:nvSpPr>
        <xdr:cNvPr id="1715" name="Text Box 2">
          <a:extLst>
            <a:ext uri="{FF2B5EF4-FFF2-40B4-BE49-F238E27FC236}">
              <a16:creationId xmlns:a16="http://schemas.microsoft.com/office/drawing/2014/main" id="{00000000-0008-0000-0400-0000B306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283</xdr:row>
      <xdr:rowOff>0</xdr:rowOff>
    </xdr:from>
    <xdr:to>
      <xdr:col>5</xdr:col>
      <xdr:colOff>514350</xdr:colOff>
      <xdr:row>284</xdr:row>
      <xdr:rowOff>28573</xdr:rowOff>
    </xdr:to>
    <xdr:sp macro="" textlink="">
      <xdr:nvSpPr>
        <xdr:cNvPr id="1716" name="Text Box 2">
          <a:extLst>
            <a:ext uri="{FF2B5EF4-FFF2-40B4-BE49-F238E27FC236}">
              <a16:creationId xmlns:a16="http://schemas.microsoft.com/office/drawing/2014/main" id="{00000000-0008-0000-0400-0000B4060000}"/>
            </a:ext>
          </a:extLst>
        </xdr:cNvPr>
        <xdr:cNvSpPr txBox="1">
          <a:spLocks noChangeArrowheads="1"/>
        </xdr:cNvSpPr>
      </xdr:nvSpPr>
      <xdr:spPr bwMode="auto">
        <a:xfrm>
          <a:off x="6783265" y="41712173"/>
          <a:ext cx="76200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283</xdr:row>
      <xdr:rowOff>0</xdr:rowOff>
    </xdr:from>
    <xdr:to>
      <xdr:col>5</xdr:col>
      <xdr:colOff>514350</xdr:colOff>
      <xdr:row>284</xdr:row>
      <xdr:rowOff>28574</xdr:rowOff>
    </xdr:to>
    <xdr:sp macro="" textlink="">
      <xdr:nvSpPr>
        <xdr:cNvPr id="1717" name="Text Box 2">
          <a:extLst>
            <a:ext uri="{FF2B5EF4-FFF2-40B4-BE49-F238E27FC236}">
              <a16:creationId xmlns:a16="http://schemas.microsoft.com/office/drawing/2014/main" id="{00000000-0008-0000-0400-0000B5060000}"/>
            </a:ext>
          </a:extLst>
        </xdr:cNvPr>
        <xdr:cNvSpPr txBox="1">
          <a:spLocks noChangeArrowheads="1"/>
        </xdr:cNvSpPr>
      </xdr:nvSpPr>
      <xdr:spPr bwMode="auto">
        <a:xfrm>
          <a:off x="6783265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284</xdr:row>
      <xdr:rowOff>0</xdr:rowOff>
    </xdr:from>
    <xdr:to>
      <xdr:col>5</xdr:col>
      <xdr:colOff>514350</xdr:colOff>
      <xdr:row>285</xdr:row>
      <xdr:rowOff>28578</xdr:rowOff>
    </xdr:to>
    <xdr:sp macro="" textlink="">
      <xdr:nvSpPr>
        <xdr:cNvPr id="1718" name="Text Box 2">
          <a:extLst>
            <a:ext uri="{FF2B5EF4-FFF2-40B4-BE49-F238E27FC236}">
              <a16:creationId xmlns:a16="http://schemas.microsoft.com/office/drawing/2014/main" id="{00000000-0008-0000-0400-0000B606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284</xdr:row>
      <xdr:rowOff>0</xdr:rowOff>
    </xdr:from>
    <xdr:to>
      <xdr:col>5</xdr:col>
      <xdr:colOff>514350</xdr:colOff>
      <xdr:row>285</xdr:row>
      <xdr:rowOff>28577</xdr:rowOff>
    </xdr:to>
    <xdr:sp macro="" textlink="">
      <xdr:nvSpPr>
        <xdr:cNvPr id="1719" name="Text Box 2">
          <a:extLst>
            <a:ext uri="{FF2B5EF4-FFF2-40B4-BE49-F238E27FC236}">
              <a16:creationId xmlns:a16="http://schemas.microsoft.com/office/drawing/2014/main" id="{00000000-0008-0000-0400-0000B706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283</xdr:row>
      <xdr:rowOff>0</xdr:rowOff>
    </xdr:from>
    <xdr:to>
      <xdr:col>5</xdr:col>
      <xdr:colOff>76200</xdr:colOff>
      <xdr:row>284</xdr:row>
      <xdr:rowOff>28574</xdr:rowOff>
    </xdr:to>
    <xdr:sp macro="" textlink="">
      <xdr:nvSpPr>
        <xdr:cNvPr id="1720" name="Text Box 2">
          <a:extLst>
            <a:ext uri="{FF2B5EF4-FFF2-40B4-BE49-F238E27FC236}">
              <a16:creationId xmlns:a16="http://schemas.microsoft.com/office/drawing/2014/main" id="{00000000-0008-0000-0400-0000B806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283</xdr:row>
      <xdr:rowOff>0</xdr:rowOff>
    </xdr:from>
    <xdr:to>
      <xdr:col>5</xdr:col>
      <xdr:colOff>76200</xdr:colOff>
      <xdr:row>284</xdr:row>
      <xdr:rowOff>28574</xdr:rowOff>
    </xdr:to>
    <xdr:sp macro="" textlink="">
      <xdr:nvSpPr>
        <xdr:cNvPr id="1721" name="Text Box 2">
          <a:extLst>
            <a:ext uri="{FF2B5EF4-FFF2-40B4-BE49-F238E27FC236}">
              <a16:creationId xmlns:a16="http://schemas.microsoft.com/office/drawing/2014/main" id="{00000000-0008-0000-0400-0000B906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284</xdr:row>
      <xdr:rowOff>0</xdr:rowOff>
    </xdr:from>
    <xdr:to>
      <xdr:col>5</xdr:col>
      <xdr:colOff>76200</xdr:colOff>
      <xdr:row>285</xdr:row>
      <xdr:rowOff>28576</xdr:rowOff>
    </xdr:to>
    <xdr:sp macro="" textlink="">
      <xdr:nvSpPr>
        <xdr:cNvPr id="1722" name="Text Box 2">
          <a:extLst>
            <a:ext uri="{FF2B5EF4-FFF2-40B4-BE49-F238E27FC236}">
              <a16:creationId xmlns:a16="http://schemas.microsoft.com/office/drawing/2014/main" id="{00000000-0008-0000-0400-0000BA06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283</xdr:row>
      <xdr:rowOff>0</xdr:rowOff>
    </xdr:from>
    <xdr:to>
      <xdr:col>5</xdr:col>
      <xdr:colOff>76200</xdr:colOff>
      <xdr:row>284</xdr:row>
      <xdr:rowOff>28574</xdr:rowOff>
    </xdr:to>
    <xdr:sp macro="" textlink="">
      <xdr:nvSpPr>
        <xdr:cNvPr id="1723" name="Text Box 2">
          <a:extLst>
            <a:ext uri="{FF2B5EF4-FFF2-40B4-BE49-F238E27FC236}">
              <a16:creationId xmlns:a16="http://schemas.microsoft.com/office/drawing/2014/main" id="{00000000-0008-0000-0400-0000BB06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283</xdr:row>
      <xdr:rowOff>0</xdr:rowOff>
    </xdr:from>
    <xdr:to>
      <xdr:col>5</xdr:col>
      <xdr:colOff>76200</xdr:colOff>
      <xdr:row>284</xdr:row>
      <xdr:rowOff>28573</xdr:rowOff>
    </xdr:to>
    <xdr:sp macro="" textlink="">
      <xdr:nvSpPr>
        <xdr:cNvPr id="1724" name="Text Box 2">
          <a:extLst>
            <a:ext uri="{FF2B5EF4-FFF2-40B4-BE49-F238E27FC236}">
              <a16:creationId xmlns:a16="http://schemas.microsoft.com/office/drawing/2014/main" id="{00000000-0008-0000-0400-0000BC06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283</xdr:row>
      <xdr:rowOff>0</xdr:rowOff>
    </xdr:from>
    <xdr:to>
      <xdr:col>5</xdr:col>
      <xdr:colOff>76200</xdr:colOff>
      <xdr:row>284</xdr:row>
      <xdr:rowOff>28574</xdr:rowOff>
    </xdr:to>
    <xdr:sp macro="" textlink="">
      <xdr:nvSpPr>
        <xdr:cNvPr id="1725" name="Text Box 2">
          <a:extLst>
            <a:ext uri="{FF2B5EF4-FFF2-40B4-BE49-F238E27FC236}">
              <a16:creationId xmlns:a16="http://schemas.microsoft.com/office/drawing/2014/main" id="{00000000-0008-0000-0400-0000BD06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284</xdr:row>
      <xdr:rowOff>0</xdr:rowOff>
    </xdr:from>
    <xdr:to>
      <xdr:col>5</xdr:col>
      <xdr:colOff>76200</xdr:colOff>
      <xdr:row>285</xdr:row>
      <xdr:rowOff>28576</xdr:rowOff>
    </xdr:to>
    <xdr:sp macro="" textlink="">
      <xdr:nvSpPr>
        <xdr:cNvPr id="1726" name="Text Box 2">
          <a:extLst>
            <a:ext uri="{FF2B5EF4-FFF2-40B4-BE49-F238E27FC236}">
              <a16:creationId xmlns:a16="http://schemas.microsoft.com/office/drawing/2014/main" id="{00000000-0008-0000-0400-0000BE06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283</xdr:row>
      <xdr:rowOff>0</xdr:rowOff>
    </xdr:from>
    <xdr:to>
      <xdr:col>5</xdr:col>
      <xdr:colOff>76200</xdr:colOff>
      <xdr:row>284</xdr:row>
      <xdr:rowOff>28574</xdr:rowOff>
    </xdr:to>
    <xdr:sp macro="" textlink="">
      <xdr:nvSpPr>
        <xdr:cNvPr id="1727" name="Text Box 2">
          <a:extLst>
            <a:ext uri="{FF2B5EF4-FFF2-40B4-BE49-F238E27FC236}">
              <a16:creationId xmlns:a16="http://schemas.microsoft.com/office/drawing/2014/main" id="{00000000-0008-0000-0400-0000BF06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284</xdr:row>
      <xdr:rowOff>0</xdr:rowOff>
    </xdr:from>
    <xdr:to>
      <xdr:col>5</xdr:col>
      <xdr:colOff>76200</xdr:colOff>
      <xdr:row>285</xdr:row>
      <xdr:rowOff>28578</xdr:rowOff>
    </xdr:to>
    <xdr:sp macro="" textlink="">
      <xdr:nvSpPr>
        <xdr:cNvPr id="1728" name="Text Box 2">
          <a:extLst>
            <a:ext uri="{FF2B5EF4-FFF2-40B4-BE49-F238E27FC236}">
              <a16:creationId xmlns:a16="http://schemas.microsoft.com/office/drawing/2014/main" id="{00000000-0008-0000-0400-0000C006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283</xdr:row>
      <xdr:rowOff>0</xdr:rowOff>
    </xdr:from>
    <xdr:to>
      <xdr:col>5</xdr:col>
      <xdr:colOff>76200</xdr:colOff>
      <xdr:row>284</xdr:row>
      <xdr:rowOff>28573</xdr:rowOff>
    </xdr:to>
    <xdr:sp macro="" textlink="">
      <xdr:nvSpPr>
        <xdr:cNvPr id="1729" name="Text Box 2">
          <a:extLst>
            <a:ext uri="{FF2B5EF4-FFF2-40B4-BE49-F238E27FC236}">
              <a16:creationId xmlns:a16="http://schemas.microsoft.com/office/drawing/2014/main" id="{00000000-0008-0000-0400-0000C106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284</xdr:row>
      <xdr:rowOff>0</xdr:rowOff>
    </xdr:from>
    <xdr:to>
      <xdr:col>5</xdr:col>
      <xdr:colOff>76200</xdr:colOff>
      <xdr:row>285</xdr:row>
      <xdr:rowOff>28577</xdr:rowOff>
    </xdr:to>
    <xdr:sp macro="" textlink="">
      <xdr:nvSpPr>
        <xdr:cNvPr id="1730" name="Text Box 2">
          <a:extLst>
            <a:ext uri="{FF2B5EF4-FFF2-40B4-BE49-F238E27FC236}">
              <a16:creationId xmlns:a16="http://schemas.microsoft.com/office/drawing/2014/main" id="{00000000-0008-0000-0400-0000C206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284</xdr:row>
      <xdr:rowOff>0</xdr:rowOff>
    </xdr:from>
    <xdr:to>
      <xdr:col>5</xdr:col>
      <xdr:colOff>514350</xdr:colOff>
      <xdr:row>285</xdr:row>
      <xdr:rowOff>28576</xdr:rowOff>
    </xdr:to>
    <xdr:sp macro="" textlink="">
      <xdr:nvSpPr>
        <xdr:cNvPr id="1731" name="Text Box 2">
          <a:extLst>
            <a:ext uri="{FF2B5EF4-FFF2-40B4-BE49-F238E27FC236}">
              <a16:creationId xmlns:a16="http://schemas.microsoft.com/office/drawing/2014/main" id="{00000000-0008-0000-0400-0000C306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284</xdr:row>
      <xdr:rowOff>0</xdr:rowOff>
    </xdr:from>
    <xdr:to>
      <xdr:col>5</xdr:col>
      <xdr:colOff>514350</xdr:colOff>
      <xdr:row>285</xdr:row>
      <xdr:rowOff>28576</xdr:rowOff>
    </xdr:to>
    <xdr:sp macro="" textlink="">
      <xdr:nvSpPr>
        <xdr:cNvPr id="1732" name="Text Box 2">
          <a:extLst>
            <a:ext uri="{FF2B5EF4-FFF2-40B4-BE49-F238E27FC236}">
              <a16:creationId xmlns:a16="http://schemas.microsoft.com/office/drawing/2014/main" id="{00000000-0008-0000-0400-0000C406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284</xdr:row>
      <xdr:rowOff>0</xdr:rowOff>
    </xdr:from>
    <xdr:to>
      <xdr:col>5</xdr:col>
      <xdr:colOff>514350</xdr:colOff>
      <xdr:row>285</xdr:row>
      <xdr:rowOff>28575</xdr:rowOff>
    </xdr:to>
    <xdr:sp macro="" textlink="">
      <xdr:nvSpPr>
        <xdr:cNvPr id="1733" name="Text Box 2">
          <a:extLst>
            <a:ext uri="{FF2B5EF4-FFF2-40B4-BE49-F238E27FC236}">
              <a16:creationId xmlns:a16="http://schemas.microsoft.com/office/drawing/2014/main" id="{00000000-0008-0000-0400-0000C506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284</xdr:row>
      <xdr:rowOff>0</xdr:rowOff>
    </xdr:from>
    <xdr:to>
      <xdr:col>5</xdr:col>
      <xdr:colOff>514350</xdr:colOff>
      <xdr:row>285</xdr:row>
      <xdr:rowOff>28576</xdr:rowOff>
    </xdr:to>
    <xdr:sp macro="" textlink="">
      <xdr:nvSpPr>
        <xdr:cNvPr id="1734" name="Text Box 2">
          <a:extLst>
            <a:ext uri="{FF2B5EF4-FFF2-40B4-BE49-F238E27FC236}">
              <a16:creationId xmlns:a16="http://schemas.microsoft.com/office/drawing/2014/main" id="{00000000-0008-0000-0400-0000C606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284</xdr:row>
      <xdr:rowOff>0</xdr:rowOff>
    </xdr:from>
    <xdr:to>
      <xdr:col>5</xdr:col>
      <xdr:colOff>514350</xdr:colOff>
      <xdr:row>285</xdr:row>
      <xdr:rowOff>28575</xdr:rowOff>
    </xdr:to>
    <xdr:sp macro="" textlink="">
      <xdr:nvSpPr>
        <xdr:cNvPr id="1735" name="Text Box 2">
          <a:extLst>
            <a:ext uri="{FF2B5EF4-FFF2-40B4-BE49-F238E27FC236}">
              <a16:creationId xmlns:a16="http://schemas.microsoft.com/office/drawing/2014/main" id="{00000000-0008-0000-0400-0000C706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284</xdr:row>
      <xdr:rowOff>0</xdr:rowOff>
    </xdr:from>
    <xdr:to>
      <xdr:col>5</xdr:col>
      <xdr:colOff>76200</xdr:colOff>
      <xdr:row>285</xdr:row>
      <xdr:rowOff>28576</xdr:rowOff>
    </xdr:to>
    <xdr:sp macro="" textlink="">
      <xdr:nvSpPr>
        <xdr:cNvPr id="1736" name="Text Box 2">
          <a:extLst>
            <a:ext uri="{FF2B5EF4-FFF2-40B4-BE49-F238E27FC236}">
              <a16:creationId xmlns:a16="http://schemas.microsoft.com/office/drawing/2014/main" id="{00000000-0008-0000-0400-0000C806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284</xdr:row>
      <xdr:rowOff>0</xdr:rowOff>
    </xdr:from>
    <xdr:to>
      <xdr:col>5</xdr:col>
      <xdr:colOff>76200</xdr:colOff>
      <xdr:row>285</xdr:row>
      <xdr:rowOff>28576</xdr:rowOff>
    </xdr:to>
    <xdr:sp macro="" textlink="">
      <xdr:nvSpPr>
        <xdr:cNvPr id="1737" name="Text Box 2">
          <a:extLst>
            <a:ext uri="{FF2B5EF4-FFF2-40B4-BE49-F238E27FC236}">
              <a16:creationId xmlns:a16="http://schemas.microsoft.com/office/drawing/2014/main" id="{00000000-0008-0000-0400-0000C906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284</xdr:row>
      <xdr:rowOff>0</xdr:rowOff>
    </xdr:from>
    <xdr:to>
      <xdr:col>5</xdr:col>
      <xdr:colOff>76200</xdr:colOff>
      <xdr:row>285</xdr:row>
      <xdr:rowOff>28576</xdr:rowOff>
    </xdr:to>
    <xdr:sp macro="" textlink="">
      <xdr:nvSpPr>
        <xdr:cNvPr id="1738" name="Text Box 2">
          <a:extLst>
            <a:ext uri="{FF2B5EF4-FFF2-40B4-BE49-F238E27FC236}">
              <a16:creationId xmlns:a16="http://schemas.microsoft.com/office/drawing/2014/main" id="{00000000-0008-0000-0400-0000CA06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284</xdr:row>
      <xdr:rowOff>0</xdr:rowOff>
    </xdr:from>
    <xdr:to>
      <xdr:col>5</xdr:col>
      <xdr:colOff>76200</xdr:colOff>
      <xdr:row>285</xdr:row>
      <xdr:rowOff>28575</xdr:rowOff>
    </xdr:to>
    <xdr:sp macro="" textlink="">
      <xdr:nvSpPr>
        <xdr:cNvPr id="1739" name="Text Box 2">
          <a:extLst>
            <a:ext uri="{FF2B5EF4-FFF2-40B4-BE49-F238E27FC236}">
              <a16:creationId xmlns:a16="http://schemas.microsoft.com/office/drawing/2014/main" id="{00000000-0008-0000-0400-0000CB06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284</xdr:row>
      <xdr:rowOff>0</xdr:rowOff>
    </xdr:from>
    <xdr:to>
      <xdr:col>5</xdr:col>
      <xdr:colOff>76200</xdr:colOff>
      <xdr:row>285</xdr:row>
      <xdr:rowOff>28576</xdr:rowOff>
    </xdr:to>
    <xdr:sp macro="" textlink="">
      <xdr:nvSpPr>
        <xdr:cNvPr id="1740" name="Text Box 2">
          <a:extLst>
            <a:ext uri="{FF2B5EF4-FFF2-40B4-BE49-F238E27FC236}">
              <a16:creationId xmlns:a16="http://schemas.microsoft.com/office/drawing/2014/main" id="{00000000-0008-0000-0400-0000CC06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284</xdr:row>
      <xdr:rowOff>0</xdr:rowOff>
    </xdr:from>
    <xdr:to>
      <xdr:col>5</xdr:col>
      <xdr:colOff>76200</xdr:colOff>
      <xdr:row>285</xdr:row>
      <xdr:rowOff>28576</xdr:rowOff>
    </xdr:to>
    <xdr:sp macro="" textlink="">
      <xdr:nvSpPr>
        <xdr:cNvPr id="1741" name="Text Box 2">
          <a:extLst>
            <a:ext uri="{FF2B5EF4-FFF2-40B4-BE49-F238E27FC236}">
              <a16:creationId xmlns:a16="http://schemas.microsoft.com/office/drawing/2014/main" id="{00000000-0008-0000-0400-0000CD06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284</xdr:row>
      <xdr:rowOff>0</xdr:rowOff>
    </xdr:from>
    <xdr:to>
      <xdr:col>5</xdr:col>
      <xdr:colOff>76200</xdr:colOff>
      <xdr:row>285</xdr:row>
      <xdr:rowOff>28575</xdr:rowOff>
    </xdr:to>
    <xdr:sp macro="" textlink="">
      <xdr:nvSpPr>
        <xdr:cNvPr id="1742" name="Text Box 2">
          <a:extLst>
            <a:ext uri="{FF2B5EF4-FFF2-40B4-BE49-F238E27FC236}">
              <a16:creationId xmlns:a16="http://schemas.microsoft.com/office/drawing/2014/main" id="{00000000-0008-0000-0400-0000CE06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284</xdr:row>
      <xdr:rowOff>0</xdr:rowOff>
    </xdr:from>
    <xdr:to>
      <xdr:col>5</xdr:col>
      <xdr:colOff>514350</xdr:colOff>
      <xdr:row>285</xdr:row>
      <xdr:rowOff>28576</xdr:rowOff>
    </xdr:to>
    <xdr:sp macro="" textlink="">
      <xdr:nvSpPr>
        <xdr:cNvPr id="1743" name="Text Box 2">
          <a:extLst>
            <a:ext uri="{FF2B5EF4-FFF2-40B4-BE49-F238E27FC236}">
              <a16:creationId xmlns:a16="http://schemas.microsoft.com/office/drawing/2014/main" id="{00000000-0008-0000-0400-0000CF06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284</xdr:row>
      <xdr:rowOff>0</xdr:rowOff>
    </xdr:from>
    <xdr:to>
      <xdr:col>5</xdr:col>
      <xdr:colOff>514350</xdr:colOff>
      <xdr:row>285</xdr:row>
      <xdr:rowOff>28576</xdr:rowOff>
    </xdr:to>
    <xdr:sp macro="" textlink="">
      <xdr:nvSpPr>
        <xdr:cNvPr id="1744" name="Text Box 2">
          <a:extLst>
            <a:ext uri="{FF2B5EF4-FFF2-40B4-BE49-F238E27FC236}">
              <a16:creationId xmlns:a16="http://schemas.microsoft.com/office/drawing/2014/main" id="{00000000-0008-0000-0400-0000D006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284</xdr:row>
      <xdr:rowOff>0</xdr:rowOff>
    </xdr:from>
    <xdr:to>
      <xdr:col>5</xdr:col>
      <xdr:colOff>514350</xdr:colOff>
      <xdr:row>285</xdr:row>
      <xdr:rowOff>28575</xdr:rowOff>
    </xdr:to>
    <xdr:sp macro="" textlink="">
      <xdr:nvSpPr>
        <xdr:cNvPr id="1745" name="Text Box 2">
          <a:extLst>
            <a:ext uri="{FF2B5EF4-FFF2-40B4-BE49-F238E27FC236}">
              <a16:creationId xmlns:a16="http://schemas.microsoft.com/office/drawing/2014/main" id="{00000000-0008-0000-0400-0000D106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284</xdr:row>
      <xdr:rowOff>0</xdr:rowOff>
    </xdr:from>
    <xdr:to>
      <xdr:col>5</xdr:col>
      <xdr:colOff>514350</xdr:colOff>
      <xdr:row>285</xdr:row>
      <xdr:rowOff>28576</xdr:rowOff>
    </xdr:to>
    <xdr:sp macro="" textlink="">
      <xdr:nvSpPr>
        <xdr:cNvPr id="1746" name="Text Box 2">
          <a:extLst>
            <a:ext uri="{FF2B5EF4-FFF2-40B4-BE49-F238E27FC236}">
              <a16:creationId xmlns:a16="http://schemas.microsoft.com/office/drawing/2014/main" id="{00000000-0008-0000-0400-0000D206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284</xdr:row>
      <xdr:rowOff>0</xdr:rowOff>
    </xdr:from>
    <xdr:to>
      <xdr:col>5</xdr:col>
      <xdr:colOff>76200</xdr:colOff>
      <xdr:row>285</xdr:row>
      <xdr:rowOff>28576</xdr:rowOff>
    </xdr:to>
    <xdr:sp macro="" textlink="">
      <xdr:nvSpPr>
        <xdr:cNvPr id="1747" name="Text Box 2">
          <a:extLst>
            <a:ext uri="{FF2B5EF4-FFF2-40B4-BE49-F238E27FC236}">
              <a16:creationId xmlns:a16="http://schemas.microsoft.com/office/drawing/2014/main" id="{00000000-0008-0000-0400-0000D306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284</xdr:row>
      <xdr:rowOff>0</xdr:rowOff>
    </xdr:from>
    <xdr:to>
      <xdr:col>5</xdr:col>
      <xdr:colOff>76200</xdr:colOff>
      <xdr:row>285</xdr:row>
      <xdr:rowOff>28576</xdr:rowOff>
    </xdr:to>
    <xdr:sp macro="" textlink="">
      <xdr:nvSpPr>
        <xdr:cNvPr id="1748" name="Text Box 2">
          <a:extLst>
            <a:ext uri="{FF2B5EF4-FFF2-40B4-BE49-F238E27FC236}">
              <a16:creationId xmlns:a16="http://schemas.microsoft.com/office/drawing/2014/main" id="{00000000-0008-0000-0400-0000D406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284</xdr:row>
      <xdr:rowOff>0</xdr:rowOff>
    </xdr:from>
    <xdr:to>
      <xdr:col>5</xdr:col>
      <xdr:colOff>76200</xdr:colOff>
      <xdr:row>285</xdr:row>
      <xdr:rowOff>28576</xdr:rowOff>
    </xdr:to>
    <xdr:sp macro="" textlink="">
      <xdr:nvSpPr>
        <xdr:cNvPr id="1749" name="Text Box 2">
          <a:extLst>
            <a:ext uri="{FF2B5EF4-FFF2-40B4-BE49-F238E27FC236}">
              <a16:creationId xmlns:a16="http://schemas.microsoft.com/office/drawing/2014/main" id="{00000000-0008-0000-0400-0000D506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284</xdr:row>
      <xdr:rowOff>0</xdr:rowOff>
    </xdr:from>
    <xdr:to>
      <xdr:col>5</xdr:col>
      <xdr:colOff>76200</xdr:colOff>
      <xdr:row>285</xdr:row>
      <xdr:rowOff>28575</xdr:rowOff>
    </xdr:to>
    <xdr:sp macro="" textlink="">
      <xdr:nvSpPr>
        <xdr:cNvPr id="1750" name="Text Box 2">
          <a:extLst>
            <a:ext uri="{FF2B5EF4-FFF2-40B4-BE49-F238E27FC236}">
              <a16:creationId xmlns:a16="http://schemas.microsoft.com/office/drawing/2014/main" id="{00000000-0008-0000-0400-0000D606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284</xdr:row>
      <xdr:rowOff>0</xdr:rowOff>
    </xdr:from>
    <xdr:to>
      <xdr:col>5</xdr:col>
      <xdr:colOff>76200</xdr:colOff>
      <xdr:row>285</xdr:row>
      <xdr:rowOff>28576</xdr:rowOff>
    </xdr:to>
    <xdr:sp macro="" textlink="">
      <xdr:nvSpPr>
        <xdr:cNvPr id="1751" name="Text Box 2">
          <a:extLst>
            <a:ext uri="{FF2B5EF4-FFF2-40B4-BE49-F238E27FC236}">
              <a16:creationId xmlns:a16="http://schemas.microsoft.com/office/drawing/2014/main" id="{00000000-0008-0000-0400-0000D706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284</xdr:row>
      <xdr:rowOff>0</xdr:rowOff>
    </xdr:from>
    <xdr:to>
      <xdr:col>5</xdr:col>
      <xdr:colOff>76200</xdr:colOff>
      <xdr:row>285</xdr:row>
      <xdr:rowOff>28576</xdr:rowOff>
    </xdr:to>
    <xdr:sp macro="" textlink="">
      <xdr:nvSpPr>
        <xdr:cNvPr id="1752" name="Text Box 2">
          <a:extLst>
            <a:ext uri="{FF2B5EF4-FFF2-40B4-BE49-F238E27FC236}">
              <a16:creationId xmlns:a16="http://schemas.microsoft.com/office/drawing/2014/main" id="{00000000-0008-0000-0400-0000D806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284</xdr:row>
      <xdr:rowOff>0</xdr:rowOff>
    </xdr:from>
    <xdr:to>
      <xdr:col>5</xdr:col>
      <xdr:colOff>76200</xdr:colOff>
      <xdr:row>285</xdr:row>
      <xdr:rowOff>28575</xdr:rowOff>
    </xdr:to>
    <xdr:sp macro="" textlink="">
      <xdr:nvSpPr>
        <xdr:cNvPr id="1753" name="Text Box 2">
          <a:extLst>
            <a:ext uri="{FF2B5EF4-FFF2-40B4-BE49-F238E27FC236}">
              <a16:creationId xmlns:a16="http://schemas.microsoft.com/office/drawing/2014/main" id="{00000000-0008-0000-0400-0000D906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284</xdr:row>
      <xdr:rowOff>0</xdr:rowOff>
    </xdr:from>
    <xdr:to>
      <xdr:col>5</xdr:col>
      <xdr:colOff>514350</xdr:colOff>
      <xdr:row>285</xdr:row>
      <xdr:rowOff>28576</xdr:rowOff>
    </xdr:to>
    <xdr:sp macro="" textlink="">
      <xdr:nvSpPr>
        <xdr:cNvPr id="1754" name="Text Box 2">
          <a:extLst>
            <a:ext uri="{FF2B5EF4-FFF2-40B4-BE49-F238E27FC236}">
              <a16:creationId xmlns:a16="http://schemas.microsoft.com/office/drawing/2014/main" id="{00000000-0008-0000-0400-0000DA06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284</xdr:row>
      <xdr:rowOff>0</xdr:rowOff>
    </xdr:from>
    <xdr:to>
      <xdr:col>5</xdr:col>
      <xdr:colOff>514350</xdr:colOff>
      <xdr:row>285</xdr:row>
      <xdr:rowOff>28576</xdr:rowOff>
    </xdr:to>
    <xdr:sp macro="" textlink="">
      <xdr:nvSpPr>
        <xdr:cNvPr id="1755" name="Text Box 2">
          <a:extLst>
            <a:ext uri="{FF2B5EF4-FFF2-40B4-BE49-F238E27FC236}">
              <a16:creationId xmlns:a16="http://schemas.microsoft.com/office/drawing/2014/main" id="{00000000-0008-0000-0400-0000DB06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284</xdr:row>
      <xdr:rowOff>0</xdr:rowOff>
    </xdr:from>
    <xdr:to>
      <xdr:col>5</xdr:col>
      <xdr:colOff>514350</xdr:colOff>
      <xdr:row>285</xdr:row>
      <xdr:rowOff>28575</xdr:rowOff>
    </xdr:to>
    <xdr:sp macro="" textlink="">
      <xdr:nvSpPr>
        <xdr:cNvPr id="1756" name="Text Box 2">
          <a:extLst>
            <a:ext uri="{FF2B5EF4-FFF2-40B4-BE49-F238E27FC236}">
              <a16:creationId xmlns:a16="http://schemas.microsoft.com/office/drawing/2014/main" id="{00000000-0008-0000-0400-0000DC06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284</xdr:row>
      <xdr:rowOff>0</xdr:rowOff>
    </xdr:from>
    <xdr:to>
      <xdr:col>5</xdr:col>
      <xdr:colOff>514350</xdr:colOff>
      <xdr:row>285</xdr:row>
      <xdr:rowOff>28576</xdr:rowOff>
    </xdr:to>
    <xdr:sp macro="" textlink="">
      <xdr:nvSpPr>
        <xdr:cNvPr id="1757" name="Text Box 2">
          <a:extLst>
            <a:ext uri="{FF2B5EF4-FFF2-40B4-BE49-F238E27FC236}">
              <a16:creationId xmlns:a16="http://schemas.microsoft.com/office/drawing/2014/main" id="{00000000-0008-0000-0400-0000DD06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284</xdr:row>
      <xdr:rowOff>0</xdr:rowOff>
    </xdr:from>
    <xdr:to>
      <xdr:col>5</xdr:col>
      <xdr:colOff>76200</xdr:colOff>
      <xdr:row>285</xdr:row>
      <xdr:rowOff>28576</xdr:rowOff>
    </xdr:to>
    <xdr:sp macro="" textlink="">
      <xdr:nvSpPr>
        <xdr:cNvPr id="1758" name="Text Box 2">
          <a:extLst>
            <a:ext uri="{FF2B5EF4-FFF2-40B4-BE49-F238E27FC236}">
              <a16:creationId xmlns:a16="http://schemas.microsoft.com/office/drawing/2014/main" id="{00000000-0008-0000-0400-0000DE06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284</xdr:row>
      <xdr:rowOff>0</xdr:rowOff>
    </xdr:from>
    <xdr:to>
      <xdr:col>5</xdr:col>
      <xdr:colOff>76200</xdr:colOff>
      <xdr:row>285</xdr:row>
      <xdr:rowOff>28576</xdr:rowOff>
    </xdr:to>
    <xdr:sp macro="" textlink="">
      <xdr:nvSpPr>
        <xdr:cNvPr id="1759" name="Text Box 2">
          <a:extLst>
            <a:ext uri="{FF2B5EF4-FFF2-40B4-BE49-F238E27FC236}">
              <a16:creationId xmlns:a16="http://schemas.microsoft.com/office/drawing/2014/main" id="{00000000-0008-0000-0400-0000DF06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284</xdr:row>
      <xdr:rowOff>0</xdr:rowOff>
    </xdr:from>
    <xdr:to>
      <xdr:col>5</xdr:col>
      <xdr:colOff>76200</xdr:colOff>
      <xdr:row>285</xdr:row>
      <xdr:rowOff>28576</xdr:rowOff>
    </xdr:to>
    <xdr:sp macro="" textlink="">
      <xdr:nvSpPr>
        <xdr:cNvPr id="1760" name="Text Box 2">
          <a:extLst>
            <a:ext uri="{FF2B5EF4-FFF2-40B4-BE49-F238E27FC236}">
              <a16:creationId xmlns:a16="http://schemas.microsoft.com/office/drawing/2014/main" id="{00000000-0008-0000-0400-0000E006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284</xdr:row>
      <xdr:rowOff>0</xdr:rowOff>
    </xdr:from>
    <xdr:to>
      <xdr:col>5</xdr:col>
      <xdr:colOff>76200</xdr:colOff>
      <xdr:row>285</xdr:row>
      <xdr:rowOff>28575</xdr:rowOff>
    </xdr:to>
    <xdr:sp macro="" textlink="">
      <xdr:nvSpPr>
        <xdr:cNvPr id="1761" name="Text Box 2">
          <a:extLst>
            <a:ext uri="{FF2B5EF4-FFF2-40B4-BE49-F238E27FC236}">
              <a16:creationId xmlns:a16="http://schemas.microsoft.com/office/drawing/2014/main" id="{00000000-0008-0000-0400-0000E106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284</xdr:row>
      <xdr:rowOff>0</xdr:rowOff>
    </xdr:from>
    <xdr:to>
      <xdr:col>5</xdr:col>
      <xdr:colOff>76200</xdr:colOff>
      <xdr:row>285</xdr:row>
      <xdr:rowOff>28576</xdr:rowOff>
    </xdr:to>
    <xdr:sp macro="" textlink="">
      <xdr:nvSpPr>
        <xdr:cNvPr id="1762" name="Text Box 2">
          <a:extLst>
            <a:ext uri="{FF2B5EF4-FFF2-40B4-BE49-F238E27FC236}">
              <a16:creationId xmlns:a16="http://schemas.microsoft.com/office/drawing/2014/main" id="{00000000-0008-0000-0400-0000E206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284</xdr:row>
      <xdr:rowOff>0</xdr:rowOff>
    </xdr:from>
    <xdr:to>
      <xdr:col>5</xdr:col>
      <xdr:colOff>76200</xdr:colOff>
      <xdr:row>285</xdr:row>
      <xdr:rowOff>28576</xdr:rowOff>
    </xdr:to>
    <xdr:sp macro="" textlink="">
      <xdr:nvSpPr>
        <xdr:cNvPr id="1763" name="Text Box 2">
          <a:extLst>
            <a:ext uri="{FF2B5EF4-FFF2-40B4-BE49-F238E27FC236}">
              <a16:creationId xmlns:a16="http://schemas.microsoft.com/office/drawing/2014/main" id="{00000000-0008-0000-0400-0000E306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284</xdr:row>
      <xdr:rowOff>0</xdr:rowOff>
    </xdr:from>
    <xdr:to>
      <xdr:col>5</xdr:col>
      <xdr:colOff>76200</xdr:colOff>
      <xdr:row>285</xdr:row>
      <xdr:rowOff>28575</xdr:rowOff>
    </xdr:to>
    <xdr:sp macro="" textlink="">
      <xdr:nvSpPr>
        <xdr:cNvPr id="1764" name="Text Box 2">
          <a:extLst>
            <a:ext uri="{FF2B5EF4-FFF2-40B4-BE49-F238E27FC236}">
              <a16:creationId xmlns:a16="http://schemas.microsoft.com/office/drawing/2014/main" id="{00000000-0008-0000-0400-0000E406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284</xdr:row>
      <xdr:rowOff>0</xdr:rowOff>
    </xdr:from>
    <xdr:to>
      <xdr:col>5</xdr:col>
      <xdr:colOff>514350</xdr:colOff>
      <xdr:row>285</xdr:row>
      <xdr:rowOff>28576</xdr:rowOff>
    </xdr:to>
    <xdr:sp macro="" textlink="">
      <xdr:nvSpPr>
        <xdr:cNvPr id="1765" name="Text Box 2">
          <a:extLst>
            <a:ext uri="{FF2B5EF4-FFF2-40B4-BE49-F238E27FC236}">
              <a16:creationId xmlns:a16="http://schemas.microsoft.com/office/drawing/2014/main" id="{00000000-0008-0000-0400-0000E5060000}"/>
            </a:ext>
          </a:extLst>
        </xdr:cNvPr>
        <xdr:cNvSpPr txBox="1">
          <a:spLocks noChangeArrowheads="1"/>
        </xdr:cNvSpPr>
      </xdr:nvSpPr>
      <xdr:spPr bwMode="auto">
        <a:xfrm>
          <a:off x="6783265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284</xdr:row>
      <xdr:rowOff>0</xdr:rowOff>
    </xdr:from>
    <xdr:to>
      <xdr:col>5</xdr:col>
      <xdr:colOff>514350</xdr:colOff>
      <xdr:row>285</xdr:row>
      <xdr:rowOff>28576</xdr:rowOff>
    </xdr:to>
    <xdr:sp macro="" textlink="">
      <xdr:nvSpPr>
        <xdr:cNvPr id="1766" name="Text Box 2">
          <a:extLst>
            <a:ext uri="{FF2B5EF4-FFF2-40B4-BE49-F238E27FC236}">
              <a16:creationId xmlns:a16="http://schemas.microsoft.com/office/drawing/2014/main" id="{00000000-0008-0000-0400-0000E6060000}"/>
            </a:ext>
          </a:extLst>
        </xdr:cNvPr>
        <xdr:cNvSpPr txBox="1">
          <a:spLocks noChangeArrowheads="1"/>
        </xdr:cNvSpPr>
      </xdr:nvSpPr>
      <xdr:spPr bwMode="auto">
        <a:xfrm>
          <a:off x="6783265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285</xdr:row>
      <xdr:rowOff>0</xdr:rowOff>
    </xdr:from>
    <xdr:to>
      <xdr:col>5</xdr:col>
      <xdr:colOff>514350</xdr:colOff>
      <xdr:row>286</xdr:row>
      <xdr:rowOff>28574</xdr:rowOff>
    </xdr:to>
    <xdr:sp macro="" textlink="">
      <xdr:nvSpPr>
        <xdr:cNvPr id="1767" name="Text Box 2">
          <a:extLst>
            <a:ext uri="{FF2B5EF4-FFF2-40B4-BE49-F238E27FC236}">
              <a16:creationId xmlns:a16="http://schemas.microsoft.com/office/drawing/2014/main" id="{00000000-0008-0000-0400-0000E706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284</xdr:row>
      <xdr:rowOff>0</xdr:rowOff>
    </xdr:from>
    <xdr:to>
      <xdr:col>5</xdr:col>
      <xdr:colOff>514350</xdr:colOff>
      <xdr:row>285</xdr:row>
      <xdr:rowOff>28575</xdr:rowOff>
    </xdr:to>
    <xdr:sp macro="" textlink="">
      <xdr:nvSpPr>
        <xdr:cNvPr id="1768" name="Text Box 2">
          <a:extLst>
            <a:ext uri="{FF2B5EF4-FFF2-40B4-BE49-F238E27FC236}">
              <a16:creationId xmlns:a16="http://schemas.microsoft.com/office/drawing/2014/main" id="{00000000-0008-0000-0400-0000E8060000}"/>
            </a:ext>
          </a:extLst>
        </xdr:cNvPr>
        <xdr:cNvSpPr txBox="1">
          <a:spLocks noChangeArrowheads="1"/>
        </xdr:cNvSpPr>
      </xdr:nvSpPr>
      <xdr:spPr bwMode="auto">
        <a:xfrm>
          <a:off x="6783265" y="41712173"/>
          <a:ext cx="76200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284</xdr:row>
      <xdr:rowOff>0</xdr:rowOff>
    </xdr:from>
    <xdr:to>
      <xdr:col>5</xdr:col>
      <xdr:colOff>514350</xdr:colOff>
      <xdr:row>285</xdr:row>
      <xdr:rowOff>28576</xdr:rowOff>
    </xdr:to>
    <xdr:sp macro="" textlink="">
      <xdr:nvSpPr>
        <xdr:cNvPr id="1769" name="Text Box 2">
          <a:extLst>
            <a:ext uri="{FF2B5EF4-FFF2-40B4-BE49-F238E27FC236}">
              <a16:creationId xmlns:a16="http://schemas.microsoft.com/office/drawing/2014/main" id="{00000000-0008-0000-0400-0000E9060000}"/>
            </a:ext>
          </a:extLst>
        </xdr:cNvPr>
        <xdr:cNvSpPr txBox="1">
          <a:spLocks noChangeArrowheads="1"/>
        </xdr:cNvSpPr>
      </xdr:nvSpPr>
      <xdr:spPr bwMode="auto">
        <a:xfrm>
          <a:off x="6783265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285</xdr:row>
      <xdr:rowOff>0</xdr:rowOff>
    </xdr:from>
    <xdr:to>
      <xdr:col>5</xdr:col>
      <xdr:colOff>514350</xdr:colOff>
      <xdr:row>286</xdr:row>
      <xdr:rowOff>28576</xdr:rowOff>
    </xdr:to>
    <xdr:sp macro="" textlink="">
      <xdr:nvSpPr>
        <xdr:cNvPr id="1770" name="Text Box 2">
          <a:extLst>
            <a:ext uri="{FF2B5EF4-FFF2-40B4-BE49-F238E27FC236}">
              <a16:creationId xmlns:a16="http://schemas.microsoft.com/office/drawing/2014/main" id="{00000000-0008-0000-0400-0000EA06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285</xdr:row>
      <xdr:rowOff>0</xdr:rowOff>
    </xdr:from>
    <xdr:to>
      <xdr:col>5</xdr:col>
      <xdr:colOff>514350</xdr:colOff>
      <xdr:row>286</xdr:row>
      <xdr:rowOff>28575</xdr:rowOff>
    </xdr:to>
    <xdr:sp macro="" textlink="">
      <xdr:nvSpPr>
        <xdr:cNvPr id="1771" name="Text Box 2">
          <a:extLst>
            <a:ext uri="{FF2B5EF4-FFF2-40B4-BE49-F238E27FC236}">
              <a16:creationId xmlns:a16="http://schemas.microsoft.com/office/drawing/2014/main" id="{00000000-0008-0000-0400-0000EB06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284</xdr:row>
      <xdr:rowOff>0</xdr:rowOff>
    </xdr:from>
    <xdr:to>
      <xdr:col>5</xdr:col>
      <xdr:colOff>76200</xdr:colOff>
      <xdr:row>285</xdr:row>
      <xdr:rowOff>28576</xdr:rowOff>
    </xdr:to>
    <xdr:sp macro="" textlink="">
      <xdr:nvSpPr>
        <xdr:cNvPr id="1772" name="Text Box 2">
          <a:extLst>
            <a:ext uri="{FF2B5EF4-FFF2-40B4-BE49-F238E27FC236}">
              <a16:creationId xmlns:a16="http://schemas.microsoft.com/office/drawing/2014/main" id="{00000000-0008-0000-0400-0000EC06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284</xdr:row>
      <xdr:rowOff>0</xdr:rowOff>
    </xdr:from>
    <xdr:to>
      <xdr:col>5</xdr:col>
      <xdr:colOff>76200</xdr:colOff>
      <xdr:row>285</xdr:row>
      <xdr:rowOff>28576</xdr:rowOff>
    </xdr:to>
    <xdr:sp macro="" textlink="">
      <xdr:nvSpPr>
        <xdr:cNvPr id="1773" name="Text Box 2">
          <a:extLst>
            <a:ext uri="{FF2B5EF4-FFF2-40B4-BE49-F238E27FC236}">
              <a16:creationId xmlns:a16="http://schemas.microsoft.com/office/drawing/2014/main" id="{00000000-0008-0000-0400-0000ED06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285</xdr:row>
      <xdr:rowOff>0</xdr:rowOff>
    </xdr:from>
    <xdr:to>
      <xdr:col>5</xdr:col>
      <xdr:colOff>76200</xdr:colOff>
      <xdr:row>286</xdr:row>
      <xdr:rowOff>28574</xdr:rowOff>
    </xdr:to>
    <xdr:sp macro="" textlink="">
      <xdr:nvSpPr>
        <xdr:cNvPr id="1774" name="Text Box 2">
          <a:extLst>
            <a:ext uri="{FF2B5EF4-FFF2-40B4-BE49-F238E27FC236}">
              <a16:creationId xmlns:a16="http://schemas.microsoft.com/office/drawing/2014/main" id="{00000000-0008-0000-0400-0000EE06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284</xdr:row>
      <xdr:rowOff>0</xdr:rowOff>
    </xdr:from>
    <xdr:to>
      <xdr:col>5</xdr:col>
      <xdr:colOff>76200</xdr:colOff>
      <xdr:row>285</xdr:row>
      <xdr:rowOff>28576</xdr:rowOff>
    </xdr:to>
    <xdr:sp macro="" textlink="">
      <xdr:nvSpPr>
        <xdr:cNvPr id="1775" name="Text Box 2">
          <a:extLst>
            <a:ext uri="{FF2B5EF4-FFF2-40B4-BE49-F238E27FC236}">
              <a16:creationId xmlns:a16="http://schemas.microsoft.com/office/drawing/2014/main" id="{00000000-0008-0000-0400-0000EF06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284</xdr:row>
      <xdr:rowOff>0</xdr:rowOff>
    </xdr:from>
    <xdr:to>
      <xdr:col>5</xdr:col>
      <xdr:colOff>76200</xdr:colOff>
      <xdr:row>285</xdr:row>
      <xdr:rowOff>28575</xdr:rowOff>
    </xdr:to>
    <xdr:sp macro="" textlink="">
      <xdr:nvSpPr>
        <xdr:cNvPr id="1776" name="Text Box 2">
          <a:extLst>
            <a:ext uri="{FF2B5EF4-FFF2-40B4-BE49-F238E27FC236}">
              <a16:creationId xmlns:a16="http://schemas.microsoft.com/office/drawing/2014/main" id="{00000000-0008-0000-0400-0000F006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284</xdr:row>
      <xdr:rowOff>0</xdr:rowOff>
    </xdr:from>
    <xdr:to>
      <xdr:col>5</xdr:col>
      <xdr:colOff>76200</xdr:colOff>
      <xdr:row>285</xdr:row>
      <xdr:rowOff>28576</xdr:rowOff>
    </xdr:to>
    <xdr:sp macro="" textlink="">
      <xdr:nvSpPr>
        <xdr:cNvPr id="1777" name="Text Box 2">
          <a:extLst>
            <a:ext uri="{FF2B5EF4-FFF2-40B4-BE49-F238E27FC236}">
              <a16:creationId xmlns:a16="http://schemas.microsoft.com/office/drawing/2014/main" id="{00000000-0008-0000-0400-0000F106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285</xdr:row>
      <xdr:rowOff>0</xdr:rowOff>
    </xdr:from>
    <xdr:to>
      <xdr:col>5</xdr:col>
      <xdr:colOff>76200</xdr:colOff>
      <xdr:row>286</xdr:row>
      <xdr:rowOff>28574</xdr:rowOff>
    </xdr:to>
    <xdr:sp macro="" textlink="">
      <xdr:nvSpPr>
        <xdr:cNvPr id="1778" name="Text Box 2">
          <a:extLst>
            <a:ext uri="{FF2B5EF4-FFF2-40B4-BE49-F238E27FC236}">
              <a16:creationId xmlns:a16="http://schemas.microsoft.com/office/drawing/2014/main" id="{00000000-0008-0000-0400-0000F206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284</xdr:row>
      <xdr:rowOff>0</xdr:rowOff>
    </xdr:from>
    <xdr:to>
      <xdr:col>5</xdr:col>
      <xdr:colOff>76200</xdr:colOff>
      <xdr:row>285</xdr:row>
      <xdr:rowOff>28576</xdr:rowOff>
    </xdr:to>
    <xdr:sp macro="" textlink="">
      <xdr:nvSpPr>
        <xdr:cNvPr id="1779" name="Text Box 2">
          <a:extLst>
            <a:ext uri="{FF2B5EF4-FFF2-40B4-BE49-F238E27FC236}">
              <a16:creationId xmlns:a16="http://schemas.microsoft.com/office/drawing/2014/main" id="{00000000-0008-0000-0400-0000F306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285</xdr:row>
      <xdr:rowOff>0</xdr:rowOff>
    </xdr:from>
    <xdr:to>
      <xdr:col>5</xdr:col>
      <xdr:colOff>76200</xdr:colOff>
      <xdr:row>286</xdr:row>
      <xdr:rowOff>28576</xdr:rowOff>
    </xdr:to>
    <xdr:sp macro="" textlink="">
      <xdr:nvSpPr>
        <xdr:cNvPr id="1780" name="Text Box 2">
          <a:extLst>
            <a:ext uri="{FF2B5EF4-FFF2-40B4-BE49-F238E27FC236}">
              <a16:creationId xmlns:a16="http://schemas.microsoft.com/office/drawing/2014/main" id="{00000000-0008-0000-0400-0000F406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284</xdr:row>
      <xdr:rowOff>0</xdr:rowOff>
    </xdr:from>
    <xdr:to>
      <xdr:col>5</xdr:col>
      <xdr:colOff>76200</xdr:colOff>
      <xdr:row>285</xdr:row>
      <xdr:rowOff>28575</xdr:rowOff>
    </xdr:to>
    <xdr:sp macro="" textlink="">
      <xdr:nvSpPr>
        <xdr:cNvPr id="1781" name="Text Box 2">
          <a:extLst>
            <a:ext uri="{FF2B5EF4-FFF2-40B4-BE49-F238E27FC236}">
              <a16:creationId xmlns:a16="http://schemas.microsoft.com/office/drawing/2014/main" id="{00000000-0008-0000-0400-0000F506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285</xdr:row>
      <xdr:rowOff>0</xdr:rowOff>
    </xdr:from>
    <xdr:to>
      <xdr:col>5</xdr:col>
      <xdr:colOff>76200</xdr:colOff>
      <xdr:row>286</xdr:row>
      <xdr:rowOff>28575</xdr:rowOff>
    </xdr:to>
    <xdr:sp macro="" textlink="">
      <xdr:nvSpPr>
        <xdr:cNvPr id="1782" name="Text Box 2">
          <a:extLst>
            <a:ext uri="{FF2B5EF4-FFF2-40B4-BE49-F238E27FC236}">
              <a16:creationId xmlns:a16="http://schemas.microsoft.com/office/drawing/2014/main" id="{00000000-0008-0000-0400-0000F606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285</xdr:row>
      <xdr:rowOff>0</xdr:rowOff>
    </xdr:from>
    <xdr:to>
      <xdr:col>5</xdr:col>
      <xdr:colOff>514350</xdr:colOff>
      <xdr:row>286</xdr:row>
      <xdr:rowOff>28574</xdr:rowOff>
    </xdr:to>
    <xdr:sp macro="" textlink="">
      <xdr:nvSpPr>
        <xdr:cNvPr id="1783" name="Text Box 2">
          <a:extLst>
            <a:ext uri="{FF2B5EF4-FFF2-40B4-BE49-F238E27FC236}">
              <a16:creationId xmlns:a16="http://schemas.microsoft.com/office/drawing/2014/main" id="{00000000-0008-0000-0400-0000F706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285</xdr:row>
      <xdr:rowOff>0</xdr:rowOff>
    </xdr:from>
    <xdr:to>
      <xdr:col>5</xdr:col>
      <xdr:colOff>514350</xdr:colOff>
      <xdr:row>286</xdr:row>
      <xdr:rowOff>28574</xdr:rowOff>
    </xdr:to>
    <xdr:sp macro="" textlink="">
      <xdr:nvSpPr>
        <xdr:cNvPr id="1784" name="Text Box 2">
          <a:extLst>
            <a:ext uri="{FF2B5EF4-FFF2-40B4-BE49-F238E27FC236}">
              <a16:creationId xmlns:a16="http://schemas.microsoft.com/office/drawing/2014/main" id="{00000000-0008-0000-0400-0000F806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285</xdr:row>
      <xdr:rowOff>0</xdr:rowOff>
    </xdr:from>
    <xdr:to>
      <xdr:col>5</xdr:col>
      <xdr:colOff>514350</xdr:colOff>
      <xdr:row>286</xdr:row>
      <xdr:rowOff>28573</xdr:rowOff>
    </xdr:to>
    <xdr:sp macro="" textlink="">
      <xdr:nvSpPr>
        <xdr:cNvPr id="1785" name="Text Box 2">
          <a:extLst>
            <a:ext uri="{FF2B5EF4-FFF2-40B4-BE49-F238E27FC236}">
              <a16:creationId xmlns:a16="http://schemas.microsoft.com/office/drawing/2014/main" id="{00000000-0008-0000-0400-0000F906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285</xdr:row>
      <xdr:rowOff>0</xdr:rowOff>
    </xdr:from>
    <xdr:to>
      <xdr:col>5</xdr:col>
      <xdr:colOff>514350</xdr:colOff>
      <xdr:row>286</xdr:row>
      <xdr:rowOff>28574</xdr:rowOff>
    </xdr:to>
    <xdr:sp macro="" textlink="">
      <xdr:nvSpPr>
        <xdr:cNvPr id="1786" name="Text Box 2">
          <a:extLst>
            <a:ext uri="{FF2B5EF4-FFF2-40B4-BE49-F238E27FC236}">
              <a16:creationId xmlns:a16="http://schemas.microsoft.com/office/drawing/2014/main" id="{00000000-0008-0000-0400-0000FA06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285</xdr:row>
      <xdr:rowOff>0</xdr:rowOff>
    </xdr:from>
    <xdr:to>
      <xdr:col>5</xdr:col>
      <xdr:colOff>514350</xdr:colOff>
      <xdr:row>286</xdr:row>
      <xdr:rowOff>28573</xdr:rowOff>
    </xdr:to>
    <xdr:sp macro="" textlink="">
      <xdr:nvSpPr>
        <xdr:cNvPr id="1787" name="Text Box 2">
          <a:extLst>
            <a:ext uri="{FF2B5EF4-FFF2-40B4-BE49-F238E27FC236}">
              <a16:creationId xmlns:a16="http://schemas.microsoft.com/office/drawing/2014/main" id="{00000000-0008-0000-0400-0000FB06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285</xdr:row>
      <xdr:rowOff>0</xdr:rowOff>
    </xdr:from>
    <xdr:to>
      <xdr:col>5</xdr:col>
      <xdr:colOff>76200</xdr:colOff>
      <xdr:row>286</xdr:row>
      <xdr:rowOff>28574</xdr:rowOff>
    </xdr:to>
    <xdr:sp macro="" textlink="">
      <xdr:nvSpPr>
        <xdr:cNvPr id="1788" name="Text Box 2">
          <a:extLst>
            <a:ext uri="{FF2B5EF4-FFF2-40B4-BE49-F238E27FC236}">
              <a16:creationId xmlns:a16="http://schemas.microsoft.com/office/drawing/2014/main" id="{00000000-0008-0000-0400-0000FC06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285</xdr:row>
      <xdr:rowOff>0</xdr:rowOff>
    </xdr:from>
    <xdr:to>
      <xdr:col>5</xdr:col>
      <xdr:colOff>76200</xdr:colOff>
      <xdr:row>286</xdr:row>
      <xdr:rowOff>28574</xdr:rowOff>
    </xdr:to>
    <xdr:sp macro="" textlink="">
      <xdr:nvSpPr>
        <xdr:cNvPr id="1789" name="Text Box 2">
          <a:extLst>
            <a:ext uri="{FF2B5EF4-FFF2-40B4-BE49-F238E27FC236}">
              <a16:creationId xmlns:a16="http://schemas.microsoft.com/office/drawing/2014/main" id="{00000000-0008-0000-0400-0000FD06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285</xdr:row>
      <xdr:rowOff>0</xdr:rowOff>
    </xdr:from>
    <xdr:to>
      <xdr:col>5</xdr:col>
      <xdr:colOff>76200</xdr:colOff>
      <xdr:row>286</xdr:row>
      <xdr:rowOff>28574</xdr:rowOff>
    </xdr:to>
    <xdr:sp macro="" textlink="">
      <xdr:nvSpPr>
        <xdr:cNvPr id="1790" name="Text Box 2">
          <a:extLst>
            <a:ext uri="{FF2B5EF4-FFF2-40B4-BE49-F238E27FC236}">
              <a16:creationId xmlns:a16="http://schemas.microsoft.com/office/drawing/2014/main" id="{00000000-0008-0000-0400-0000FE06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285</xdr:row>
      <xdr:rowOff>0</xdr:rowOff>
    </xdr:from>
    <xdr:to>
      <xdr:col>5</xdr:col>
      <xdr:colOff>76200</xdr:colOff>
      <xdr:row>286</xdr:row>
      <xdr:rowOff>28573</xdr:rowOff>
    </xdr:to>
    <xdr:sp macro="" textlink="">
      <xdr:nvSpPr>
        <xdr:cNvPr id="1791" name="Text Box 2">
          <a:extLst>
            <a:ext uri="{FF2B5EF4-FFF2-40B4-BE49-F238E27FC236}">
              <a16:creationId xmlns:a16="http://schemas.microsoft.com/office/drawing/2014/main" id="{00000000-0008-0000-0400-0000FF06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285</xdr:row>
      <xdr:rowOff>0</xdr:rowOff>
    </xdr:from>
    <xdr:to>
      <xdr:col>5</xdr:col>
      <xdr:colOff>76200</xdr:colOff>
      <xdr:row>286</xdr:row>
      <xdr:rowOff>28574</xdr:rowOff>
    </xdr:to>
    <xdr:sp macro="" textlink="">
      <xdr:nvSpPr>
        <xdr:cNvPr id="1792" name="Text Box 2">
          <a:extLst>
            <a:ext uri="{FF2B5EF4-FFF2-40B4-BE49-F238E27FC236}">
              <a16:creationId xmlns:a16="http://schemas.microsoft.com/office/drawing/2014/main" id="{00000000-0008-0000-0400-000000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285</xdr:row>
      <xdr:rowOff>0</xdr:rowOff>
    </xdr:from>
    <xdr:to>
      <xdr:col>5</xdr:col>
      <xdr:colOff>76200</xdr:colOff>
      <xdr:row>286</xdr:row>
      <xdr:rowOff>28574</xdr:rowOff>
    </xdr:to>
    <xdr:sp macro="" textlink="">
      <xdr:nvSpPr>
        <xdr:cNvPr id="1793" name="Text Box 2">
          <a:extLst>
            <a:ext uri="{FF2B5EF4-FFF2-40B4-BE49-F238E27FC236}">
              <a16:creationId xmlns:a16="http://schemas.microsoft.com/office/drawing/2014/main" id="{00000000-0008-0000-0400-000001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285</xdr:row>
      <xdr:rowOff>0</xdr:rowOff>
    </xdr:from>
    <xdr:to>
      <xdr:col>5</xdr:col>
      <xdr:colOff>76200</xdr:colOff>
      <xdr:row>286</xdr:row>
      <xdr:rowOff>28573</xdr:rowOff>
    </xdr:to>
    <xdr:sp macro="" textlink="">
      <xdr:nvSpPr>
        <xdr:cNvPr id="1794" name="Text Box 2">
          <a:extLst>
            <a:ext uri="{FF2B5EF4-FFF2-40B4-BE49-F238E27FC236}">
              <a16:creationId xmlns:a16="http://schemas.microsoft.com/office/drawing/2014/main" id="{00000000-0008-0000-0400-000002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285</xdr:row>
      <xdr:rowOff>0</xdr:rowOff>
    </xdr:from>
    <xdr:to>
      <xdr:col>5</xdr:col>
      <xdr:colOff>514350</xdr:colOff>
      <xdr:row>286</xdr:row>
      <xdr:rowOff>28574</xdr:rowOff>
    </xdr:to>
    <xdr:sp macro="" textlink="">
      <xdr:nvSpPr>
        <xdr:cNvPr id="1795" name="Text Box 2">
          <a:extLst>
            <a:ext uri="{FF2B5EF4-FFF2-40B4-BE49-F238E27FC236}">
              <a16:creationId xmlns:a16="http://schemas.microsoft.com/office/drawing/2014/main" id="{00000000-0008-0000-0400-00000307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285</xdr:row>
      <xdr:rowOff>0</xdr:rowOff>
    </xdr:from>
    <xdr:to>
      <xdr:col>5</xdr:col>
      <xdr:colOff>514350</xdr:colOff>
      <xdr:row>286</xdr:row>
      <xdr:rowOff>28574</xdr:rowOff>
    </xdr:to>
    <xdr:sp macro="" textlink="">
      <xdr:nvSpPr>
        <xdr:cNvPr id="1796" name="Text Box 2">
          <a:extLst>
            <a:ext uri="{FF2B5EF4-FFF2-40B4-BE49-F238E27FC236}">
              <a16:creationId xmlns:a16="http://schemas.microsoft.com/office/drawing/2014/main" id="{00000000-0008-0000-0400-00000407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285</xdr:row>
      <xdr:rowOff>0</xdr:rowOff>
    </xdr:from>
    <xdr:to>
      <xdr:col>5</xdr:col>
      <xdr:colOff>514350</xdr:colOff>
      <xdr:row>286</xdr:row>
      <xdr:rowOff>28573</xdr:rowOff>
    </xdr:to>
    <xdr:sp macro="" textlink="">
      <xdr:nvSpPr>
        <xdr:cNvPr id="1797" name="Text Box 2">
          <a:extLst>
            <a:ext uri="{FF2B5EF4-FFF2-40B4-BE49-F238E27FC236}">
              <a16:creationId xmlns:a16="http://schemas.microsoft.com/office/drawing/2014/main" id="{00000000-0008-0000-0400-00000507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285</xdr:row>
      <xdr:rowOff>0</xdr:rowOff>
    </xdr:from>
    <xdr:to>
      <xdr:col>5</xdr:col>
      <xdr:colOff>514350</xdr:colOff>
      <xdr:row>286</xdr:row>
      <xdr:rowOff>28574</xdr:rowOff>
    </xdr:to>
    <xdr:sp macro="" textlink="">
      <xdr:nvSpPr>
        <xdr:cNvPr id="1798" name="Text Box 2">
          <a:extLst>
            <a:ext uri="{FF2B5EF4-FFF2-40B4-BE49-F238E27FC236}">
              <a16:creationId xmlns:a16="http://schemas.microsoft.com/office/drawing/2014/main" id="{00000000-0008-0000-0400-00000607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285</xdr:row>
      <xdr:rowOff>0</xdr:rowOff>
    </xdr:from>
    <xdr:to>
      <xdr:col>5</xdr:col>
      <xdr:colOff>76200</xdr:colOff>
      <xdr:row>286</xdr:row>
      <xdr:rowOff>28574</xdr:rowOff>
    </xdr:to>
    <xdr:sp macro="" textlink="">
      <xdr:nvSpPr>
        <xdr:cNvPr id="1799" name="Text Box 2">
          <a:extLst>
            <a:ext uri="{FF2B5EF4-FFF2-40B4-BE49-F238E27FC236}">
              <a16:creationId xmlns:a16="http://schemas.microsoft.com/office/drawing/2014/main" id="{00000000-0008-0000-0400-000007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285</xdr:row>
      <xdr:rowOff>0</xdr:rowOff>
    </xdr:from>
    <xdr:to>
      <xdr:col>5</xdr:col>
      <xdr:colOff>76200</xdr:colOff>
      <xdr:row>286</xdr:row>
      <xdr:rowOff>28574</xdr:rowOff>
    </xdr:to>
    <xdr:sp macro="" textlink="">
      <xdr:nvSpPr>
        <xdr:cNvPr id="1800" name="Text Box 2">
          <a:extLst>
            <a:ext uri="{FF2B5EF4-FFF2-40B4-BE49-F238E27FC236}">
              <a16:creationId xmlns:a16="http://schemas.microsoft.com/office/drawing/2014/main" id="{00000000-0008-0000-0400-000008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285</xdr:row>
      <xdr:rowOff>0</xdr:rowOff>
    </xdr:from>
    <xdr:to>
      <xdr:col>5</xdr:col>
      <xdr:colOff>76200</xdr:colOff>
      <xdr:row>286</xdr:row>
      <xdr:rowOff>28574</xdr:rowOff>
    </xdr:to>
    <xdr:sp macro="" textlink="">
      <xdr:nvSpPr>
        <xdr:cNvPr id="1801" name="Text Box 2">
          <a:extLst>
            <a:ext uri="{FF2B5EF4-FFF2-40B4-BE49-F238E27FC236}">
              <a16:creationId xmlns:a16="http://schemas.microsoft.com/office/drawing/2014/main" id="{00000000-0008-0000-0400-000009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285</xdr:row>
      <xdr:rowOff>0</xdr:rowOff>
    </xdr:from>
    <xdr:to>
      <xdr:col>5</xdr:col>
      <xdr:colOff>76200</xdr:colOff>
      <xdr:row>286</xdr:row>
      <xdr:rowOff>28573</xdr:rowOff>
    </xdr:to>
    <xdr:sp macro="" textlink="">
      <xdr:nvSpPr>
        <xdr:cNvPr id="1802" name="Text Box 2">
          <a:extLst>
            <a:ext uri="{FF2B5EF4-FFF2-40B4-BE49-F238E27FC236}">
              <a16:creationId xmlns:a16="http://schemas.microsoft.com/office/drawing/2014/main" id="{00000000-0008-0000-0400-00000A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285</xdr:row>
      <xdr:rowOff>0</xdr:rowOff>
    </xdr:from>
    <xdr:to>
      <xdr:col>5</xdr:col>
      <xdr:colOff>76200</xdr:colOff>
      <xdr:row>286</xdr:row>
      <xdr:rowOff>28574</xdr:rowOff>
    </xdr:to>
    <xdr:sp macro="" textlink="">
      <xdr:nvSpPr>
        <xdr:cNvPr id="1803" name="Text Box 2">
          <a:extLst>
            <a:ext uri="{FF2B5EF4-FFF2-40B4-BE49-F238E27FC236}">
              <a16:creationId xmlns:a16="http://schemas.microsoft.com/office/drawing/2014/main" id="{00000000-0008-0000-0400-00000B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285</xdr:row>
      <xdr:rowOff>0</xdr:rowOff>
    </xdr:from>
    <xdr:to>
      <xdr:col>5</xdr:col>
      <xdr:colOff>76200</xdr:colOff>
      <xdr:row>286</xdr:row>
      <xdr:rowOff>28574</xdr:rowOff>
    </xdr:to>
    <xdr:sp macro="" textlink="">
      <xdr:nvSpPr>
        <xdr:cNvPr id="1804" name="Text Box 2">
          <a:extLst>
            <a:ext uri="{FF2B5EF4-FFF2-40B4-BE49-F238E27FC236}">
              <a16:creationId xmlns:a16="http://schemas.microsoft.com/office/drawing/2014/main" id="{00000000-0008-0000-0400-00000C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285</xdr:row>
      <xdr:rowOff>0</xdr:rowOff>
    </xdr:from>
    <xdr:to>
      <xdr:col>5</xdr:col>
      <xdr:colOff>76200</xdr:colOff>
      <xdr:row>286</xdr:row>
      <xdr:rowOff>28573</xdr:rowOff>
    </xdr:to>
    <xdr:sp macro="" textlink="">
      <xdr:nvSpPr>
        <xdr:cNvPr id="1805" name="Text Box 2">
          <a:extLst>
            <a:ext uri="{FF2B5EF4-FFF2-40B4-BE49-F238E27FC236}">
              <a16:creationId xmlns:a16="http://schemas.microsoft.com/office/drawing/2014/main" id="{00000000-0008-0000-0400-00000D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285</xdr:row>
      <xdr:rowOff>0</xdr:rowOff>
    </xdr:from>
    <xdr:to>
      <xdr:col>5</xdr:col>
      <xdr:colOff>514350</xdr:colOff>
      <xdr:row>286</xdr:row>
      <xdr:rowOff>28574</xdr:rowOff>
    </xdr:to>
    <xdr:sp macro="" textlink="">
      <xdr:nvSpPr>
        <xdr:cNvPr id="1806" name="Text Box 2">
          <a:extLst>
            <a:ext uri="{FF2B5EF4-FFF2-40B4-BE49-F238E27FC236}">
              <a16:creationId xmlns:a16="http://schemas.microsoft.com/office/drawing/2014/main" id="{00000000-0008-0000-0400-00000E07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285</xdr:row>
      <xdr:rowOff>0</xdr:rowOff>
    </xdr:from>
    <xdr:to>
      <xdr:col>5</xdr:col>
      <xdr:colOff>514350</xdr:colOff>
      <xdr:row>286</xdr:row>
      <xdr:rowOff>28574</xdr:rowOff>
    </xdr:to>
    <xdr:sp macro="" textlink="">
      <xdr:nvSpPr>
        <xdr:cNvPr id="1807" name="Text Box 2">
          <a:extLst>
            <a:ext uri="{FF2B5EF4-FFF2-40B4-BE49-F238E27FC236}">
              <a16:creationId xmlns:a16="http://schemas.microsoft.com/office/drawing/2014/main" id="{00000000-0008-0000-0400-00000F07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285</xdr:row>
      <xdr:rowOff>0</xdr:rowOff>
    </xdr:from>
    <xdr:to>
      <xdr:col>5</xdr:col>
      <xdr:colOff>514350</xdr:colOff>
      <xdr:row>286</xdr:row>
      <xdr:rowOff>28573</xdr:rowOff>
    </xdr:to>
    <xdr:sp macro="" textlink="">
      <xdr:nvSpPr>
        <xdr:cNvPr id="1808" name="Text Box 2">
          <a:extLst>
            <a:ext uri="{FF2B5EF4-FFF2-40B4-BE49-F238E27FC236}">
              <a16:creationId xmlns:a16="http://schemas.microsoft.com/office/drawing/2014/main" id="{00000000-0008-0000-0400-00001007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285</xdr:row>
      <xdr:rowOff>0</xdr:rowOff>
    </xdr:from>
    <xdr:to>
      <xdr:col>5</xdr:col>
      <xdr:colOff>514350</xdr:colOff>
      <xdr:row>286</xdr:row>
      <xdr:rowOff>28574</xdr:rowOff>
    </xdr:to>
    <xdr:sp macro="" textlink="">
      <xdr:nvSpPr>
        <xdr:cNvPr id="1809" name="Text Box 2">
          <a:extLst>
            <a:ext uri="{FF2B5EF4-FFF2-40B4-BE49-F238E27FC236}">
              <a16:creationId xmlns:a16="http://schemas.microsoft.com/office/drawing/2014/main" id="{00000000-0008-0000-0400-00001107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285</xdr:row>
      <xdr:rowOff>0</xdr:rowOff>
    </xdr:from>
    <xdr:to>
      <xdr:col>5</xdr:col>
      <xdr:colOff>76200</xdr:colOff>
      <xdr:row>286</xdr:row>
      <xdr:rowOff>28574</xdr:rowOff>
    </xdr:to>
    <xdr:sp macro="" textlink="">
      <xdr:nvSpPr>
        <xdr:cNvPr id="1810" name="Text Box 2">
          <a:extLst>
            <a:ext uri="{FF2B5EF4-FFF2-40B4-BE49-F238E27FC236}">
              <a16:creationId xmlns:a16="http://schemas.microsoft.com/office/drawing/2014/main" id="{00000000-0008-0000-0400-000012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285</xdr:row>
      <xdr:rowOff>0</xdr:rowOff>
    </xdr:from>
    <xdr:to>
      <xdr:col>5</xdr:col>
      <xdr:colOff>76200</xdr:colOff>
      <xdr:row>286</xdr:row>
      <xdr:rowOff>28574</xdr:rowOff>
    </xdr:to>
    <xdr:sp macro="" textlink="">
      <xdr:nvSpPr>
        <xdr:cNvPr id="1811" name="Text Box 2">
          <a:extLst>
            <a:ext uri="{FF2B5EF4-FFF2-40B4-BE49-F238E27FC236}">
              <a16:creationId xmlns:a16="http://schemas.microsoft.com/office/drawing/2014/main" id="{00000000-0008-0000-0400-000013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285</xdr:row>
      <xdr:rowOff>0</xdr:rowOff>
    </xdr:from>
    <xdr:to>
      <xdr:col>5</xdr:col>
      <xdr:colOff>76200</xdr:colOff>
      <xdr:row>286</xdr:row>
      <xdr:rowOff>28574</xdr:rowOff>
    </xdr:to>
    <xdr:sp macro="" textlink="">
      <xdr:nvSpPr>
        <xdr:cNvPr id="1812" name="Text Box 2">
          <a:extLst>
            <a:ext uri="{FF2B5EF4-FFF2-40B4-BE49-F238E27FC236}">
              <a16:creationId xmlns:a16="http://schemas.microsoft.com/office/drawing/2014/main" id="{00000000-0008-0000-0400-000014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285</xdr:row>
      <xdr:rowOff>0</xdr:rowOff>
    </xdr:from>
    <xdr:to>
      <xdr:col>5</xdr:col>
      <xdr:colOff>76200</xdr:colOff>
      <xdr:row>286</xdr:row>
      <xdr:rowOff>28573</xdr:rowOff>
    </xdr:to>
    <xdr:sp macro="" textlink="">
      <xdr:nvSpPr>
        <xdr:cNvPr id="1813" name="Text Box 2">
          <a:extLst>
            <a:ext uri="{FF2B5EF4-FFF2-40B4-BE49-F238E27FC236}">
              <a16:creationId xmlns:a16="http://schemas.microsoft.com/office/drawing/2014/main" id="{00000000-0008-0000-0400-000015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285</xdr:row>
      <xdr:rowOff>0</xdr:rowOff>
    </xdr:from>
    <xdr:to>
      <xdr:col>5</xdr:col>
      <xdr:colOff>76200</xdr:colOff>
      <xdr:row>286</xdr:row>
      <xdr:rowOff>28574</xdr:rowOff>
    </xdr:to>
    <xdr:sp macro="" textlink="">
      <xdr:nvSpPr>
        <xdr:cNvPr id="1814" name="Text Box 2">
          <a:extLst>
            <a:ext uri="{FF2B5EF4-FFF2-40B4-BE49-F238E27FC236}">
              <a16:creationId xmlns:a16="http://schemas.microsoft.com/office/drawing/2014/main" id="{00000000-0008-0000-0400-000016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285</xdr:row>
      <xdr:rowOff>0</xdr:rowOff>
    </xdr:from>
    <xdr:to>
      <xdr:col>5</xdr:col>
      <xdr:colOff>76200</xdr:colOff>
      <xdr:row>286</xdr:row>
      <xdr:rowOff>28574</xdr:rowOff>
    </xdr:to>
    <xdr:sp macro="" textlink="">
      <xdr:nvSpPr>
        <xdr:cNvPr id="1815" name="Text Box 2">
          <a:extLst>
            <a:ext uri="{FF2B5EF4-FFF2-40B4-BE49-F238E27FC236}">
              <a16:creationId xmlns:a16="http://schemas.microsoft.com/office/drawing/2014/main" id="{00000000-0008-0000-0400-000017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285</xdr:row>
      <xdr:rowOff>0</xdr:rowOff>
    </xdr:from>
    <xdr:to>
      <xdr:col>5</xdr:col>
      <xdr:colOff>76200</xdr:colOff>
      <xdr:row>286</xdr:row>
      <xdr:rowOff>28573</xdr:rowOff>
    </xdr:to>
    <xdr:sp macro="" textlink="">
      <xdr:nvSpPr>
        <xdr:cNvPr id="1816" name="Text Box 2">
          <a:extLst>
            <a:ext uri="{FF2B5EF4-FFF2-40B4-BE49-F238E27FC236}">
              <a16:creationId xmlns:a16="http://schemas.microsoft.com/office/drawing/2014/main" id="{00000000-0008-0000-0400-000018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285</xdr:row>
      <xdr:rowOff>0</xdr:rowOff>
    </xdr:from>
    <xdr:to>
      <xdr:col>5</xdr:col>
      <xdr:colOff>514350</xdr:colOff>
      <xdr:row>286</xdr:row>
      <xdr:rowOff>28574</xdr:rowOff>
    </xdr:to>
    <xdr:sp macro="" textlink="">
      <xdr:nvSpPr>
        <xdr:cNvPr id="1817" name="Text Box 2">
          <a:extLst>
            <a:ext uri="{FF2B5EF4-FFF2-40B4-BE49-F238E27FC236}">
              <a16:creationId xmlns:a16="http://schemas.microsoft.com/office/drawing/2014/main" id="{00000000-0008-0000-0400-000019070000}"/>
            </a:ext>
          </a:extLst>
        </xdr:cNvPr>
        <xdr:cNvSpPr txBox="1">
          <a:spLocks noChangeArrowheads="1"/>
        </xdr:cNvSpPr>
      </xdr:nvSpPr>
      <xdr:spPr bwMode="auto">
        <a:xfrm>
          <a:off x="6783265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285</xdr:row>
      <xdr:rowOff>0</xdr:rowOff>
    </xdr:from>
    <xdr:to>
      <xdr:col>5</xdr:col>
      <xdr:colOff>514350</xdr:colOff>
      <xdr:row>286</xdr:row>
      <xdr:rowOff>28574</xdr:rowOff>
    </xdr:to>
    <xdr:sp macro="" textlink="">
      <xdr:nvSpPr>
        <xdr:cNvPr id="1818" name="Text Box 2">
          <a:extLst>
            <a:ext uri="{FF2B5EF4-FFF2-40B4-BE49-F238E27FC236}">
              <a16:creationId xmlns:a16="http://schemas.microsoft.com/office/drawing/2014/main" id="{00000000-0008-0000-0400-00001A070000}"/>
            </a:ext>
          </a:extLst>
        </xdr:cNvPr>
        <xdr:cNvSpPr txBox="1">
          <a:spLocks noChangeArrowheads="1"/>
        </xdr:cNvSpPr>
      </xdr:nvSpPr>
      <xdr:spPr bwMode="auto">
        <a:xfrm>
          <a:off x="6783265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286</xdr:row>
      <xdr:rowOff>0</xdr:rowOff>
    </xdr:from>
    <xdr:to>
      <xdr:col>5</xdr:col>
      <xdr:colOff>514350</xdr:colOff>
      <xdr:row>287</xdr:row>
      <xdr:rowOff>28575</xdr:rowOff>
    </xdr:to>
    <xdr:sp macro="" textlink="">
      <xdr:nvSpPr>
        <xdr:cNvPr id="1819" name="Text Box 2">
          <a:extLst>
            <a:ext uri="{FF2B5EF4-FFF2-40B4-BE49-F238E27FC236}">
              <a16:creationId xmlns:a16="http://schemas.microsoft.com/office/drawing/2014/main" id="{00000000-0008-0000-0400-00001B07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285</xdr:row>
      <xdr:rowOff>0</xdr:rowOff>
    </xdr:from>
    <xdr:to>
      <xdr:col>5</xdr:col>
      <xdr:colOff>514350</xdr:colOff>
      <xdr:row>286</xdr:row>
      <xdr:rowOff>28573</xdr:rowOff>
    </xdr:to>
    <xdr:sp macro="" textlink="">
      <xdr:nvSpPr>
        <xdr:cNvPr id="1820" name="Text Box 2">
          <a:extLst>
            <a:ext uri="{FF2B5EF4-FFF2-40B4-BE49-F238E27FC236}">
              <a16:creationId xmlns:a16="http://schemas.microsoft.com/office/drawing/2014/main" id="{00000000-0008-0000-0400-00001C070000}"/>
            </a:ext>
          </a:extLst>
        </xdr:cNvPr>
        <xdr:cNvSpPr txBox="1">
          <a:spLocks noChangeArrowheads="1"/>
        </xdr:cNvSpPr>
      </xdr:nvSpPr>
      <xdr:spPr bwMode="auto">
        <a:xfrm>
          <a:off x="6783265" y="41712173"/>
          <a:ext cx="76200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285</xdr:row>
      <xdr:rowOff>0</xdr:rowOff>
    </xdr:from>
    <xdr:to>
      <xdr:col>5</xdr:col>
      <xdr:colOff>514350</xdr:colOff>
      <xdr:row>286</xdr:row>
      <xdr:rowOff>28574</xdr:rowOff>
    </xdr:to>
    <xdr:sp macro="" textlink="">
      <xdr:nvSpPr>
        <xdr:cNvPr id="1821" name="Text Box 2">
          <a:extLst>
            <a:ext uri="{FF2B5EF4-FFF2-40B4-BE49-F238E27FC236}">
              <a16:creationId xmlns:a16="http://schemas.microsoft.com/office/drawing/2014/main" id="{00000000-0008-0000-0400-00001D070000}"/>
            </a:ext>
          </a:extLst>
        </xdr:cNvPr>
        <xdr:cNvSpPr txBox="1">
          <a:spLocks noChangeArrowheads="1"/>
        </xdr:cNvSpPr>
      </xdr:nvSpPr>
      <xdr:spPr bwMode="auto">
        <a:xfrm>
          <a:off x="6783265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286</xdr:row>
      <xdr:rowOff>0</xdr:rowOff>
    </xdr:from>
    <xdr:to>
      <xdr:col>5</xdr:col>
      <xdr:colOff>514350</xdr:colOff>
      <xdr:row>287</xdr:row>
      <xdr:rowOff>28577</xdr:rowOff>
    </xdr:to>
    <xdr:sp macro="" textlink="">
      <xdr:nvSpPr>
        <xdr:cNvPr id="1822" name="Text Box 2">
          <a:extLst>
            <a:ext uri="{FF2B5EF4-FFF2-40B4-BE49-F238E27FC236}">
              <a16:creationId xmlns:a16="http://schemas.microsoft.com/office/drawing/2014/main" id="{00000000-0008-0000-0400-00001E07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286</xdr:row>
      <xdr:rowOff>0</xdr:rowOff>
    </xdr:from>
    <xdr:to>
      <xdr:col>5</xdr:col>
      <xdr:colOff>514350</xdr:colOff>
      <xdr:row>287</xdr:row>
      <xdr:rowOff>28576</xdr:rowOff>
    </xdr:to>
    <xdr:sp macro="" textlink="">
      <xdr:nvSpPr>
        <xdr:cNvPr id="1823" name="Text Box 2">
          <a:extLst>
            <a:ext uri="{FF2B5EF4-FFF2-40B4-BE49-F238E27FC236}">
              <a16:creationId xmlns:a16="http://schemas.microsoft.com/office/drawing/2014/main" id="{00000000-0008-0000-0400-00001F07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285</xdr:row>
      <xdr:rowOff>0</xdr:rowOff>
    </xdr:from>
    <xdr:to>
      <xdr:col>5</xdr:col>
      <xdr:colOff>76200</xdr:colOff>
      <xdr:row>286</xdr:row>
      <xdr:rowOff>28574</xdr:rowOff>
    </xdr:to>
    <xdr:sp macro="" textlink="">
      <xdr:nvSpPr>
        <xdr:cNvPr id="1824" name="Text Box 2">
          <a:extLst>
            <a:ext uri="{FF2B5EF4-FFF2-40B4-BE49-F238E27FC236}">
              <a16:creationId xmlns:a16="http://schemas.microsoft.com/office/drawing/2014/main" id="{00000000-0008-0000-0400-00002007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285</xdr:row>
      <xdr:rowOff>0</xdr:rowOff>
    </xdr:from>
    <xdr:to>
      <xdr:col>5</xdr:col>
      <xdr:colOff>76200</xdr:colOff>
      <xdr:row>286</xdr:row>
      <xdr:rowOff>28574</xdr:rowOff>
    </xdr:to>
    <xdr:sp macro="" textlink="">
      <xdr:nvSpPr>
        <xdr:cNvPr id="1825" name="Text Box 2">
          <a:extLst>
            <a:ext uri="{FF2B5EF4-FFF2-40B4-BE49-F238E27FC236}">
              <a16:creationId xmlns:a16="http://schemas.microsoft.com/office/drawing/2014/main" id="{00000000-0008-0000-0400-00002107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286</xdr:row>
      <xdr:rowOff>0</xdr:rowOff>
    </xdr:from>
    <xdr:to>
      <xdr:col>5</xdr:col>
      <xdr:colOff>76200</xdr:colOff>
      <xdr:row>287</xdr:row>
      <xdr:rowOff>28575</xdr:rowOff>
    </xdr:to>
    <xdr:sp macro="" textlink="">
      <xdr:nvSpPr>
        <xdr:cNvPr id="1826" name="Text Box 2">
          <a:extLst>
            <a:ext uri="{FF2B5EF4-FFF2-40B4-BE49-F238E27FC236}">
              <a16:creationId xmlns:a16="http://schemas.microsoft.com/office/drawing/2014/main" id="{00000000-0008-0000-0400-000022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285</xdr:row>
      <xdr:rowOff>0</xdr:rowOff>
    </xdr:from>
    <xdr:to>
      <xdr:col>5</xdr:col>
      <xdr:colOff>76200</xdr:colOff>
      <xdr:row>286</xdr:row>
      <xdr:rowOff>28574</xdr:rowOff>
    </xdr:to>
    <xdr:sp macro="" textlink="">
      <xdr:nvSpPr>
        <xdr:cNvPr id="1827" name="Text Box 2">
          <a:extLst>
            <a:ext uri="{FF2B5EF4-FFF2-40B4-BE49-F238E27FC236}">
              <a16:creationId xmlns:a16="http://schemas.microsoft.com/office/drawing/2014/main" id="{00000000-0008-0000-0400-00002307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285</xdr:row>
      <xdr:rowOff>0</xdr:rowOff>
    </xdr:from>
    <xdr:to>
      <xdr:col>5</xdr:col>
      <xdr:colOff>76200</xdr:colOff>
      <xdr:row>286</xdr:row>
      <xdr:rowOff>28573</xdr:rowOff>
    </xdr:to>
    <xdr:sp macro="" textlink="">
      <xdr:nvSpPr>
        <xdr:cNvPr id="1828" name="Text Box 2">
          <a:extLst>
            <a:ext uri="{FF2B5EF4-FFF2-40B4-BE49-F238E27FC236}">
              <a16:creationId xmlns:a16="http://schemas.microsoft.com/office/drawing/2014/main" id="{00000000-0008-0000-0400-00002407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285</xdr:row>
      <xdr:rowOff>0</xdr:rowOff>
    </xdr:from>
    <xdr:to>
      <xdr:col>5</xdr:col>
      <xdr:colOff>76200</xdr:colOff>
      <xdr:row>286</xdr:row>
      <xdr:rowOff>28574</xdr:rowOff>
    </xdr:to>
    <xdr:sp macro="" textlink="">
      <xdr:nvSpPr>
        <xdr:cNvPr id="1829" name="Text Box 2">
          <a:extLst>
            <a:ext uri="{FF2B5EF4-FFF2-40B4-BE49-F238E27FC236}">
              <a16:creationId xmlns:a16="http://schemas.microsoft.com/office/drawing/2014/main" id="{00000000-0008-0000-0400-00002507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286</xdr:row>
      <xdr:rowOff>0</xdr:rowOff>
    </xdr:from>
    <xdr:to>
      <xdr:col>5</xdr:col>
      <xdr:colOff>76200</xdr:colOff>
      <xdr:row>287</xdr:row>
      <xdr:rowOff>28575</xdr:rowOff>
    </xdr:to>
    <xdr:sp macro="" textlink="">
      <xdr:nvSpPr>
        <xdr:cNvPr id="1830" name="Text Box 2">
          <a:extLst>
            <a:ext uri="{FF2B5EF4-FFF2-40B4-BE49-F238E27FC236}">
              <a16:creationId xmlns:a16="http://schemas.microsoft.com/office/drawing/2014/main" id="{00000000-0008-0000-0400-000026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285</xdr:row>
      <xdr:rowOff>0</xdr:rowOff>
    </xdr:from>
    <xdr:to>
      <xdr:col>5</xdr:col>
      <xdr:colOff>76200</xdr:colOff>
      <xdr:row>286</xdr:row>
      <xdr:rowOff>28574</xdr:rowOff>
    </xdr:to>
    <xdr:sp macro="" textlink="">
      <xdr:nvSpPr>
        <xdr:cNvPr id="1831" name="Text Box 2">
          <a:extLst>
            <a:ext uri="{FF2B5EF4-FFF2-40B4-BE49-F238E27FC236}">
              <a16:creationId xmlns:a16="http://schemas.microsoft.com/office/drawing/2014/main" id="{00000000-0008-0000-0400-00002707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286</xdr:row>
      <xdr:rowOff>0</xdr:rowOff>
    </xdr:from>
    <xdr:to>
      <xdr:col>5</xdr:col>
      <xdr:colOff>76200</xdr:colOff>
      <xdr:row>287</xdr:row>
      <xdr:rowOff>28577</xdr:rowOff>
    </xdr:to>
    <xdr:sp macro="" textlink="">
      <xdr:nvSpPr>
        <xdr:cNvPr id="1832" name="Text Box 2">
          <a:extLst>
            <a:ext uri="{FF2B5EF4-FFF2-40B4-BE49-F238E27FC236}">
              <a16:creationId xmlns:a16="http://schemas.microsoft.com/office/drawing/2014/main" id="{00000000-0008-0000-0400-000028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285</xdr:row>
      <xdr:rowOff>0</xdr:rowOff>
    </xdr:from>
    <xdr:to>
      <xdr:col>5</xdr:col>
      <xdr:colOff>76200</xdr:colOff>
      <xdr:row>286</xdr:row>
      <xdr:rowOff>28573</xdr:rowOff>
    </xdr:to>
    <xdr:sp macro="" textlink="">
      <xdr:nvSpPr>
        <xdr:cNvPr id="1833" name="Text Box 2">
          <a:extLst>
            <a:ext uri="{FF2B5EF4-FFF2-40B4-BE49-F238E27FC236}">
              <a16:creationId xmlns:a16="http://schemas.microsoft.com/office/drawing/2014/main" id="{00000000-0008-0000-0400-00002907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286</xdr:row>
      <xdr:rowOff>0</xdr:rowOff>
    </xdr:from>
    <xdr:to>
      <xdr:col>5</xdr:col>
      <xdr:colOff>76200</xdr:colOff>
      <xdr:row>287</xdr:row>
      <xdr:rowOff>28576</xdr:rowOff>
    </xdr:to>
    <xdr:sp macro="" textlink="">
      <xdr:nvSpPr>
        <xdr:cNvPr id="1834" name="Text Box 2">
          <a:extLst>
            <a:ext uri="{FF2B5EF4-FFF2-40B4-BE49-F238E27FC236}">
              <a16:creationId xmlns:a16="http://schemas.microsoft.com/office/drawing/2014/main" id="{00000000-0008-0000-0400-00002A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286</xdr:row>
      <xdr:rowOff>0</xdr:rowOff>
    </xdr:from>
    <xdr:to>
      <xdr:col>5</xdr:col>
      <xdr:colOff>514350</xdr:colOff>
      <xdr:row>287</xdr:row>
      <xdr:rowOff>28575</xdr:rowOff>
    </xdr:to>
    <xdr:sp macro="" textlink="">
      <xdr:nvSpPr>
        <xdr:cNvPr id="1835" name="Text Box 2">
          <a:extLst>
            <a:ext uri="{FF2B5EF4-FFF2-40B4-BE49-F238E27FC236}">
              <a16:creationId xmlns:a16="http://schemas.microsoft.com/office/drawing/2014/main" id="{00000000-0008-0000-0400-00002B07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286</xdr:row>
      <xdr:rowOff>0</xdr:rowOff>
    </xdr:from>
    <xdr:to>
      <xdr:col>5</xdr:col>
      <xdr:colOff>514350</xdr:colOff>
      <xdr:row>287</xdr:row>
      <xdr:rowOff>28575</xdr:rowOff>
    </xdr:to>
    <xdr:sp macro="" textlink="">
      <xdr:nvSpPr>
        <xdr:cNvPr id="1836" name="Text Box 2">
          <a:extLst>
            <a:ext uri="{FF2B5EF4-FFF2-40B4-BE49-F238E27FC236}">
              <a16:creationId xmlns:a16="http://schemas.microsoft.com/office/drawing/2014/main" id="{00000000-0008-0000-0400-00002C07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286</xdr:row>
      <xdr:rowOff>0</xdr:rowOff>
    </xdr:from>
    <xdr:to>
      <xdr:col>5</xdr:col>
      <xdr:colOff>514350</xdr:colOff>
      <xdr:row>287</xdr:row>
      <xdr:rowOff>28574</xdr:rowOff>
    </xdr:to>
    <xdr:sp macro="" textlink="">
      <xdr:nvSpPr>
        <xdr:cNvPr id="1837" name="Text Box 2">
          <a:extLst>
            <a:ext uri="{FF2B5EF4-FFF2-40B4-BE49-F238E27FC236}">
              <a16:creationId xmlns:a16="http://schemas.microsoft.com/office/drawing/2014/main" id="{00000000-0008-0000-0400-00002D07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286</xdr:row>
      <xdr:rowOff>0</xdr:rowOff>
    </xdr:from>
    <xdr:to>
      <xdr:col>5</xdr:col>
      <xdr:colOff>514350</xdr:colOff>
      <xdr:row>287</xdr:row>
      <xdr:rowOff>28575</xdr:rowOff>
    </xdr:to>
    <xdr:sp macro="" textlink="">
      <xdr:nvSpPr>
        <xdr:cNvPr id="1838" name="Text Box 2">
          <a:extLst>
            <a:ext uri="{FF2B5EF4-FFF2-40B4-BE49-F238E27FC236}">
              <a16:creationId xmlns:a16="http://schemas.microsoft.com/office/drawing/2014/main" id="{00000000-0008-0000-0400-00002E07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286</xdr:row>
      <xdr:rowOff>0</xdr:rowOff>
    </xdr:from>
    <xdr:to>
      <xdr:col>5</xdr:col>
      <xdr:colOff>514350</xdr:colOff>
      <xdr:row>287</xdr:row>
      <xdr:rowOff>28574</xdr:rowOff>
    </xdr:to>
    <xdr:sp macro="" textlink="">
      <xdr:nvSpPr>
        <xdr:cNvPr id="1839" name="Text Box 2">
          <a:extLst>
            <a:ext uri="{FF2B5EF4-FFF2-40B4-BE49-F238E27FC236}">
              <a16:creationId xmlns:a16="http://schemas.microsoft.com/office/drawing/2014/main" id="{00000000-0008-0000-0400-00002F07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286</xdr:row>
      <xdr:rowOff>0</xdr:rowOff>
    </xdr:from>
    <xdr:to>
      <xdr:col>5</xdr:col>
      <xdr:colOff>76200</xdr:colOff>
      <xdr:row>287</xdr:row>
      <xdr:rowOff>28575</xdr:rowOff>
    </xdr:to>
    <xdr:sp macro="" textlink="">
      <xdr:nvSpPr>
        <xdr:cNvPr id="1840" name="Text Box 2">
          <a:extLst>
            <a:ext uri="{FF2B5EF4-FFF2-40B4-BE49-F238E27FC236}">
              <a16:creationId xmlns:a16="http://schemas.microsoft.com/office/drawing/2014/main" id="{00000000-0008-0000-0400-000030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286</xdr:row>
      <xdr:rowOff>0</xdr:rowOff>
    </xdr:from>
    <xdr:to>
      <xdr:col>5</xdr:col>
      <xdr:colOff>76200</xdr:colOff>
      <xdr:row>287</xdr:row>
      <xdr:rowOff>28575</xdr:rowOff>
    </xdr:to>
    <xdr:sp macro="" textlink="">
      <xdr:nvSpPr>
        <xdr:cNvPr id="1841" name="Text Box 2">
          <a:extLst>
            <a:ext uri="{FF2B5EF4-FFF2-40B4-BE49-F238E27FC236}">
              <a16:creationId xmlns:a16="http://schemas.microsoft.com/office/drawing/2014/main" id="{00000000-0008-0000-0400-000031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286</xdr:row>
      <xdr:rowOff>0</xdr:rowOff>
    </xdr:from>
    <xdr:to>
      <xdr:col>5</xdr:col>
      <xdr:colOff>76200</xdr:colOff>
      <xdr:row>287</xdr:row>
      <xdr:rowOff>28575</xdr:rowOff>
    </xdr:to>
    <xdr:sp macro="" textlink="">
      <xdr:nvSpPr>
        <xdr:cNvPr id="1842" name="Text Box 2">
          <a:extLst>
            <a:ext uri="{FF2B5EF4-FFF2-40B4-BE49-F238E27FC236}">
              <a16:creationId xmlns:a16="http://schemas.microsoft.com/office/drawing/2014/main" id="{00000000-0008-0000-0400-000032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286</xdr:row>
      <xdr:rowOff>0</xdr:rowOff>
    </xdr:from>
    <xdr:to>
      <xdr:col>5</xdr:col>
      <xdr:colOff>76200</xdr:colOff>
      <xdr:row>287</xdr:row>
      <xdr:rowOff>28574</xdr:rowOff>
    </xdr:to>
    <xdr:sp macro="" textlink="">
      <xdr:nvSpPr>
        <xdr:cNvPr id="1843" name="Text Box 2">
          <a:extLst>
            <a:ext uri="{FF2B5EF4-FFF2-40B4-BE49-F238E27FC236}">
              <a16:creationId xmlns:a16="http://schemas.microsoft.com/office/drawing/2014/main" id="{00000000-0008-0000-0400-000033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286</xdr:row>
      <xdr:rowOff>0</xdr:rowOff>
    </xdr:from>
    <xdr:to>
      <xdr:col>5</xdr:col>
      <xdr:colOff>76200</xdr:colOff>
      <xdr:row>287</xdr:row>
      <xdr:rowOff>28575</xdr:rowOff>
    </xdr:to>
    <xdr:sp macro="" textlink="">
      <xdr:nvSpPr>
        <xdr:cNvPr id="1844" name="Text Box 2">
          <a:extLst>
            <a:ext uri="{FF2B5EF4-FFF2-40B4-BE49-F238E27FC236}">
              <a16:creationId xmlns:a16="http://schemas.microsoft.com/office/drawing/2014/main" id="{00000000-0008-0000-0400-000034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286</xdr:row>
      <xdr:rowOff>0</xdr:rowOff>
    </xdr:from>
    <xdr:to>
      <xdr:col>5</xdr:col>
      <xdr:colOff>76200</xdr:colOff>
      <xdr:row>287</xdr:row>
      <xdr:rowOff>28575</xdr:rowOff>
    </xdr:to>
    <xdr:sp macro="" textlink="">
      <xdr:nvSpPr>
        <xdr:cNvPr id="1845" name="Text Box 2">
          <a:extLst>
            <a:ext uri="{FF2B5EF4-FFF2-40B4-BE49-F238E27FC236}">
              <a16:creationId xmlns:a16="http://schemas.microsoft.com/office/drawing/2014/main" id="{00000000-0008-0000-0400-000035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286</xdr:row>
      <xdr:rowOff>0</xdr:rowOff>
    </xdr:from>
    <xdr:to>
      <xdr:col>5</xdr:col>
      <xdr:colOff>76200</xdr:colOff>
      <xdr:row>287</xdr:row>
      <xdr:rowOff>28574</xdr:rowOff>
    </xdr:to>
    <xdr:sp macro="" textlink="">
      <xdr:nvSpPr>
        <xdr:cNvPr id="1846" name="Text Box 2">
          <a:extLst>
            <a:ext uri="{FF2B5EF4-FFF2-40B4-BE49-F238E27FC236}">
              <a16:creationId xmlns:a16="http://schemas.microsoft.com/office/drawing/2014/main" id="{00000000-0008-0000-0400-000036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286</xdr:row>
      <xdr:rowOff>0</xdr:rowOff>
    </xdr:from>
    <xdr:to>
      <xdr:col>5</xdr:col>
      <xdr:colOff>514350</xdr:colOff>
      <xdr:row>287</xdr:row>
      <xdr:rowOff>28575</xdr:rowOff>
    </xdr:to>
    <xdr:sp macro="" textlink="">
      <xdr:nvSpPr>
        <xdr:cNvPr id="1847" name="Text Box 2">
          <a:extLst>
            <a:ext uri="{FF2B5EF4-FFF2-40B4-BE49-F238E27FC236}">
              <a16:creationId xmlns:a16="http://schemas.microsoft.com/office/drawing/2014/main" id="{00000000-0008-0000-0400-00003707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286</xdr:row>
      <xdr:rowOff>0</xdr:rowOff>
    </xdr:from>
    <xdr:to>
      <xdr:col>5</xdr:col>
      <xdr:colOff>514350</xdr:colOff>
      <xdr:row>287</xdr:row>
      <xdr:rowOff>28575</xdr:rowOff>
    </xdr:to>
    <xdr:sp macro="" textlink="">
      <xdr:nvSpPr>
        <xdr:cNvPr id="1848" name="Text Box 2">
          <a:extLst>
            <a:ext uri="{FF2B5EF4-FFF2-40B4-BE49-F238E27FC236}">
              <a16:creationId xmlns:a16="http://schemas.microsoft.com/office/drawing/2014/main" id="{00000000-0008-0000-0400-00003807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286</xdr:row>
      <xdr:rowOff>0</xdr:rowOff>
    </xdr:from>
    <xdr:to>
      <xdr:col>5</xdr:col>
      <xdr:colOff>514350</xdr:colOff>
      <xdr:row>287</xdr:row>
      <xdr:rowOff>28574</xdr:rowOff>
    </xdr:to>
    <xdr:sp macro="" textlink="">
      <xdr:nvSpPr>
        <xdr:cNvPr id="1849" name="Text Box 2">
          <a:extLst>
            <a:ext uri="{FF2B5EF4-FFF2-40B4-BE49-F238E27FC236}">
              <a16:creationId xmlns:a16="http://schemas.microsoft.com/office/drawing/2014/main" id="{00000000-0008-0000-0400-00003907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286</xdr:row>
      <xdr:rowOff>0</xdr:rowOff>
    </xdr:from>
    <xdr:to>
      <xdr:col>5</xdr:col>
      <xdr:colOff>514350</xdr:colOff>
      <xdr:row>287</xdr:row>
      <xdr:rowOff>28575</xdr:rowOff>
    </xdr:to>
    <xdr:sp macro="" textlink="">
      <xdr:nvSpPr>
        <xdr:cNvPr id="1850" name="Text Box 2">
          <a:extLst>
            <a:ext uri="{FF2B5EF4-FFF2-40B4-BE49-F238E27FC236}">
              <a16:creationId xmlns:a16="http://schemas.microsoft.com/office/drawing/2014/main" id="{00000000-0008-0000-0400-00003A07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286</xdr:row>
      <xdr:rowOff>0</xdr:rowOff>
    </xdr:from>
    <xdr:to>
      <xdr:col>5</xdr:col>
      <xdr:colOff>76200</xdr:colOff>
      <xdr:row>287</xdr:row>
      <xdr:rowOff>28575</xdr:rowOff>
    </xdr:to>
    <xdr:sp macro="" textlink="">
      <xdr:nvSpPr>
        <xdr:cNvPr id="1851" name="Text Box 2">
          <a:extLst>
            <a:ext uri="{FF2B5EF4-FFF2-40B4-BE49-F238E27FC236}">
              <a16:creationId xmlns:a16="http://schemas.microsoft.com/office/drawing/2014/main" id="{00000000-0008-0000-0400-00003B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286</xdr:row>
      <xdr:rowOff>0</xdr:rowOff>
    </xdr:from>
    <xdr:to>
      <xdr:col>5</xdr:col>
      <xdr:colOff>76200</xdr:colOff>
      <xdr:row>287</xdr:row>
      <xdr:rowOff>28575</xdr:rowOff>
    </xdr:to>
    <xdr:sp macro="" textlink="">
      <xdr:nvSpPr>
        <xdr:cNvPr id="1852" name="Text Box 2">
          <a:extLst>
            <a:ext uri="{FF2B5EF4-FFF2-40B4-BE49-F238E27FC236}">
              <a16:creationId xmlns:a16="http://schemas.microsoft.com/office/drawing/2014/main" id="{00000000-0008-0000-0400-00003C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286</xdr:row>
      <xdr:rowOff>0</xdr:rowOff>
    </xdr:from>
    <xdr:to>
      <xdr:col>5</xdr:col>
      <xdr:colOff>76200</xdr:colOff>
      <xdr:row>287</xdr:row>
      <xdr:rowOff>28575</xdr:rowOff>
    </xdr:to>
    <xdr:sp macro="" textlink="">
      <xdr:nvSpPr>
        <xdr:cNvPr id="1853" name="Text Box 2">
          <a:extLst>
            <a:ext uri="{FF2B5EF4-FFF2-40B4-BE49-F238E27FC236}">
              <a16:creationId xmlns:a16="http://schemas.microsoft.com/office/drawing/2014/main" id="{00000000-0008-0000-0400-00003D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286</xdr:row>
      <xdr:rowOff>0</xdr:rowOff>
    </xdr:from>
    <xdr:to>
      <xdr:col>5</xdr:col>
      <xdr:colOff>76200</xdr:colOff>
      <xdr:row>287</xdr:row>
      <xdr:rowOff>28574</xdr:rowOff>
    </xdr:to>
    <xdr:sp macro="" textlink="">
      <xdr:nvSpPr>
        <xdr:cNvPr id="1854" name="Text Box 2">
          <a:extLst>
            <a:ext uri="{FF2B5EF4-FFF2-40B4-BE49-F238E27FC236}">
              <a16:creationId xmlns:a16="http://schemas.microsoft.com/office/drawing/2014/main" id="{00000000-0008-0000-0400-00003E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286</xdr:row>
      <xdr:rowOff>0</xdr:rowOff>
    </xdr:from>
    <xdr:to>
      <xdr:col>5</xdr:col>
      <xdr:colOff>76200</xdr:colOff>
      <xdr:row>287</xdr:row>
      <xdr:rowOff>28575</xdr:rowOff>
    </xdr:to>
    <xdr:sp macro="" textlink="">
      <xdr:nvSpPr>
        <xdr:cNvPr id="1855" name="Text Box 2">
          <a:extLst>
            <a:ext uri="{FF2B5EF4-FFF2-40B4-BE49-F238E27FC236}">
              <a16:creationId xmlns:a16="http://schemas.microsoft.com/office/drawing/2014/main" id="{00000000-0008-0000-0400-00003F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286</xdr:row>
      <xdr:rowOff>0</xdr:rowOff>
    </xdr:from>
    <xdr:to>
      <xdr:col>5</xdr:col>
      <xdr:colOff>76200</xdr:colOff>
      <xdr:row>287</xdr:row>
      <xdr:rowOff>28575</xdr:rowOff>
    </xdr:to>
    <xdr:sp macro="" textlink="">
      <xdr:nvSpPr>
        <xdr:cNvPr id="1856" name="Text Box 2">
          <a:extLst>
            <a:ext uri="{FF2B5EF4-FFF2-40B4-BE49-F238E27FC236}">
              <a16:creationId xmlns:a16="http://schemas.microsoft.com/office/drawing/2014/main" id="{00000000-0008-0000-0400-000040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286</xdr:row>
      <xdr:rowOff>0</xdr:rowOff>
    </xdr:from>
    <xdr:to>
      <xdr:col>5</xdr:col>
      <xdr:colOff>76200</xdr:colOff>
      <xdr:row>287</xdr:row>
      <xdr:rowOff>28574</xdr:rowOff>
    </xdr:to>
    <xdr:sp macro="" textlink="">
      <xdr:nvSpPr>
        <xdr:cNvPr id="1857" name="Text Box 2">
          <a:extLst>
            <a:ext uri="{FF2B5EF4-FFF2-40B4-BE49-F238E27FC236}">
              <a16:creationId xmlns:a16="http://schemas.microsoft.com/office/drawing/2014/main" id="{00000000-0008-0000-0400-000041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286</xdr:row>
      <xdr:rowOff>0</xdr:rowOff>
    </xdr:from>
    <xdr:to>
      <xdr:col>5</xdr:col>
      <xdr:colOff>514350</xdr:colOff>
      <xdr:row>287</xdr:row>
      <xdr:rowOff>28575</xdr:rowOff>
    </xdr:to>
    <xdr:sp macro="" textlink="">
      <xdr:nvSpPr>
        <xdr:cNvPr id="1858" name="Text Box 2">
          <a:extLst>
            <a:ext uri="{FF2B5EF4-FFF2-40B4-BE49-F238E27FC236}">
              <a16:creationId xmlns:a16="http://schemas.microsoft.com/office/drawing/2014/main" id="{00000000-0008-0000-0400-00004207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286</xdr:row>
      <xdr:rowOff>0</xdr:rowOff>
    </xdr:from>
    <xdr:to>
      <xdr:col>5</xdr:col>
      <xdr:colOff>514350</xdr:colOff>
      <xdr:row>287</xdr:row>
      <xdr:rowOff>28575</xdr:rowOff>
    </xdr:to>
    <xdr:sp macro="" textlink="">
      <xdr:nvSpPr>
        <xdr:cNvPr id="1859" name="Text Box 2">
          <a:extLst>
            <a:ext uri="{FF2B5EF4-FFF2-40B4-BE49-F238E27FC236}">
              <a16:creationId xmlns:a16="http://schemas.microsoft.com/office/drawing/2014/main" id="{00000000-0008-0000-0400-00004307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286</xdr:row>
      <xdr:rowOff>0</xdr:rowOff>
    </xdr:from>
    <xdr:to>
      <xdr:col>5</xdr:col>
      <xdr:colOff>514350</xdr:colOff>
      <xdr:row>287</xdr:row>
      <xdr:rowOff>28574</xdr:rowOff>
    </xdr:to>
    <xdr:sp macro="" textlink="">
      <xdr:nvSpPr>
        <xdr:cNvPr id="1860" name="Text Box 2">
          <a:extLst>
            <a:ext uri="{FF2B5EF4-FFF2-40B4-BE49-F238E27FC236}">
              <a16:creationId xmlns:a16="http://schemas.microsoft.com/office/drawing/2014/main" id="{00000000-0008-0000-0400-00004407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286</xdr:row>
      <xdr:rowOff>0</xdr:rowOff>
    </xdr:from>
    <xdr:to>
      <xdr:col>5</xdr:col>
      <xdr:colOff>514350</xdr:colOff>
      <xdr:row>287</xdr:row>
      <xdr:rowOff>28575</xdr:rowOff>
    </xdr:to>
    <xdr:sp macro="" textlink="">
      <xdr:nvSpPr>
        <xdr:cNvPr id="1861" name="Text Box 2">
          <a:extLst>
            <a:ext uri="{FF2B5EF4-FFF2-40B4-BE49-F238E27FC236}">
              <a16:creationId xmlns:a16="http://schemas.microsoft.com/office/drawing/2014/main" id="{00000000-0008-0000-0400-00004507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286</xdr:row>
      <xdr:rowOff>0</xdr:rowOff>
    </xdr:from>
    <xdr:to>
      <xdr:col>5</xdr:col>
      <xdr:colOff>76200</xdr:colOff>
      <xdr:row>287</xdr:row>
      <xdr:rowOff>28575</xdr:rowOff>
    </xdr:to>
    <xdr:sp macro="" textlink="">
      <xdr:nvSpPr>
        <xdr:cNvPr id="1862" name="Text Box 2">
          <a:extLst>
            <a:ext uri="{FF2B5EF4-FFF2-40B4-BE49-F238E27FC236}">
              <a16:creationId xmlns:a16="http://schemas.microsoft.com/office/drawing/2014/main" id="{00000000-0008-0000-0400-000046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286</xdr:row>
      <xdr:rowOff>0</xdr:rowOff>
    </xdr:from>
    <xdr:to>
      <xdr:col>5</xdr:col>
      <xdr:colOff>76200</xdr:colOff>
      <xdr:row>287</xdr:row>
      <xdr:rowOff>28575</xdr:rowOff>
    </xdr:to>
    <xdr:sp macro="" textlink="">
      <xdr:nvSpPr>
        <xdr:cNvPr id="1863" name="Text Box 2">
          <a:extLst>
            <a:ext uri="{FF2B5EF4-FFF2-40B4-BE49-F238E27FC236}">
              <a16:creationId xmlns:a16="http://schemas.microsoft.com/office/drawing/2014/main" id="{00000000-0008-0000-0400-000047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286</xdr:row>
      <xdr:rowOff>0</xdr:rowOff>
    </xdr:from>
    <xdr:to>
      <xdr:col>5</xdr:col>
      <xdr:colOff>76200</xdr:colOff>
      <xdr:row>287</xdr:row>
      <xdr:rowOff>28575</xdr:rowOff>
    </xdr:to>
    <xdr:sp macro="" textlink="">
      <xdr:nvSpPr>
        <xdr:cNvPr id="1864" name="Text Box 2">
          <a:extLst>
            <a:ext uri="{FF2B5EF4-FFF2-40B4-BE49-F238E27FC236}">
              <a16:creationId xmlns:a16="http://schemas.microsoft.com/office/drawing/2014/main" id="{00000000-0008-0000-0400-000048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286</xdr:row>
      <xdr:rowOff>0</xdr:rowOff>
    </xdr:from>
    <xdr:to>
      <xdr:col>5</xdr:col>
      <xdr:colOff>76200</xdr:colOff>
      <xdr:row>287</xdr:row>
      <xdr:rowOff>28574</xdr:rowOff>
    </xdr:to>
    <xdr:sp macro="" textlink="">
      <xdr:nvSpPr>
        <xdr:cNvPr id="1865" name="Text Box 2">
          <a:extLst>
            <a:ext uri="{FF2B5EF4-FFF2-40B4-BE49-F238E27FC236}">
              <a16:creationId xmlns:a16="http://schemas.microsoft.com/office/drawing/2014/main" id="{00000000-0008-0000-0400-000049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286</xdr:row>
      <xdr:rowOff>0</xdr:rowOff>
    </xdr:from>
    <xdr:to>
      <xdr:col>5</xdr:col>
      <xdr:colOff>76200</xdr:colOff>
      <xdr:row>287</xdr:row>
      <xdr:rowOff>28575</xdr:rowOff>
    </xdr:to>
    <xdr:sp macro="" textlink="">
      <xdr:nvSpPr>
        <xdr:cNvPr id="1866" name="Text Box 2">
          <a:extLst>
            <a:ext uri="{FF2B5EF4-FFF2-40B4-BE49-F238E27FC236}">
              <a16:creationId xmlns:a16="http://schemas.microsoft.com/office/drawing/2014/main" id="{00000000-0008-0000-0400-00004A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286</xdr:row>
      <xdr:rowOff>0</xdr:rowOff>
    </xdr:from>
    <xdr:to>
      <xdr:col>5</xdr:col>
      <xdr:colOff>76200</xdr:colOff>
      <xdr:row>287</xdr:row>
      <xdr:rowOff>28575</xdr:rowOff>
    </xdr:to>
    <xdr:sp macro="" textlink="">
      <xdr:nvSpPr>
        <xdr:cNvPr id="1867" name="Text Box 2">
          <a:extLst>
            <a:ext uri="{FF2B5EF4-FFF2-40B4-BE49-F238E27FC236}">
              <a16:creationId xmlns:a16="http://schemas.microsoft.com/office/drawing/2014/main" id="{00000000-0008-0000-0400-00004B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286</xdr:row>
      <xdr:rowOff>0</xdr:rowOff>
    </xdr:from>
    <xdr:to>
      <xdr:col>5</xdr:col>
      <xdr:colOff>76200</xdr:colOff>
      <xdr:row>287</xdr:row>
      <xdr:rowOff>28574</xdr:rowOff>
    </xdr:to>
    <xdr:sp macro="" textlink="">
      <xdr:nvSpPr>
        <xdr:cNvPr id="1868" name="Text Box 2">
          <a:extLst>
            <a:ext uri="{FF2B5EF4-FFF2-40B4-BE49-F238E27FC236}">
              <a16:creationId xmlns:a16="http://schemas.microsoft.com/office/drawing/2014/main" id="{00000000-0008-0000-0400-00004C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286</xdr:row>
      <xdr:rowOff>0</xdr:rowOff>
    </xdr:from>
    <xdr:to>
      <xdr:col>5</xdr:col>
      <xdr:colOff>514350</xdr:colOff>
      <xdr:row>287</xdr:row>
      <xdr:rowOff>28575</xdr:rowOff>
    </xdr:to>
    <xdr:sp macro="" textlink="">
      <xdr:nvSpPr>
        <xdr:cNvPr id="1869" name="Text Box 2">
          <a:extLst>
            <a:ext uri="{FF2B5EF4-FFF2-40B4-BE49-F238E27FC236}">
              <a16:creationId xmlns:a16="http://schemas.microsoft.com/office/drawing/2014/main" id="{00000000-0008-0000-0400-00004D070000}"/>
            </a:ext>
          </a:extLst>
        </xdr:cNvPr>
        <xdr:cNvSpPr txBox="1">
          <a:spLocks noChangeArrowheads="1"/>
        </xdr:cNvSpPr>
      </xdr:nvSpPr>
      <xdr:spPr bwMode="auto">
        <a:xfrm>
          <a:off x="6783265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286</xdr:row>
      <xdr:rowOff>0</xdr:rowOff>
    </xdr:from>
    <xdr:to>
      <xdr:col>5</xdr:col>
      <xdr:colOff>514350</xdr:colOff>
      <xdr:row>287</xdr:row>
      <xdr:rowOff>28575</xdr:rowOff>
    </xdr:to>
    <xdr:sp macro="" textlink="">
      <xdr:nvSpPr>
        <xdr:cNvPr id="1870" name="Text Box 2">
          <a:extLst>
            <a:ext uri="{FF2B5EF4-FFF2-40B4-BE49-F238E27FC236}">
              <a16:creationId xmlns:a16="http://schemas.microsoft.com/office/drawing/2014/main" id="{00000000-0008-0000-0400-00004E070000}"/>
            </a:ext>
          </a:extLst>
        </xdr:cNvPr>
        <xdr:cNvSpPr txBox="1">
          <a:spLocks noChangeArrowheads="1"/>
        </xdr:cNvSpPr>
      </xdr:nvSpPr>
      <xdr:spPr bwMode="auto">
        <a:xfrm>
          <a:off x="6783265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287</xdr:row>
      <xdr:rowOff>0</xdr:rowOff>
    </xdr:from>
    <xdr:to>
      <xdr:col>5</xdr:col>
      <xdr:colOff>514350</xdr:colOff>
      <xdr:row>288</xdr:row>
      <xdr:rowOff>28576</xdr:rowOff>
    </xdr:to>
    <xdr:sp macro="" textlink="">
      <xdr:nvSpPr>
        <xdr:cNvPr id="1871" name="Text Box 2">
          <a:extLst>
            <a:ext uri="{FF2B5EF4-FFF2-40B4-BE49-F238E27FC236}">
              <a16:creationId xmlns:a16="http://schemas.microsoft.com/office/drawing/2014/main" id="{00000000-0008-0000-0400-00004F07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286</xdr:row>
      <xdr:rowOff>0</xdr:rowOff>
    </xdr:from>
    <xdr:to>
      <xdr:col>5</xdr:col>
      <xdr:colOff>514350</xdr:colOff>
      <xdr:row>287</xdr:row>
      <xdr:rowOff>28574</xdr:rowOff>
    </xdr:to>
    <xdr:sp macro="" textlink="">
      <xdr:nvSpPr>
        <xdr:cNvPr id="1872" name="Text Box 2">
          <a:extLst>
            <a:ext uri="{FF2B5EF4-FFF2-40B4-BE49-F238E27FC236}">
              <a16:creationId xmlns:a16="http://schemas.microsoft.com/office/drawing/2014/main" id="{00000000-0008-0000-0400-000050070000}"/>
            </a:ext>
          </a:extLst>
        </xdr:cNvPr>
        <xdr:cNvSpPr txBox="1">
          <a:spLocks noChangeArrowheads="1"/>
        </xdr:cNvSpPr>
      </xdr:nvSpPr>
      <xdr:spPr bwMode="auto">
        <a:xfrm>
          <a:off x="6783265" y="41712173"/>
          <a:ext cx="76200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286</xdr:row>
      <xdr:rowOff>0</xdr:rowOff>
    </xdr:from>
    <xdr:to>
      <xdr:col>5</xdr:col>
      <xdr:colOff>514350</xdr:colOff>
      <xdr:row>287</xdr:row>
      <xdr:rowOff>28575</xdr:rowOff>
    </xdr:to>
    <xdr:sp macro="" textlink="">
      <xdr:nvSpPr>
        <xdr:cNvPr id="1873" name="Text Box 2">
          <a:extLst>
            <a:ext uri="{FF2B5EF4-FFF2-40B4-BE49-F238E27FC236}">
              <a16:creationId xmlns:a16="http://schemas.microsoft.com/office/drawing/2014/main" id="{00000000-0008-0000-0400-000051070000}"/>
            </a:ext>
          </a:extLst>
        </xdr:cNvPr>
        <xdr:cNvSpPr txBox="1">
          <a:spLocks noChangeArrowheads="1"/>
        </xdr:cNvSpPr>
      </xdr:nvSpPr>
      <xdr:spPr bwMode="auto">
        <a:xfrm>
          <a:off x="6783265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287</xdr:row>
      <xdr:rowOff>0</xdr:rowOff>
    </xdr:from>
    <xdr:to>
      <xdr:col>5</xdr:col>
      <xdr:colOff>514350</xdr:colOff>
      <xdr:row>288</xdr:row>
      <xdr:rowOff>28578</xdr:rowOff>
    </xdr:to>
    <xdr:sp macro="" textlink="">
      <xdr:nvSpPr>
        <xdr:cNvPr id="1874" name="Text Box 2">
          <a:extLst>
            <a:ext uri="{FF2B5EF4-FFF2-40B4-BE49-F238E27FC236}">
              <a16:creationId xmlns:a16="http://schemas.microsoft.com/office/drawing/2014/main" id="{00000000-0008-0000-0400-00005207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287</xdr:row>
      <xdr:rowOff>0</xdr:rowOff>
    </xdr:from>
    <xdr:to>
      <xdr:col>5</xdr:col>
      <xdr:colOff>514350</xdr:colOff>
      <xdr:row>288</xdr:row>
      <xdr:rowOff>28577</xdr:rowOff>
    </xdr:to>
    <xdr:sp macro="" textlink="">
      <xdr:nvSpPr>
        <xdr:cNvPr id="1875" name="Text Box 2">
          <a:extLst>
            <a:ext uri="{FF2B5EF4-FFF2-40B4-BE49-F238E27FC236}">
              <a16:creationId xmlns:a16="http://schemas.microsoft.com/office/drawing/2014/main" id="{00000000-0008-0000-0400-00005307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286</xdr:row>
      <xdr:rowOff>0</xdr:rowOff>
    </xdr:from>
    <xdr:to>
      <xdr:col>5</xdr:col>
      <xdr:colOff>76200</xdr:colOff>
      <xdr:row>287</xdr:row>
      <xdr:rowOff>28575</xdr:rowOff>
    </xdr:to>
    <xdr:sp macro="" textlink="">
      <xdr:nvSpPr>
        <xdr:cNvPr id="1876" name="Text Box 2">
          <a:extLst>
            <a:ext uri="{FF2B5EF4-FFF2-40B4-BE49-F238E27FC236}">
              <a16:creationId xmlns:a16="http://schemas.microsoft.com/office/drawing/2014/main" id="{00000000-0008-0000-0400-00005407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286</xdr:row>
      <xdr:rowOff>0</xdr:rowOff>
    </xdr:from>
    <xdr:to>
      <xdr:col>5</xdr:col>
      <xdr:colOff>76200</xdr:colOff>
      <xdr:row>287</xdr:row>
      <xdr:rowOff>28575</xdr:rowOff>
    </xdr:to>
    <xdr:sp macro="" textlink="">
      <xdr:nvSpPr>
        <xdr:cNvPr id="1877" name="Text Box 2">
          <a:extLst>
            <a:ext uri="{FF2B5EF4-FFF2-40B4-BE49-F238E27FC236}">
              <a16:creationId xmlns:a16="http://schemas.microsoft.com/office/drawing/2014/main" id="{00000000-0008-0000-0400-00005507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5</xdr:col>
      <xdr:colOff>76200</xdr:colOff>
      <xdr:row>288</xdr:row>
      <xdr:rowOff>28576</xdr:rowOff>
    </xdr:to>
    <xdr:sp macro="" textlink="">
      <xdr:nvSpPr>
        <xdr:cNvPr id="1878" name="Text Box 2">
          <a:extLst>
            <a:ext uri="{FF2B5EF4-FFF2-40B4-BE49-F238E27FC236}">
              <a16:creationId xmlns:a16="http://schemas.microsoft.com/office/drawing/2014/main" id="{00000000-0008-0000-0400-000056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286</xdr:row>
      <xdr:rowOff>0</xdr:rowOff>
    </xdr:from>
    <xdr:to>
      <xdr:col>5</xdr:col>
      <xdr:colOff>76200</xdr:colOff>
      <xdr:row>287</xdr:row>
      <xdr:rowOff>28575</xdr:rowOff>
    </xdr:to>
    <xdr:sp macro="" textlink="">
      <xdr:nvSpPr>
        <xdr:cNvPr id="1879" name="Text Box 2">
          <a:extLst>
            <a:ext uri="{FF2B5EF4-FFF2-40B4-BE49-F238E27FC236}">
              <a16:creationId xmlns:a16="http://schemas.microsoft.com/office/drawing/2014/main" id="{00000000-0008-0000-0400-00005707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286</xdr:row>
      <xdr:rowOff>0</xdr:rowOff>
    </xdr:from>
    <xdr:to>
      <xdr:col>5</xdr:col>
      <xdr:colOff>76200</xdr:colOff>
      <xdr:row>287</xdr:row>
      <xdr:rowOff>28574</xdr:rowOff>
    </xdr:to>
    <xdr:sp macro="" textlink="">
      <xdr:nvSpPr>
        <xdr:cNvPr id="1880" name="Text Box 2">
          <a:extLst>
            <a:ext uri="{FF2B5EF4-FFF2-40B4-BE49-F238E27FC236}">
              <a16:creationId xmlns:a16="http://schemas.microsoft.com/office/drawing/2014/main" id="{00000000-0008-0000-0400-00005807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286</xdr:row>
      <xdr:rowOff>0</xdr:rowOff>
    </xdr:from>
    <xdr:to>
      <xdr:col>5</xdr:col>
      <xdr:colOff>76200</xdr:colOff>
      <xdr:row>287</xdr:row>
      <xdr:rowOff>28575</xdr:rowOff>
    </xdr:to>
    <xdr:sp macro="" textlink="">
      <xdr:nvSpPr>
        <xdr:cNvPr id="1881" name="Text Box 2">
          <a:extLst>
            <a:ext uri="{FF2B5EF4-FFF2-40B4-BE49-F238E27FC236}">
              <a16:creationId xmlns:a16="http://schemas.microsoft.com/office/drawing/2014/main" id="{00000000-0008-0000-0400-00005907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5</xdr:col>
      <xdr:colOff>76200</xdr:colOff>
      <xdr:row>288</xdr:row>
      <xdr:rowOff>28576</xdr:rowOff>
    </xdr:to>
    <xdr:sp macro="" textlink="">
      <xdr:nvSpPr>
        <xdr:cNvPr id="1882" name="Text Box 2">
          <a:extLst>
            <a:ext uri="{FF2B5EF4-FFF2-40B4-BE49-F238E27FC236}">
              <a16:creationId xmlns:a16="http://schemas.microsoft.com/office/drawing/2014/main" id="{00000000-0008-0000-0400-00005A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286</xdr:row>
      <xdr:rowOff>0</xdr:rowOff>
    </xdr:from>
    <xdr:to>
      <xdr:col>5</xdr:col>
      <xdr:colOff>76200</xdr:colOff>
      <xdr:row>287</xdr:row>
      <xdr:rowOff>28575</xdr:rowOff>
    </xdr:to>
    <xdr:sp macro="" textlink="">
      <xdr:nvSpPr>
        <xdr:cNvPr id="1883" name="Text Box 2">
          <a:extLst>
            <a:ext uri="{FF2B5EF4-FFF2-40B4-BE49-F238E27FC236}">
              <a16:creationId xmlns:a16="http://schemas.microsoft.com/office/drawing/2014/main" id="{00000000-0008-0000-0400-00005B07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5</xdr:col>
      <xdr:colOff>76200</xdr:colOff>
      <xdr:row>288</xdr:row>
      <xdr:rowOff>28578</xdr:rowOff>
    </xdr:to>
    <xdr:sp macro="" textlink="">
      <xdr:nvSpPr>
        <xdr:cNvPr id="1884" name="Text Box 2">
          <a:extLst>
            <a:ext uri="{FF2B5EF4-FFF2-40B4-BE49-F238E27FC236}">
              <a16:creationId xmlns:a16="http://schemas.microsoft.com/office/drawing/2014/main" id="{00000000-0008-0000-0400-00005C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286</xdr:row>
      <xdr:rowOff>0</xdr:rowOff>
    </xdr:from>
    <xdr:to>
      <xdr:col>5</xdr:col>
      <xdr:colOff>76200</xdr:colOff>
      <xdr:row>287</xdr:row>
      <xdr:rowOff>28574</xdr:rowOff>
    </xdr:to>
    <xdr:sp macro="" textlink="">
      <xdr:nvSpPr>
        <xdr:cNvPr id="1885" name="Text Box 2">
          <a:extLst>
            <a:ext uri="{FF2B5EF4-FFF2-40B4-BE49-F238E27FC236}">
              <a16:creationId xmlns:a16="http://schemas.microsoft.com/office/drawing/2014/main" id="{00000000-0008-0000-0400-00005D07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5</xdr:col>
      <xdr:colOff>76200</xdr:colOff>
      <xdr:row>288</xdr:row>
      <xdr:rowOff>28577</xdr:rowOff>
    </xdr:to>
    <xdr:sp macro="" textlink="">
      <xdr:nvSpPr>
        <xdr:cNvPr id="1886" name="Text Box 2">
          <a:extLst>
            <a:ext uri="{FF2B5EF4-FFF2-40B4-BE49-F238E27FC236}">
              <a16:creationId xmlns:a16="http://schemas.microsoft.com/office/drawing/2014/main" id="{00000000-0008-0000-0400-00005E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287</xdr:row>
      <xdr:rowOff>0</xdr:rowOff>
    </xdr:from>
    <xdr:to>
      <xdr:col>5</xdr:col>
      <xdr:colOff>514350</xdr:colOff>
      <xdr:row>288</xdr:row>
      <xdr:rowOff>28576</xdr:rowOff>
    </xdr:to>
    <xdr:sp macro="" textlink="">
      <xdr:nvSpPr>
        <xdr:cNvPr id="1887" name="Text Box 2">
          <a:extLst>
            <a:ext uri="{FF2B5EF4-FFF2-40B4-BE49-F238E27FC236}">
              <a16:creationId xmlns:a16="http://schemas.microsoft.com/office/drawing/2014/main" id="{00000000-0008-0000-0400-00005F07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287</xdr:row>
      <xdr:rowOff>0</xdr:rowOff>
    </xdr:from>
    <xdr:to>
      <xdr:col>5</xdr:col>
      <xdr:colOff>514350</xdr:colOff>
      <xdr:row>288</xdr:row>
      <xdr:rowOff>28576</xdr:rowOff>
    </xdr:to>
    <xdr:sp macro="" textlink="">
      <xdr:nvSpPr>
        <xdr:cNvPr id="1888" name="Text Box 2">
          <a:extLst>
            <a:ext uri="{FF2B5EF4-FFF2-40B4-BE49-F238E27FC236}">
              <a16:creationId xmlns:a16="http://schemas.microsoft.com/office/drawing/2014/main" id="{00000000-0008-0000-0400-00006007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287</xdr:row>
      <xdr:rowOff>0</xdr:rowOff>
    </xdr:from>
    <xdr:to>
      <xdr:col>5</xdr:col>
      <xdr:colOff>514350</xdr:colOff>
      <xdr:row>288</xdr:row>
      <xdr:rowOff>28575</xdr:rowOff>
    </xdr:to>
    <xdr:sp macro="" textlink="">
      <xdr:nvSpPr>
        <xdr:cNvPr id="1889" name="Text Box 2">
          <a:extLst>
            <a:ext uri="{FF2B5EF4-FFF2-40B4-BE49-F238E27FC236}">
              <a16:creationId xmlns:a16="http://schemas.microsoft.com/office/drawing/2014/main" id="{00000000-0008-0000-0400-00006107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287</xdr:row>
      <xdr:rowOff>0</xdr:rowOff>
    </xdr:from>
    <xdr:to>
      <xdr:col>5</xdr:col>
      <xdr:colOff>514350</xdr:colOff>
      <xdr:row>288</xdr:row>
      <xdr:rowOff>28576</xdr:rowOff>
    </xdr:to>
    <xdr:sp macro="" textlink="">
      <xdr:nvSpPr>
        <xdr:cNvPr id="1890" name="Text Box 2">
          <a:extLst>
            <a:ext uri="{FF2B5EF4-FFF2-40B4-BE49-F238E27FC236}">
              <a16:creationId xmlns:a16="http://schemas.microsoft.com/office/drawing/2014/main" id="{00000000-0008-0000-0400-00006207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287</xdr:row>
      <xdr:rowOff>0</xdr:rowOff>
    </xdr:from>
    <xdr:to>
      <xdr:col>5</xdr:col>
      <xdr:colOff>514350</xdr:colOff>
      <xdr:row>288</xdr:row>
      <xdr:rowOff>28575</xdr:rowOff>
    </xdr:to>
    <xdr:sp macro="" textlink="">
      <xdr:nvSpPr>
        <xdr:cNvPr id="1891" name="Text Box 2">
          <a:extLst>
            <a:ext uri="{FF2B5EF4-FFF2-40B4-BE49-F238E27FC236}">
              <a16:creationId xmlns:a16="http://schemas.microsoft.com/office/drawing/2014/main" id="{00000000-0008-0000-0400-00006307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5</xdr:col>
      <xdr:colOff>76200</xdr:colOff>
      <xdr:row>288</xdr:row>
      <xdr:rowOff>28576</xdr:rowOff>
    </xdr:to>
    <xdr:sp macro="" textlink="">
      <xdr:nvSpPr>
        <xdr:cNvPr id="1892" name="Text Box 2">
          <a:extLst>
            <a:ext uri="{FF2B5EF4-FFF2-40B4-BE49-F238E27FC236}">
              <a16:creationId xmlns:a16="http://schemas.microsoft.com/office/drawing/2014/main" id="{00000000-0008-0000-0400-000064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5</xdr:col>
      <xdr:colOff>76200</xdr:colOff>
      <xdr:row>288</xdr:row>
      <xdr:rowOff>28576</xdr:rowOff>
    </xdr:to>
    <xdr:sp macro="" textlink="">
      <xdr:nvSpPr>
        <xdr:cNvPr id="1893" name="Text Box 2">
          <a:extLst>
            <a:ext uri="{FF2B5EF4-FFF2-40B4-BE49-F238E27FC236}">
              <a16:creationId xmlns:a16="http://schemas.microsoft.com/office/drawing/2014/main" id="{00000000-0008-0000-0400-000065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5</xdr:col>
      <xdr:colOff>76200</xdr:colOff>
      <xdr:row>288</xdr:row>
      <xdr:rowOff>28576</xdr:rowOff>
    </xdr:to>
    <xdr:sp macro="" textlink="">
      <xdr:nvSpPr>
        <xdr:cNvPr id="1894" name="Text Box 2">
          <a:extLst>
            <a:ext uri="{FF2B5EF4-FFF2-40B4-BE49-F238E27FC236}">
              <a16:creationId xmlns:a16="http://schemas.microsoft.com/office/drawing/2014/main" id="{00000000-0008-0000-0400-000066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5</xdr:col>
      <xdr:colOff>76200</xdr:colOff>
      <xdr:row>288</xdr:row>
      <xdr:rowOff>28575</xdr:rowOff>
    </xdr:to>
    <xdr:sp macro="" textlink="">
      <xdr:nvSpPr>
        <xdr:cNvPr id="1895" name="Text Box 2">
          <a:extLst>
            <a:ext uri="{FF2B5EF4-FFF2-40B4-BE49-F238E27FC236}">
              <a16:creationId xmlns:a16="http://schemas.microsoft.com/office/drawing/2014/main" id="{00000000-0008-0000-0400-000067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5</xdr:col>
      <xdr:colOff>76200</xdr:colOff>
      <xdr:row>288</xdr:row>
      <xdr:rowOff>28576</xdr:rowOff>
    </xdr:to>
    <xdr:sp macro="" textlink="">
      <xdr:nvSpPr>
        <xdr:cNvPr id="1896" name="Text Box 2">
          <a:extLst>
            <a:ext uri="{FF2B5EF4-FFF2-40B4-BE49-F238E27FC236}">
              <a16:creationId xmlns:a16="http://schemas.microsoft.com/office/drawing/2014/main" id="{00000000-0008-0000-0400-000068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5</xdr:col>
      <xdr:colOff>76200</xdr:colOff>
      <xdr:row>288</xdr:row>
      <xdr:rowOff>28576</xdr:rowOff>
    </xdr:to>
    <xdr:sp macro="" textlink="">
      <xdr:nvSpPr>
        <xdr:cNvPr id="1897" name="Text Box 2">
          <a:extLst>
            <a:ext uri="{FF2B5EF4-FFF2-40B4-BE49-F238E27FC236}">
              <a16:creationId xmlns:a16="http://schemas.microsoft.com/office/drawing/2014/main" id="{00000000-0008-0000-0400-000069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5</xdr:col>
      <xdr:colOff>76200</xdr:colOff>
      <xdr:row>288</xdr:row>
      <xdr:rowOff>28575</xdr:rowOff>
    </xdr:to>
    <xdr:sp macro="" textlink="">
      <xdr:nvSpPr>
        <xdr:cNvPr id="1898" name="Text Box 2">
          <a:extLst>
            <a:ext uri="{FF2B5EF4-FFF2-40B4-BE49-F238E27FC236}">
              <a16:creationId xmlns:a16="http://schemas.microsoft.com/office/drawing/2014/main" id="{00000000-0008-0000-0400-00006A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287</xdr:row>
      <xdr:rowOff>0</xdr:rowOff>
    </xdr:from>
    <xdr:to>
      <xdr:col>5</xdr:col>
      <xdr:colOff>514350</xdr:colOff>
      <xdr:row>288</xdr:row>
      <xdr:rowOff>28576</xdr:rowOff>
    </xdr:to>
    <xdr:sp macro="" textlink="">
      <xdr:nvSpPr>
        <xdr:cNvPr id="1899" name="Text Box 2">
          <a:extLst>
            <a:ext uri="{FF2B5EF4-FFF2-40B4-BE49-F238E27FC236}">
              <a16:creationId xmlns:a16="http://schemas.microsoft.com/office/drawing/2014/main" id="{00000000-0008-0000-0400-00006B07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287</xdr:row>
      <xdr:rowOff>0</xdr:rowOff>
    </xdr:from>
    <xdr:to>
      <xdr:col>5</xdr:col>
      <xdr:colOff>514350</xdr:colOff>
      <xdr:row>288</xdr:row>
      <xdr:rowOff>28576</xdr:rowOff>
    </xdr:to>
    <xdr:sp macro="" textlink="">
      <xdr:nvSpPr>
        <xdr:cNvPr id="1900" name="Text Box 2">
          <a:extLst>
            <a:ext uri="{FF2B5EF4-FFF2-40B4-BE49-F238E27FC236}">
              <a16:creationId xmlns:a16="http://schemas.microsoft.com/office/drawing/2014/main" id="{00000000-0008-0000-0400-00006C07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287</xdr:row>
      <xdr:rowOff>0</xdr:rowOff>
    </xdr:from>
    <xdr:to>
      <xdr:col>5</xdr:col>
      <xdr:colOff>514350</xdr:colOff>
      <xdr:row>288</xdr:row>
      <xdr:rowOff>28575</xdr:rowOff>
    </xdr:to>
    <xdr:sp macro="" textlink="">
      <xdr:nvSpPr>
        <xdr:cNvPr id="1901" name="Text Box 2">
          <a:extLst>
            <a:ext uri="{FF2B5EF4-FFF2-40B4-BE49-F238E27FC236}">
              <a16:creationId xmlns:a16="http://schemas.microsoft.com/office/drawing/2014/main" id="{00000000-0008-0000-0400-00006D07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287</xdr:row>
      <xdr:rowOff>0</xdr:rowOff>
    </xdr:from>
    <xdr:to>
      <xdr:col>5</xdr:col>
      <xdr:colOff>514350</xdr:colOff>
      <xdr:row>288</xdr:row>
      <xdr:rowOff>28576</xdr:rowOff>
    </xdr:to>
    <xdr:sp macro="" textlink="">
      <xdr:nvSpPr>
        <xdr:cNvPr id="1902" name="Text Box 2">
          <a:extLst>
            <a:ext uri="{FF2B5EF4-FFF2-40B4-BE49-F238E27FC236}">
              <a16:creationId xmlns:a16="http://schemas.microsoft.com/office/drawing/2014/main" id="{00000000-0008-0000-0400-00006E07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5</xdr:col>
      <xdr:colOff>76200</xdr:colOff>
      <xdr:row>288</xdr:row>
      <xdr:rowOff>28576</xdr:rowOff>
    </xdr:to>
    <xdr:sp macro="" textlink="">
      <xdr:nvSpPr>
        <xdr:cNvPr id="1903" name="Text Box 2">
          <a:extLst>
            <a:ext uri="{FF2B5EF4-FFF2-40B4-BE49-F238E27FC236}">
              <a16:creationId xmlns:a16="http://schemas.microsoft.com/office/drawing/2014/main" id="{00000000-0008-0000-0400-00006F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5</xdr:col>
      <xdr:colOff>76200</xdr:colOff>
      <xdr:row>288</xdr:row>
      <xdr:rowOff>28576</xdr:rowOff>
    </xdr:to>
    <xdr:sp macro="" textlink="">
      <xdr:nvSpPr>
        <xdr:cNvPr id="1904" name="Text Box 2">
          <a:extLst>
            <a:ext uri="{FF2B5EF4-FFF2-40B4-BE49-F238E27FC236}">
              <a16:creationId xmlns:a16="http://schemas.microsoft.com/office/drawing/2014/main" id="{00000000-0008-0000-0400-000070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5</xdr:col>
      <xdr:colOff>76200</xdr:colOff>
      <xdr:row>288</xdr:row>
      <xdr:rowOff>28576</xdr:rowOff>
    </xdr:to>
    <xdr:sp macro="" textlink="">
      <xdr:nvSpPr>
        <xdr:cNvPr id="1905" name="Text Box 2">
          <a:extLst>
            <a:ext uri="{FF2B5EF4-FFF2-40B4-BE49-F238E27FC236}">
              <a16:creationId xmlns:a16="http://schemas.microsoft.com/office/drawing/2014/main" id="{00000000-0008-0000-0400-000071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5</xdr:col>
      <xdr:colOff>76200</xdr:colOff>
      <xdr:row>288</xdr:row>
      <xdr:rowOff>28575</xdr:rowOff>
    </xdr:to>
    <xdr:sp macro="" textlink="">
      <xdr:nvSpPr>
        <xdr:cNvPr id="1906" name="Text Box 2">
          <a:extLst>
            <a:ext uri="{FF2B5EF4-FFF2-40B4-BE49-F238E27FC236}">
              <a16:creationId xmlns:a16="http://schemas.microsoft.com/office/drawing/2014/main" id="{00000000-0008-0000-0400-000072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5</xdr:col>
      <xdr:colOff>76200</xdr:colOff>
      <xdr:row>288</xdr:row>
      <xdr:rowOff>28576</xdr:rowOff>
    </xdr:to>
    <xdr:sp macro="" textlink="">
      <xdr:nvSpPr>
        <xdr:cNvPr id="1907" name="Text Box 2">
          <a:extLst>
            <a:ext uri="{FF2B5EF4-FFF2-40B4-BE49-F238E27FC236}">
              <a16:creationId xmlns:a16="http://schemas.microsoft.com/office/drawing/2014/main" id="{00000000-0008-0000-0400-000073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5</xdr:col>
      <xdr:colOff>76200</xdr:colOff>
      <xdr:row>288</xdr:row>
      <xdr:rowOff>28576</xdr:rowOff>
    </xdr:to>
    <xdr:sp macro="" textlink="">
      <xdr:nvSpPr>
        <xdr:cNvPr id="1908" name="Text Box 2">
          <a:extLst>
            <a:ext uri="{FF2B5EF4-FFF2-40B4-BE49-F238E27FC236}">
              <a16:creationId xmlns:a16="http://schemas.microsoft.com/office/drawing/2014/main" id="{00000000-0008-0000-0400-000074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5</xdr:col>
      <xdr:colOff>76200</xdr:colOff>
      <xdr:row>288</xdr:row>
      <xdr:rowOff>28575</xdr:rowOff>
    </xdr:to>
    <xdr:sp macro="" textlink="">
      <xdr:nvSpPr>
        <xdr:cNvPr id="1909" name="Text Box 2">
          <a:extLst>
            <a:ext uri="{FF2B5EF4-FFF2-40B4-BE49-F238E27FC236}">
              <a16:creationId xmlns:a16="http://schemas.microsoft.com/office/drawing/2014/main" id="{00000000-0008-0000-0400-000075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287</xdr:row>
      <xdr:rowOff>0</xdr:rowOff>
    </xdr:from>
    <xdr:to>
      <xdr:col>5</xdr:col>
      <xdr:colOff>514350</xdr:colOff>
      <xdr:row>288</xdr:row>
      <xdr:rowOff>28576</xdr:rowOff>
    </xdr:to>
    <xdr:sp macro="" textlink="">
      <xdr:nvSpPr>
        <xdr:cNvPr id="1910" name="Text Box 2">
          <a:extLst>
            <a:ext uri="{FF2B5EF4-FFF2-40B4-BE49-F238E27FC236}">
              <a16:creationId xmlns:a16="http://schemas.microsoft.com/office/drawing/2014/main" id="{00000000-0008-0000-0400-00007607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287</xdr:row>
      <xdr:rowOff>0</xdr:rowOff>
    </xdr:from>
    <xdr:to>
      <xdr:col>5</xdr:col>
      <xdr:colOff>514350</xdr:colOff>
      <xdr:row>288</xdr:row>
      <xdr:rowOff>28576</xdr:rowOff>
    </xdr:to>
    <xdr:sp macro="" textlink="">
      <xdr:nvSpPr>
        <xdr:cNvPr id="1911" name="Text Box 2">
          <a:extLst>
            <a:ext uri="{FF2B5EF4-FFF2-40B4-BE49-F238E27FC236}">
              <a16:creationId xmlns:a16="http://schemas.microsoft.com/office/drawing/2014/main" id="{00000000-0008-0000-0400-00007707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287</xdr:row>
      <xdr:rowOff>0</xdr:rowOff>
    </xdr:from>
    <xdr:to>
      <xdr:col>5</xdr:col>
      <xdr:colOff>514350</xdr:colOff>
      <xdr:row>288</xdr:row>
      <xdr:rowOff>28575</xdr:rowOff>
    </xdr:to>
    <xdr:sp macro="" textlink="">
      <xdr:nvSpPr>
        <xdr:cNvPr id="1912" name="Text Box 2">
          <a:extLst>
            <a:ext uri="{FF2B5EF4-FFF2-40B4-BE49-F238E27FC236}">
              <a16:creationId xmlns:a16="http://schemas.microsoft.com/office/drawing/2014/main" id="{00000000-0008-0000-0400-00007807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287</xdr:row>
      <xdr:rowOff>0</xdr:rowOff>
    </xdr:from>
    <xdr:to>
      <xdr:col>5</xdr:col>
      <xdr:colOff>514350</xdr:colOff>
      <xdr:row>288</xdr:row>
      <xdr:rowOff>28576</xdr:rowOff>
    </xdr:to>
    <xdr:sp macro="" textlink="">
      <xdr:nvSpPr>
        <xdr:cNvPr id="1913" name="Text Box 2">
          <a:extLst>
            <a:ext uri="{FF2B5EF4-FFF2-40B4-BE49-F238E27FC236}">
              <a16:creationId xmlns:a16="http://schemas.microsoft.com/office/drawing/2014/main" id="{00000000-0008-0000-0400-00007907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5</xdr:col>
      <xdr:colOff>76200</xdr:colOff>
      <xdr:row>288</xdr:row>
      <xdr:rowOff>28576</xdr:rowOff>
    </xdr:to>
    <xdr:sp macro="" textlink="">
      <xdr:nvSpPr>
        <xdr:cNvPr id="1914" name="Text Box 2">
          <a:extLst>
            <a:ext uri="{FF2B5EF4-FFF2-40B4-BE49-F238E27FC236}">
              <a16:creationId xmlns:a16="http://schemas.microsoft.com/office/drawing/2014/main" id="{00000000-0008-0000-0400-00007A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5</xdr:col>
      <xdr:colOff>76200</xdr:colOff>
      <xdr:row>288</xdr:row>
      <xdr:rowOff>28576</xdr:rowOff>
    </xdr:to>
    <xdr:sp macro="" textlink="">
      <xdr:nvSpPr>
        <xdr:cNvPr id="1915" name="Text Box 2">
          <a:extLst>
            <a:ext uri="{FF2B5EF4-FFF2-40B4-BE49-F238E27FC236}">
              <a16:creationId xmlns:a16="http://schemas.microsoft.com/office/drawing/2014/main" id="{00000000-0008-0000-0400-00007B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5</xdr:col>
      <xdr:colOff>76200</xdr:colOff>
      <xdr:row>288</xdr:row>
      <xdr:rowOff>28576</xdr:rowOff>
    </xdr:to>
    <xdr:sp macro="" textlink="">
      <xdr:nvSpPr>
        <xdr:cNvPr id="1916" name="Text Box 2">
          <a:extLst>
            <a:ext uri="{FF2B5EF4-FFF2-40B4-BE49-F238E27FC236}">
              <a16:creationId xmlns:a16="http://schemas.microsoft.com/office/drawing/2014/main" id="{00000000-0008-0000-0400-00007C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5</xdr:col>
      <xdr:colOff>76200</xdr:colOff>
      <xdr:row>288</xdr:row>
      <xdr:rowOff>28575</xdr:rowOff>
    </xdr:to>
    <xdr:sp macro="" textlink="">
      <xdr:nvSpPr>
        <xdr:cNvPr id="1917" name="Text Box 2">
          <a:extLst>
            <a:ext uri="{FF2B5EF4-FFF2-40B4-BE49-F238E27FC236}">
              <a16:creationId xmlns:a16="http://schemas.microsoft.com/office/drawing/2014/main" id="{00000000-0008-0000-0400-00007D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5</xdr:col>
      <xdr:colOff>76200</xdr:colOff>
      <xdr:row>288</xdr:row>
      <xdr:rowOff>28576</xdr:rowOff>
    </xdr:to>
    <xdr:sp macro="" textlink="">
      <xdr:nvSpPr>
        <xdr:cNvPr id="1918" name="Text Box 2">
          <a:extLst>
            <a:ext uri="{FF2B5EF4-FFF2-40B4-BE49-F238E27FC236}">
              <a16:creationId xmlns:a16="http://schemas.microsoft.com/office/drawing/2014/main" id="{00000000-0008-0000-0400-00007E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5</xdr:col>
      <xdr:colOff>76200</xdr:colOff>
      <xdr:row>288</xdr:row>
      <xdr:rowOff>28576</xdr:rowOff>
    </xdr:to>
    <xdr:sp macro="" textlink="">
      <xdr:nvSpPr>
        <xdr:cNvPr id="1919" name="Text Box 2">
          <a:extLst>
            <a:ext uri="{FF2B5EF4-FFF2-40B4-BE49-F238E27FC236}">
              <a16:creationId xmlns:a16="http://schemas.microsoft.com/office/drawing/2014/main" id="{00000000-0008-0000-0400-00007F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5</xdr:col>
      <xdr:colOff>76200</xdr:colOff>
      <xdr:row>288</xdr:row>
      <xdr:rowOff>28575</xdr:rowOff>
    </xdr:to>
    <xdr:sp macro="" textlink="">
      <xdr:nvSpPr>
        <xdr:cNvPr id="1920" name="Text Box 2">
          <a:extLst>
            <a:ext uri="{FF2B5EF4-FFF2-40B4-BE49-F238E27FC236}">
              <a16:creationId xmlns:a16="http://schemas.microsoft.com/office/drawing/2014/main" id="{00000000-0008-0000-0400-000080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287</xdr:row>
      <xdr:rowOff>0</xdr:rowOff>
    </xdr:from>
    <xdr:to>
      <xdr:col>5</xdr:col>
      <xdr:colOff>514350</xdr:colOff>
      <xdr:row>288</xdr:row>
      <xdr:rowOff>28576</xdr:rowOff>
    </xdr:to>
    <xdr:sp macro="" textlink="">
      <xdr:nvSpPr>
        <xdr:cNvPr id="1921" name="Text Box 2">
          <a:extLst>
            <a:ext uri="{FF2B5EF4-FFF2-40B4-BE49-F238E27FC236}">
              <a16:creationId xmlns:a16="http://schemas.microsoft.com/office/drawing/2014/main" id="{00000000-0008-0000-0400-000081070000}"/>
            </a:ext>
          </a:extLst>
        </xdr:cNvPr>
        <xdr:cNvSpPr txBox="1">
          <a:spLocks noChangeArrowheads="1"/>
        </xdr:cNvSpPr>
      </xdr:nvSpPr>
      <xdr:spPr bwMode="auto">
        <a:xfrm>
          <a:off x="6783265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287</xdr:row>
      <xdr:rowOff>0</xdr:rowOff>
    </xdr:from>
    <xdr:to>
      <xdr:col>5</xdr:col>
      <xdr:colOff>514350</xdr:colOff>
      <xdr:row>288</xdr:row>
      <xdr:rowOff>28576</xdr:rowOff>
    </xdr:to>
    <xdr:sp macro="" textlink="">
      <xdr:nvSpPr>
        <xdr:cNvPr id="1922" name="Text Box 2">
          <a:extLst>
            <a:ext uri="{FF2B5EF4-FFF2-40B4-BE49-F238E27FC236}">
              <a16:creationId xmlns:a16="http://schemas.microsoft.com/office/drawing/2014/main" id="{00000000-0008-0000-0400-000082070000}"/>
            </a:ext>
          </a:extLst>
        </xdr:cNvPr>
        <xdr:cNvSpPr txBox="1">
          <a:spLocks noChangeArrowheads="1"/>
        </xdr:cNvSpPr>
      </xdr:nvSpPr>
      <xdr:spPr bwMode="auto">
        <a:xfrm>
          <a:off x="6783265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288</xdr:row>
      <xdr:rowOff>0</xdr:rowOff>
    </xdr:from>
    <xdr:to>
      <xdr:col>5</xdr:col>
      <xdr:colOff>514350</xdr:colOff>
      <xdr:row>289</xdr:row>
      <xdr:rowOff>28574</xdr:rowOff>
    </xdr:to>
    <xdr:sp macro="" textlink="">
      <xdr:nvSpPr>
        <xdr:cNvPr id="1923" name="Text Box 2">
          <a:extLst>
            <a:ext uri="{FF2B5EF4-FFF2-40B4-BE49-F238E27FC236}">
              <a16:creationId xmlns:a16="http://schemas.microsoft.com/office/drawing/2014/main" id="{00000000-0008-0000-0400-00008307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287</xdr:row>
      <xdr:rowOff>0</xdr:rowOff>
    </xdr:from>
    <xdr:to>
      <xdr:col>5</xdr:col>
      <xdr:colOff>514350</xdr:colOff>
      <xdr:row>288</xdr:row>
      <xdr:rowOff>28575</xdr:rowOff>
    </xdr:to>
    <xdr:sp macro="" textlink="">
      <xdr:nvSpPr>
        <xdr:cNvPr id="1924" name="Text Box 2">
          <a:extLst>
            <a:ext uri="{FF2B5EF4-FFF2-40B4-BE49-F238E27FC236}">
              <a16:creationId xmlns:a16="http://schemas.microsoft.com/office/drawing/2014/main" id="{00000000-0008-0000-0400-000084070000}"/>
            </a:ext>
          </a:extLst>
        </xdr:cNvPr>
        <xdr:cNvSpPr txBox="1">
          <a:spLocks noChangeArrowheads="1"/>
        </xdr:cNvSpPr>
      </xdr:nvSpPr>
      <xdr:spPr bwMode="auto">
        <a:xfrm>
          <a:off x="6783265" y="41712173"/>
          <a:ext cx="76200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287</xdr:row>
      <xdr:rowOff>0</xdr:rowOff>
    </xdr:from>
    <xdr:to>
      <xdr:col>5</xdr:col>
      <xdr:colOff>514350</xdr:colOff>
      <xdr:row>288</xdr:row>
      <xdr:rowOff>28576</xdr:rowOff>
    </xdr:to>
    <xdr:sp macro="" textlink="">
      <xdr:nvSpPr>
        <xdr:cNvPr id="1925" name="Text Box 2">
          <a:extLst>
            <a:ext uri="{FF2B5EF4-FFF2-40B4-BE49-F238E27FC236}">
              <a16:creationId xmlns:a16="http://schemas.microsoft.com/office/drawing/2014/main" id="{00000000-0008-0000-0400-000085070000}"/>
            </a:ext>
          </a:extLst>
        </xdr:cNvPr>
        <xdr:cNvSpPr txBox="1">
          <a:spLocks noChangeArrowheads="1"/>
        </xdr:cNvSpPr>
      </xdr:nvSpPr>
      <xdr:spPr bwMode="auto">
        <a:xfrm>
          <a:off x="6783265" y="41712173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288</xdr:row>
      <xdr:rowOff>0</xdr:rowOff>
    </xdr:from>
    <xdr:to>
      <xdr:col>5</xdr:col>
      <xdr:colOff>514350</xdr:colOff>
      <xdr:row>289</xdr:row>
      <xdr:rowOff>28576</xdr:rowOff>
    </xdr:to>
    <xdr:sp macro="" textlink="">
      <xdr:nvSpPr>
        <xdr:cNvPr id="1926" name="Text Box 2">
          <a:extLst>
            <a:ext uri="{FF2B5EF4-FFF2-40B4-BE49-F238E27FC236}">
              <a16:creationId xmlns:a16="http://schemas.microsoft.com/office/drawing/2014/main" id="{00000000-0008-0000-0400-00008607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288</xdr:row>
      <xdr:rowOff>0</xdr:rowOff>
    </xdr:from>
    <xdr:to>
      <xdr:col>5</xdr:col>
      <xdr:colOff>514350</xdr:colOff>
      <xdr:row>289</xdr:row>
      <xdr:rowOff>28575</xdr:rowOff>
    </xdr:to>
    <xdr:sp macro="" textlink="">
      <xdr:nvSpPr>
        <xdr:cNvPr id="1927" name="Text Box 2">
          <a:extLst>
            <a:ext uri="{FF2B5EF4-FFF2-40B4-BE49-F238E27FC236}">
              <a16:creationId xmlns:a16="http://schemas.microsoft.com/office/drawing/2014/main" id="{00000000-0008-0000-0400-00008707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5</xdr:col>
      <xdr:colOff>76200</xdr:colOff>
      <xdr:row>288</xdr:row>
      <xdr:rowOff>28576</xdr:rowOff>
    </xdr:to>
    <xdr:sp macro="" textlink="">
      <xdr:nvSpPr>
        <xdr:cNvPr id="1928" name="Text Box 2">
          <a:extLst>
            <a:ext uri="{FF2B5EF4-FFF2-40B4-BE49-F238E27FC236}">
              <a16:creationId xmlns:a16="http://schemas.microsoft.com/office/drawing/2014/main" id="{00000000-0008-0000-0400-00008807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5</xdr:col>
      <xdr:colOff>76200</xdr:colOff>
      <xdr:row>288</xdr:row>
      <xdr:rowOff>28576</xdr:rowOff>
    </xdr:to>
    <xdr:sp macro="" textlink="">
      <xdr:nvSpPr>
        <xdr:cNvPr id="1929" name="Text Box 2">
          <a:extLst>
            <a:ext uri="{FF2B5EF4-FFF2-40B4-BE49-F238E27FC236}">
              <a16:creationId xmlns:a16="http://schemas.microsoft.com/office/drawing/2014/main" id="{00000000-0008-0000-0400-00008907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5</xdr:col>
      <xdr:colOff>76200</xdr:colOff>
      <xdr:row>289</xdr:row>
      <xdr:rowOff>28574</xdr:rowOff>
    </xdr:to>
    <xdr:sp macro="" textlink="">
      <xdr:nvSpPr>
        <xdr:cNvPr id="1930" name="Text Box 2">
          <a:extLst>
            <a:ext uri="{FF2B5EF4-FFF2-40B4-BE49-F238E27FC236}">
              <a16:creationId xmlns:a16="http://schemas.microsoft.com/office/drawing/2014/main" id="{00000000-0008-0000-0400-00008A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5</xdr:col>
      <xdr:colOff>76200</xdr:colOff>
      <xdr:row>288</xdr:row>
      <xdr:rowOff>28576</xdr:rowOff>
    </xdr:to>
    <xdr:sp macro="" textlink="">
      <xdr:nvSpPr>
        <xdr:cNvPr id="1931" name="Text Box 2">
          <a:extLst>
            <a:ext uri="{FF2B5EF4-FFF2-40B4-BE49-F238E27FC236}">
              <a16:creationId xmlns:a16="http://schemas.microsoft.com/office/drawing/2014/main" id="{00000000-0008-0000-0400-00008B07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5</xdr:col>
      <xdr:colOff>76200</xdr:colOff>
      <xdr:row>288</xdr:row>
      <xdr:rowOff>28575</xdr:rowOff>
    </xdr:to>
    <xdr:sp macro="" textlink="">
      <xdr:nvSpPr>
        <xdr:cNvPr id="1932" name="Text Box 2">
          <a:extLst>
            <a:ext uri="{FF2B5EF4-FFF2-40B4-BE49-F238E27FC236}">
              <a16:creationId xmlns:a16="http://schemas.microsoft.com/office/drawing/2014/main" id="{00000000-0008-0000-0400-00008C07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5</xdr:col>
      <xdr:colOff>76200</xdr:colOff>
      <xdr:row>288</xdr:row>
      <xdr:rowOff>28576</xdr:rowOff>
    </xdr:to>
    <xdr:sp macro="" textlink="">
      <xdr:nvSpPr>
        <xdr:cNvPr id="1933" name="Text Box 2">
          <a:extLst>
            <a:ext uri="{FF2B5EF4-FFF2-40B4-BE49-F238E27FC236}">
              <a16:creationId xmlns:a16="http://schemas.microsoft.com/office/drawing/2014/main" id="{00000000-0008-0000-0400-00008D07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5</xdr:col>
      <xdr:colOff>76200</xdr:colOff>
      <xdr:row>289</xdr:row>
      <xdr:rowOff>28574</xdr:rowOff>
    </xdr:to>
    <xdr:sp macro="" textlink="">
      <xdr:nvSpPr>
        <xdr:cNvPr id="1934" name="Text Box 2">
          <a:extLst>
            <a:ext uri="{FF2B5EF4-FFF2-40B4-BE49-F238E27FC236}">
              <a16:creationId xmlns:a16="http://schemas.microsoft.com/office/drawing/2014/main" id="{00000000-0008-0000-0400-00008E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5</xdr:col>
      <xdr:colOff>76200</xdr:colOff>
      <xdr:row>288</xdr:row>
      <xdr:rowOff>28576</xdr:rowOff>
    </xdr:to>
    <xdr:sp macro="" textlink="">
      <xdr:nvSpPr>
        <xdr:cNvPr id="1935" name="Text Box 2">
          <a:extLst>
            <a:ext uri="{FF2B5EF4-FFF2-40B4-BE49-F238E27FC236}">
              <a16:creationId xmlns:a16="http://schemas.microsoft.com/office/drawing/2014/main" id="{00000000-0008-0000-0400-00008F07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5</xdr:col>
      <xdr:colOff>76200</xdr:colOff>
      <xdr:row>289</xdr:row>
      <xdr:rowOff>28576</xdr:rowOff>
    </xdr:to>
    <xdr:sp macro="" textlink="">
      <xdr:nvSpPr>
        <xdr:cNvPr id="1936" name="Text Box 2">
          <a:extLst>
            <a:ext uri="{FF2B5EF4-FFF2-40B4-BE49-F238E27FC236}">
              <a16:creationId xmlns:a16="http://schemas.microsoft.com/office/drawing/2014/main" id="{00000000-0008-0000-0400-000090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287</xdr:row>
      <xdr:rowOff>0</xdr:rowOff>
    </xdr:from>
    <xdr:to>
      <xdr:col>5</xdr:col>
      <xdr:colOff>76200</xdr:colOff>
      <xdr:row>288</xdr:row>
      <xdr:rowOff>28575</xdr:rowOff>
    </xdr:to>
    <xdr:sp macro="" textlink="">
      <xdr:nvSpPr>
        <xdr:cNvPr id="1937" name="Text Box 2">
          <a:extLst>
            <a:ext uri="{FF2B5EF4-FFF2-40B4-BE49-F238E27FC236}">
              <a16:creationId xmlns:a16="http://schemas.microsoft.com/office/drawing/2014/main" id="{00000000-0008-0000-0400-000091070000}"/>
            </a:ext>
          </a:extLst>
        </xdr:cNvPr>
        <xdr:cNvSpPr txBox="1">
          <a:spLocks noChangeArrowheads="1"/>
        </xdr:cNvSpPr>
      </xdr:nvSpPr>
      <xdr:spPr bwMode="auto">
        <a:xfrm>
          <a:off x="5889381" y="41712173"/>
          <a:ext cx="531934" cy="18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5</xdr:col>
      <xdr:colOff>76200</xdr:colOff>
      <xdr:row>289</xdr:row>
      <xdr:rowOff>28575</xdr:rowOff>
    </xdr:to>
    <xdr:sp macro="" textlink="">
      <xdr:nvSpPr>
        <xdr:cNvPr id="1938" name="Text Box 2">
          <a:extLst>
            <a:ext uri="{FF2B5EF4-FFF2-40B4-BE49-F238E27FC236}">
              <a16:creationId xmlns:a16="http://schemas.microsoft.com/office/drawing/2014/main" id="{00000000-0008-0000-0400-000092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288</xdr:row>
      <xdr:rowOff>0</xdr:rowOff>
    </xdr:from>
    <xdr:to>
      <xdr:col>5</xdr:col>
      <xdr:colOff>514350</xdr:colOff>
      <xdr:row>289</xdr:row>
      <xdr:rowOff>28574</xdr:rowOff>
    </xdr:to>
    <xdr:sp macro="" textlink="">
      <xdr:nvSpPr>
        <xdr:cNvPr id="1939" name="Text Box 2">
          <a:extLst>
            <a:ext uri="{FF2B5EF4-FFF2-40B4-BE49-F238E27FC236}">
              <a16:creationId xmlns:a16="http://schemas.microsoft.com/office/drawing/2014/main" id="{00000000-0008-0000-0400-00009307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288</xdr:row>
      <xdr:rowOff>0</xdr:rowOff>
    </xdr:from>
    <xdr:to>
      <xdr:col>5</xdr:col>
      <xdr:colOff>514350</xdr:colOff>
      <xdr:row>289</xdr:row>
      <xdr:rowOff>28574</xdr:rowOff>
    </xdr:to>
    <xdr:sp macro="" textlink="">
      <xdr:nvSpPr>
        <xdr:cNvPr id="1940" name="Text Box 2">
          <a:extLst>
            <a:ext uri="{FF2B5EF4-FFF2-40B4-BE49-F238E27FC236}">
              <a16:creationId xmlns:a16="http://schemas.microsoft.com/office/drawing/2014/main" id="{00000000-0008-0000-0400-00009407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288</xdr:row>
      <xdr:rowOff>0</xdr:rowOff>
    </xdr:from>
    <xdr:to>
      <xdr:col>5</xdr:col>
      <xdr:colOff>514350</xdr:colOff>
      <xdr:row>289</xdr:row>
      <xdr:rowOff>28573</xdr:rowOff>
    </xdr:to>
    <xdr:sp macro="" textlink="">
      <xdr:nvSpPr>
        <xdr:cNvPr id="1941" name="Text Box 2">
          <a:extLst>
            <a:ext uri="{FF2B5EF4-FFF2-40B4-BE49-F238E27FC236}">
              <a16:creationId xmlns:a16="http://schemas.microsoft.com/office/drawing/2014/main" id="{00000000-0008-0000-0400-00009507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288</xdr:row>
      <xdr:rowOff>0</xdr:rowOff>
    </xdr:from>
    <xdr:to>
      <xdr:col>5</xdr:col>
      <xdr:colOff>514350</xdr:colOff>
      <xdr:row>289</xdr:row>
      <xdr:rowOff>28574</xdr:rowOff>
    </xdr:to>
    <xdr:sp macro="" textlink="">
      <xdr:nvSpPr>
        <xdr:cNvPr id="1942" name="Text Box 2">
          <a:extLst>
            <a:ext uri="{FF2B5EF4-FFF2-40B4-BE49-F238E27FC236}">
              <a16:creationId xmlns:a16="http://schemas.microsoft.com/office/drawing/2014/main" id="{00000000-0008-0000-0400-00009607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288</xdr:row>
      <xdr:rowOff>0</xdr:rowOff>
    </xdr:from>
    <xdr:to>
      <xdr:col>5</xdr:col>
      <xdr:colOff>514350</xdr:colOff>
      <xdr:row>289</xdr:row>
      <xdr:rowOff>28573</xdr:rowOff>
    </xdr:to>
    <xdr:sp macro="" textlink="">
      <xdr:nvSpPr>
        <xdr:cNvPr id="1943" name="Text Box 2">
          <a:extLst>
            <a:ext uri="{FF2B5EF4-FFF2-40B4-BE49-F238E27FC236}">
              <a16:creationId xmlns:a16="http://schemas.microsoft.com/office/drawing/2014/main" id="{00000000-0008-0000-0400-00009707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5</xdr:col>
      <xdr:colOff>76200</xdr:colOff>
      <xdr:row>289</xdr:row>
      <xdr:rowOff>28574</xdr:rowOff>
    </xdr:to>
    <xdr:sp macro="" textlink="">
      <xdr:nvSpPr>
        <xdr:cNvPr id="1944" name="Text Box 2">
          <a:extLst>
            <a:ext uri="{FF2B5EF4-FFF2-40B4-BE49-F238E27FC236}">
              <a16:creationId xmlns:a16="http://schemas.microsoft.com/office/drawing/2014/main" id="{00000000-0008-0000-0400-000098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5</xdr:col>
      <xdr:colOff>76200</xdr:colOff>
      <xdr:row>289</xdr:row>
      <xdr:rowOff>28574</xdr:rowOff>
    </xdr:to>
    <xdr:sp macro="" textlink="">
      <xdr:nvSpPr>
        <xdr:cNvPr id="1945" name="Text Box 2">
          <a:extLst>
            <a:ext uri="{FF2B5EF4-FFF2-40B4-BE49-F238E27FC236}">
              <a16:creationId xmlns:a16="http://schemas.microsoft.com/office/drawing/2014/main" id="{00000000-0008-0000-0400-000099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5</xdr:col>
      <xdr:colOff>76200</xdr:colOff>
      <xdr:row>289</xdr:row>
      <xdr:rowOff>28574</xdr:rowOff>
    </xdr:to>
    <xdr:sp macro="" textlink="">
      <xdr:nvSpPr>
        <xdr:cNvPr id="1946" name="Text Box 2">
          <a:extLst>
            <a:ext uri="{FF2B5EF4-FFF2-40B4-BE49-F238E27FC236}">
              <a16:creationId xmlns:a16="http://schemas.microsoft.com/office/drawing/2014/main" id="{00000000-0008-0000-0400-00009A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5</xdr:col>
      <xdr:colOff>76200</xdr:colOff>
      <xdr:row>289</xdr:row>
      <xdr:rowOff>28573</xdr:rowOff>
    </xdr:to>
    <xdr:sp macro="" textlink="">
      <xdr:nvSpPr>
        <xdr:cNvPr id="1947" name="Text Box 2">
          <a:extLst>
            <a:ext uri="{FF2B5EF4-FFF2-40B4-BE49-F238E27FC236}">
              <a16:creationId xmlns:a16="http://schemas.microsoft.com/office/drawing/2014/main" id="{00000000-0008-0000-0400-00009B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5</xdr:col>
      <xdr:colOff>76200</xdr:colOff>
      <xdr:row>289</xdr:row>
      <xdr:rowOff>28574</xdr:rowOff>
    </xdr:to>
    <xdr:sp macro="" textlink="">
      <xdr:nvSpPr>
        <xdr:cNvPr id="1948" name="Text Box 2">
          <a:extLst>
            <a:ext uri="{FF2B5EF4-FFF2-40B4-BE49-F238E27FC236}">
              <a16:creationId xmlns:a16="http://schemas.microsoft.com/office/drawing/2014/main" id="{00000000-0008-0000-0400-00009C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5</xdr:col>
      <xdr:colOff>76200</xdr:colOff>
      <xdr:row>289</xdr:row>
      <xdr:rowOff>28574</xdr:rowOff>
    </xdr:to>
    <xdr:sp macro="" textlink="">
      <xdr:nvSpPr>
        <xdr:cNvPr id="1949" name="Text Box 2">
          <a:extLst>
            <a:ext uri="{FF2B5EF4-FFF2-40B4-BE49-F238E27FC236}">
              <a16:creationId xmlns:a16="http://schemas.microsoft.com/office/drawing/2014/main" id="{00000000-0008-0000-0400-00009D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5</xdr:col>
      <xdr:colOff>76200</xdr:colOff>
      <xdr:row>289</xdr:row>
      <xdr:rowOff>28573</xdr:rowOff>
    </xdr:to>
    <xdr:sp macro="" textlink="">
      <xdr:nvSpPr>
        <xdr:cNvPr id="1950" name="Text Box 2">
          <a:extLst>
            <a:ext uri="{FF2B5EF4-FFF2-40B4-BE49-F238E27FC236}">
              <a16:creationId xmlns:a16="http://schemas.microsoft.com/office/drawing/2014/main" id="{00000000-0008-0000-0400-00009E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288</xdr:row>
      <xdr:rowOff>0</xdr:rowOff>
    </xdr:from>
    <xdr:to>
      <xdr:col>5</xdr:col>
      <xdr:colOff>514350</xdr:colOff>
      <xdr:row>289</xdr:row>
      <xdr:rowOff>28574</xdr:rowOff>
    </xdr:to>
    <xdr:sp macro="" textlink="">
      <xdr:nvSpPr>
        <xdr:cNvPr id="1951" name="Text Box 2">
          <a:extLst>
            <a:ext uri="{FF2B5EF4-FFF2-40B4-BE49-F238E27FC236}">
              <a16:creationId xmlns:a16="http://schemas.microsoft.com/office/drawing/2014/main" id="{00000000-0008-0000-0400-00009F07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288</xdr:row>
      <xdr:rowOff>0</xdr:rowOff>
    </xdr:from>
    <xdr:to>
      <xdr:col>5</xdr:col>
      <xdr:colOff>514350</xdr:colOff>
      <xdr:row>289</xdr:row>
      <xdr:rowOff>28574</xdr:rowOff>
    </xdr:to>
    <xdr:sp macro="" textlink="">
      <xdr:nvSpPr>
        <xdr:cNvPr id="1952" name="Text Box 2">
          <a:extLst>
            <a:ext uri="{FF2B5EF4-FFF2-40B4-BE49-F238E27FC236}">
              <a16:creationId xmlns:a16="http://schemas.microsoft.com/office/drawing/2014/main" id="{00000000-0008-0000-0400-0000A007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288</xdr:row>
      <xdr:rowOff>0</xdr:rowOff>
    </xdr:from>
    <xdr:to>
      <xdr:col>5</xdr:col>
      <xdr:colOff>514350</xdr:colOff>
      <xdr:row>289</xdr:row>
      <xdr:rowOff>28573</xdr:rowOff>
    </xdr:to>
    <xdr:sp macro="" textlink="">
      <xdr:nvSpPr>
        <xdr:cNvPr id="1953" name="Text Box 2">
          <a:extLst>
            <a:ext uri="{FF2B5EF4-FFF2-40B4-BE49-F238E27FC236}">
              <a16:creationId xmlns:a16="http://schemas.microsoft.com/office/drawing/2014/main" id="{00000000-0008-0000-0400-0000A107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288</xdr:row>
      <xdr:rowOff>0</xdr:rowOff>
    </xdr:from>
    <xdr:to>
      <xdr:col>5</xdr:col>
      <xdr:colOff>514350</xdr:colOff>
      <xdr:row>289</xdr:row>
      <xdr:rowOff>28574</xdr:rowOff>
    </xdr:to>
    <xdr:sp macro="" textlink="">
      <xdr:nvSpPr>
        <xdr:cNvPr id="1954" name="Text Box 2">
          <a:extLst>
            <a:ext uri="{FF2B5EF4-FFF2-40B4-BE49-F238E27FC236}">
              <a16:creationId xmlns:a16="http://schemas.microsoft.com/office/drawing/2014/main" id="{00000000-0008-0000-0400-0000A207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5</xdr:col>
      <xdr:colOff>76200</xdr:colOff>
      <xdr:row>289</xdr:row>
      <xdr:rowOff>28574</xdr:rowOff>
    </xdr:to>
    <xdr:sp macro="" textlink="">
      <xdr:nvSpPr>
        <xdr:cNvPr id="1955" name="Text Box 2">
          <a:extLst>
            <a:ext uri="{FF2B5EF4-FFF2-40B4-BE49-F238E27FC236}">
              <a16:creationId xmlns:a16="http://schemas.microsoft.com/office/drawing/2014/main" id="{00000000-0008-0000-0400-0000A3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5</xdr:col>
      <xdr:colOff>76200</xdr:colOff>
      <xdr:row>289</xdr:row>
      <xdr:rowOff>28574</xdr:rowOff>
    </xdr:to>
    <xdr:sp macro="" textlink="">
      <xdr:nvSpPr>
        <xdr:cNvPr id="1956" name="Text Box 2">
          <a:extLst>
            <a:ext uri="{FF2B5EF4-FFF2-40B4-BE49-F238E27FC236}">
              <a16:creationId xmlns:a16="http://schemas.microsoft.com/office/drawing/2014/main" id="{00000000-0008-0000-0400-0000A4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5</xdr:col>
      <xdr:colOff>76200</xdr:colOff>
      <xdr:row>289</xdr:row>
      <xdr:rowOff>28574</xdr:rowOff>
    </xdr:to>
    <xdr:sp macro="" textlink="">
      <xdr:nvSpPr>
        <xdr:cNvPr id="1957" name="Text Box 2">
          <a:extLst>
            <a:ext uri="{FF2B5EF4-FFF2-40B4-BE49-F238E27FC236}">
              <a16:creationId xmlns:a16="http://schemas.microsoft.com/office/drawing/2014/main" id="{00000000-0008-0000-0400-0000A5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5</xdr:col>
      <xdr:colOff>76200</xdr:colOff>
      <xdr:row>289</xdr:row>
      <xdr:rowOff>28573</xdr:rowOff>
    </xdr:to>
    <xdr:sp macro="" textlink="">
      <xdr:nvSpPr>
        <xdr:cNvPr id="1958" name="Text Box 2">
          <a:extLst>
            <a:ext uri="{FF2B5EF4-FFF2-40B4-BE49-F238E27FC236}">
              <a16:creationId xmlns:a16="http://schemas.microsoft.com/office/drawing/2014/main" id="{00000000-0008-0000-0400-0000A6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5</xdr:col>
      <xdr:colOff>76200</xdr:colOff>
      <xdr:row>289</xdr:row>
      <xdr:rowOff>28574</xdr:rowOff>
    </xdr:to>
    <xdr:sp macro="" textlink="">
      <xdr:nvSpPr>
        <xdr:cNvPr id="1959" name="Text Box 2">
          <a:extLst>
            <a:ext uri="{FF2B5EF4-FFF2-40B4-BE49-F238E27FC236}">
              <a16:creationId xmlns:a16="http://schemas.microsoft.com/office/drawing/2014/main" id="{00000000-0008-0000-0400-0000A7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5</xdr:col>
      <xdr:colOff>76200</xdr:colOff>
      <xdr:row>289</xdr:row>
      <xdr:rowOff>28574</xdr:rowOff>
    </xdr:to>
    <xdr:sp macro="" textlink="">
      <xdr:nvSpPr>
        <xdr:cNvPr id="1960" name="Text Box 2">
          <a:extLst>
            <a:ext uri="{FF2B5EF4-FFF2-40B4-BE49-F238E27FC236}">
              <a16:creationId xmlns:a16="http://schemas.microsoft.com/office/drawing/2014/main" id="{00000000-0008-0000-0400-0000A8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5</xdr:col>
      <xdr:colOff>76200</xdr:colOff>
      <xdr:row>289</xdr:row>
      <xdr:rowOff>28573</xdr:rowOff>
    </xdr:to>
    <xdr:sp macro="" textlink="">
      <xdr:nvSpPr>
        <xdr:cNvPr id="1961" name="Text Box 2">
          <a:extLst>
            <a:ext uri="{FF2B5EF4-FFF2-40B4-BE49-F238E27FC236}">
              <a16:creationId xmlns:a16="http://schemas.microsoft.com/office/drawing/2014/main" id="{00000000-0008-0000-0400-0000A9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288</xdr:row>
      <xdr:rowOff>0</xdr:rowOff>
    </xdr:from>
    <xdr:to>
      <xdr:col>5</xdr:col>
      <xdr:colOff>514350</xdr:colOff>
      <xdr:row>289</xdr:row>
      <xdr:rowOff>28574</xdr:rowOff>
    </xdr:to>
    <xdr:sp macro="" textlink="">
      <xdr:nvSpPr>
        <xdr:cNvPr id="1962" name="Text Box 2">
          <a:extLst>
            <a:ext uri="{FF2B5EF4-FFF2-40B4-BE49-F238E27FC236}">
              <a16:creationId xmlns:a16="http://schemas.microsoft.com/office/drawing/2014/main" id="{00000000-0008-0000-0400-0000AA07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288</xdr:row>
      <xdr:rowOff>0</xdr:rowOff>
    </xdr:from>
    <xdr:to>
      <xdr:col>5</xdr:col>
      <xdr:colOff>514350</xdr:colOff>
      <xdr:row>289</xdr:row>
      <xdr:rowOff>28574</xdr:rowOff>
    </xdr:to>
    <xdr:sp macro="" textlink="">
      <xdr:nvSpPr>
        <xdr:cNvPr id="1963" name="Text Box 2">
          <a:extLst>
            <a:ext uri="{FF2B5EF4-FFF2-40B4-BE49-F238E27FC236}">
              <a16:creationId xmlns:a16="http://schemas.microsoft.com/office/drawing/2014/main" id="{00000000-0008-0000-0400-0000AB07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288</xdr:row>
      <xdr:rowOff>0</xdr:rowOff>
    </xdr:from>
    <xdr:to>
      <xdr:col>5</xdr:col>
      <xdr:colOff>514350</xdr:colOff>
      <xdr:row>289</xdr:row>
      <xdr:rowOff>28573</xdr:rowOff>
    </xdr:to>
    <xdr:sp macro="" textlink="">
      <xdr:nvSpPr>
        <xdr:cNvPr id="1964" name="Text Box 2">
          <a:extLst>
            <a:ext uri="{FF2B5EF4-FFF2-40B4-BE49-F238E27FC236}">
              <a16:creationId xmlns:a16="http://schemas.microsoft.com/office/drawing/2014/main" id="{00000000-0008-0000-0400-0000AC07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288</xdr:row>
      <xdr:rowOff>0</xdr:rowOff>
    </xdr:from>
    <xdr:to>
      <xdr:col>5</xdr:col>
      <xdr:colOff>514350</xdr:colOff>
      <xdr:row>289</xdr:row>
      <xdr:rowOff>28574</xdr:rowOff>
    </xdr:to>
    <xdr:sp macro="" textlink="">
      <xdr:nvSpPr>
        <xdr:cNvPr id="1965" name="Text Box 2">
          <a:extLst>
            <a:ext uri="{FF2B5EF4-FFF2-40B4-BE49-F238E27FC236}">
              <a16:creationId xmlns:a16="http://schemas.microsoft.com/office/drawing/2014/main" id="{00000000-0008-0000-0400-0000AD070000}"/>
            </a:ext>
          </a:extLst>
        </xdr:cNvPr>
        <xdr:cNvSpPr txBox="1">
          <a:spLocks noChangeArrowheads="1"/>
        </xdr:cNvSpPr>
      </xdr:nvSpPr>
      <xdr:spPr bwMode="auto">
        <a:xfrm>
          <a:off x="6783265" y="41866038"/>
          <a:ext cx="76200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5</xdr:col>
      <xdr:colOff>76200</xdr:colOff>
      <xdr:row>289</xdr:row>
      <xdr:rowOff>28574</xdr:rowOff>
    </xdr:to>
    <xdr:sp macro="" textlink="">
      <xdr:nvSpPr>
        <xdr:cNvPr id="1966" name="Text Box 2">
          <a:extLst>
            <a:ext uri="{FF2B5EF4-FFF2-40B4-BE49-F238E27FC236}">
              <a16:creationId xmlns:a16="http://schemas.microsoft.com/office/drawing/2014/main" id="{00000000-0008-0000-0400-0000AE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5</xdr:col>
      <xdr:colOff>76200</xdr:colOff>
      <xdr:row>289</xdr:row>
      <xdr:rowOff>28574</xdr:rowOff>
    </xdr:to>
    <xdr:sp macro="" textlink="">
      <xdr:nvSpPr>
        <xdr:cNvPr id="1967" name="Text Box 2">
          <a:extLst>
            <a:ext uri="{FF2B5EF4-FFF2-40B4-BE49-F238E27FC236}">
              <a16:creationId xmlns:a16="http://schemas.microsoft.com/office/drawing/2014/main" id="{00000000-0008-0000-0400-0000AF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5</xdr:col>
      <xdr:colOff>76200</xdr:colOff>
      <xdr:row>289</xdr:row>
      <xdr:rowOff>28574</xdr:rowOff>
    </xdr:to>
    <xdr:sp macro="" textlink="">
      <xdr:nvSpPr>
        <xdr:cNvPr id="1968" name="Text Box 2">
          <a:extLst>
            <a:ext uri="{FF2B5EF4-FFF2-40B4-BE49-F238E27FC236}">
              <a16:creationId xmlns:a16="http://schemas.microsoft.com/office/drawing/2014/main" id="{00000000-0008-0000-0400-0000B0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5</xdr:col>
      <xdr:colOff>76200</xdr:colOff>
      <xdr:row>289</xdr:row>
      <xdr:rowOff>28573</xdr:rowOff>
    </xdr:to>
    <xdr:sp macro="" textlink="">
      <xdr:nvSpPr>
        <xdr:cNvPr id="1969" name="Text Box 2">
          <a:extLst>
            <a:ext uri="{FF2B5EF4-FFF2-40B4-BE49-F238E27FC236}">
              <a16:creationId xmlns:a16="http://schemas.microsoft.com/office/drawing/2014/main" id="{00000000-0008-0000-0400-0000B1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5</xdr:col>
      <xdr:colOff>76200</xdr:colOff>
      <xdr:row>289</xdr:row>
      <xdr:rowOff>28574</xdr:rowOff>
    </xdr:to>
    <xdr:sp macro="" textlink="">
      <xdr:nvSpPr>
        <xdr:cNvPr id="1970" name="Text Box 2">
          <a:extLst>
            <a:ext uri="{FF2B5EF4-FFF2-40B4-BE49-F238E27FC236}">
              <a16:creationId xmlns:a16="http://schemas.microsoft.com/office/drawing/2014/main" id="{00000000-0008-0000-0400-0000B2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5</xdr:col>
      <xdr:colOff>76200</xdr:colOff>
      <xdr:row>289</xdr:row>
      <xdr:rowOff>28574</xdr:rowOff>
    </xdr:to>
    <xdr:sp macro="" textlink="">
      <xdr:nvSpPr>
        <xdr:cNvPr id="1971" name="Text Box 2">
          <a:extLst>
            <a:ext uri="{FF2B5EF4-FFF2-40B4-BE49-F238E27FC236}">
              <a16:creationId xmlns:a16="http://schemas.microsoft.com/office/drawing/2014/main" id="{00000000-0008-0000-0400-0000B3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288</xdr:row>
      <xdr:rowOff>0</xdr:rowOff>
    </xdr:from>
    <xdr:to>
      <xdr:col>5</xdr:col>
      <xdr:colOff>76200</xdr:colOff>
      <xdr:row>289</xdr:row>
      <xdr:rowOff>28573</xdr:rowOff>
    </xdr:to>
    <xdr:sp macro="" textlink="">
      <xdr:nvSpPr>
        <xdr:cNvPr id="1972" name="Text Box 2">
          <a:extLst>
            <a:ext uri="{FF2B5EF4-FFF2-40B4-BE49-F238E27FC236}">
              <a16:creationId xmlns:a16="http://schemas.microsoft.com/office/drawing/2014/main" id="{00000000-0008-0000-0400-0000B4070000}"/>
            </a:ext>
          </a:extLst>
        </xdr:cNvPr>
        <xdr:cNvSpPr txBox="1">
          <a:spLocks noChangeArrowheads="1"/>
        </xdr:cNvSpPr>
      </xdr:nvSpPr>
      <xdr:spPr bwMode="auto">
        <a:xfrm>
          <a:off x="5889381" y="41866038"/>
          <a:ext cx="531934" cy="18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4</xdr:col>
      <xdr:colOff>76200</xdr:colOff>
      <xdr:row>291</xdr:row>
      <xdr:rowOff>50800</xdr:rowOff>
    </xdr:to>
    <xdr:sp macro="" textlink="">
      <xdr:nvSpPr>
        <xdr:cNvPr id="1973" name="Text Box 2">
          <a:extLst>
            <a:ext uri="{FF2B5EF4-FFF2-40B4-BE49-F238E27FC236}">
              <a16:creationId xmlns:a16="http://schemas.microsoft.com/office/drawing/2014/main" id="{00000000-0008-0000-0400-0000B5070000}"/>
            </a:ext>
          </a:extLst>
        </xdr:cNvPr>
        <xdr:cNvSpPr txBox="1">
          <a:spLocks noChangeArrowheads="1"/>
        </xdr:cNvSpPr>
      </xdr:nvSpPr>
      <xdr:spPr bwMode="auto">
        <a:xfrm>
          <a:off x="4557346" y="43096962"/>
          <a:ext cx="76200" cy="211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290</xdr:row>
      <xdr:rowOff>0</xdr:rowOff>
    </xdr:from>
    <xdr:to>
      <xdr:col>4</xdr:col>
      <xdr:colOff>514350</xdr:colOff>
      <xdr:row>291</xdr:row>
      <xdr:rowOff>50800</xdr:rowOff>
    </xdr:to>
    <xdr:sp macro="" textlink="">
      <xdr:nvSpPr>
        <xdr:cNvPr id="1974" name="Text Box 2">
          <a:extLst>
            <a:ext uri="{FF2B5EF4-FFF2-40B4-BE49-F238E27FC236}">
              <a16:creationId xmlns:a16="http://schemas.microsoft.com/office/drawing/2014/main" id="{00000000-0008-0000-0400-0000B6070000}"/>
            </a:ext>
          </a:extLst>
        </xdr:cNvPr>
        <xdr:cNvSpPr txBox="1">
          <a:spLocks noChangeArrowheads="1"/>
        </xdr:cNvSpPr>
      </xdr:nvSpPr>
      <xdr:spPr bwMode="auto">
        <a:xfrm>
          <a:off x="4995496" y="43096962"/>
          <a:ext cx="76200" cy="211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290</xdr:row>
      <xdr:rowOff>0</xdr:rowOff>
    </xdr:from>
    <xdr:to>
      <xdr:col>4</xdr:col>
      <xdr:colOff>514350</xdr:colOff>
      <xdr:row>291</xdr:row>
      <xdr:rowOff>12701</xdr:rowOff>
    </xdr:to>
    <xdr:sp macro="" textlink="">
      <xdr:nvSpPr>
        <xdr:cNvPr id="1975" name="Text Box 2">
          <a:extLst>
            <a:ext uri="{FF2B5EF4-FFF2-40B4-BE49-F238E27FC236}">
              <a16:creationId xmlns:a16="http://schemas.microsoft.com/office/drawing/2014/main" id="{00000000-0008-0000-0400-0000B7070000}"/>
            </a:ext>
          </a:extLst>
        </xdr:cNvPr>
        <xdr:cNvSpPr txBox="1">
          <a:spLocks noChangeArrowheads="1"/>
        </xdr:cNvSpPr>
      </xdr:nvSpPr>
      <xdr:spPr bwMode="auto">
        <a:xfrm>
          <a:off x="4995496" y="43096962"/>
          <a:ext cx="76200" cy="173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290</xdr:row>
      <xdr:rowOff>0</xdr:rowOff>
    </xdr:from>
    <xdr:to>
      <xdr:col>4</xdr:col>
      <xdr:colOff>514350</xdr:colOff>
      <xdr:row>291</xdr:row>
      <xdr:rowOff>12700</xdr:rowOff>
    </xdr:to>
    <xdr:sp macro="" textlink="">
      <xdr:nvSpPr>
        <xdr:cNvPr id="1976" name="Text Box 2">
          <a:extLst>
            <a:ext uri="{FF2B5EF4-FFF2-40B4-BE49-F238E27FC236}">
              <a16:creationId xmlns:a16="http://schemas.microsoft.com/office/drawing/2014/main" id="{00000000-0008-0000-0400-0000B8070000}"/>
            </a:ext>
          </a:extLst>
        </xdr:cNvPr>
        <xdr:cNvSpPr txBox="1">
          <a:spLocks noChangeArrowheads="1"/>
        </xdr:cNvSpPr>
      </xdr:nvSpPr>
      <xdr:spPr bwMode="auto">
        <a:xfrm>
          <a:off x="4995496" y="43096962"/>
          <a:ext cx="76200" cy="1738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4</xdr:col>
      <xdr:colOff>76200</xdr:colOff>
      <xdr:row>291</xdr:row>
      <xdr:rowOff>50800</xdr:rowOff>
    </xdr:to>
    <xdr:sp macro="" textlink="">
      <xdr:nvSpPr>
        <xdr:cNvPr id="1977" name="Text Box 2">
          <a:extLst>
            <a:ext uri="{FF2B5EF4-FFF2-40B4-BE49-F238E27FC236}">
              <a16:creationId xmlns:a16="http://schemas.microsoft.com/office/drawing/2014/main" id="{00000000-0008-0000-0400-0000B9070000}"/>
            </a:ext>
          </a:extLst>
        </xdr:cNvPr>
        <xdr:cNvSpPr txBox="1">
          <a:spLocks noChangeArrowheads="1"/>
        </xdr:cNvSpPr>
      </xdr:nvSpPr>
      <xdr:spPr bwMode="auto">
        <a:xfrm>
          <a:off x="4557346" y="43096962"/>
          <a:ext cx="76200" cy="211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4</xdr:col>
      <xdr:colOff>76200</xdr:colOff>
      <xdr:row>291</xdr:row>
      <xdr:rowOff>12701</xdr:rowOff>
    </xdr:to>
    <xdr:sp macro="" textlink="">
      <xdr:nvSpPr>
        <xdr:cNvPr id="1978" name="Text Box 2">
          <a:extLst>
            <a:ext uri="{FF2B5EF4-FFF2-40B4-BE49-F238E27FC236}">
              <a16:creationId xmlns:a16="http://schemas.microsoft.com/office/drawing/2014/main" id="{00000000-0008-0000-0400-0000BA070000}"/>
            </a:ext>
          </a:extLst>
        </xdr:cNvPr>
        <xdr:cNvSpPr txBox="1">
          <a:spLocks noChangeArrowheads="1"/>
        </xdr:cNvSpPr>
      </xdr:nvSpPr>
      <xdr:spPr bwMode="auto">
        <a:xfrm>
          <a:off x="4557346" y="43096962"/>
          <a:ext cx="76200" cy="173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4</xdr:col>
      <xdr:colOff>76200</xdr:colOff>
      <xdr:row>291</xdr:row>
      <xdr:rowOff>12700</xdr:rowOff>
    </xdr:to>
    <xdr:sp macro="" textlink="">
      <xdr:nvSpPr>
        <xdr:cNvPr id="1979" name="Text Box 2">
          <a:extLst>
            <a:ext uri="{FF2B5EF4-FFF2-40B4-BE49-F238E27FC236}">
              <a16:creationId xmlns:a16="http://schemas.microsoft.com/office/drawing/2014/main" id="{00000000-0008-0000-0400-0000BB070000}"/>
            </a:ext>
          </a:extLst>
        </xdr:cNvPr>
        <xdr:cNvSpPr txBox="1">
          <a:spLocks noChangeArrowheads="1"/>
        </xdr:cNvSpPr>
      </xdr:nvSpPr>
      <xdr:spPr bwMode="auto">
        <a:xfrm>
          <a:off x="4557346" y="43096962"/>
          <a:ext cx="76200" cy="1738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290</xdr:row>
      <xdr:rowOff>0</xdr:rowOff>
    </xdr:from>
    <xdr:to>
      <xdr:col>5</xdr:col>
      <xdr:colOff>76200</xdr:colOff>
      <xdr:row>291</xdr:row>
      <xdr:rowOff>50800</xdr:rowOff>
    </xdr:to>
    <xdr:sp macro="" textlink="">
      <xdr:nvSpPr>
        <xdr:cNvPr id="1980" name="Text Box 2">
          <a:extLst>
            <a:ext uri="{FF2B5EF4-FFF2-40B4-BE49-F238E27FC236}">
              <a16:creationId xmlns:a16="http://schemas.microsoft.com/office/drawing/2014/main" id="{00000000-0008-0000-0400-0000BC070000}"/>
            </a:ext>
          </a:extLst>
        </xdr:cNvPr>
        <xdr:cNvSpPr txBox="1">
          <a:spLocks noChangeArrowheads="1"/>
        </xdr:cNvSpPr>
      </xdr:nvSpPr>
      <xdr:spPr bwMode="auto">
        <a:xfrm>
          <a:off x="4995496" y="43096962"/>
          <a:ext cx="531935" cy="211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290</xdr:row>
      <xdr:rowOff>0</xdr:rowOff>
    </xdr:from>
    <xdr:to>
      <xdr:col>5</xdr:col>
      <xdr:colOff>76200</xdr:colOff>
      <xdr:row>291</xdr:row>
      <xdr:rowOff>50800</xdr:rowOff>
    </xdr:to>
    <xdr:sp macro="" textlink="">
      <xdr:nvSpPr>
        <xdr:cNvPr id="1981" name="Text Box 2">
          <a:extLst>
            <a:ext uri="{FF2B5EF4-FFF2-40B4-BE49-F238E27FC236}">
              <a16:creationId xmlns:a16="http://schemas.microsoft.com/office/drawing/2014/main" id="{00000000-0008-0000-0400-0000BD070000}"/>
            </a:ext>
          </a:extLst>
        </xdr:cNvPr>
        <xdr:cNvSpPr txBox="1">
          <a:spLocks noChangeArrowheads="1"/>
        </xdr:cNvSpPr>
      </xdr:nvSpPr>
      <xdr:spPr bwMode="auto">
        <a:xfrm>
          <a:off x="4995496" y="43096962"/>
          <a:ext cx="531935" cy="211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290</xdr:row>
      <xdr:rowOff>0</xdr:rowOff>
    </xdr:from>
    <xdr:to>
      <xdr:col>5</xdr:col>
      <xdr:colOff>76200</xdr:colOff>
      <xdr:row>291</xdr:row>
      <xdr:rowOff>12701</xdr:rowOff>
    </xdr:to>
    <xdr:sp macro="" textlink="">
      <xdr:nvSpPr>
        <xdr:cNvPr id="1982" name="Text Box 2">
          <a:extLst>
            <a:ext uri="{FF2B5EF4-FFF2-40B4-BE49-F238E27FC236}">
              <a16:creationId xmlns:a16="http://schemas.microsoft.com/office/drawing/2014/main" id="{00000000-0008-0000-0400-0000BE070000}"/>
            </a:ext>
          </a:extLst>
        </xdr:cNvPr>
        <xdr:cNvSpPr txBox="1">
          <a:spLocks noChangeArrowheads="1"/>
        </xdr:cNvSpPr>
      </xdr:nvSpPr>
      <xdr:spPr bwMode="auto">
        <a:xfrm>
          <a:off x="4995496" y="43096962"/>
          <a:ext cx="531935" cy="173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290</xdr:row>
      <xdr:rowOff>0</xdr:rowOff>
    </xdr:from>
    <xdr:to>
      <xdr:col>5</xdr:col>
      <xdr:colOff>76200</xdr:colOff>
      <xdr:row>291</xdr:row>
      <xdr:rowOff>12700</xdr:rowOff>
    </xdr:to>
    <xdr:sp macro="" textlink="">
      <xdr:nvSpPr>
        <xdr:cNvPr id="1983" name="Text Box 2">
          <a:extLst>
            <a:ext uri="{FF2B5EF4-FFF2-40B4-BE49-F238E27FC236}">
              <a16:creationId xmlns:a16="http://schemas.microsoft.com/office/drawing/2014/main" id="{00000000-0008-0000-0400-0000BF070000}"/>
            </a:ext>
          </a:extLst>
        </xdr:cNvPr>
        <xdr:cNvSpPr txBox="1">
          <a:spLocks noChangeArrowheads="1"/>
        </xdr:cNvSpPr>
      </xdr:nvSpPr>
      <xdr:spPr bwMode="auto">
        <a:xfrm>
          <a:off x="4995496" y="43096962"/>
          <a:ext cx="531935" cy="1738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290</xdr:row>
      <xdr:rowOff>0</xdr:rowOff>
    </xdr:from>
    <xdr:to>
      <xdr:col>5</xdr:col>
      <xdr:colOff>76200</xdr:colOff>
      <xdr:row>291</xdr:row>
      <xdr:rowOff>50800</xdr:rowOff>
    </xdr:to>
    <xdr:sp macro="" textlink="">
      <xdr:nvSpPr>
        <xdr:cNvPr id="1984" name="Text Box 2">
          <a:extLst>
            <a:ext uri="{FF2B5EF4-FFF2-40B4-BE49-F238E27FC236}">
              <a16:creationId xmlns:a16="http://schemas.microsoft.com/office/drawing/2014/main" id="{00000000-0008-0000-0400-0000C0070000}"/>
            </a:ext>
          </a:extLst>
        </xdr:cNvPr>
        <xdr:cNvSpPr txBox="1">
          <a:spLocks noChangeArrowheads="1"/>
        </xdr:cNvSpPr>
      </xdr:nvSpPr>
      <xdr:spPr bwMode="auto">
        <a:xfrm>
          <a:off x="4995496" y="43096962"/>
          <a:ext cx="531935" cy="211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290</xdr:row>
      <xdr:rowOff>0</xdr:rowOff>
    </xdr:from>
    <xdr:to>
      <xdr:col>5</xdr:col>
      <xdr:colOff>76200</xdr:colOff>
      <xdr:row>291</xdr:row>
      <xdr:rowOff>50800</xdr:rowOff>
    </xdr:to>
    <xdr:sp macro="" textlink="">
      <xdr:nvSpPr>
        <xdr:cNvPr id="1985" name="Text Box 2">
          <a:extLst>
            <a:ext uri="{FF2B5EF4-FFF2-40B4-BE49-F238E27FC236}">
              <a16:creationId xmlns:a16="http://schemas.microsoft.com/office/drawing/2014/main" id="{00000000-0008-0000-0400-0000C1070000}"/>
            </a:ext>
          </a:extLst>
        </xdr:cNvPr>
        <xdr:cNvSpPr txBox="1">
          <a:spLocks noChangeArrowheads="1"/>
        </xdr:cNvSpPr>
      </xdr:nvSpPr>
      <xdr:spPr bwMode="auto">
        <a:xfrm>
          <a:off x="4995496" y="43096962"/>
          <a:ext cx="531935" cy="211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290</xdr:row>
      <xdr:rowOff>0</xdr:rowOff>
    </xdr:from>
    <xdr:to>
      <xdr:col>5</xdr:col>
      <xdr:colOff>76200</xdr:colOff>
      <xdr:row>291</xdr:row>
      <xdr:rowOff>12701</xdr:rowOff>
    </xdr:to>
    <xdr:sp macro="" textlink="">
      <xdr:nvSpPr>
        <xdr:cNvPr id="1986" name="Text Box 2">
          <a:extLst>
            <a:ext uri="{FF2B5EF4-FFF2-40B4-BE49-F238E27FC236}">
              <a16:creationId xmlns:a16="http://schemas.microsoft.com/office/drawing/2014/main" id="{00000000-0008-0000-0400-0000C2070000}"/>
            </a:ext>
          </a:extLst>
        </xdr:cNvPr>
        <xdr:cNvSpPr txBox="1">
          <a:spLocks noChangeArrowheads="1"/>
        </xdr:cNvSpPr>
      </xdr:nvSpPr>
      <xdr:spPr bwMode="auto">
        <a:xfrm>
          <a:off x="4995496" y="43096962"/>
          <a:ext cx="531935" cy="173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290</xdr:row>
      <xdr:rowOff>0</xdr:rowOff>
    </xdr:from>
    <xdr:to>
      <xdr:col>5</xdr:col>
      <xdr:colOff>76200</xdr:colOff>
      <xdr:row>291</xdr:row>
      <xdr:rowOff>12700</xdr:rowOff>
    </xdr:to>
    <xdr:sp macro="" textlink="">
      <xdr:nvSpPr>
        <xdr:cNvPr id="1987" name="Text Box 2">
          <a:extLst>
            <a:ext uri="{FF2B5EF4-FFF2-40B4-BE49-F238E27FC236}">
              <a16:creationId xmlns:a16="http://schemas.microsoft.com/office/drawing/2014/main" id="{00000000-0008-0000-0400-0000C3070000}"/>
            </a:ext>
          </a:extLst>
        </xdr:cNvPr>
        <xdr:cNvSpPr txBox="1">
          <a:spLocks noChangeArrowheads="1"/>
        </xdr:cNvSpPr>
      </xdr:nvSpPr>
      <xdr:spPr bwMode="auto">
        <a:xfrm>
          <a:off x="4995496" y="43096962"/>
          <a:ext cx="531935" cy="1738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4</xdr:col>
      <xdr:colOff>76200</xdr:colOff>
      <xdr:row>291</xdr:row>
      <xdr:rowOff>12700</xdr:rowOff>
    </xdr:to>
    <xdr:sp macro="" textlink="">
      <xdr:nvSpPr>
        <xdr:cNvPr id="1988" name="Text Box 2">
          <a:extLst>
            <a:ext uri="{FF2B5EF4-FFF2-40B4-BE49-F238E27FC236}">
              <a16:creationId xmlns:a16="http://schemas.microsoft.com/office/drawing/2014/main" id="{00000000-0008-0000-0400-0000C4070000}"/>
            </a:ext>
          </a:extLst>
        </xdr:cNvPr>
        <xdr:cNvSpPr txBox="1">
          <a:spLocks noChangeArrowheads="1"/>
        </xdr:cNvSpPr>
      </xdr:nvSpPr>
      <xdr:spPr bwMode="auto">
        <a:xfrm>
          <a:off x="4557346" y="43096962"/>
          <a:ext cx="76200" cy="1738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290</xdr:row>
      <xdr:rowOff>0</xdr:rowOff>
    </xdr:from>
    <xdr:to>
      <xdr:col>4</xdr:col>
      <xdr:colOff>514350</xdr:colOff>
      <xdr:row>291</xdr:row>
      <xdr:rowOff>12700</xdr:rowOff>
    </xdr:to>
    <xdr:sp macro="" textlink="">
      <xdr:nvSpPr>
        <xdr:cNvPr id="1989" name="Text Box 2">
          <a:extLst>
            <a:ext uri="{FF2B5EF4-FFF2-40B4-BE49-F238E27FC236}">
              <a16:creationId xmlns:a16="http://schemas.microsoft.com/office/drawing/2014/main" id="{00000000-0008-0000-0400-0000C5070000}"/>
            </a:ext>
          </a:extLst>
        </xdr:cNvPr>
        <xdr:cNvSpPr txBox="1">
          <a:spLocks noChangeArrowheads="1"/>
        </xdr:cNvSpPr>
      </xdr:nvSpPr>
      <xdr:spPr bwMode="auto">
        <a:xfrm>
          <a:off x="4995496" y="43096962"/>
          <a:ext cx="76200" cy="1738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4</xdr:col>
      <xdr:colOff>76200</xdr:colOff>
      <xdr:row>291</xdr:row>
      <xdr:rowOff>12700</xdr:rowOff>
    </xdr:to>
    <xdr:sp macro="" textlink="">
      <xdr:nvSpPr>
        <xdr:cNvPr id="1990" name="Text Box 2">
          <a:extLst>
            <a:ext uri="{FF2B5EF4-FFF2-40B4-BE49-F238E27FC236}">
              <a16:creationId xmlns:a16="http://schemas.microsoft.com/office/drawing/2014/main" id="{00000000-0008-0000-0400-0000C6070000}"/>
            </a:ext>
          </a:extLst>
        </xdr:cNvPr>
        <xdr:cNvSpPr txBox="1">
          <a:spLocks noChangeArrowheads="1"/>
        </xdr:cNvSpPr>
      </xdr:nvSpPr>
      <xdr:spPr bwMode="auto">
        <a:xfrm>
          <a:off x="4557346" y="43096962"/>
          <a:ext cx="76200" cy="1738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290</xdr:row>
      <xdr:rowOff>0</xdr:rowOff>
    </xdr:from>
    <xdr:to>
      <xdr:col>4</xdr:col>
      <xdr:colOff>514350</xdr:colOff>
      <xdr:row>291</xdr:row>
      <xdr:rowOff>12700</xdr:rowOff>
    </xdr:to>
    <xdr:sp macro="" textlink="">
      <xdr:nvSpPr>
        <xdr:cNvPr id="1991" name="Text Box 2">
          <a:extLst>
            <a:ext uri="{FF2B5EF4-FFF2-40B4-BE49-F238E27FC236}">
              <a16:creationId xmlns:a16="http://schemas.microsoft.com/office/drawing/2014/main" id="{00000000-0008-0000-0400-0000C7070000}"/>
            </a:ext>
          </a:extLst>
        </xdr:cNvPr>
        <xdr:cNvSpPr txBox="1">
          <a:spLocks noChangeArrowheads="1"/>
        </xdr:cNvSpPr>
      </xdr:nvSpPr>
      <xdr:spPr bwMode="auto">
        <a:xfrm>
          <a:off x="4995496" y="43096962"/>
          <a:ext cx="76200" cy="1738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290</xdr:row>
      <xdr:rowOff>0</xdr:rowOff>
    </xdr:from>
    <xdr:to>
      <xdr:col>4</xdr:col>
      <xdr:colOff>514350</xdr:colOff>
      <xdr:row>291</xdr:row>
      <xdr:rowOff>12699</xdr:rowOff>
    </xdr:to>
    <xdr:sp macro="" textlink="">
      <xdr:nvSpPr>
        <xdr:cNvPr id="1992" name="Text Box 2">
          <a:extLst>
            <a:ext uri="{FF2B5EF4-FFF2-40B4-BE49-F238E27FC236}">
              <a16:creationId xmlns:a16="http://schemas.microsoft.com/office/drawing/2014/main" id="{00000000-0008-0000-0400-0000C8070000}"/>
            </a:ext>
          </a:extLst>
        </xdr:cNvPr>
        <xdr:cNvSpPr txBox="1">
          <a:spLocks noChangeArrowheads="1"/>
        </xdr:cNvSpPr>
      </xdr:nvSpPr>
      <xdr:spPr bwMode="auto">
        <a:xfrm>
          <a:off x="4995496" y="43096962"/>
          <a:ext cx="76200" cy="1738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290</xdr:row>
      <xdr:rowOff>0</xdr:rowOff>
    </xdr:from>
    <xdr:to>
      <xdr:col>4</xdr:col>
      <xdr:colOff>514350</xdr:colOff>
      <xdr:row>291</xdr:row>
      <xdr:rowOff>12700</xdr:rowOff>
    </xdr:to>
    <xdr:sp macro="" textlink="">
      <xdr:nvSpPr>
        <xdr:cNvPr id="1993" name="Text Box 2">
          <a:extLst>
            <a:ext uri="{FF2B5EF4-FFF2-40B4-BE49-F238E27FC236}">
              <a16:creationId xmlns:a16="http://schemas.microsoft.com/office/drawing/2014/main" id="{00000000-0008-0000-0400-0000C9070000}"/>
            </a:ext>
          </a:extLst>
        </xdr:cNvPr>
        <xdr:cNvSpPr txBox="1">
          <a:spLocks noChangeArrowheads="1"/>
        </xdr:cNvSpPr>
      </xdr:nvSpPr>
      <xdr:spPr bwMode="auto">
        <a:xfrm>
          <a:off x="4995496" y="43096962"/>
          <a:ext cx="76200" cy="1738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290</xdr:row>
      <xdr:rowOff>0</xdr:rowOff>
    </xdr:from>
    <xdr:to>
      <xdr:col>4</xdr:col>
      <xdr:colOff>514350</xdr:colOff>
      <xdr:row>291</xdr:row>
      <xdr:rowOff>12699</xdr:rowOff>
    </xdr:to>
    <xdr:sp macro="" textlink="">
      <xdr:nvSpPr>
        <xdr:cNvPr id="1994" name="Text Box 2">
          <a:extLst>
            <a:ext uri="{FF2B5EF4-FFF2-40B4-BE49-F238E27FC236}">
              <a16:creationId xmlns:a16="http://schemas.microsoft.com/office/drawing/2014/main" id="{00000000-0008-0000-0400-0000CA070000}"/>
            </a:ext>
          </a:extLst>
        </xdr:cNvPr>
        <xdr:cNvSpPr txBox="1">
          <a:spLocks noChangeArrowheads="1"/>
        </xdr:cNvSpPr>
      </xdr:nvSpPr>
      <xdr:spPr bwMode="auto">
        <a:xfrm>
          <a:off x="4995496" y="43096962"/>
          <a:ext cx="76200" cy="1738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4</xdr:col>
      <xdr:colOff>76200</xdr:colOff>
      <xdr:row>291</xdr:row>
      <xdr:rowOff>12700</xdr:rowOff>
    </xdr:to>
    <xdr:sp macro="" textlink="">
      <xdr:nvSpPr>
        <xdr:cNvPr id="1995" name="Text Box 2">
          <a:extLst>
            <a:ext uri="{FF2B5EF4-FFF2-40B4-BE49-F238E27FC236}">
              <a16:creationId xmlns:a16="http://schemas.microsoft.com/office/drawing/2014/main" id="{00000000-0008-0000-0400-0000CB070000}"/>
            </a:ext>
          </a:extLst>
        </xdr:cNvPr>
        <xdr:cNvSpPr txBox="1">
          <a:spLocks noChangeArrowheads="1"/>
        </xdr:cNvSpPr>
      </xdr:nvSpPr>
      <xdr:spPr bwMode="auto">
        <a:xfrm>
          <a:off x="4557346" y="43096962"/>
          <a:ext cx="76200" cy="1738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4</xdr:col>
      <xdr:colOff>76200</xdr:colOff>
      <xdr:row>291</xdr:row>
      <xdr:rowOff>12699</xdr:rowOff>
    </xdr:to>
    <xdr:sp macro="" textlink="">
      <xdr:nvSpPr>
        <xdr:cNvPr id="1996" name="Text Box 2">
          <a:extLst>
            <a:ext uri="{FF2B5EF4-FFF2-40B4-BE49-F238E27FC236}">
              <a16:creationId xmlns:a16="http://schemas.microsoft.com/office/drawing/2014/main" id="{00000000-0008-0000-0400-0000CC070000}"/>
            </a:ext>
          </a:extLst>
        </xdr:cNvPr>
        <xdr:cNvSpPr txBox="1">
          <a:spLocks noChangeArrowheads="1"/>
        </xdr:cNvSpPr>
      </xdr:nvSpPr>
      <xdr:spPr bwMode="auto">
        <a:xfrm>
          <a:off x="4557346" y="43096962"/>
          <a:ext cx="76200" cy="1738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4</xdr:col>
      <xdr:colOff>76200</xdr:colOff>
      <xdr:row>291</xdr:row>
      <xdr:rowOff>12700</xdr:rowOff>
    </xdr:to>
    <xdr:sp macro="" textlink="">
      <xdr:nvSpPr>
        <xdr:cNvPr id="1997" name="Text Box 2">
          <a:extLst>
            <a:ext uri="{FF2B5EF4-FFF2-40B4-BE49-F238E27FC236}">
              <a16:creationId xmlns:a16="http://schemas.microsoft.com/office/drawing/2014/main" id="{00000000-0008-0000-0400-0000CD070000}"/>
            </a:ext>
          </a:extLst>
        </xdr:cNvPr>
        <xdr:cNvSpPr txBox="1">
          <a:spLocks noChangeArrowheads="1"/>
        </xdr:cNvSpPr>
      </xdr:nvSpPr>
      <xdr:spPr bwMode="auto">
        <a:xfrm>
          <a:off x="4557346" y="43096962"/>
          <a:ext cx="76200" cy="1738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4</xdr:col>
      <xdr:colOff>76200</xdr:colOff>
      <xdr:row>291</xdr:row>
      <xdr:rowOff>12700</xdr:rowOff>
    </xdr:to>
    <xdr:sp macro="" textlink="">
      <xdr:nvSpPr>
        <xdr:cNvPr id="1998" name="Text Box 2">
          <a:extLst>
            <a:ext uri="{FF2B5EF4-FFF2-40B4-BE49-F238E27FC236}">
              <a16:creationId xmlns:a16="http://schemas.microsoft.com/office/drawing/2014/main" id="{00000000-0008-0000-0400-0000CE070000}"/>
            </a:ext>
          </a:extLst>
        </xdr:cNvPr>
        <xdr:cNvSpPr txBox="1">
          <a:spLocks noChangeArrowheads="1"/>
        </xdr:cNvSpPr>
      </xdr:nvSpPr>
      <xdr:spPr bwMode="auto">
        <a:xfrm>
          <a:off x="4557346" y="43096962"/>
          <a:ext cx="76200" cy="1738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290</xdr:row>
      <xdr:rowOff>0</xdr:rowOff>
    </xdr:from>
    <xdr:to>
      <xdr:col>4</xdr:col>
      <xdr:colOff>76200</xdr:colOff>
      <xdr:row>291</xdr:row>
      <xdr:rowOff>12699</xdr:rowOff>
    </xdr:to>
    <xdr:sp macro="" textlink="">
      <xdr:nvSpPr>
        <xdr:cNvPr id="1999" name="Text Box 2">
          <a:extLst>
            <a:ext uri="{FF2B5EF4-FFF2-40B4-BE49-F238E27FC236}">
              <a16:creationId xmlns:a16="http://schemas.microsoft.com/office/drawing/2014/main" id="{00000000-0008-0000-0400-0000CF070000}"/>
            </a:ext>
          </a:extLst>
        </xdr:cNvPr>
        <xdr:cNvSpPr txBox="1">
          <a:spLocks noChangeArrowheads="1"/>
        </xdr:cNvSpPr>
      </xdr:nvSpPr>
      <xdr:spPr bwMode="auto">
        <a:xfrm>
          <a:off x="4557346" y="43096962"/>
          <a:ext cx="76200" cy="1738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290</xdr:row>
      <xdr:rowOff>0</xdr:rowOff>
    </xdr:from>
    <xdr:to>
      <xdr:col>5</xdr:col>
      <xdr:colOff>76200</xdr:colOff>
      <xdr:row>291</xdr:row>
      <xdr:rowOff>12700</xdr:rowOff>
    </xdr:to>
    <xdr:sp macro="" textlink="">
      <xdr:nvSpPr>
        <xdr:cNvPr id="2000" name="Text Box 2">
          <a:extLst>
            <a:ext uri="{FF2B5EF4-FFF2-40B4-BE49-F238E27FC236}">
              <a16:creationId xmlns:a16="http://schemas.microsoft.com/office/drawing/2014/main" id="{00000000-0008-0000-0400-0000D0070000}"/>
            </a:ext>
          </a:extLst>
        </xdr:cNvPr>
        <xdr:cNvSpPr txBox="1">
          <a:spLocks noChangeArrowheads="1"/>
        </xdr:cNvSpPr>
      </xdr:nvSpPr>
      <xdr:spPr bwMode="auto">
        <a:xfrm>
          <a:off x="4995496" y="43096962"/>
          <a:ext cx="531935" cy="1738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290</xdr:row>
      <xdr:rowOff>0</xdr:rowOff>
    </xdr:from>
    <xdr:to>
      <xdr:col>5</xdr:col>
      <xdr:colOff>76200</xdr:colOff>
      <xdr:row>291</xdr:row>
      <xdr:rowOff>12700</xdr:rowOff>
    </xdr:to>
    <xdr:sp macro="" textlink="">
      <xdr:nvSpPr>
        <xdr:cNvPr id="2001" name="Text Box 2">
          <a:extLst>
            <a:ext uri="{FF2B5EF4-FFF2-40B4-BE49-F238E27FC236}">
              <a16:creationId xmlns:a16="http://schemas.microsoft.com/office/drawing/2014/main" id="{00000000-0008-0000-0400-0000D1070000}"/>
            </a:ext>
          </a:extLst>
        </xdr:cNvPr>
        <xdr:cNvSpPr txBox="1">
          <a:spLocks noChangeArrowheads="1"/>
        </xdr:cNvSpPr>
      </xdr:nvSpPr>
      <xdr:spPr bwMode="auto">
        <a:xfrm>
          <a:off x="4995496" y="43096962"/>
          <a:ext cx="531935" cy="1738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290</xdr:row>
      <xdr:rowOff>0</xdr:rowOff>
    </xdr:from>
    <xdr:to>
      <xdr:col>5</xdr:col>
      <xdr:colOff>76200</xdr:colOff>
      <xdr:row>291</xdr:row>
      <xdr:rowOff>12700</xdr:rowOff>
    </xdr:to>
    <xdr:sp macro="" textlink="">
      <xdr:nvSpPr>
        <xdr:cNvPr id="2002" name="Text Box 2">
          <a:extLst>
            <a:ext uri="{FF2B5EF4-FFF2-40B4-BE49-F238E27FC236}">
              <a16:creationId xmlns:a16="http://schemas.microsoft.com/office/drawing/2014/main" id="{00000000-0008-0000-0400-0000D2070000}"/>
            </a:ext>
          </a:extLst>
        </xdr:cNvPr>
        <xdr:cNvSpPr txBox="1">
          <a:spLocks noChangeArrowheads="1"/>
        </xdr:cNvSpPr>
      </xdr:nvSpPr>
      <xdr:spPr bwMode="auto">
        <a:xfrm>
          <a:off x="4995496" y="43096962"/>
          <a:ext cx="531935" cy="1738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290</xdr:row>
      <xdr:rowOff>0</xdr:rowOff>
    </xdr:from>
    <xdr:to>
      <xdr:col>5</xdr:col>
      <xdr:colOff>76200</xdr:colOff>
      <xdr:row>291</xdr:row>
      <xdr:rowOff>12699</xdr:rowOff>
    </xdr:to>
    <xdr:sp macro="" textlink="">
      <xdr:nvSpPr>
        <xdr:cNvPr id="2003" name="Text Box 2">
          <a:extLst>
            <a:ext uri="{FF2B5EF4-FFF2-40B4-BE49-F238E27FC236}">
              <a16:creationId xmlns:a16="http://schemas.microsoft.com/office/drawing/2014/main" id="{00000000-0008-0000-0400-0000D3070000}"/>
            </a:ext>
          </a:extLst>
        </xdr:cNvPr>
        <xdr:cNvSpPr txBox="1">
          <a:spLocks noChangeArrowheads="1"/>
        </xdr:cNvSpPr>
      </xdr:nvSpPr>
      <xdr:spPr bwMode="auto">
        <a:xfrm>
          <a:off x="4995496" y="43096962"/>
          <a:ext cx="531935" cy="1738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290</xdr:row>
      <xdr:rowOff>0</xdr:rowOff>
    </xdr:from>
    <xdr:to>
      <xdr:col>5</xdr:col>
      <xdr:colOff>76200</xdr:colOff>
      <xdr:row>291</xdr:row>
      <xdr:rowOff>12700</xdr:rowOff>
    </xdr:to>
    <xdr:sp macro="" textlink="">
      <xdr:nvSpPr>
        <xdr:cNvPr id="2004" name="Text Box 2">
          <a:extLst>
            <a:ext uri="{FF2B5EF4-FFF2-40B4-BE49-F238E27FC236}">
              <a16:creationId xmlns:a16="http://schemas.microsoft.com/office/drawing/2014/main" id="{00000000-0008-0000-0400-0000D4070000}"/>
            </a:ext>
          </a:extLst>
        </xdr:cNvPr>
        <xdr:cNvSpPr txBox="1">
          <a:spLocks noChangeArrowheads="1"/>
        </xdr:cNvSpPr>
      </xdr:nvSpPr>
      <xdr:spPr bwMode="auto">
        <a:xfrm>
          <a:off x="4995496" y="43096962"/>
          <a:ext cx="531935" cy="1738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290</xdr:row>
      <xdr:rowOff>0</xdr:rowOff>
    </xdr:from>
    <xdr:to>
      <xdr:col>5</xdr:col>
      <xdr:colOff>76200</xdr:colOff>
      <xdr:row>291</xdr:row>
      <xdr:rowOff>12700</xdr:rowOff>
    </xdr:to>
    <xdr:sp macro="" textlink="">
      <xdr:nvSpPr>
        <xdr:cNvPr id="2005" name="Text Box 2">
          <a:extLst>
            <a:ext uri="{FF2B5EF4-FFF2-40B4-BE49-F238E27FC236}">
              <a16:creationId xmlns:a16="http://schemas.microsoft.com/office/drawing/2014/main" id="{00000000-0008-0000-0400-0000D5070000}"/>
            </a:ext>
          </a:extLst>
        </xdr:cNvPr>
        <xdr:cNvSpPr txBox="1">
          <a:spLocks noChangeArrowheads="1"/>
        </xdr:cNvSpPr>
      </xdr:nvSpPr>
      <xdr:spPr bwMode="auto">
        <a:xfrm>
          <a:off x="4995496" y="43096962"/>
          <a:ext cx="531935" cy="1738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290</xdr:row>
      <xdr:rowOff>0</xdr:rowOff>
    </xdr:from>
    <xdr:to>
      <xdr:col>5</xdr:col>
      <xdr:colOff>76200</xdr:colOff>
      <xdr:row>291</xdr:row>
      <xdr:rowOff>12699</xdr:rowOff>
    </xdr:to>
    <xdr:sp macro="" textlink="">
      <xdr:nvSpPr>
        <xdr:cNvPr id="2006" name="Text Box 2">
          <a:extLst>
            <a:ext uri="{FF2B5EF4-FFF2-40B4-BE49-F238E27FC236}">
              <a16:creationId xmlns:a16="http://schemas.microsoft.com/office/drawing/2014/main" id="{00000000-0008-0000-0400-0000D6070000}"/>
            </a:ext>
          </a:extLst>
        </xdr:cNvPr>
        <xdr:cNvSpPr txBox="1">
          <a:spLocks noChangeArrowheads="1"/>
        </xdr:cNvSpPr>
      </xdr:nvSpPr>
      <xdr:spPr bwMode="auto">
        <a:xfrm>
          <a:off x="4995496" y="43096962"/>
          <a:ext cx="531935" cy="1738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290</xdr:row>
      <xdr:rowOff>0</xdr:rowOff>
    </xdr:from>
    <xdr:to>
      <xdr:col>5</xdr:col>
      <xdr:colOff>76200</xdr:colOff>
      <xdr:row>291</xdr:row>
      <xdr:rowOff>12700</xdr:rowOff>
    </xdr:to>
    <xdr:sp macro="" textlink="">
      <xdr:nvSpPr>
        <xdr:cNvPr id="2007" name="Text Box 2">
          <a:extLst>
            <a:ext uri="{FF2B5EF4-FFF2-40B4-BE49-F238E27FC236}">
              <a16:creationId xmlns:a16="http://schemas.microsoft.com/office/drawing/2014/main" id="{00000000-0008-0000-0400-0000D7070000}"/>
            </a:ext>
          </a:extLst>
        </xdr:cNvPr>
        <xdr:cNvSpPr txBox="1">
          <a:spLocks noChangeArrowheads="1"/>
        </xdr:cNvSpPr>
      </xdr:nvSpPr>
      <xdr:spPr bwMode="auto">
        <a:xfrm>
          <a:off x="4995496" y="43096962"/>
          <a:ext cx="531935" cy="1738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290</xdr:row>
      <xdr:rowOff>0</xdr:rowOff>
    </xdr:from>
    <xdr:to>
      <xdr:col>5</xdr:col>
      <xdr:colOff>76200</xdr:colOff>
      <xdr:row>291</xdr:row>
      <xdr:rowOff>12700</xdr:rowOff>
    </xdr:to>
    <xdr:sp macro="" textlink="">
      <xdr:nvSpPr>
        <xdr:cNvPr id="2008" name="Text Box 2">
          <a:extLst>
            <a:ext uri="{FF2B5EF4-FFF2-40B4-BE49-F238E27FC236}">
              <a16:creationId xmlns:a16="http://schemas.microsoft.com/office/drawing/2014/main" id="{00000000-0008-0000-0400-0000D8070000}"/>
            </a:ext>
          </a:extLst>
        </xdr:cNvPr>
        <xdr:cNvSpPr txBox="1">
          <a:spLocks noChangeArrowheads="1"/>
        </xdr:cNvSpPr>
      </xdr:nvSpPr>
      <xdr:spPr bwMode="auto">
        <a:xfrm>
          <a:off x="4995496" y="43096962"/>
          <a:ext cx="531935" cy="1738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290</xdr:row>
      <xdr:rowOff>0</xdr:rowOff>
    </xdr:from>
    <xdr:to>
      <xdr:col>5</xdr:col>
      <xdr:colOff>76200</xdr:colOff>
      <xdr:row>291</xdr:row>
      <xdr:rowOff>12700</xdr:rowOff>
    </xdr:to>
    <xdr:sp macro="" textlink="">
      <xdr:nvSpPr>
        <xdr:cNvPr id="2009" name="Text Box 2">
          <a:extLst>
            <a:ext uri="{FF2B5EF4-FFF2-40B4-BE49-F238E27FC236}">
              <a16:creationId xmlns:a16="http://schemas.microsoft.com/office/drawing/2014/main" id="{00000000-0008-0000-0400-0000D9070000}"/>
            </a:ext>
          </a:extLst>
        </xdr:cNvPr>
        <xdr:cNvSpPr txBox="1">
          <a:spLocks noChangeArrowheads="1"/>
        </xdr:cNvSpPr>
      </xdr:nvSpPr>
      <xdr:spPr bwMode="auto">
        <a:xfrm>
          <a:off x="4995496" y="43096962"/>
          <a:ext cx="531935" cy="1738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290</xdr:row>
      <xdr:rowOff>0</xdr:rowOff>
    </xdr:from>
    <xdr:to>
      <xdr:col>5</xdr:col>
      <xdr:colOff>76200</xdr:colOff>
      <xdr:row>291</xdr:row>
      <xdr:rowOff>12699</xdr:rowOff>
    </xdr:to>
    <xdr:sp macro="" textlink="">
      <xdr:nvSpPr>
        <xdr:cNvPr id="2010" name="Text Box 2">
          <a:extLst>
            <a:ext uri="{FF2B5EF4-FFF2-40B4-BE49-F238E27FC236}">
              <a16:creationId xmlns:a16="http://schemas.microsoft.com/office/drawing/2014/main" id="{00000000-0008-0000-0400-0000DA070000}"/>
            </a:ext>
          </a:extLst>
        </xdr:cNvPr>
        <xdr:cNvSpPr txBox="1">
          <a:spLocks noChangeArrowheads="1"/>
        </xdr:cNvSpPr>
      </xdr:nvSpPr>
      <xdr:spPr bwMode="auto">
        <a:xfrm>
          <a:off x="4995496" y="43096962"/>
          <a:ext cx="531935" cy="1738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290</xdr:row>
      <xdr:rowOff>0</xdr:rowOff>
    </xdr:from>
    <xdr:to>
      <xdr:col>5</xdr:col>
      <xdr:colOff>76200</xdr:colOff>
      <xdr:row>291</xdr:row>
      <xdr:rowOff>12700</xdr:rowOff>
    </xdr:to>
    <xdr:sp macro="" textlink="">
      <xdr:nvSpPr>
        <xdr:cNvPr id="2011" name="Text Box 2">
          <a:extLst>
            <a:ext uri="{FF2B5EF4-FFF2-40B4-BE49-F238E27FC236}">
              <a16:creationId xmlns:a16="http://schemas.microsoft.com/office/drawing/2014/main" id="{00000000-0008-0000-0400-0000DB070000}"/>
            </a:ext>
          </a:extLst>
        </xdr:cNvPr>
        <xdr:cNvSpPr txBox="1">
          <a:spLocks noChangeArrowheads="1"/>
        </xdr:cNvSpPr>
      </xdr:nvSpPr>
      <xdr:spPr bwMode="auto">
        <a:xfrm>
          <a:off x="4995496" y="43096962"/>
          <a:ext cx="531935" cy="1738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290</xdr:row>
      <xdr:rowOff>0</xdr:rowOff>
    </xdr:from>
    <xdr:to>
      <xdr:col>5</xdr:col>
      <xdr:colOff>76200</xdr:colOff>
      <xdr:row>291</xdr:row>
      <xdr:rowOff>12700</xdr:rowOff>
    </xdr:to>
    <xdr:sp macro="" textlink="">
      <xdr:nvSpPr>
        <xdr:cNvPr id="2012" name="Text Box 2">
          <a:extLst>
            <a:ext uri="{FF2B5EF4-FFF2-40B4-BE49-F238E27FC236}">
              <a16:creationId xmlns:a16="http://schemas.microsoft.com/office/drawing/2014/main" id="{00000000-0008-0000-0400-0000DC070000}"/>
            </a:ext>
          </a:extLst>
        </xdr:cNvPr>
        <xdr:cNvSpPr txBox="1">
          <a:spLocks noChangeArrowheads="1"/>
        </xdr:cNvSpPr>
      </xdr:nvSpPr>
      <xdr:spPr bwMode="auto">
        <a:xfrm>
          <a:off x="4995496" y="43096962"/>
          <a:ext cx="531935" cy="1738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290</xdr:row>
      <xdr:rowOff>0</xdr:rowOff>
    </xdr:from>
    <xdr:to>
      <xdr:col>5</xdr:col>
      <xdr:colOff>76200</xdr:colOff>
      <xdr:row>291</xdr:row>
      <xdr:rowOff>12699</xdr:rowOff>
    </xdr:to>
    <xdr:sp macro="" textlink="">
      <xdr:nvSpPr>
        <xdr:cNvPr id="2013" name="Text Box 2">
          <a:extLst>
            <a:ext uri="{FF2B5EF4-FFF2-40B4-BE49-F238E27FC236}">
              <a16:creationId xmlns:a16="http://schemas.microsoft.com/office/drawing/2014/main" id="{00000000-0008-0000-0400-0000DD070000}"/>
            </a:ext>
          </a:extLst>
        </xdr:cNvPr>
        <xdr:cNvSpPr txBox="1">
          <a:spLocks noChangeArrowheads="1"/>
        </xdr:cNvSpPr>
      </xdr:nvSpPr>
      <xdr:spPr bwMode="auto">
        <a:xfrm>
          <a:off x="4995496" y="43096962"/>
          <a:ext cx="531935" cy="1738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278</xdr:row>
      <xdr:rowOff>0</xdr:rowOff>
    </xdr:from>
    <xdr:to>
      <xdr:col>5</xdr:col>
      <xdr:colOff>514350</xdr:colOff>
      <xdr:row>279</xdr:row>
      <xdr:rowOff>50800</xdr:rowOff>
    </xdr:to>
    <xdr:sp macro="" textlink="">
      <xdr:nvSpPr>
        <xdr:cNvPr id="2014" name="Text Box 2">
          <a:extLst>
            <a:ext uri="{FF2B5EF4-FFF2-40B4-BE49-F238E27FC236}">
              <a16:creationId xmlns:a16="http://schemas.microsoft.com/office/drawing/2014/main" id="{00000000-0008-0000-0400-0000DE070000}"/>
            </a:ext>
          </a:extLst>
        </xdr:cNvPr>
        <xdr:cNvSpPr txBox="1">
          <a:spLocks noChangeArrowheads="1"/>
        </xdr:cNvSpPr>
      </xdr:nvSpPr>
      <xdr:spPr bwMode="auto">
        <a:xfrm>
          <a:off x="6783265" y="43096962"/>
          <a:ext cx="76200" cy="211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278</xdr:row>
      <xdr:rowOff>0</xdr:rowOff>
    </xdr:from>
    <xdr:to>
      <xdr:col>5</xdr:col>
      <xdr:colOff>514350</xdr:colOff>
      <xdr:row>279</xdr:row>
      <xdr:rowOff>12701</xdr:rowOff>
    </xdr:to>
    <xdr:sp macro="" textlink="">
      <xdr:nvSpPr>
        <xdr:cNvPr id="2015" name="Text Box 2">
          <a:extLst>
            <a:ext uri="{FF2B5EF4-FFF2-40B4-BE49-F238E27FC236}">
              <a16:creationId xmlns:a16="http://schemas.microsoft.com/office/drawing/2014/main" id="{00000000-0008-0000-0400-0000DF070000}"/>
            </a:ext>
          </a:extLst>
        </xdr:cNvPr>
        <xdr:cNvSpPr txBox="1">
          <a:spLocks noChangeArrowheads="1"/>
        </xdr:cNvSpPr>
      </xdr:nvSpPr>
      <xdr:spPr bwMode="auto">
        <a:xfrm>
          <a:off x="6783265" y="43096962"/>
          <a:ext cx="76200" cy="173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278</xdr:row>
      <xdr:rowOff>0</xdr:rowOff>
    </xdr:from>
    <xdr:to>
      <xdr:col>5</xdr:col>
      <xdr:colOff>514350</xdr:colOff>
      <xdr:row>279</xdr:row>
      <xdr:rowOff>12700</xdr:rowOff>
    </xdr:to>
    <xdr:sp macro="" textlink="">
      <xdr:nvSpPr>
        <xdr:cNvPr id="2016" name="Text Box 2">
          <a:extLst>
            <a:ext uri="{FF2B5EF4-FFF2-40B4-BE49-F238E27FC236}">
              <a16:creationId xmlns:a16="http://schemas.microsoft.com/office/drawing/2014/main" id="{00000000-0008-0000-0400-0000E0070000}"/>
            </a:ext>
          </a:extLst>
        </xdr:cNvPr>
        <xdr:cNvSpPr txBox="1">
          <a:spLocks noChangeArrowheads="1"/>
        </xdr:cNvSpPr>
      </xdr:nvSpPr>
      <xdr:spPr bwMode="auto">
        <a:xfrm>
          <a:off x="6783265" y="43096962"/>
          <a:ext cx="76200" cy="1738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278</xdr:row>
      <xdr:rowOff>0</xdr:rowOff>
    </xdr:from>
    <xdr:to>
      <xdr:col>5</xdr:col>
      <xdr:colOff>76200</xdr:colOff>
      <xdr:row>279</xdr:row>
      <xdr:rowOff>50800</xdr:rowOff>
    </xdr:to>
    <xdr:sp macro="" textlink="">
      <xdr:nvSpPr>
        <xdr:cNvPr id="2017" name="Text Box 2">
          <a:extLst>
            <a:ext uri="{FF2B5EF4-FFF2-40B4-BE49-F238E27FC236}">
              <a16:creationId xmlns:a16="http://schemas.microsoft.com/office/drawing/2014/main" id="{00000000-0008-0000-0400-0000E1070000}"/>
            </a:ext>
          </a:extLst>
        </xdr:cNvPr>
        <xdr:cNvSpPr txBox="1">
          <a:spLocks noChangeArrowheads="1"/>
        </xdr:cNvSpPr>
      </xdr:nvSpPr>
      <xdr:spPr bwMode="auto">
        <a:xfrm>
          <a:off x="5889381" y="43096962"/>
          <a:ext cx="531934" cy="211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278</xdr:row>
      <xdr:rowOff>0</xdr:rowOff>
    </xdr:from>
    <xdr:to>
      <xdr:col>5</xdr:col>
      <xdr:colOff>76200</xdr:colOff>
      <xdr:row>279</xdr:row>
      <xdr:rowOff>50800</xdr:rowOff>
    </xdr:to>
    <xdr:sp macro="" textlink="">
      <xdr:nvSpPr>
        <xdr:cNvPr id="2018" name="Text Box 2">
          <a:extLst>
            <a:ext uri="{FF2B5EF4-FFF2-40B4-BE49-F238E27FC236}">
              <a16:creationId xmlns:a16="http://schemas.microsoft.com/office/drawing/2014/main" id="{00000000-0008-0000-0400-0000E2070000}"/>
            </a:ext>
          </a:extLst>
        </xdr:cNvPr>
        <xdr:cNvSpPr txBox="1">
          <a:spLocks noChangeArrowheads="1"/>
        </xdr:cNvSpPr>
      </xdr:nvSpPr>
      <xdr:spPr bwMode="auto">
        <a:xfrm>
          <a:off x="5889381" y="43096962"/>
          <a:ext cx="531934" cy="211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278</xdr:row>
      <xdr:rowOff>0</xdr:rowOff>
    </xdr:from>
    <xdr:to>
      <xdr:col>5</xdr:col>
      <xdr:colOff>76200</xdr:colOff>
      <xdr:row>279</xdr:row>
      <xdr:rowOff>12701</xdr:rowOff>
    </xdr:to>
    <xdr:sp macro="" textlink="">
      <xdr:nvSpPr>
        <xdr:cNvPr id="2019" name="Text Box 2">
          <a:extLst>
            <a:ext uri="{FF2B5EF4-FFF2-40B4-BE49-F238E27FC236}">
              <a16:creationId xmlns:a16="http://schemas.microsoft.com/office/drawing/2014/main" id="{00000000-0008-0000-0400-0000E3070000}"/>
            </a:ext>
          </a:extLst>
        </xdr:cNvPr>
        <xdr:cNvSpPr txBox="1">
          <a:spLocks noChangeArrowheads="1"/>
        </xdr:cNvSpPr>
      </xdr:nvSpPr>
      <xdr:spPr bwMode="auto">
        <a:xfrm>
          <a:off x="5889381" y="43096962"/>
          <a:ext cx="531934" cy="173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278</xdr:row>
      <xdr:rowOff>0</xdr:rowOff>
    </xdr:from>
    <xdr:to>
      <xdr:col>5</xdr:col>
      <xdr:colOff>76200</xdr:colOff>
      <xdr:row>279</xdr:row>
      <xdr:rowOff>12700</xdr:rowOff>
    </xdr:to>
    <xdr:sp macro="" textlink="">
      <xdr:nvSpPr>
        <xdr:cNvPr id="2020" name="Text Box 2">
          <a:extLst>
            <a:ext uri="{FF2B5EF4-FFF2-40B4-BE49-F238E27FC236}">
              <a16:creationId xmlns:a16="http://schemas.microsoft.com/office/drawing/2014/main" id="{00000000-0008-0000-0400-0000E4070000}"/>
            </a:ext>
          </a:extLst>
        </xdr:cNvPr>
        <xdr:cNvSpPr txBox="1">
          <a:spLocks noChangeArrowheads="1"/>
        </xdr:cNvSpPr>
      </xdr:nvSpPr>
      <xdr:spPr bwMode="auto">
        <a:xfrm>
          <a:off x="5889381" y="43096962"/>
          <a:ext cx="531934" cy="1738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278</xdr:row>
      <xdr:rowOff>0</xdr:rowOff>
    </xdr:from>
    <xdr:to>
      <xdr:col>5</xdr:col>
      <xdr:colOff>514350</xdr:colOff>
      <xdr:row>279</xdr:row>
      <xdr:rowOff>12700</xdr:rowOff>
    </xdr:to>
    <xdr:sp macro="" textlink="">
      <xdr:nvSpPr>
        <xdr:cNvPr id="2021" name="Text Box 2">
          <a:extLst>
            <a:ext uri="{FF2B5EF4-FFF2-40B4-BE49-F238E27FC236}">
              <a16:creationId xmlns:a16="http://schemas.microsoft.com/office/drawing/2014/main" id="{00000000-0008-0000-0400-0000E5070000}"/>
            </a:ext>
          </a:extLst>
        </xdr:cNvPr>
        <xdr:cNvSpPr txBox="1">
          <a:spLocks noChangeArrowheads="1"/>
        </xdr:cNvSpPr>
      </xdr:nvSpPr>
      <xdr:spPr bwMode="auto">
        <a:xfrm>
          <a:off x="6783265" y="43096962"/>
          <a:ext cx="76200" cy="1738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278</xdr:row>
      <xdr:rowOff>0</xdr:rowOff>
    </xdr:from>
    <xdr:to>
      <xdr:col>5</xdr:col>
      <xdr:colOff>514350</xdr:colOff>
      <xdr:row>279</xdr:row>
      <xdr:rowOff>12700</xdr:rowOff>
    </xdr:to>
    <xdr:sp macro="" textlink="">
      <xdr:nvSpPr>
        <xdr:cNvPr id="2022" name="Text Box 2">
          <a:extLst>
            <a:ext uri="{FF2B5EF4-FFF2-40B4-BE49-F238E27FC236}">
              <a16:creationId xmlns:a16="http://schemas.microsoft.com/office/drawing/2014/main" id="{00000000-0008-0000-0400-0000E6070000}"/>
            </a:ext>
          </a:extLst>
        </xdr:cNvPr>
        <xdr:cNvSpPr txBox="1">
          <a:spLocks noChangeArrowheads="1"/>
        </xdr:cNvSpPr>
      </xdr:nvSpPr>
      <xdr:spPr bwMode="auto">
        <a:xfrm>
          <a:off x="6783265" y="43096962"/>
          <a:ext cx="76200" cy="1738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278</xdr:row>
      <xdr:rowOff>0</xdr:rowOff>
    </xdr:from>
    <xdr:to>
      <xdr:col>5</xdr:col>
      <xdr:colOff>514350</xdr:colOff>
      <xdr:row>279</xdr:row>
      <xdr:rowOff>12699</xdr:rowOff>
    </xdr:to>
    <xdr:sp macro="" textlink="">
      <xdr:nvSpPr>
        <xdr:cNvPr id="2023" name="Text Box 2">
          <a:extLst>
            <a:ext uri="{FF2B5EF4-FFF2-40B4-BE49-F238E27FC236}">
              <a16:creationId xmlns:a16="http://schemas.microsoft.com/office/drawing/2014/main" id="{00000000-0008-0000-0400-0000E7070000}"/>
            </a:ext>
          </a:extLst>
        </xdr:cNvPr>
        <xdr:cNvSpPr txBox="1">
          <a:spLocks noChangeArrowheads="1"/>
        </xdr:cNvSpPr>
      </xdr:nvSpPr>
      <xdr:spPr bwMode="auto">
        <a:xfrm>
          <a:off x="6783265" y="43096962"/>
          <a:ext cx="76200" cy="1738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278</xdr:row>
      <xdr:rowOff>0</xdr:rowOff>
    </xdr:from>
    <xdr:to>
      <xdr:col>5</xdr:col>
      <xdr:colOff>514350</xdr:colOff>
      <xdr:row>279</xdr:row>
      <xdr:rowOff>12700</xdr:rowOff>
    </xdr:to>
    <xdr:sp macro="" textlink="">
      <xdr:nvSpPr>
        <xdr:cNvPr id="2024" name="Text Box 2">
          <a:extLst>
            <a:ext uri="{FF2B5EF4-FFF2-40B4-BE49-F238E27FC236}">
              <a16:creationId xmlns:a16="http://schemas.microsoft.com/office/drawing/2014/main" id="{00000000-0008-0000-0400-0000E8070000}"/>
            </a:ext>
          </a:extLst>
        </xdr:cNvPr>
        <xdr:cNvSpPr txBox="1">
          <a:spLocks noChangeArrowheads="1"/>
        </xdr:cNvSpPr>
      </xdr:nvSpPr>
      <xdr:spPr bwMode="auto">
        <a:xfrm>
          <a:off x="6783265" y="43096962"/>
          <a:ext cx="76200" cy="1738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438150</xdr:colOff>
      <xdr:row>278</xdr:row>
      <xdr:rowOff>0</xdr:rowOff>
    </xdr:from>
    <xdr:to>
      <xdr:col>5</xdr:col>
      <xdr:colOff>514350</xdr:colOff>
      <xdr:row>279</xdr:row>
      <xdr:rowOff>12699</xdr:rowOff>
    </xdr:to>
    <xdr:sp macro="" textlink="">
      <xdr:nvSpPr>
        <xdr:cNvPr id="2025" name="Text Box 2">
          <a:extLst>
            <a:ext uri="{FF2B5EF4-FFF2-40B4-BE49-F238E27FC236}">
              <a16:creationId xmlns:a16="http://schemas.microsoft.com/office/drawing/2014/main" id="{00000000-0008-0000-0400-0000E9070000}"/>
            </a:ext>
          </a:extLst>
        </xdr:cNvPr>
        <xdr:cNvSpPr txBox="1">
          <a:spLocks noChangeArrowheads="1"/>
        </xdr:cNvSpPr>
      </xdr:nvSpPr>
      <xdr:spPr bwMode="auto">
        <a:xfrm>
          <a:off x="6783265" y="43096962"/>
          <a:ext cx="76200" cy="1738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278</xdr:row>
      <xdr:rowOff>0</xdr:rowOff>
    </xdr:from>
    <xdr:to>
      <xdr:col>5</xdr:col>
      <xdr:colOff>76200</xdr:colOff>
      <xdr:row>279</xdr:row>
      <xdr:rowOff>12700</xdr:rowOff>
    </xdr:to>
    <xdr:sp macro="" textlink="">
      <xdr:nvSpPr>
        <xdr:cNvPr id="2026" name="Text Box 2">
          <a:extLst>
            <a:ext uri="{FF2B5EF4-FFF2-40B4-BE49-F238E27FC236}">
              <a16:creationId xmlns:a16="http://schemas.microsoft.com/office/drawing/2014/main" id="{00000000-0008-0000-0400-0000EA070000}"/>
            </a:ext>
          </a:extLst>
        </xdr:cNvPr>
        <xdr:cNvSpPr txBox="1">
          <a:spLocks noChangeArrowheads="1"/>
        </xdr:cNvSpPr>
      </xdr:nvSpPr>
      <xdr:spPr bwMode="auto">
        <a:xfrm>
          <a:off x="5889381" y="43096962"/>
          <a:ext cx="531934" cy="1738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278</xdr:row>
      <xdr:rowOff>0</xdr:rowOff>
    </xdr:from>
    <xdr:to>
      <xdr:col>5</xdr:col>
      <xdr:colOff>76200</xdr:colOff>
      <xdr:row>279</xdr:row>
      <xdr:rowOff>12700</xdr:rowOff>
    </xdr:to>
    <xdr:sp macro="" textlink="">
      <xdr:nvSpPr>
        <xdr:cNvPr id="2027" name="Text Box 2">
          <a:extLst>
            <a:ext uri="{FF2B5EF4-FFF2-40B4-BE49-F238E27FC236}">
              <a16:creationId xmlns:a16="http://schemas.microsoft.com/office/drawing/2014/main" id="{00000000-0008-0000-0400-0000EB070000}"/>
            </a:ext>
          </a:extLst>
        </xdr:cNvPr>
        <xdr:cNvSpPr txBox="1">
          <a:spLocks noChangeArrowheads="1"/>
        </xdr:cNvSpPr>
      </xdr:nvSpPr>
      <xdr:spPr bwMode="auto">
        <a:xfrm>
          <a:off x="5889381" y="43096962"/>
          <a:ext cx="531934" cy="1738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278</xdr:row>
      <xdr:rowOff>0</xdr:rowOff>
    </xdr:from>
    <xdr:to>
      <xdr:col>5</xdr:col>
      <xdr:colOff>76200</xdr:colOff>
      <xdr:row>279</xdr:row>
      <xdr:rowOff>12700</xdr:rowOff>
    </xdr:to>
    <xdr:sp macro="" textlink="">
      <xdr:nvSpPr>
        <xdr:cNvPr id="2028" name="Text Box 2">
          <a:extLst>
            <a:ext uri="{FF2B5EF4-FFF2-40B4-BE49-F238E27FC236}">
              <a16:creationId xmlns:a16="http://schemas.microsoft.com/office/drawing/2014/main" id="{00000000-0008-0000-0400-0000EC070000}"/>
            </a:ext>
          </a:extLst>
        </xdr:cNvPr>
        <xdr:cNvSpPr txBox="1">
          <a:spLocks noChangeArrowheads="1"/>
        </xdr:cNvSpPr>
      </xdr:nvSpPr>
      <xdr:spPr bwMode="auto">
        <a:xfrm>
          <a:off x="5889381" y="43096962"/>
          <a:ext cx="531934" cy="1738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278</xdr:row>
      <xdr:rowOff>0</xdr:rowOff>
    </xdr:from>
    <xdr:to>
      <xdr:col>5</xdr:col>
      <xdr:colOff>76200</xdr:colOff>
      <xdr:row>279</xdr:row>
      <xdr:rowOff>12699</xdr:rowOff>
    </xdr:to>
    <xdr:sp macro="" textlink="">
      <xdr:nvSpPr>
        <xdr:cNvPr id="2029" name="Text Box 2">
          <a:extLst>
            <a:ext uri="{FF2B5EF4-FFF2-40B4-BE49-F238E27FC236}">
              <a16:creationId xmlns:a16="http://schemas.microsoft.com/office/drawing/2014/main" id="{00000000-0008-0000-0400-0000ED070000}"/>
            </a:ext>
          </a:extLst>
        </xdr:cNvPr>
        <xdr:cNvSpPr txBox="1">
          <a:spLocks noChangeArrowheads="1"/>
        </xdr:cNvSpPr>
      </xdr:nvSpPr>
      <xdr:spPr bwMode="auto">
        <a:xfrm>
          <a:off x="5889381" y="43096962"/>
          <a:ext cx="531934" cy="1738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278</xdr:row>
      <xdr:rowOff>0</xdr:rowOff>
    </xdr:from>
    <xdr:to>
      <xdr:col>5</xdr:col>
      <xdr:colOff>76200</xdr:colOff>
      <xdr:row>279</xdr:row>
      <xdr:rowOff>12700</xdr:rowOff>
    </xdr:to>
    <xdr:sp macro="" textlink="">
      <xdr:nvSpPr>
        <xdr:cNvPr id="2030" name="Text Box 2">
          <a:extLst>
            <a:ext uri="{FF2B5EF4-FFF2-40B4-BE49-F238E27FC236}">
              <a16:creationId xmlns:a16="http://schemas.microsoft.com/office/drawing/2014/main" id="{00000000-0008-0000-0400-0000EE070000}"/>
            </a:ext>
          </a:extLst>
        </xdr:cNvPr>
        <xdr:cNvSpPr txBox="1">
          <a:spLocks noChangeArrowheads="1"/>
        </xdr:cNvSpPr>
      </xdr:nvSpPr>
      <xdr:spPr bwMode="auto">
        <a:xfrm>
          <a:off x="5889381" y="43096962"/>
          <a:ext cx="531934" cy="1738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278</xdr:row>
      <xdr:rowOff>0</xdr:rowOff>
    </xdr:from>
    <xdr:to>
      <xdr:col>5</xdr:col>
      <xdr:colOff>76200</xdr:colOff>
      <xdr:row>279</xdr:row>
      <xdr:rowOff>12700</xdr:rowOff>
    </xdr:to>
    <xdr:sp macro="" textlink="">
      <xdr:nvSpPr>
        <xdr:cNvPr id="2031" name="Text Box 2">
          <a:extLst>
            <a:ext uri="{FF2B5EF4-FFF2-40B4-BE49-F238E27FC236}">
              <a16:creationId xmlns:a16="http://schemas.microsoft.com/office/drawing/2014/main" id="{00000000-0008-0000-0400-0000EF070000}"/>
            </a:ext>
          </a:extLst>
        </xdr:cNvPr>
        <xdr:cNvSpPr txBox="1">
          <a:spLocks noChangeArrowheads="1"/>
        </xdr:cNvSpPr>
      </xdr:nvSpPr>
      <xdr:spPr bwMode="auto">
        <a:xfrm>
          <a:off x="5889381" y="43096962"/>
          <a:ext cx="531934" cy="1738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278</xdr:row>
      <xdr:rowOff>0</xdr:rowOff>
    </xdr:from>
    <xdr:to>
      <xdr:col>5</xdr:col>
      <xdr:colOff>76200</xdr:colOff>
      <xdr:row>279</xdr:row>
      <xdr:rowOff>12699</xdr:rowOff>
    </xdr:to>
    <xdr:sp macro="" textlink="">
      <xdr:nvSpPr>
        <xdr:cNvPr id="2032" name="Text Box 2">
          <a:extLst>
            <a:ext uri="{FF2B5EF4-FFF2-40B4-BE49-F238E27FC236}">
              <a16:creationId xmlns:a16="http://schemas.microsoft.com/office/drawing/2014/main" id="{00000000-0008-0000-0400-0000F0070000}"/>
            </a:ext>
          </a:extLst>
        </xdr:cNvPr>
        <xdr:cNvSpPr txBox="1">
          <a:spLocks noChangeArrowheads="1"/>
        </xdr:cNvSpPr>
      </xdr:nvSpPr>
      <xdr:spPr bwMode="auto">
        <a:xfrm>
          <a:off x="5889381" y="43096962"/>
          <a:ext cx="531934" cy="1738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278</xdr:row>
      <xdr:rowOff>0</xdr:rowOff>
    </xdr:from>
    <xdr:to>
      <xdr:col>5</xdr:col>
      <xdr:colOff>76200</xdr:colOff>
      <xdr:row>279</xdr:row>
      <xdr:rowOff>50800</xdr:rowOff>
    </xdr:to>
    <xdr:sp macro="" textlink="">
      <xdr:nvSpPr>
        <xdr:cNvPr id="2033" name="Text Box 2">
          <a:extLst>
            <a:ext uri="{FF2B5EF4-FFF2-40B4-BE49-F238E27FC236}">
              <a16:creationId xmlns:a16="http://schemas.microsoft.com/office/drawing/2014/main" id="{00000000-0008-0000-0400-0000F1070000}"/>
            </a:ext>
          </a:extLst>
        </xdr:cNvPr>
        <xdr:cNvSpPr txBox="1">
          <a:spLocks noChangeArrowheads="1"/>
        </xdr:cNvSpPr>
      </xdr:nvSpPr>
      <xdr:spPr bwMode="auto">
        <a:xfrm>
          <a:off x="5889381" y="43096962"/>
          <a:ext cx="531934" cy="211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278</xdr:row>
      <xdr:rowOff>0</xdr:rowOff>
    </xdr:from>
    <xdr:to>
      <xdr:col>5</xdr:col>
      <xdr:colOff>76200</xdr:colOff>
      <xdr:row>279</xdr:row>
      <xdr:rowOff>50800</xdr:rowOff>
    </xdr:to>
    <xdr:sp macro="" textlink="">
      <xdr:nvSpPr>
        <xdr:cNvPr id="2034" name="Text Box 2">
          <a:extLst>
            <a:ext uri="{FF2B5EF4-FFF2-40B4-BE49-F238E27FC236}">
              <a16:creationId xmlns:a16="http://schemas.microsoft.com/office/drawing/2014/main" id="{00000000-0008-0000-0400-0000F2070000}"/>
            </a:ext>
          </a:extLst>
        </xdr:cNvPr>
        <xdr:cNvSpPr txBox="1">
          <a:spLocks noChangeArrowheads="1"/>
        </xdr:cNvSpPr>
      </xdr:nvSpPr>
      <xdr:spPr bwMode="auto">
        <a:xfrm>
          <a:off x="5889381" y="43096962"/>
          <a:ext cx="531934" cy="211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278</xdr:row>
      <xdr:rowOff>0</xdr:rowOff>
    </xdr:from>
    <xdr:to>
      <xdr:col>5</xdr:col>
      <xdr:colOff>76200</xdr:colOff>
      <xdr:row>279</xdr:row>
      <xdr:rowOff>12701</xdr:rowOff>
    </xdr:to>
    <xdr:sp macro="" textlink="">
      <xdr:nvSpPr>
        <xdr:cNvPr id="2035" name="Text Box 2">
          <a:extLst>
            <a:ext uri="{FF2B5EF4-FFF2-40B4-BE49-F238E27FC236}">
              <a16:creationId xmlns:a16="http://schemas.microsoft.com/office/drawing/2014/main" id="{00000000-0008-0000-0400-0000F3070000}"/>
            </a:ext>
          </a:extLst>
        </xdr:cNvPr>
        <xdr:cNvSpPr txBox="1">
          <a:spLocks noChangeArrowheads="1"/>
        </xdr:cNvSpPr>
      </xdr:nvSpPr>
      <xdr:spPr bwMode="auto">
        <a:xfrm>
          <a:off x="5889381" y="43096962"/>
          <a:ext cx="531934" cy="173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278</xdr:row>
      <xdr:rowOff>0</xdr:rowOff>
    </xdr:from>
    <xdr:to>
      <xdr:col>5</xdr:col>
      <xdr:colOff>76200</xdr:colOff>
      <xdr:row>279</xdr:row>
      <xdr:rowOff>12700</xdr:rowOff>
    </xdr:to>
    <xdr:sp macro="" textlink="">
      <xdr:nvSpPr>
        <xdr:cNvPr id="2036" name="Text Box 2">
          <a:extLst>
            <a:ext uri="{FF2B5EF4-FFF2-40B4-BE49-F238E27FC236}">
              <a16:creationId xmlns:a16="http://schemas.microsoft.com/office/drawing/2014/main" id="{00000000-0008-0000-0400-0000F4070000}"/>
            </a:ext>
          </a:extLst>
        </xdr:cNvPr>
        <xdr:cNvSpPr txBox="1">
          <a:spLocks noChangeArrowheads="1"/>
        </xdr:cNvSpPr>
      </xdr:nvSpPr>
      <xdr:spPr bwMode="auto">
        <a:xfrm>
          <a:off x="5889381" y="43096962"/>
          <a:ext cx="531934" cy="1738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278</xdr:row>
      <xdr:rowOff>0</xdr:rowOff>
    </xdr:from>
    <xdr:to>
      <xdr:col>5</xdr:col>
      <xdr:colOff>76200</xdr:colOff>
      <xdr:row>279</xdr:row>
      <xdr:rowOff>50800</xdr:rowOff>
    </xdr:to>
    <xdr:sp macro="" textlink="">
      <xdr:nvSpPr>
        <xdr:cNvPr id="2037" name="Text Box 2">
          <a:extLst>
            <a:ext uri="{FF2B5EF4-FFF2-40B4-BE49-F238E27FC236}">
              <a16:creationId xmlns:a16="http://schemas.microsoft.com/office/drawing/2014/main" id="{00000000-0008-0000-0400-0000F5070000}"/>
            </a:ext>
          </a:extLst>
        </xdr:cNvPr>
        <xdr:cNvSpPr txBox="1">
          <a:spLocks noChangeArrowheads="1"/>
        </xdr:cNvSpPr>
      </xdr:nvSpPr>
      <xdr:spPr bwMode="auto">
        <a:xfrm>
          <a:off x="5889381" y="43096962"/>
          <a:ext cx="531934" cy="211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278</xdr:row>
      <xdr:rowOff>0</xdr:rowOff>
    </xdr:from>
    <xdr:to>
      <xdr:col>5</xdr:col>
      <xdr:colOff>76200</xdr:colOff>
      <xdr:row>279</xdr:row>
      <xdr:rowOff>50800</xdr:rowOff>
    </xdr:to>
    <xdr:sp macro="" textlink="">
      <xdr:nvSpPr>
        <xdr:cNvPr id="2038" name="Text Box 2">
          <a:extLst>
            <a:ext uri="{FF2B5EF4-FFF2-40B4-BE49-F238E27FC236}">
              <a16:creationId xmlns:a16="http://schemas.microsoft.com/office/drawing/2014/main" id="{00000000-0008-0000-0400-0000F6070000}"/>
            </a:ext>
          </a:extLst>
        </xdr:cNvPr>
        <xdr:cNvSpPr txBox="1">
          <a:spLocks noChangeArrowheads="1"/>
        </xdr:cNvSpPr>
      </xdr:nvSpPr>
      <xdr:spPr bwMode="auto">
        <a:xfrm>
          <a:off x="5889381" y="43096962"/>
          <a:ext cx="531934" cy="211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278</xdr:row>
      <xdr:rowOff>0</xdr:rowOff>
    </xdr:from>
    <xdr:to>
      <xdr:col>5</xdr:col>
      <xdr:colOff>76200</xdr:colOff>
      <xdr:row>279</xdr:row>
      <xdr:rowOff>12701</xdr:rowOff>
    </xdr:to>
    <xdr:sp macro="" textlink="">
      <xdr:nvSpPr>
        <xdr:cNvPr id="2039" name="Text Box 2">
          <a:extLst>
            <a:ext uri="{FF2B5EF4-FFF2-40B4-BE49-F238E27FC236}">
              <a16:creationId xmlns:a16="http://schemas.microsoft.com/office/drawing/2014/main" id="{00000000-0008-0000-0400-0000F7070000}"/>
            </a:ext>
          </a:extLst>
        </xdr:cNvPr>
        <xdr:cNvSpPr txBox="1">
          <a:spLocks noChangeArrowheads="1"/>
        </xdr:cNvSpPr>
      </xdr:nvSpPr>
      <xdr:spPr bwMode="auto">
        <a:xfrm>
          <a:off x="5889381" y="43096962"/>
          <a:ext cx="531934" cy="173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278</xdr:row>
      <xdr:rowOff>0</xdr:rowOff>
    </xdr:from>
    <xdr:to>
      <xdr:col>5</xdr:col>
      <xdr:colOff>76200</xdr:colOff>
      <xdr:row>279</xdr:row>
      <xdr:rowOff>12700</xdr:rowOff>
    </xdr:to>
    <xdr:sp macro="" textlink="">
      <xdr:nvSpPr>
        <xdr:cNvPr id="2040" name="Text Box 2">
          <a:extLst>
            <a:ext uri="{FF2B5EF4-FFF2-40B4-BE49-F238E27FC236}">
              <a16:creationId xmlns:a16="http://schemas.microsoft.com/office/drawing/2014/main" id="{00000000-0008-0000-0400-0000F8070000}"/>
            </a:ext>
          </a:extLst>
        </xdr:cNvPr>
        <xdr:cNvSpPr txBox="1">
          <a:spLocks noChangeArrowheads="1"/>
        </xdr:cNvSpPr>
      </xdr:nvSpPr>
      <xdr:spPr bwMode="auto">
        <a:xfrm>
          <a:off x="5889381" y="43096962"/>
          <a:ext cx="531934" cy="1738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278</xdr:row>
      <xdr:rowOff>0</xdr:rowOff>
    </xdr:from>
    <xdr:to>
      <xdr:col>5</xdr:col>
      <xdr:colOff>76200</xdr:colOff>
      <xdr:row>279</xdr:row>
      <xdr:rowOff>12700</xdr:rowOff>
    </xdr:to>
    <xdr:sp macro="" textlink="">
      <xdr:nvSpPr>
        <xdr:cNvPr id="2041" name="Text Box 2">
          <a:extLst>
            <a:ext uri="{FF2B5EF4-FFF2-40B4-BE49-F238E27FC236}">
              <a16:creationId xmlns:a16="http://schemas.microsoft.com/office/drawing/2014/main" id="{00000000-0008-0000-0400-0000F9070000}"/>
            </a:ext>
          </a:extLst>
        </xdr:cNvPr>
        <xdr:cNvSpPr txBox="1">
          <a:spLocks noChangeArrowheads="1"/>
        </xdr:cNvSpPr>
      </xdr:nvSpPr>
      <xdr:spPr bwMode="auto">
        <a:xfrm>
          <a:off x="5889381" y="43096962"/>
          <a:ext cx="531934" cy="1738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278</xdr:row>
      <xdr:rowOff>0</xdr:rowOff>
    </xdr:from>
    <xdr:to>
      <xdr:col>5</xdr:col>
      <xdr:colOff>76200</xdr:colOff>
      <xdr:row>279</xdr:row>
      <xdr:rowOff>12700</xdr:rowOff>
    </xdr:to>
    <xdr:sp macro="" textlink="">
      <xdr:nvSpPr>
        <xdr:cNvPr id="2042" name="Text Box 2">
          <a:extLst>
            <a:ext uri="{FF2B5EF4-FFF2-40B4-BE49-F238E27FC236}">
              <a16:creationId xmlns:a16="http://schemas.microsoft.com/office/drawing/2014/main" id="{00000000-0008-0000-0400-0000FA070000}"/>
            </a:ext>
          </a:extLst>
        </xdr:cNvPr>
        <xdr:cNvSpPr txBox="1">
          <a:spLocks noChangeArrowheads="1"/>
        </xdr:cNvSpPr>
      </xdr:nvSpPr>
      <xdr:spPr bwMode="auto">
        <a:xfrm>
          <a:off x="5889381" y="43096962"/>
          <a:ext cx="531934" cy="1738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278</xdr:row>
      <xdr:rowOff>0</xdr:rowOff>
    </xdr:from>
    <xdr:to>
      <xdr:col>5</xdr:col>
      <xdr:colOff>76200</xdr:colOff>
      <xdr:row>279</xdr:row>
      <xdr:rowOff>12700</xdr:rowOff>
    </xdr:to>
    <xdr:sp macro="" textlink="">
      <xdr:nvSpPr>
        <xdr:cNvPr id="2043" name="Text Box 2">
          <a:extLst>
            <a:ext uri="{FF2B5EF4-FFF2-40B4-BE49-F238E27FC236}">
              <a16:creationId xmlns:a16="http://schemas.microsoft.com/office/drawing/2014/main" id="{00000000-0008-0000-0400-0000FB070000}"/>
            </a:ext>
          </a:extLst>
        </xdr:cNvPr>
        <xdr:cNvSpPr txBox="1">
          <a:spLocks noChangeArrowheads="1"/>
        </xdr:cNvSpPr>
      </xdr:nvSpPr>
      <xdr:spPr bwMode="auto">
        <a:xfrm>
          <a:off x="5889381" y="43096962"/>
          <a:ext cx="531934" cy="1738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278</xdr:row>
      <xdr:rowOff>0</xdr:rowOff>
    </xdr:from>
    <xdr:to>
      <xdr:col>5</xdr:col>
      <xdr:colOff>76200</xdr:colOff>
      <xdr:row>279</xdr:row>
      <xdr:rowOff>12699</xdr:rowOff>
    </xdr:to>
    <xdr:sp macro="" textlink="">
      <xdr:nvSpPr>
        <xdr:cNvPr id="2044" name="Text Box 2">
          <a:extLst>
            <a:ext uri="{FF2B5EF4-FFF2-40B4-BE49-F238E27FC236}">
              <a16:creationId xmlns:a16="http://schemas.microsoft.com/office/drawing/2014/main" id="{00000000-0008-0000-0400-0000FC070000}"/>
            </a:ext>
          </a:extLst>
        </xdr:cNvPr>
        <xdr:cNvSpPr txBox="1">
          <a:spLocks noChangeArrowheads="1"/>
        </xdr:cNvSpPr>
      </xdr:nvSpPr>
      <xdr:spPr bwMode="auto">
        <a:xfrm>
          <a:off x="5889381" y="43096962"/>
          <a:ext cx="531934" cy="1738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278</xdr:row>
      <xdr:rowOff>0</xdr:rowOff>
    </xdr:from>
    <xdr:to>
      <xdr:col>5</xdr:col>
      <xdr:colOff>76200</xdr:colOff>
      <xdr:row>279</xdr:row>
      <xdr:rowOff>12700</xdr:rowOff>
    </xdr:to>
    <xdr:sp macro="" textlink="">
      <xdr:nvSpPr>
        <xdr:cNvPr id="2045" name="Text Box 2">
          <a:extLst>
            <a:ext uri="{FF2B5EF4-FFF2-40B4-BE49-F238E27FC236}">
              <a16:creationId xmlns:a16="http://schemas.microsoft.com/office/drawing/2014/main" id="{00000000-0008-0000-0400-0000FD070000}"/>
            </a:ext>
          </a:extLst>
        </xdr:cNvPr>
        <xdr:cNvSpPr txBox="1">
          <a:spLocks noChangeArrowheads="1"/>
        </xdr:cNvSpPr>
      </xdr:nvSpPr>
      <xdr:spPr bwMode="auto">
        <a:xfrm>
          <a:off x="5889381" y="43096962"/>
          <a:ext cx="531934" cy="1738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278</xdr:row>
      <xdr:rowOff>0</xdr:rowOff>
    </xdr:from>
    <xdr:to>
      <xdr:col>5</xdr:col>
      <xdr:colOff>76200</xdr:colOff>
      <xdr:row>279</xdr:row>
      <xdr:rowOff>12700</xdr:rowOff>
    </xdr:to>
    <xdr:sp macro="" textlink="">
      <xdr:nvSpPr>
        <xdr:cNvPr id="2046" name="Text Box 2">
          <a:extLst>
            <a:ext uri="{FF2B5EF4-FFF2-40B4-BE49-F238E27FC236}">
              <a16:creationId xmlns:a16="http://schemas.microsoft.com/office/drawing/2014/main" id="{00000000-0008-0000-0400-0000FE070000}"/>
            </a:ext>
          </a:extLst>
        </xdr:cNvPr>
        <xdr:cNvSpPr txBox="1">
          <a:spLocks noChangeArrowheads="1"/>
        </xdr:cNvSpPr>
      </xdr:nvSpPr>
      <xdr:spPr bwMode="auto">
        <a:xfrm>
          <a:off x="5889381" y="43096962"/>
          <a:ext cx="531934" cy="1738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278</xdr:row>
      <xdr:rowOff>0</xdr:rowOff>
    </xdr:from>
    <xdr:to>
      <xdr:col>5</xdr:col>
      <xdr:colOff>76200</xdr:colOff>
      <xdr:row>279</xdr:row>
      <xdr:rowOff>12699</xdr:rowOff>
    </xdr:to>
    <xdr:sp macro="" textlink="">
      <xdr:nvSpPr>
        <xdr:cNvPr id="2047" name="Text Box 2">
          <a:extLst>
            <a:ext uri="{FF2B5EF4-FFF2-40B4-BE49-F238E27FC236}">
              <a16:creationId xmlns:a16="http://schemas.microsoft.com/office/drawing/2014/main" id="{00000000-0008-0000-0400-0000FF070000}"/>
            </a:ext>
          </a:extLst>
        </xdr:cNvPr>
        <xdr:cNvSpPr txBox="1">
          <a:spLocks noChangeArrowheads="1"/>
        </xdr:cNvSpPr>
      </xdr:nvSpPr>
      <xdr:spPr bwMode="auto">
        <a:xfrm>
          <a:off x="5889381" y="43096962"/>
          <a:ext cx="531934" cy="1738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278</xdr:row>
      <xdr:rowOff>0</xdr:rowOff>
    </xdr:from>
    <xdr:to>
      <xdr:col>5</xdr:col>
      <xdr:colOff>76200</xdr:colOff>
      <xdr:row>279</xdr:row>
      <xdr:rowOff>12700</xdr:rowOff>
    </xdr:to>
    <xdr:sp macro="" textlink="">
      <xdr:nvSpPr>
        <xdr:cNvPr id="2048" name="Text Box 2">
          <a:extLst>
            <a:ext uri="{FF2B5EF4-FFF2-40B4-BE49-F238E27FC236}">
              <a16:creationId xmlns:a16="http://schemas.microsoft.com/office/drawing/2014/main" id="{00000000-0008-0000-0400-000000080000}"/>
            </a:ext>
          </a:extLst>
        </xdr:cNvPr>
        <xdr:cNvSpPr txBox="1">
          <a:spLocks noChangeArrowheads="1"/>
        </xdr:cNvSpPr>
      </xdr:nvSpPr>
      <xdr:spPr bwMode="auto">
        <a:xfrm>
          <a:off x="5889381" y="43096962"/>
          <a:ext cx="531934" cy="1738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278</xdr:row>
      <xdr:rowOff>0</xdr:rowOff>
    </xdr:from>
    <xdr:to>
      <xdr:col>5</xdr:col>
      <xdr:colOff>76200</xdr:colOff>
      <xdr:row>279</xdr:row>
      <xdr:rowOff>12700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400-000001080000}"/>
            </a:ext>
          </a:extLst>
        </xdr:cNvPr>
        <xdr:cNvSpPr txBox="1">
          <a:spLocks noChangeArrowheads="1"/>
        </xdr:cNvSpPr>
      </xdr:nvSpPr>
      <xdr:spPr bwMode="auto">
        <a:xfrm>
          <a:off x="5889381" y="43096962"/>
          <a:ext cx="531934" cy="1738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278</xdr:row>
      <xdr:rowOff>0</xdr:rowOff>
    </xdr:from>
    <xdr:to>
      <xdr:col>5</xdr:col>
      <xdr:colOff>76200</xdr:colOff>
      <xdr:row>279</xdr:row>
      <xdr:rowOff>12700</xdr:rowOff>
    </xdr:to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00000000-0008-0000-0400-000002080000}"/>
            </a:ext>
          </a:extLst>
        </xdr:cNvPr>
        <xdr:cNvSpPr txBox="1">
          <a:spLocks noChangeArrowheads="1"/>
        </xdr:cNvSpPr>
      </xdr:nvSpPr>
      <xdr:spPr bwMode="auto">
        <a:xfrm>
          <a:off x="5889381" y="43096962"/>
          <a:ext cx="531934" cy="1738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278</xdr:row>
      <xdr:rowOff>0</xdr:rowOff>
    </xdr:from>
    <xdr:to>
      <xdr:col>5</xdr:col>
      <xdr:colOff>76200</xdr:colOff>
      <xdr:row>279</xdr:row>
      <xdr:rowOff>12699</xdr:rowOff>
    </xdr:to>
    <xdr:sp macro="" textlink="">
      <xdr:nvSpPr>
        <xdr:cNvPr id="2051" name="Text Box 2">
          <a:extLst>
            <a:ext uri="{FF2B5EF4-FFF2-40B4-BE49-F238E27FC236}">
              <a16:creationId xmlns:a16="http://schemas.microsoft.com/office/drawing/2014/main" id="{00000000-0008-0000-0400-000003080000}"/>
            </a:ext>
          </a:extLst>
        </xdr:cNvPr>
        <xdr:cNvSpPr txBox="1">
          <a:spLocks noChangeArrowheads="1"/>
        </xdr:cNvSpPr>
      </xdr:nvSpPr>
      <xdr:spPr bwMode="auto">
        <a:xfrm>
          <a:off x="5889381" y="43096962"/>
          <a:ext cx="531934" cy="1738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278</xdr:row>
      <xdr:rowOff>0</xdr:rowOff>
    </xdr:from>
    <xdr:to>
      <xdr:col>5</xdr:col>
      <xdr:colOff>76200</xdr:colOff>
      <xdr:row>279</xdr:row>
      <xdr:rowOff>12700</xdr:rowOff>
    </xdr:to>
    <xdr:sp macro="" textlink="">
      <xdr:nvSpPr>
        <xdr:cNvPr id="2052" name="Text Box 2">
          <a:extLst>
            <a:ext uri="{FF2B5EF4-FFF2-40B4-BE49-F238E27FC236}">
              <a16:creationId xmlns:a16="http://schemas.microsoft.com/office/drawing/2014/main" id="{00000000-0008-0000-0400-000004080000}"/>
            </a:ext>
          </a:extLst>
        </xdr:cNvPr>
        <xdr:cNvSpPr txBox="1">
          <a:spLocks noChangeArrowheads="1"/>
        </xdr:cNvSpPr>
      </xdr:nvSpPr>
      <xdr:spPr bwMode="auto">
        <a:xfrm>
          <a:off x="5889381" y="43096962"/>
          <a:ext cx="531934" cy="1738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278</xdr:row>
      <xdr:rowOff>0</xdr:rowOff>
    </xdr:from>
    <xdr:to>
      <xdr:col>5</xdr:col>
      <xdr:colOff>76200</xdr:colOff>
      <xdr:row>279</xdr:row>
      <xdr:rowOff>12700</xdr:rowOff>
    </xdr:to>
    <xdr:sp macro="" textlink="">
      <xdr:nvSpPr>
        <xdr:cNvPr id="2053" name="Text Box 2">
          <a:extLst>
            <a:ext uri="{FF2B5EF4-FFF2-40B4-BE49-F238E27FC236}">
              <a16:creationId xmlns:a16="http://schemas.microsoft.com/office/drawing/2014/main" id="{00000000-0008-0000-0400-000005080000}"/>
            </a:ext>
          </a:extLst>
        </xdr:cNvPr>
        <xdr:cNvSpPr txBox="1">
          <a:spLocks noChangeArrowheads="1"/>
        </xdr:cNvSpPr>
      </xdr:nvSpPr>
      <xdr:spPr bwMode="auto">
        <a:xfrm>
          <a:off x="5889381" y="43096962"/>
          <a:ext cx="531934" cy="1738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438150</xdr:colOff>
      <xdr:row>278</xdr:row>
      <xdr:rowOff>0</xdr:rowOff>
    </xdr:from>
    <xdr:to>
      <xdr:col>5</xdr:col>
      <xdr:colOff>76200</xdr:colOff>
      <xdr:row>279</xdr:row>
      <xdr:rowOff>12699</xdr:rowOff>
    </xdr:to>
    <xdr:sp macro="" textlink="">
      <xdr:nvSpPr>
        <xdr:cNvPr id="2054" name="Text Box 2">
          <a:extLst>
            <a:ext uri="{FF2B5EF4-FFF2-40B4-BE49-F238E27FC236}">
              <a16:creationId xmlns:a16="http://schemas.microsoft.com/office/drawing/2014/main" id="{00000000-0008-0000-0400-000006080000}"/>
            </a:ext>
          </a:extLst>
        </xdr:cNvPr>
        <xdr:cNvSpPr txBox="1">
          <a:spLocks noChangeArrowheads="1"/>
        </xdr:cNvSpPr>
      </xdr:nvSpPr>
      <xdr:spPr bwMode="auto">
        <a:xfrm>
          <a:off x="5889381" y="43096962"/>
          <a:ext cx="531934" cy="1738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135</xdr:row>
      <xdr:rowOff>87313</xdr:rowOff>
    </xdr:from>
    <xdr:to>
      <xdr:col>4</xdr:col>
      <xdr:colOff>76200</xdr:colOff>
      <xdr:row>136</xdr:row>
      <xdr:rowOff>104776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5457825" y="20004088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76200</xdr:colOff>
      <xdr:row>135</xdr:row>
      <xdr:rowOff>17465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6219825" y="19764375"/>
          <a:ext cx="76200" cy="179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130</xdr:row>
      <xdr:rowOff>0</xdr:rowOff>
    </xdr:from>
    <xdr:to>
      <xdr:col>7</xdr:col>
      <xdr:colOff>76200</xdr:colOff>
      <xdr:row>131</xdr:row>
      <xdr:rowOff>19661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9220200" y="19135725"/>
          <a:ext cx="76200" cy="18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270608</xdr:colOff>
      <xdr:row>135</xdr:row>
      <xdr:rowOff>17465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6219825" y="19764375"/>
          <a:ext cx="270608" cy="179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76200</xdr:colOff>
      <xdr:row>135</xdr:row>
      <xdr:rowOff>17465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6962775" y="19764375"/>
          <a:ext cx="76200" cy="179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76200</xdr:colOff>
      <xdr:row>135</xdr:row>
      <xdr:rowOff>17465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6219825" y="19764375"/>
          <a:ext cx="76200" cy="179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135</xdr:row>
      <xdr:rowOff>87313</xdr:rowOff>
    </xdr:from>
    <xdr:to>
      <xdr:col>4</xdr:col>
      <xdr:colOff>76200</xdr:colOff>
      <xdr:row>136</xdr:row>
      <xdr:rowOff>104776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6219825" y="20004088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270608</xdr:colOff>
      <xdr:row>136</xdr:row>
      <xdr:rowOff>17463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6219825" y="19916775"/>
          <a:ext cx="270608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136</xdr:row>
      <xdr:rowOff>17463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6962775" y="1991677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135</xdr:row>
      <xdr:rowOff>87313</xdr:rowOff>
    </xdr:from>
    <xdr:to>
      <xdr:col>5</xdr:col>
      <xdr:colOff>76200</xdr:colOff>
      <xdr:row>136</xdr:row>
      <xdr:rowOff>104776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5181600" y="23242588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135</xdr:row>
      <xdr:rowOff>87313</xdr:rowOff>
    </xdr:from>
    <xdr:to>
      <xdr:col>5</xdr:col>
      <xdr:colOff>76200</xdr:colOff>
      <xdr:row>136</xdr:row>
      <xdr:rowOff>104776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>
          <a:spLocks noChangeArrowheads="1"/>
        </xdr:cNvSpPr>
      </xdr:nvSpPr>
      <xdr:spPr bwMode="auto">
        <a:xfrm>
          <a:off x="5181600" y="23242588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135</xdr:row>
      <xdr:rowOff>0</xdr:rowOff>
    </xdr:from>
    <xdr:to>
      <xdr:col>5</xdr:col>
      <xdr:colOff>270608</xdr:colOff>
      <xdr:row>136</xdr:row>
      <xdr:rowOff>17463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>
          <a:spLocks noChangeArrowheads="1"/>
        </xdr:cNvSpPr>
      </xdr:nvSpPr>
      <xdr:spPr bwMode="auto">
        <a:xfrm>
          <a:off x="5181600" y="23155275"/>
          <a:ext cx="270608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135</xdr:row>
      <xdr:rowOff>0</xdr:rowOff>
    </xdr:from>
    <xdr:to>
      <xdr:col>5</xdr:col>
      <xdr:colOff>76200</xdr:colOff>
      <xdr:row>136</xdr:row>
      <xdr:rowOff>17463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>
          <a:spLocks noChangeArrowheads="1"/>
        </xdr:cNvSpPr>
      </xdr:nvSpPr>
      <xdr:spPr bwMode="auto">
        <a:xfrm>
          <a:off x="5181600" y="23155275"/>
          <a:ext cx="76200" cy="17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ejjas.Henrietta\Local%20Settings\Temporary%20Internet%20Files\Content.Outlook\VP9ZU4IB\Anita\K&#246;lts&#233;gvet&#233;s\2012\2012_k&#246;lts&#233;gvet&#233;s\&#246;n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ék"/>
      <sheetName val="1"/>
      <sheetName val="1a"/>
      <sheetName val="1b"/>
      <sheetName val="2.sz.1"/>
      <sheetName val="2.sz.2"/>
      <sheetName val="3.sz."/>
      <sheetName val="3-A.sz."/>
      <sheetName val="3-B.sz."/>
      <sheetName val="3-C.sz."/>
      <sheetName val="5.sz.2012"/>
      <sheetName val="Fejlesztés (2012)"/>
      <sheetName val="4.sz."/>
      <sheetName val="6.sz."/>
      <sheetName val="7.sz"/>
      <sheetName val="8.sz."/>
      <sheetName val="9.sz."/>
      <sheetName val="10.sz"/>
      <sheetName val="11.sz."/>
      <sheetName val="12.sz"/>
      <sheetName val="13.sz.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3">
          <cell r="P43" t="e">
            <v>#DIV/0!</v>
          </cell>
        </row>
      </sheetData>
      <sheetData sheetId="5" refreshError="1">
        <row r="45">
          <cell r="U45">
            <v>0</v>
          </cell>
        </row>
        <row r="48">
          <cell r="V48" t="e">
            <v>#DIV/0!</v>
          </cell>
        </row>
        <row r="49">
          <cell r="V49" t="e">
            <v>#DIV/0!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C32" sqref="C32"/>
    </sheetView>
  </sheetViews>
  <sheetFormatPr defaultRowHeight="11.25" x14ac:dyDescent="0.2"/>
  <cols>
    <col min="1" max="1" width="8" style="156" customWidth="1"/>
    <col min="2" max="2" width="41.140625" style="142" customWidth="1"/>
    <col min="3" max="4" width="11.28515625" style="142" customWidth="1"/>
    <col min="5" max="5" width="9.5703125" style="142" customWidth="1"/>
    <col min="6" max="6" width="44.140625" style="142" customWidth="1"/>
    <col min="7" max="7" width="11.5703125" style="142" customWidth="1"/>
    <col min="8" max="8" width="9.42578125" style="142" customWidth="1"/>
    <col min="9" max="16384" width="9.140625" style="142"/>
  </cols>
  <sheetData>
    <row r="1" spans="1:8" s="2" customFormat="1" ht="13.5" customHeight="1" x14ac:dyDescent="0.25">
      <c r="A1" s="909" t="s">
        <v>22</v>
      </c>
      <c r="B1" s="910"/>
      <c r="C1" s="232" t="s">
        <v>179</v>
      </c>
      <c r="D1" s="224"/>
      <c r="E1" s="911" t="s">
        <v>180</v>
      </c>
      <c r="F1" s="912"/>
      <c r="G1" s="232" t="s">
        <v>179</v>
      </c>
      <c r="H1" s="224"/>
    </row>
    <row r="2" spans="1:8" s="280" customFormat="1" ht="12.75" customHeight="1" x14ac:dyDescent="0.3">
      <c r="A2" s="279"/>
      <c r="B2" s="617"/>
      <c r="C2" s="618" t="s">
        <v>181</v>
      </c>
      <c r="D2" s="619" t="s">
        <v>683</v>
      </c>
      <c r="E2" s="620"/>
      <c r="F2" s="621"/>
      <c r="G2" s="618" t="s">
        <v>181</v>
      </c>
      <c r="H2" s="619" t="s">
        <v>683</v>
      </c>
    </row>
    <row r="3" spans="1:8" ht="12.75" customHeight="1" x14ac:dyDescent="0.2">
      <c r="A3" s="139"/>
      <c r="B3" s="375"/>
      <c r="C3" s="622"/>
      <c r="D3" s="623"/>
      <c r="E3" s="624" t="s">
        <v>228</v>
      </c>
      <c r="F3" s="625"/>
      <c r="G3" s="626"/>
      <c r="H3" s="627"/>
    </row>
    <row r="4" spans="1:8" ht="12.75" customHeight="1" x14ac:dyDescent="0.2">
      <c r="A4" s="139" t="s">
        <v>428</v>
      </c>
      <c r="B4" s="375" t="s">
        <v>244</v>
      </c>
      <c r="C4" s="622">
        <v>379418</v>
      </c>
      <c r="D4" s="623"/>
      <c r="E4" s="628"/>
      <c r="H4" s="602"/>
    </row>
    <row r="5" spans="1:8" ht="12.75" customHeight="1" x14ac:dyDescent="0.2">
      <c r="A5" s="139" t="s">
        <v>669</v>
      </c>
      <c r="B5" s="375" t="s">
        <v>955</v>
      </c>
      <c r="C5" s="622"/>
      <c r="D5" s="623">
        <v>110000</v>
      </c>
      <c r="E5" s="629"/>
      <c r="F5" s="432"/>
      <c r="G5" s="433"/>
      <c r="H5" s="601"/>
    </row>
    <row r="6" spans="1:8" ht="12.75" customHeight="1" x14ac:dyDescent="0.2">
      <c r="A6" s="139" t="s">
        <v>672</v>
      </c>
      <c r="B6" s="383" t="s">
        <v>956</v>
      </c>
      <c r="C6" s="622"/>
      <c r="D6" s="623">
        <v>161000</v>
      </c>
      <c r="E6" s="630"/>
      <c r="F6" s="432"/>
      <c r="G6" s="433"/>
      <c r="H6" s="623"/>
    </row>
    <row r="7" spans="1:8" ht="12" x14ac:dyDescent="0.2">
      <c r="A7" s="139" t="s">
        <v>680</v>
      </c>
      <c r="B7" s="383" t="s">
        <v>957</v>
      </c>
      <c r="C7" s="622"/>
      <c r="D7" s="623">
        <v>400000</v>
      </c>
      <c r="E7" s="630"/>
      <c r="F7" s="432"/>
      <c r="G7" s="433"/>
      <c r="H7" s="623"/>
    </row>
    <row r="8" spans="1:8" ht="12" x14ac:dyDescent="0.2">
      <c r="A8" s="139" t="s">
        <v>688</v>
      </c>
      <c r="B8" s="383" t="s">
        <v>958</v>
      </c>
      <c r="C8" s="622"/>
      <c r="D8" s="623">
        <v>200000</v>
      </c>
      <c r="E8" s="630"/>
      <c r="F8" s="622"/>
      <c r="G8" s="622"/>
      <c r="H8" s="623"/>
    </row>
    <row r="9" spans="1:8" ht="12.75" customHeight="1" x14ac:dyDescent="0.2">
      <c r="A9" s="139" t="s">
        <v>772</v>
      </c>
      <c r="B9" s="432" t="s">
        <v>959</v>
      </c>
      <c r="C9" s="622">
        <v>10370000</v>
      </c>
      <c r="D9" s="623"/>
      <c r="E9" s="630"/>
      <c r="F9" s="631" t="s">
        <v>182</v>
      </c>
      <c r="G9" s="378">
        <f>SUM(G4:G8)-SUM(H4:H8)</f>
        <v>0</v>
      </c>
      <c r="H9" s="632"/>
    </row>
    <row r="10" spans="1:8" ht="12.75" customHeight="1" x14ac:dyDescent="0.2">
      <c r="A10" s="152" t="s">
        <v>773</v>
      </c>
      <c r="B10" s="432" t="s">
        <v>960</v>
      </c>
      <c r="C10" s="433"/>
      <c r="D10" s="601">
        <v>241000</v>
      </c>
      <c r="E10" s="624" t="s">
        <v>229</v>
      </c>
      <c r="F10" s="626"/>
      <c r="G10" s="626"/>
      <c r="H10" s="627"/>
    </row>
    <row r="11" spans="1:8" ht="12.75" customHeight="1" x14ac:dyDescent="0.2">
      <c r="A11" s="152" t="s">
        <v>777</v>
      </c>
      <c r="B11" s="286" t="s">
        <v>962</v>
      </c>
      <c r="C11" s="433"/>
      <c r="D11" s="601">
        <v>40000</v>
      </c>
      <c r="E11" s="630"/>
      <c r="F11" s="432"/>
      <c r="G11" s="433"/>
      <c r="H11" s="601"/>
    </row>
    <row r="12" spans="1:8" ht="12.75" customHeight="1" x14ac:dyDescent="0.2">
      <c r="A12" s="139" t="s">
        <v>963</v>
      </c>
      <c r="B12" s="386" t="s">
        <v>964</v>
      </c>
      <c r="C12" s="622"/>
      <c r="D12" s="623">
        <v>60000</v>
      </c>
      <c r="E12" s="630"/>
      <c r="F12" s="432"/>
      <c r="G12" s="433"/>
      <c r="H12" s="601"/>
    </row>
    <row r="13" spans="1:8" ht="24" x14ac:dyDescent="0.2">
      <c r="A13" s="139" t="s">
        <v>966</v>
      </c>
      <c r="B13" s="386" t="s">
        <v>965</v>
      </c>
      <c r="C13" s="622">
        <v>301857</v>
      </c>
      <c r="D13" s="623"/>
      <c r="E13" s="630"/>
      <c r="F13" s="432"/>
      <c r="G13" s="433"/>
      <c r="H13" s="601"/>
    </row>
    <row r="14" spans="1:8" ht="12.75" hidden="1" customHeight="1" x14ac:dyDescent="0.2">
      <c r="A14" s="139"/>
      <c r="B14" s="386"/>
      <c r="C14" s="622"/>
      <c r="D14" s="623"/>
      <c r="E14" s="630"/>
      <c r="F14" s="432"/>
      <c r="G14" s="433"/>
      <c r="H14" s="601"/>
    </row>
    <row r="15" spans="1:8" ht="12.75" hidden="1" customHeight="1" x14ac:dyDescent="0.2">
      <c r="A15" s="139"/>
      <c r="B15" s="386"/>
      <c r="C15" s="622"/>
      <c r="D15" s="623"/>
      <c r="E15" s="630"/>
      <c r="F15" s="432"/>
      <c r="G15" s="433"/>
      <c r="H15" s="601"/>
    </row>
    <row r="16" spans="1:8" s="49" customFormat="1" ht="12.75" hidden="1" customHeight="1" x14ac:dyDescent="0.2">
      <c r="A16" s="152"/>
      <c r="B16" s="191"/>
      <c r="C16" s="433"/>
      <c r="D16" s="601"/>
      <c r="E16" s="629"/>
      <c r="F16" s="432"/>
      <c r="G16" s="433"/>
      <c r="H16" s="601"/>
    </row>
    <row r="17" spans="1:8" s="49" customFormat="1" ht="12.75" hidden="1" customHeight="1" x14ac:dyDescent="0.2">
      <c r="A17" s="152"/>
      <c r="B17" s="192"/>
      <c r="C17" s="433"/>
      <c r="D17" s="601"/>
      <c r="E17" s="629"/>
      <c r="F17" s="432"/>
      <c r="G17" s="432"/>
      <c r="H17" s="601"/>
    </row>
    <row r="18" spans="1:8" s="49" customFormat="1" ht="12.75" hidden="1" customHeight="1" x14ac:dyDescent="0.2">
      <c r="A18" s="152"/>
      <c r="B18" s="191"/>
      <c r="C18" s="433"/>
      <c r="D18" s="601"/>
      <c r="E18" s="629"/>
      <c r="F18" s="432"/>
      <c r="G18" s="432"/>
      <c r="H18" s="601"/>
    </row>
    <row r="19" spans="1:8" s="49" customFormat="1" ht="12.75" hidden="1" customHeight="1" x14ac:dyDescent="0.2">
      <c r="A19" s="152"/>
      <c r="B19" s="375"/>
      <c r="C19" s="433"/>
      <c r="D19" s="601"/>
      <c r="E19" s="629"/>
      <c r="F19" s="432"/>
      <c r="G19" s="432"/>
      <c r="H19" s="601"/>
    </row>
    <row r="20" spans="1:8" s="49" customFormat="1" ht="12.75" hidden="1" customHeight="1" x14ac:dyDescent="0.2">
      <c r="A20" s="152"/>
      <c r="B20" s="191"/>
      <c r="C20" s="433"/>
      <c r="D20" s="601"/>
      <c r="E20" s="629"/>
      <c r="F20" s="432"/>
      <c r="G20" s="433"/>
      <c r="H20" s="601"/>
    </row>
    <row r="21" spans="1:8" s="49" customFormat="1" ht="12.75" hidden="1" customHeight="1" x14ac:dyDescent="0.2">
      <c r="A21" s="152"/>
      <c r="B21" s="191"/>
      <c r="C21" s="433"/>
      <c r="D21" s="601"/>
      <c r="E21" s="629"/>
      <c r="F21" s="432"/>
      <c r="G21" s="433"/>
      <c r="H21" s="601"/>
    </row>
    <row r="22" spans="1:8" s="49" customFormat="1" ht="12.75" hidden="1" customHeight="1" x14ac:dyDescent="0.2">
      <c r="A22" s="152"/>
      <c r="B22" s="191"/>
      <c r="C22" s="433"/>
      <c r="D22" s="601"/>
      <c r="E22" s="629"/>
      <c r="F22" s="432"/>
      <c r="G22" s="433"/>
      <c r="H22" s="601"/>
    </row>
    <row r="23" spans="1:8" s="49" customFormat="1" ht="12.75" hidden="1" customHeight="1" x14ac:dyDescent="0.2">
      <c r="A23" s="152"/>
      <c r="B23" s="191"/>
      <c r="C23" s="433"/>
      <c r="D23" s="601"/>
      <c r="E23" s="629"/>
      <c r="F23" s="432"/>
      <c r="G23" s="433"/>
      <c r="H23" s="601"/>
    </row>
    <row r="24" spans="1:8" s="49" customFormat="1" ht="12.75" hidden="1" customHeight="1" x14ac:dyDescent="0.2">
      <c r="A24" s="152"/>
      <c r="B24" s="192"/>
      <c r="C24" s="433"/>
      <c r="D24" s="601"/>
      <c r="E24" s="629"/>
      <c r="F24" s="432"/>
      <c r="G24" s="433"/>
      <c r="H24" s="601"/>
    </row>
    <row r="25" spans="1:8" s="49" customFormat="1" ht="12.75" hidden="1" customHeight="1" x14ac:dyDescent="0.2">
      <c r="A25" s="152"/>
      <c r="B25" s="191"/>
      <c r="C25" s="433"/>
      <c r="D25" s="601"/>
      <c r="E25" s="629"/>
      <c r="F25" s="432"/>
      <c r="G25" s="433"/>
      <c r="H25" s="601"/>
    </row>
    <row r="26" spans="1:8" s="49" customFormat="1" ht="12.75" hidden="1" customHeight="1" x14ac:dyDescent="0.2">
      <c r="A26" s="152"/>
      <c r="B26" s="191"/>
      <c r="C26" s="433"/>
      <c r="D26" s="601"/>
      <c r="E26" s="629"/>
      <c r="F26" s="432"/>
      <c r="G26" s="433"/>
      <c r="H26" s="601"/>
    </row>
    <row r="27" spans="1:8" s="49" customFormat="1" ht="12.75" hidden="1" customHeight="1" x14ac:dyDescent="0.2">
      <c r="A27" s="152"/>
      <c r="B27" s="286"/>
      <c r="C27" s="433"/>
      <c r="D27" s="601"/>
      <c r="E27" s="629"/>
      <c r="F27" s="432"/>
      <c r="G27" s="433"/>
      <c r="H27" s="601"/>
    </row>
    <row r="28" spans="1:8" s="49" customFormat="1" ht="12.75" hidden="1" customHeight="1" x14ac:dyDescent="0.2">
      <c r="A28" s="152"/>
      <c r="B28" s="286"/>
      <c r="C28" s="433"/>
      <c r="D28" s="601"/>
      <c r="E28" s="629"/>
      <c r="F28" s="432"/>
      <c r="G28" s="433"/>
      <c r="H28" s="601"/>
    </row>
    <row r="29" spans="1:8" s="49" customFormat="1" ht="12.75" hidden="1" customHeight="1" x14ac:dyDescent="0.2">
      <c r="A29" s="152"/>
      <c r="B29" s="191"/>
      <c r="C29" s="433"/>
      <c r="D29" s="601"/>
      <c r="E29" s="629"/>
      <c r="F29" s="432"/>
      <c r="G29" s="433"/>
      <c r="H29" s="601"/>
    </row>
    <row r="30" spans="1:8" s="49" customFormat="1" ht="12.75" hidden="1" customHeight="1" x14ac:dyDescent="0.2">
      <c r="A30" s="152"/>
      <c r="B30" s="191"/>
      <c r="C30" s="433"/>
      <c r="D30" s="601"/>
      <c r="E30" s="629"/>
      <c r="F30" s="432"/>
      <c r="G30" s="433"/>
      <c r="H30" s="601"/>
    </row>
    <row r="31" spans="1:8" s="49" customFormat="1" ht="12.75" hidden="1" customHeight="1" x14ac:dyDescent="0.2">
      <c r="A31" s="152"/>
      <c r="B31" s="191"/>
      <c r="C31" s="433"/>
      <c r="D31" s="601"/>
      <c r="E31" s="629"/>
      <c r="F31" s="432"/>
      <c r="G31" s="433"/>
      <c r="H31" s="601"/>
    </row>
    <row r="32" spans="1:8" s="49" customFormat="1" ht="12.75" customHeight="1" x14ac:dyDescent="0.2">
      <c r="A32" s="152"/>
      <c r="B32" s="191"/>
      <c r="C32" s="433"/>
      <c r="D32" s="601"/>
      <c r="E32" s="629"/>
      <c r="F32" s="432"/>
      <c r="G32" s="433"/>
      <c r="H32" s="601"/>
    </row>
    <row r="33" spans="1:8" s="49" customFormat="1" ht="12" x14ac:dyDescent="0.2">
      <c r="A33" s="152"/>
      <c r="B33" s="192"/>
      <c r="C33" s="433"/>
      <c r="D33" s="601"/>
      <c r="E33" s="629"/>
      <c r="F33" s="432" t="s">
        <v>182</v>
      </c>
      <c r="G33" s="378">
        <f>SUM(G11:G32)-SUM(H11:H32)</f>
        <v>0</v>
      </c>
      <c r="H33" s="601"/>
    </row>
    <row r="34" spans="1:8" s="49" customFormat="1" ht="12" x14ac:dyDescent="0.2">
      <c r="A34" s="152"/>
      <c r="B34" s="382"/>
      <c r="C34" s="433"/>
      <c r="D34" s="639"/>
      <c r="E34" s="629"/>
      <c r="F34" s="432"/>
      <c r="G34" s="378"/>
      <c r="H34" s="601"/>
    </row>
    <row r="35" spans="1:8" s="49" customFormat="1" ht="12" x14ac:dyDescent="0.2">
      <c r="A35" s="159"/>
      <c r="B35" s="363"/>
      <c r="C35" s="433"/>
      <c r="D35" s="601"/>
      <c r="E35" s="629"/>
      <c r="F35" s="432"/>
      <c r="G35" s="432"/>
      <c r="H35" s="601"/>
    </row>
    <row r="36" spans="1:8" s="49" customFormat="1" ht="12" x14ac:dyDescent="0.2">
      <c r="A36" s="159"/>
      <c r="B36" s="386"/>
      <c r="C36" s="433"/>
      <c r="D36" s="601"/>
      <c r="E36" s="629"/>
      <c r="F36" s="432"/>
      <c r="G36" s="432"/>
      <c r="H36" s="601"/>
    </row>
    <row r="37" spans="1:8" s="49" customFormat="1" ht="12" x14ac:dyDescent="0.2">
      <c r="A37" s="159"/>
      <c r="B37" s="432"/>
      <c r="C37" s="433"/>
      <c r="D37" s="601"/>
      <c r="E37" s="629"/>
      <c r="F37" s="432"/>
      <c r="G37" s="167"/>
      <c r="H37" s="408"/>
    </row>
    <row r="38" spans="1:8" s="49" customFormat="1" ht="12" x14ac:dyDescent="0.2">
      <c r="A38" s="159"/>
      <c r="B38" s="432"/>
      <c r="C38" s="433"/>
      <c r="D38" s="601"/>
      <c r="E38" s="629"/>
      <c r="F38" s="432"/>
      <c r="G38" s="432"/>
      <c r="H38" s="601"/>
    </row>
    <row r="39" spans="1:8" s="49" customFormat="1" ht="12" x14ac:dyDescent="0.2">
      <c r="A39" s="159"/>
      <c r="B39" s="432"/>
      <c r="C39" s="433"/>
      <c r="D39" s="601"/>
      <c r="E39" s="629"/>
      <c r="F39" s="432"/>
      <c r="G39" s="432"/>
      <c r="H39" s="601"/>
    </row>
    <row r="40" spans="1:8" s="49" customFormat="1" ht="12" hidden="1" x14ac:dyDescent="0.2">
      <c r="A40" s="159"/>
      <c r="B40" s="432"/>
      <c r="C40" s="433"/>
      <c r="D40" s="601"/>
      <c r="E40" s="629"/>
      <c r="F40" s="432"/>
      <c r="G40" s="432"/>
      <c r="H40" s="601"/>
    </row>
    <row r="41" spans="1:8" s="49" customFormat="1" ht="12" hidden="1" x14ac:dyDescent="0.2">
      <c r="A41" s="159"/>
      <c r="B41" s="432"/>
      <c r="C41" s="433"/>
      <c r="D41" s="601"/>
      <c r="E41" s="629"/>
      <c r="F41" s="432"/>
      <c r="G41" s="432"/>
      <c r="H41" s="601"/>
    </row>
    <row r="42" spans="1:8" s="49" customFormat="1" ht="12" hidden="1" x14ac:dyDescent="0.2">
      <c r="A42" s="159"/>
      <c r="B42" s="432"/>
      <c r="C42" s="433"/>
      <c r="D42" s="601"/>
      <c r="E42" s="629"/>
      <c r="F42" s="432"/>
      <c r="G42" s="432"/>
      <c r="H42" s="601"/>
    </row>
    <row r="43" spans="1:8" s="49" customFormat="1" ht="12" hidden="1" x14ac:dyDescent="0.2">
      <c r="A43" s="159"/>
      <c r="B43" s="432"/>
      <c r="C43" s="433"/>
      <c r="D43" s="601"/>
      <c r="E43" s="629"/>
      <c r="F43" s="432"/>
      <c r="G43" s="432"/>
      <c r="H43" s="601"/>
    </row>
    <row r="44" spans="1:8" s="49" customFormat="1" ht="12" hidden="1" x14ac:dyDescent="0.2">
      <c r="A44" s="159"/>
      <c r="B44" s="432"/>
      <c r="C44" s="433"/>
      <c r="D44" s="601"/>
      <c r="E44" s="629"/>
      <c r="F44" s="432"/>
      <c r="G44" s="432"/>
      <c r="H44" s="601"/>
    </row>
    <row r="45" spans="1:8" s="49" customFormat="1" ht="12" hidden="1" x14ac:dyDescent="0.2">
      <c r="A45" s="159"/>
      <c r="B45" s="432"/>
      <c r="C45" s="433"/>
      <c r="D45" s="601"/>
      <c r="E45" s="629"/>
      <c r="F45" s="432"/>
      <c r="G45" s="432"/>
      <c r="H45" s="601"/>
    </row>
    <row r="46" spans="1:8" s="49" customFormat="1" ht="12" hidden="1" x14ac:dyDescent="0.2">
      <c r="A46" s="159"/>
      <c r="B46" s="432"/>
      <c r="C46" s="433"/>
      <c r="D46" s="633"/>
      <c r="E46" s="629"/>
      <c r="F46" s="432"/>
      <c r="G46" s="432"/>
      <c r="H46" s="601"/>
    </row>
    <row r="47" spans="1:8" s="49" customFormat="1" ht="12" hidden="1" x14ac:dyDescent="0.2">
      <c r="A47" s="159"/>
      <c r="B47" s="286"/>
      <c r="C47" s="433"/>
      <c r="D47" s="638"/>
      <c r="E47" s="629"/>
      <c r="F47" s="432"/>
      <c r="G47" s="432"/>
      <c r="H47" s="601"/>
    </row>
    <row r="48" spans="1:8" s="49" customFormat="1" ht="12" hidden="1" x14ac:dyDescent="0.2">
      <c r="A48" s="160"/>
      <c r="B48" s="432"/>
      <c r="C48" s="433"/>
      <c r="D48" s="601"/>
      <c r="E48" s="629"/>
      <c r="F48" s="432"/>
      <c r="G48" s="433"/>
      <c r="H48" s="601"/>
    </row>
    <row r="49" spans="1:8" s="49" customFormat="1" ht="12" hidden="1" x14ac:dyDescent="0.2">
      <c r="A49" s="640"/>
      <c r="B49" s="432"/>
      <c r="C49" s="433"/>
      <c r="D49" s="601"/>
      <c r="E49" s="629"/>
      <c r="F49" s="432"/>
      <c r="G49" s="439"/>
      <c r="H49" s="601"/>
    </row>
    <row r="50" spans="1:8" s="49" customFormat="1" ht="12" hidden="1" x14ac:dyDescent="0.2">
      <c r="A50" s="160"/>
      <c r="B50" s="386"/>
      <c r="C50" s="433"/>
      <c r="D50" s="601"/>
      <c r="E50" s="629"/>
      <c r="F50" s="167"/>
      <c r="G50" s="439"/>
      <c r="H50" s="601"/>
    </row>
    <row r="51" spans="1:8" s="49" customFormat="1" ht="12" hidden="1" x14ac:dyDescent="0.2">
      <c r="A51" s="160"/>
      <c r="B51" s="432"/>
      <c r="C51" s="433"/>
      <c r="D51" s="601"/>
      <c r="E51" s="629"/>
      <c r="F51" s="432"/>
      <c r="G51" s="439"/>
      <c r="H51" s="601"/>
    </row>
    <row r="52" spans="1:8" s="49" customFormat="1" ht="12" hidden="1" x14ac:dyDescent="0.2">
      <c r="A52" s="160"/>
      <c r="B52" s="432"/>
      <c r="C52" s="433"/>
      <c r="D52" s="601"/>
      <c r="E52" s="629"/>
      <c r="F52" s="432"/>
      <c r="G52" s="439"/>
      <c r="H52" s="601"/>
    </row>
    <row r="53" spans="1:8" ht="12" hidden="1" x14ac:dyDescent="0.2">
      <c r="A53" s="144"/>
      <c r="B53" s="375"/>
      <c r="C53" s="433"/>
      <c r="D53" s="633"/>
      <c r="E53" s="630"/>
      <c r="F53" s="622"/>
      <c r="G53" s="622"/>
      <c r="H53" s="623"/>
    </row>
    <row r="54" spans="1:8" ht="12" x14ac:dyDescent="0.2">
      <c r="A54" s="144"/>
      <c r="B54" s="375"/>
      <c r="C54" s="433"/>
      <c r="D54" s="633"/>
      <c r="E54" s="630"/>
      <c r="F54" s="622"/>
      <c r="G54" s="622"/>
      <c r="H54" s="623"/>
    </row>
    <row r="55" spans="1:8" ht="12" x14ac:dyDescent="0.2">
      <c r="A55" s="144"/>
      <c r="B55" s="386"/>
      <c r="C55" s="433"/>
      <c r="D55" s="638"/>
      <c r="E55" s="641"/>
      <c r="F55" s="634"/>
      <c r="G55" s="634"/>
      <c r="H55" s="635"/>
    </row>
    <row r="56" spans="1:8" ht="12" x14ac:dyDescent="0.2">
      <c r="A56" s="144"/>
      <c r="B56" s="375"/>
      <c r="C56" s="433"/>
      <c r="D56" s="633"/>
      <c r="E56" s="630"/>
      <c r="F56" s="432"/>
      <c r="G56" s="622"/>
      <c r="H56" s="623"/>
    </row>
    <row r="57" spans="1:8" ht="12" x14ac:dyDescent="0.2">
      <c r="A57" s="144"/>
      <c r="B57" s="375"/>
      <c r="C57" s="433"/>
      <c r="D57" s="633"/>
      <c r="E57" s="630"/>
      <c r="F57" s="622"/>
      <c r="G57" s="622"/>
      <c r="H57" s="623"/>
    </row>
    <row r="58" spans="1:8" ht="12" x14ac:dyDescent="0.2">
      <c r="A58" s="144"/>
      <c r="B58" s="375"/>
      <c r="C58" s="433"/>
      <c r="D58" s="633"/>
      <c r="E58" s="630"/>
      <c r="F58" s="622"/>
      <c r="G58" s="622"/>
      <c r="H58" s="623"/>
    </row>
    <row r="59" spans="1:8" ht="12" x14ac:dyDescent="0.2">
      <c r="A59" s="144"/>
      <c r="B59" s="375"/>
      <c r="C59" s="433"/>
      <c r="D59" s="633"/>
      <c r="E59" s="630"/>
      <c r="F59" s="622"/>
      <c r="G59" s="622"/>
      <c r="H59" s="623"/>
    </row>
    <row r="60" spans="1:8" s="151" customFormat="1" ht="12" x14ac:dyDescent="0.2">
      <c r="A60" s="148"/>
      <c r="B60" s="636"/>
      <c r="C60" s="631">
        <f>SUM(C3:C59)</f>
        <v>11051275</v>
      </c>
      <c r="D60" s="631">
        <f>SUM(D3:D59)</f>
        <v>1212000</v>
      </c>
      <c r="E60" s="637"/>
      <c r="F60" s="631" t="s">
        <v>182</v>
      </c>
      <c r="G60" s="631">
        <f>SUM(G35:G59)-SUM(H35:H59)</f>
        <v>0</v>
      </c>
      <c r="H60" s="632"/>
    </row>
    <row r="61" spans="1:8" s="49" customFormat="1" ht="12.75" customHeight="1" x14ac:dyDescent="0.2">
      <c r="A61" s="152"/>
      <c r="B61" s="143"/>
      <c r="C61" s="146"/>
      <c r="D61" s="147"/>
      <c r="E61" s="152"/>
      <c r="F61" s="146"/>
      <c r="G61" s="146"/>
      <c r="H61" s="147"/>
    </row>
    <row r="62" spans="1:8" s="155" customFormat="1" ht="14.25" customHeight="1" thickBot="1" x14ac:dyDescent="0.3">
      <c r="A62" s="153"/>
      <c r="B62" s="154" t="s">
        <v>183</v>
      </c>
      <c r="C62" s="913">
        <f>D1+C60-D60</f>
        <v>9839275</v>
      </c>
      <c r="D62" s="914"/>
      <c r="E62" s="153"/>
      <c r="F62" s="138" t="str">
        <f>B62</f>
        <v>Alakulása</v>
      </c>
      <c r="G62" s="915">
        <f>G9+G33+G60</f>
        <v>0</v>
      </c>
      <c r="H62" s="916"/>
    </row>
    <row r="63" spans="1:8" hidden="1" x14ac:dyDescent="0.2">
      <c r="B63" s="142" t="s">
        <v>54</v>
      </c>
      <c r="D63" s="145" t="e">
        <f>'1'!J29+'1'!#REF!</f>
        <v>#REF!</v>
      </c>
      <c r="F63" s="157"/>
      <c r="G63" s="158"/>
    </row>
    <row r="64" spans="1:8" hidden="1" x14ac:dyDescent="0.2">
      <c r="B64" s="142" t="s">
        <v>194</v>
      </c>
      <c r="D64" s="145" t="e">
        <f>D63-C62-G62</f>
        <v>#REF!</v>
      </c>
      <c r="F64" s="157"/>
      <c r="G64" s="158"/>
    </row>
    <row r="65" spans="6:7" ht="11.25" customHeight="1" x14ac:dyDescent="0.2">
      <c r="F65" s="442"/>
      <c r="G65" s="442"/>
    </row>
    <row r="66" spans="6:7" x14ac:dyDescent="0.2">
      <c r="F66" s="442"/>
      <c r="G66" s="442"/>
    </row>
    <row r="67" spans="6:7" x14ac:dyDescent="0.2">
      <c r="F67" s="231"/>
      <c r="G67" s="231"/>
    </row>
    <row r="68" spans="6:7" x14ac:dyDescent="0.2">
      <c r="F68" s="231"/>
      <c r="G68" s="231"/>
    </row>
  </sheetData>
  <mergeCells count="4">
    <mergeCell ref="A1:B1"/>
    <mergeCell ref="E1:F1"/>
    <mergeCell ref="C62:D62"/>
    <mergeCell ref="G62:H62"/>
  </mergeCells>
  <phoneticPr fontId="8" type="noConversion"/>
  <pageMargins left="0.19685039370078741" right="0.15748031496062992" top="0.55118110236220474" bottom="0.31496062992125984" header="0.15748031496062992" footer="0.19685039370078741"/>
  <pageSetup paperSize="9" scale="9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view="pageBreakPreview" zoomScaleNormal="100" zoomScaleSheetLayoutView="100" workbookViewId="0">
      <selection sqref="A1:W1"/>
    </sheetView>
  </sheetViews>
  <sheetFormatPr defaultRowHeight="15" x14ac:dyDescent="0.2"/>
  <cols>
    <col min="1" max="1" width="2.140625" style="56" customWidth="1"/>
    <col min="2" max="2" width="27.140625" style="180" customWidth="1"/>
    <col min="3" max="4" width="8.5703125" style="55" customWidth="1"/>
    <col min="5" max="5" width="6.28515625" style="709" customWidth="1"/>
    <col min="6" max="7" width="8.5703125" style="55" customWidth="1"/>
    <col min="8" max="8" width="7" style="55" customWidth="1"/>
    <col min="9" max="9" width="8.5703125" style="55" customWidth="1"/>
    <col min="10" max="10" width="8.7109375" style="55" customWidth="1"/>
    <col min="11" max="11" width="7.5703125" style="55" customWidth="1"/>
    <col min="12" max="12" width="7.7109375" style="55" customWidth="1"/>
    <col min="13" max="13" width="7.5703125" style="55" customWidth="1"/>
    <col min="14" max="14" width="7" style="55" customWidth="1"/>
    <col min="15" max="16" width="8.5703125" style="55" customWidth="1"/>
    <col min="17" max="17" width="7.42578125" style="55" customWidth="1"/>
    <col min="18" max="19" width="8.5703125" style="55" customWidth="1"/>
    <col min="20" max="20" width="6.140625" style="55" customWidth="1"/>
    <col min="21" max="22" width="8.5703125" style="55" customWidth="1"/>
    <col min="23" max="23" width="6.5703125" style="709" customWidth="1"/>
    <col min="24" max="16384" width="9.140625" style="55"/>
  </cols>
  <sheetData>
    <row r="1" spans="1:25" s="181" customFormat="1" ht="9" customHeight="1" x14ac:dyDescent="0.2">
      <c r="A1" s="965" t="s">
        <v>973</v>
      </c>
      <c r="B1" s="965"/>
      <c r="C1" s="965"/>
      <c r="D1" s="965"/>
      <c r="E1" s="965"/>
      <c r="F1" s="965"/>
      <c r="G1" s="965"/>
      <c r="H1" s="965"/>
      <c r="I1" s="965"/>
      <c r="J1" s="965"/>
      <c r="K1" s="965"/>
      <c r="L1" s="965"/>
      <c r="M1" s="965"/>
      <c r="N1" s="965"/>
      <c r="O1" s="965"/>
      <c r="P1" s="965"/>
      <c r="Q1" s="965"/>
      <c r="R1" s="965"/>
      <c r="S1" s="965"/>
      <c r="T1" s="965"/>
      <c r="U1" s="965"/>
      <c r="V1" s="965"/>
      <c r="W1" s="966"/>
    </row>
    <row r="2" spans="1:25" ht="15" customHeight="1" x14ac:dyDescent="0.2">
      <c r="A2" s="967" t="s">
        <v>859</v>
      </c>
      <c r="B2" s="967"/>
      <c r="C2" s="967"/>
      <c r="D2" s="967"/>
      <c r="E2" s="967"/>
      <c r="F2" s="967"/>
      <c r="G2" s="967"/>
      <c r="H2" s="967"/>
      <c r="I2" s="967"/>
      <c r="J2" s="967"/>
      <c r="K2" s="967"/>
      <c r="L2" s="967"/>
      <c r="M2" s="967"/>
      <c r="N2" s="967"/>
      <c r="O2" s="967"/>
      <c r="P2" s="967"/>
      <c r="Q2" s="967"/>
      <c r="R2" s="967"/>
      <c r="S2" s="967"/>
      <c r="T2" s="967"/>
      <c r="U2" s="967"/>
      <c r="V2" s="967"/>
    </row>
    <row r="3" spans="1:25" s="182" customFormat="1" ht="15" customHeight="1" x14ac:dyDescent="0.2">
      <c r="A3" s="968" t="str">
        <f>'1'!A3:K3</f>
        <v>2018. ÉV</v>
      </c>
      <c r="B3" s="968"/>
      <c r="C3" s="968"/>
      <c r="D3" s="968"/>
      <c r="E3" s="968"/>
      <c r="F3" s="968"/>
      <c r="G3" s="968"/>
      <c r="H3" s="968"/>
      <c r="I3" s="968"/>
      <c r="J3" s="968"/>
      <c r="K3" s="968"/>
      <c r="L3" s="968"/>
      <c r="M3" s="968"/>
      <c r="N3" s="968"/>
      <c r="O3" s="968"/>
      <c r="P3" s="968"/>
      <c r="Q3" s="968"/>
      <c r="R3" s="968"/>
      <c r="S3" s="968"/>
      <c r="T3" s="968"/>
      <c r="U3" s="968"/>
      <c r="V3" s="968"/>
      <c r="W3" s="710"/>
    </row>
    <row r="4" spans="1:25" s="56" customFormat="1" ht="12.75" customHeight="1" thickBot="1" x14ac:dyDescent="0.25">
      <c r="A4" s="969" t="s">
        <v>872</v>
      </c>
      <c r="B4" s="969"/>
      <c r="C4" s="969"/>
      <c r="D4" s="969"/>
      <c r="E4" s="969"/>
      <c r="F4" s="969"/>
      <c r="G4" s="969"/>
      <c r="H4" s="969"/>
      <c r="I4" s="969"/>
      <c r="J4" s="969"/>
      <c r="K4" s="969"/>
      <c r="L4" s="969"/>
      <c r="M4" s="969"/>
      <c r="N4" s="969"/>
      <c r="O4" s="969"/>
      <c r="P4" s="969"/>
      <c r="Q4" s="969"/>
      <c r="R4" s="969"/>
      <c r="S4" s="969"/>
      <c r="T4" s="969"/>
      <c r="U4" s="969"/>
      <c r="V4" s="969"/>
      <c r="W4" s="970"/>
    </row>
    <row r="5" spans="1:25" s="215" customFormat="1" ht="24" customHeight="1" x14ac:dyDescent="0.2">
      <c r="A5" s="263"/>
      <c r="B5" s="436"/>
      <c r="C5" s="974" t="s">
        <v>852</v>
      </c>
      <c r="D5" s="975"/>
      <c r="E5" s="976"/>
      <c r="F5" s="974" t="s">
        <v>851</v>
      </c>
      <c r="G5" s="975"/>
      <c r="H5" s="976"/>
      <c r="I5" s="974" t="s">
        <v>850</v>
      </c>
      <c r="J5" s="975"/>
      <c r="K5" s="976"/>
      <c r="L5" s="974" t="s">
        <v>853</v>
      </c>
      <c r="M5" s="975"/>
      <c r="N5" s="976"/>
      <c r="O5" s="984" t="s">
        <v>854</v>
      </c>
      <c r="P5" s="985"/>
      <c r="Q5" s="985"/>
      <c r="R5" s="985"/>
      <c r="S5" s="985"/>
      <c r="T5" s="986"/>
      <c r="U5" s="974" t="s">
        <v>240</v>
      </c>
      <c r="V5" s="975"/>
      <c r="W5" s="976"/>
    </row>
    <row r="6" spans="1:25" s="215" customFormat="1" ht="40.5" customHeight="1" x14ac:dyDescent="0.2">
      <c r="A6" s="264"/>
      <c r="B6" s="605"/>
      <c r="C6" s="971"/>
      <c r="D6" s="972"/>
      <c r="E6" s="973"/>
      <c r="F6" s="971"/>
      <c r="G6" s="972"/>
      <c r="H6" s="973"/>
      <c r="I6" s="971"/>
      <c r="J6" s="972"/>
      <c r="K6" s="973"/>
      <c r="L6" s="971"/>
      <c r="M6" s="972"/>
      <c r="N6" s="973"/>
      <c r="O6" s="971" t="s">
        <v>855</v>
      </c>
      <c r="P6" s="972"/>
      <c r="Q6" s="973"/>
      <c r="R6" s="971" t="s">
        <v>856</v>
      </c>
      <c r="S6" s="972"/>
      <c r="T6" s="973"/>
      <c r="U6" s="977"/>
      <c r="V6" s="978"/>
      <c r="W6" s="979"/>
    </row>
    <row r="7" spans="1:25" s="608" customFormat="1" ht="11.25" customHeight="1" x14ac:dyDescent="0.2">
      <c r="A7" s="606"/>
      <c r="B7" s="607"/>
      <c r="C7" s="595">
        <v>2018</v>
      </c>
      <c r="D7" s="254">
        <v>2018</v>
      </c>
      <c r="E7" s="982" t="s">
        <v>334</v>
      </c>
      <c r="F7" s="338">
        <f>C7</f>
        <v>2018</v>
      </c>
      <c r="G7" s="254">
        <f t="shared" ref="G7:M7" si="0">D7</f>
        <v>2018</v>
      </c>
      <c r="H7" s="980" t="s">
        <v>334</v>
      </c>
      <c r="I7" s="338">
        <f t="shared" si="0"/>
        <v>2018</v>
      </c>
      <c r="J7" s="254">
        <f t="shared" si="0"/>
        <v>2018</v>
      </c>
      <c r="K7" s="980" t="s">
        <v>334</v>
      </c>
      <c r="L7" s="338">
        <f t="shared" si="0"/>
        <v>2018</v>
      </c>
      <c r="M7" s="598">
        <f t="shared" si="0"/>
        <v>2018</v>
      </c>
      <c r="N7" s="980" t="s">
        <v>334</v>
      </c>
      <c r="O7" s="338">
        <f>C7</f>
        <v>2018</v>
      </c>
      <c r="P7" s="254">
        <f>J7</f>
        <v>2018</v>
      </c>
      <c r="Q7" s="980" t="s">
        <v>334</v>
      </c>
      <c r="R7" s="598">
        <f>C7</f>
        <v>2018</v>
      </c>
      <c r="S7" s="598">
        <f>P7</f>
        <v>2018</v>
      </c>
      <c r="T7" s="980" t="s">
        <v>334</v>
      </c>
      <c r="U7" s="338">
        <f>F7</f>
        <v>2018</v>
      </c>
      <c r="V7" s="340">
        <f>S7</f>
        <v>2018</v>
      </c>
      <c r="W7" s="982" t="s">
        <v>334</v>
      </c>
    </row>
    <row r="8" spans="1:25" s="215" customFormat="1" ht="9.75" customHeight="1" thickBot="1" x14ac:dyDescent="0.25">
      <c r="A8" s="265"/>
      <c r="B8" s="437"/>
      <c r="C8" s="339" t="s">
        <v>24</v>
      </c>
      <c r="D8" s="269" t="s">
        <v>946</v>
      </c>
      <c r="E8" s="983"/>
      <c r="F8" s="339" t="s">
        <v>24</v>
      </c>
      <c r="G8" s="255" t="str">
        <f>D8</f>
        <v>módosított</v>
      </c>
      <c r="H8" s="981"/>
      <c r="I8" s="339" t="s">
        <v>24</v>
      </c>
      <c r="J8" s="255" t="str">
        <f>G8</f>
        <v>módosított</v>
      </c>
      <c r="K8" s="981"/>
      <c r="L8" s="339" t="str">
        <f>I8</f>
        <v>terv</v>
      </c>
      <c r="M8" s="233" t="str">
        <f>J8</f>
        <v>módosított</v>
      </c>
      <c r="N8" s="981"/>
      <c r="O8" s="339" t="s">
        <v>24</v>
      </c>
      <c r="P8" s="255" t="str">
        <f>J8</f>
        <v>módosított</v>
      </c>
      <c r="Q8" s="981"/>
      <c r="R8" s="233" t="s">
        <v>24</v>
      </c>
      <c r="S8" s="233" t="str">
        <f>P8</f>
        <v>módosított</v>
      </c>
      <c r="T8" s="981"/>
      <c r="U8" s="339" t="s">
        <v>24</v>
      </c>
      <c r="V8" s="341" t="str">
        <f>S8</f>
        <v>módosított</v>
      </c>
      <c r="W8" s="983"/>
    </row>
    <row r="9" spans="1:25" s="215" customFormat="1" ht="12.75" x14ac:dyDescent="0.2">
      <c r="A9" s="342" t="s">
        <v>13</v>
      </c>
      <c r="B9" s="877" t="str">
        <f>'2'!B6</f>
        <v>Községüzemeltetés</v>
      </c>
      <c r="C9" s="345"/>
      <c r="D9" s="223"/>
      <c r="E9" s="711"/>
      <c r="F9" s="345"/>
      <c r="G9" s="223"/>
      <c r="H9" s="343"/>
      <c r="I9" s="345"/>
      <c r="J9" s="223"/>
      <c r="K9" s="343"/>
      <c r="L9" s="345"/>
      <c r="M9" s="223"/>
      <c r="N9" s="343"/>
      <c r="O9" s="345"/>
      <c r="P9" s="223"/>
      <c r="Q9" s="343"/>
      <c r="R9" s="345"/>
      <c r="S9" s="223"/>
      <c r="T9" s="343"/>
      <c r="U9" s="223"/>
      <c r="V9" s="223"/>
      <c r="W9" s="711"/>
    </row>
    <row r="10" spans="1:25" s="215" customFormat="1" ht="12.75" x14ac:dyDescent="0.2">
      <c r="A10" s="266"/>
      <c r="B10" s="868" t="str">
        <f>'2'!B7</f>
        <v>2/A melléklet szerint</v>
      </c>
      <c r="C10" s="336">
        <v>11163500</v>
      </c>
      <c r="D10" s="336">
        <v>11163500</v>
      </c>
      <c r="E10" s="718">
        <f>D10/C10</f>
        <v>1</v>
      </c>
      <c r="F10" s="336">
        <v>1432000</v>
      </c>
      <c r="G10" s="336">
        <v>1432000</v>
      </c>
      <c r="H10" s="718">
        <f>G10/F10</f>
        <v>1</v>
      </c>
      <c r="I10" s="336">
        <v>6022000</v>
      </c>
      <c r="J10" s="907">
        <f>6022000-400000-30000</f>
        <v>5592000</v>
      </c>
      <c r="K10" s="718">
        <f>J10/I10</f>
        <v>0.92859515111258717</v>
      </c>
      <c r="L10" s="346"/>
      <c r="M10" s="336"/>
      <c r="N10" s="604"/>
      <c r="O10" s="346"/>
      <c r="P10" s="336"/>
      <c r="Q10" s="604"/>
      <c r="R10" s="336"/>
      <c r="S10" s="336"/>
      <c r="T10" s="604"/>
      <c r="U10" s="349">
        <f>C10+F10+I10+L10+O10+R10</f>
        <v>18617500</v>
      </c>
      <c r="V10" s="337">
        <f>SUM(D10,G10,J10,M10,P10,S10)</f>
        <v>18187500</v>
      </c>
      <c r="W10" s="712">
        <f>V10/U10</f>
        <v>0.9769034510541158</v>
      </c>
    </row>
    <row r="11" spans="1:25" s="215" customFormat="1" ht="12.75" x14ac:dyDescent="0.2">
      <c r="A11" s="268" t="s">
        <v>14</v>
      </c>
      <c r="B11" s="878" t="str">
        <f>'2'!B8</f>
        <v>Közművelődés</v>
      </c>
      <c r="C11" s="818"/>
      <c r="D11" s="553"/>
      <c r="E11" s="819"/>
      <c r="F11" s="820"/>
      <c r="G11" s="820"/>
      <c r="H11" s="821"/>
      <c r="I11" s="822"/>
      <c r="J11" s="822"/>
      <c r="K11" s="821"/>
      <c r="L11" s="823"/>
      <c r="M11" s="822"/>
      <c r="N11" s="821"/>
      <c r="O11" s="823"/>
      <c r="P11" s="820"/>
      <c r="Q11" s="821"/>
      <c r="R11" s="820"/>
      <c r="S11" s="820"/>
      <c r="T11" s="821"/>
      <c r="U11" s="822"/>
      <c r="V11" s="337"/>
      <c r="W11" s="824"/>
    </row>
    <row r="12" spans="1:25" s="67" customFormat="1" ht="12.75" x14ac:dyDescent="0.2">
      <c r="A12" s="266"/>
      <c r="B12" s="868" t="str">
        <f>'2'!B9</f>
        <v>2/B melléklet szerint</v>
      </c>
      <c r="C12" s="336">
        <v>100000</v>
      </c>
      <c r="D12" s="336">
        <v>100000</v>
      </c>
      <c r="E12" s="718">
        <v>0</v>
      </c>
      <c r="F12" s="336">
        <v>41000</v>
      </c>
      <c r="G12" s="336">
        <v>41000</v>
      </c>
      <c r="H12" s="718">
        <v>0</v>
      </c>
      <c r="I12" s="336">
        <v>649000</v>
      </c>
      <c r="J12" s="336">
        <v>649000</v>
      </c>
      <c r="K12" s="718">
        <f>J12/I12</f>
        <v>1</v>
      </c>
      <c r="L12" s="346"/>
      <c r="M12" s="336"/>
      <c r="N12" s="718">
        <v>0</v>
      </c>
      <c r="O12" s="346">
        <v>0</v>
      </c>
      <c r="P12" s="336">
        <v>0</v>
      </c>
      <c r="Q12" s="718">
        <v>0</v>
      </c>
      <c r="R12" s="336">
        <v>80000</v>
      </c>
      <c r="S12" s="336">
        <v>80000</v>
      </c>
      <c r="T12" s="718">
        <f>S12/R12</f>
        <v>1</v>
      </c>
      <c r="U12" s="349">
        <f>C12+F12+I12+L12+O12+R12</f>
        <v>870000</v>
      </c>
      <c r="V12" s="337">
        <f t="shared" ref="V12" si="1">SUM(D12,G12,J12,M12,P12,S12)</f>
        <v>870000</v>
      </c>
      <c r="W12" s="712">
        <f>V12/U12</f>
        <v>1</v>
      </c>
    </row>
    <row r="13" spans="1:25" s="67" customFormat="1" ht="12" customHeight="1" x14ac:dyDescent="0.2">
      <c r="A13" s="266"/>
      <c r="B13" s="879"/>
      <c r="C13" s="346"/>
      <c r="D13" s="336"/>
      <c r="E13" s="718"/>
      <c r="F13" s="336"/>
      <c r="G13" s="336"/>
      <c r="H13" s="604"/>
      <c r="I13" s="336"/>
      <c r="J13" s="336"/>
      <c r="K13" s="604"/>
      <c r="L13" s="346"/>
      <c r="M13" s="336"/>
      <c r="N13" s="604"/>
      <c r="O13" s="346"/>
      <c r="P13" s="336"/>
      <c r="Q13" s="604"/>
      <c r="R13" s="336"/>
      <c r="S13" s="336"/>
      <c r="T13" s="718"/>
      <c r="U13" s="349"/>
      <c r="V13" s="337"/>
      <c r="W13" s="712"/>
    </row>
    <row r="14" spans="1:25" s="67" customFormat="1" ht="12.75" x14ac:dyDescent="0.2">
      <c r="A14" s="267" t="s">
        <v>15</v>
      </c>
      <c r="B14" s="880" t="str">
        <f>'2'!B14</f>
        <v>Szociálpolitikai feladatok</v>
      </c>
      <c r="C14" s="348"/>
      <c r="D14" s="221"/>
      <c r="E14" s="719"/>
      <c r="F14" s="221"/>
      <c r="G14" s="221"/>
      <c r="H14" s="347"/>
      <c r="I14" s="221"/>
      <c r="J14" s="221"/>
      <c r="K14" s="347"/>
      <c r="L14" s="348"/>
      <c r="M14" s="221"/>
      <c r="N14" s="347"/>
      <c r="O14" s="348"/>
      <c r="P14" s="221"/>
      <c r="Q14" s="347"/>
      <c r="R14" s="221"/>
      <c r="S14" s="221"/>
      <c r="T14" s="347"/>
      <c r="U14" s="221"/>
      <c r="V14" s="221"/>
      <c r="W14" s="713"/>
    </row>
    <row r="15" spans="1:25" s="67" customFormat="1" ht="12.75" x14ac:dyDescent="0.2">
      <c r="A15" s="266"/>
      <c r="B15" s="881"/>
      <c r="C15" s="346"/>
      <c r="D15" s="336"/>
      <c r="E15" s="718"/>
      <c r="F15" s="336"/>
      <c r="G15" s="336"/>
      <c r="H15" s="604"/>
      <c r="I15" s="336"/>
      <c r="J15" s="336"/>
      <c r="K15" s="718"/>
      <c r="L15" s="346"/>
      <c r="M15" s="336"/>
      <c r="N15" s="604"/>
      <c r="O15" s="346"/>
      <c r="P15" s="336"/>
      <c r="Q15" s="604"/>
      <c r="R15" s="336"/>
      <c r="S15" s="336"/>
      <c r="T15" s="718"/>
      <c r="U15" s="349">
        <f t="shared" ref="U15" si="2">C15+F15+I15+L15+O15+R15</f>
        <v>0</v>
      </c>
      <c r="V15" s="337">
        <f t="shared" ref="V15" si="3">D15+G15+J15+M15+P15+S15</f>
        <v>0</v>
      </c>
      <c r="W15" s="712">
        <v>0</v>
      </c>
      <c r="Y15" s="216"/>
    </row>
    <row r="16" spans="1:25" s="67" customFormat="1" ht="11.25" customHeight="1" x14ac:dyDescent="0.2">
      <c r="A16" s="266"/>
      <c r="B16" s="881"/>
      <c r="C16" s="346"/>
      <c r="D16" s="336"/>
      <c r="E16" s="718"/>
      <c r="F16" s="336"/>
      <c r="G16" s="336"/>
      <c r="H16" s="604"/>
      <c r="I16" s="336"/>
      <c r="J16" s="336"/>
      <c r="K16" s="718"/>
      <c r="L16" s="346"/>
      <c r="M16" s="336"/>
      <c r="N16" s="604"/>
      <c r="O16" s="346"/>
      <c r="P16" s="336"/>
      <c r="Q16" s="604"/>
      <c r="R16" s="346"/>
      <c r="S16" s="336"/>
      <c r="T16" s="604"/>
      <c r="U16" s="349"/>
      <c r="V16" s="337"/>
      <c r="W16" s="712"/>
    </row>
    <row r="17" spans="1:23" s="67" customFormat="1" ht="12.75" x14ac:dyDescent="0.2">
      <c r="A17" s="267" t="s">
        <v>16</v>
      </c>
      <c r="B17" s="880" t="str">
        <f>'2'!B16</f>
        <v>Egyéb feladatok</v>
      </c>
      <c r="C17" s="348"/>
      <c r="D17" s="222"/>
      <c r="E17" s="719"/>
      <c r="F17" s="222"/>
      <c r="G17" s="222"/>
      <c r="H17" s="347"/>
      <c r="I17" s="221"/>
      <c r="J17" s="221"/>
      <c r="K17" s="347"/>
      <c r="L17" s="348"/>
      <c r="M17" s="221"/>
      <c r="N17" s="347"/>
      <c r="O17" s="348"/>
      <c r="P17" s="222"/>
      <c r="Q17" s="347"/>
      <c r="R17" s="348"/>
      <c r="S17" s="221"/>
      <c r="T17" s="347"/>
      <c r="U17" s="221"/>
      <c r="V17" s="221"/>
      <c r="W17" s="713"/>
    </row>
    <row r="18" spans="1:23" s="67" customFormat="1" ht="24" x14ac:dyDescent="0.2">
      <c r="A18" s="268"/>
      <c r="B18" s="897" t="s">
        <v>930</v>
      </c>
      <c r="C18" s="344">
        <v>6800000</v>
      </c>
      <c r="D18" s="344">
        <v>6800000</v>
      </c>
      <c r="E18" s="819">
        <v>0</v>
      </c>
      <c r="F18" s="344">
        <v>1307000</v>
      </c>
      <c r="G18" s="344">
        <v>1307000</v>
      </c>
      <c r="H18" s="821">
        <v>0</v>
      </c>
      <c r="I18" s="822">
        <v>6003000</v>
      </c>
      <c r="J18" s="822">
        <v>6003000</v>
      </c>
      <c r="K18" s="821">
        <v>0</v>
      </c>
      <c r="L18" s="823"/>
      <c r="M18" s="822"/>
      <c r="N18" s="821"/>
      <c r="O18" s="344"/>
      <c r="P18" s="344"/>
      <c r="Q18" s="821"/>
      <c r="R18" s="823"/>
      <c r="S18" s="822"/>
      <c r="T18" s="821"/>
      <c r="U18" s="349">
        <f t="shared" ref="U18" si="4">C18+F18+I18+L18+O18+R18</f>
        <v>14110000</v>
      </c>
      <c r="V18" s="337">
        <f>SUM(D18,G18,J18,M18,P18,S18)</f>
        <v>14110000</v>
      </c>
      <c r="W18" s="712">
        <v>0</v>
      </c>
    </row>
    <row r="19" spans="1:23" s="67" customFormat="1" ht="36" x14ac:dyDescent="0.2">
      <c r="A19" s="268"/>
      <c r="B19" s="897" t="s">
        <v>932</v>
      </c>
      <c r="C19" s="344">
        <v>7067000</v>
      </c>
      <c r="D19" s="344">
        <v>7067000</v>
      </c>
      <c r="E19" s="819">
        <v>0</v>
      </c>
      <c r="F19" s="344">
        <v>1367000</v>
      </c>
      <c r="G19" s="344">
        <v>1367000</v>
      </c>
      <c r="H19" s="821">
        <v>0</v>
      </c>
      <c r="I19" s="822">
        <v>6376000</v>
      </c>
      <c r="J19" s="908">
        <f>6376000+72000</f>
        <v>6448000</v>
      </c>
      <c r="K19" s="821">
        <v>0</v>
      </c>
      <c r="L19" s="823"/>
      <c r="M19" s="822"/>
      <c r="N19" s="821"/>
      <c r="O19" s="344"/>
      <c r="P19" s="344"/>
      <c r="Q19" s="821"/>
      <c r="R19" s="823"/>
      <c r="S19" s="822"/>
      <c r="T19" s="821"/>
      <c r="U19" s="349">
        <f t="shared" ref="U19" si="5">C19+F19+I19+L19+O19+R19</f>
        <v>14810000</v>
      </c>
      <c r="V19" s="337">
        <f t="shared" ref="V19:V40" si="6">SUM(D19,G19,J19,M19,P19,S19)</f>
        <v>14882000</v>
      </c>
      <c r="W19" s="712">
        <v>1</v>
      </c>
    </row>
    <row r="20" spans="1:23" s="67" customFormat="1" ht="24" x14ac:dyDescent="0.2">
      <c r="A20" s="266"/>
      <c r="B20" s="897" t="s">
        <v>891</v>
      </c>
      <c r="C20" s="336"/>
      <c r="D20" s="336"/>
      <c r="E20" s="718"/>
      <c r="F20" s="336"/>
      <c r="G20" s="336"/>
      <c r="H20" s="604"/>
      <c r="I20" s="336">
        <v>156180</v>
      </c>
      <c r="J20" s="336">
        <v>156180</v>
      </c>
      <c r="K20" s="718">
        <f>J20/I20</f>
        <v>1</v>
      </c>
      <c r="L20" s="346"/>
      <c r="M20" s="336"/>
      <c r="N20" s="604"/>
      <c r="O20" s="336"/>
      <c r="P20" s="336"/>
      <c r="Q20" s="718"/>
      <c r="R20" s="346"/>
      <c r="S20" s="336"/>
      <c r="T20" s="604"/>
      <c r="U20" s="349">
        <f t="shared" ref="U20:U39" si="7">C20+F20+I20+L20+O20+R20</f>
        <v>156180</v>
      </c>
      <c r="V20" s="337">
        <f t="shared" si="6"/>
        <v>156180</v>
      </c>
      <c r="W20" s="712">
        <f t="shared" ref="W20:W34" si="8">V20/U20</f>
        <v>1</v>
      </c>
    </row>
    <row r="21" spans="1:23" s="67" customFormat="1" ht="12" x14ac:dyDescent="0.2">
      <c r="A21" s="266"/>
      <c r="B21" s="897" t="s">
        <v>921</v>
      </c>
      <c r="C21" s="336">
        <v>2783500</v>
      </c>
      <c r="D21" s="336">
        <v>2783500</v>
      </c>
      <c r="E21" s="718"/>
      <c r="F21" s="336">
        <v>560000</v>
      </c>
      <c r="G21" s="336">
        <v>560000</v>
      </c>
      <c r="H21" s="604"/>
      <c r="I21" s="336">
        <v>185000</v>
      </c>
      <c r="J21" s="907">
        <v>385000</v>
      </c>
      <c r="K21" s="718"/>
      <c r="L21" s="346"/>
      <c r="M21" s="336"/>
      <c r="N21" s="604"/>
      <c r="O21" s="336"/>
      <c r="P21" s="336"/>
      <c r="Q21" s="718"/>
      <c r="R21" s="346"/>
      <c r="S21" s="336"/>
      <c r="T21" s="604"/>
      <c r="U21" s="337">
        <f>SUM(R21,O21,L21,I21,F21,C21)</f>
        <v>3528500</v>
      </c>
      <c r="V21" s="337">
        <f t="shared" si="6"/>
        <v>3728500</v>
      </c>
      <c r="W21" s="712"/>
    </row>
    <row r="22" spans="1:23" s="67" customFormat="1" ht="29.25" customHeight="1" x14ac:dyDescent="0.2">
      <c r="A22" s="266"/>
      <c r="B22" s="869" t="s">
        <v>900</v>
      </c>
      <c r="C22" s="336"/>
      <c r="D22" s="336"/>
      <c r="E22" s="718"/>
      <c r="F22" s="336"/>
      <c r="G22" s="336"/>
      <c r="H22" s="718"/>
      <c r="I22" s="336"/>
      <c r="J22" s="336"/>
      <c r="K22" s="718"/>
      <c r="L22" s="346"/>
      <c r="M22" s="336"/>
      <c r="N22" s="604"/>
      <c r="O22" s="336">
        <v>3660000</v>
      </c>
      <c r="P22" s="336">
        <v>3660000</v>
      </c>
      <c r="Q22" s="718">
        <f>P22/O22</f>
        <v>1</v>
      </c>
      <c r="R22" s="346"/>
      <c r="S22" s="336"/>
      <c r="T22" s="718"/>
      <c r="U22" s="349">
        <f t="shared" si="7"/>
        <v>3660000</v>
      </c>
      <c r="V22" s="337">
        <f t="shared" si="6"/>
        <v>3660000</v>
      </c>
      <c r="W22" s="712">
        <f t="shared" si="8"/>
        <v>1</v>
      </c>
    </row>
    <row r="23" spans="1:23" s="67" customFormat="1" ht="38.25" x14ac:dyDescent="0.2">
      <c r="A23" s="266"/>
      <c r="B23" s="869" t="s">
        <v>899</v>
      </c>
      <c r="C23" s="336"/>
      <c r="D23" s="336"/>
      <c r="E23" s="718"/>
      <c r="F23" s="336"/>
      <c r="G23" s="336"/>
      <c r="H23" s="718"/>
      <c r="I23" s="336"/>
      <c r="J23" s="336"/>
      <c r="K23" s="718"/>
      <c r="L23" s="346"/>
      <c r="M23" s="336"/>
      <c r="N23" s="604"/>
      <c r="O23" s="336">
        <v>523000</v>
      </c>
      <c r="P23" s="336">
        <v>523000</v>
      </c>
      <c r="Q23" s="718"/>
      <c r="R23" s="346"/>
      <c r="S23" s="336"/>
      <c r="T23" s="718"/>
      <c r="U23" s="349">
        <f t="shared" ref="U23:U27" si="9">C23+F23+I23+L23+O23+R23</f>
        <v>523000</v>
      </c>
      <c r="V23" s="337">
        <f t="shared" si="6"/>
        <v>523000</v>
      </c>
      <c r="W23" s="712">
        <f t="shared" si="8"/>
        <v>1</v>
      </c>
    </row>
    <row r="24" spans="1:23" s="67" customFormat="1" ht="40.5" customHeight="1" x14ac:dyDescent="0.2">
      <c r="A24" s="266"/>
      <c r="B24" s="869" t="s">
        <v>898</v>
      </c>
      <c r="C24" s="336"/>
      <c r="D24" s="336"/>
      <c r="E24" s="718"/>
      <c r="F24" s="336"/>
      <c r="G24" s="336"/>
      <c r="H24" s="718"/>
      <c r="I24" s="336"/>
      <c r="J24" s="336"/>
      <c r="K24" s="718"/>
      <c r="L24" s="346"/>
      <c r="M24" s="336"/>
      <c r="N24" s="604"/>
      <c r="O24" s="336">
        <v>1216000</v>
      </c>
      <c r="P24" s="336">
        <v>1216000</v>
      </c>
      <c r="Q24" s="718"/>
      <c r="R24" s="346"/>
      <c r="S24" s="336"/>
      <c r="T24" s="718"/>
      <c r="U24" s="349">
        <f t="shared" si="9"/>
        <v>1216000</v>
      </c>
      <c r="V24" s="337">
        <f t="shared" si="6"/>
        <v>1216000</v>
      </c>
      <c r="W24" s="712">
        <f t="shared" si="8"/>
        <v>1</v>
      </c>
    </row>
    <row r="25" spans="1:23" s="67" customFormat="1" ht="27.75" customHeight="1" x14ac:dyDescent="0.2">
      <c r="A25" s="266"/>
      <c r="B25" s="869" t="s">
        <v>897</v>
      </c>
      <c r="C25" s="336"/>
      <c r="D25" s="336"/>
      <c r="E25" s="718"/>
      <c r="F25" s="336"/>
      <c r="G25" s="336"/>
      <c r="H25" s="718"/>
      <c r="I25" s="336"/>
      <c r="J25" s="336"/>
      <c r="K25" s="718"/>
      <c r="L25" s="346"/>
      <c r="M25" s="336"/>
      <c r="N25" s="604"/>
      <c r="O25" s="336">
        <v>244000</v>
      </c>
      <c r="P25" s="336">
        <v>244000</v>
      </c>
      <c r="Q25" s="718"/>
      <c r="R25" s="346"/>
      <c r="S25" s="336"/>
      <c r="T25" s="718"/>
      <c r="U25" s="349">
        <f t="shared" si="9"/>
        <v>244000</v>
      </c>
      <c r="V25" s="337">
        <f t="shared" si="6"/>
        <v>244000</v>
      </c>
      <c r="W25" s="712">
        <f t="shared" si="8"/>
        <v>1</v>
      </c>
    </row>
    <row r="26" spans="1:23" s="67" customFormat="1" ht="27.75" customHeight="1" x14ac:dyDescent="0.2">
      <c r="A26" s="266"/>
      <c r="B26" s="896" t="s">
        <v>922</v>
      </c>
      <c r="C26" s="336"/>
      <c r="D26" s="336"/>
      <c r="E26" s="718"/>
      <c r="F26" s="336"/>
      <c r="G26" s="336"/>
      <c r="H26" s="718"/>
      <c r="I26" s="336"/>
      <c r="J26" s="336"/>
      <c r="K26" s="718"/>
      <c r="L26" s="346"/>
      <c r="M26" s="336"/>
      <c r="N26" s="604"/>
      <c r="O26" s="336">
        <v>5000</v>
      </c>
      <c r="P26" s="336">
        <v>5000</v>
      </c>
      <c r="Q26" s="718"/>
      <c r="R26" s="346"/>
      <c r="S26" s="336"/>
      <c r="T26" s="718"/>
      <c r="U26" s="349">
        <f t="shared" si="9"/>
        <v>5000</v>
      </c>
      <c r="V26" s="337">
        <f t="shared" si="6"/>
        <v>5000</v>
      </c>
      <c r="W26" s="712"/>
    </row>
    <row r="27" spans="1:23" s="67" customFormat="1" ht="25.5" x14ac:dyDescent="0.2">
      <c r="A27" s="266"/>
      <c r="B27" s="896" t="s">
        <v>923</v>
      </c>
      <c r="C27" s="336"/>
      <c r="D27" s="336"/>
      <c r="E27" s="718"/>
      <c r="F27" s="336"/>
      <c r="G27" s="336"/>
      <c r="H27" s="718"/>
      <c r="I27" s="336">
        <v>284000</v>
      </c>
      <c r="J27" s="336">
        <v>284000</v>
      </c>
      <c r="K27" s="718">
        <f>J27/I27</f>
        <v>1</v>
      </c>
      <c r="L27" s="346"/>
      <c r="M27" s="336"/>
      <c r="N27" s="604"/>
      <c r="O27" s="336"/>
      <c r="P27" s="336"/>
      <c r="Q27" s="718"/>
      <c r="R27" s="346"/>
      <c r="S27" s="336"/>
      <c r="T27" s="718"/>
      <c r="U27" s="349">
        <f t="shared" si="9"/>
        <v>284000</v>
      </c>
      <c r="V27" s="337">
        <f t="shared" si="6"/>
        <v>284000</v>
      </c>
      <c r="W27" s="712">
        <f t="shared" si="8"/>
        <v>1</v>
      </c>
    </row>
    <row r="28" spans="1:23" s="216" customFormat="1" ht="12.75" x14ac:dyDescent="0.2">
      <c r="A28" s="266"/>
      <c r="B28" s="870" t="s">
        <v>821</v>
      </c>
      <c r="C28" s="336"/>
      <c r="D28" s="336"/>
      <c r="E28" s="718"/>
      <c r="F28" s="336"/>
      <c r="G28" s="336"/>
      <c r="H28" s="718"/>
      <c r="I28" s="336">
        <v>83000</v>
      </c>
      <c r="J28" s="336">
        <v>83000</v>
      </c>
      <c r="K28" s="718">
        <f>J28/I28</f>
        <v>1</v>
      </c>
      <c r="L28" s="346"/>
      <c r="M28" s="336"/>
      <c r="N28" s="604"/>
      <c r="O28" s="336"/>
      <c r="P28" s="336"/>
      <c r="Q28" s="718"/>
      <c r="R28" s="346"/>
      <c r="S28" s="336"/>
      <c r="T28" s="604"/>
      <c r="U28" s="349">
        <f t="shared" si="7"/>
        <v>83000</v>
      </c>
      <c r="V28" s="337">
        <f t="shared" si="6"/>
        <v>83000</v>
      </c>
      <c r="W28" s="712">
        <f t="shared" si="8"/>
        <v>1</v>
      </c>
    </row>
    <row r="29" spans="1:23" s="216" customFormat="1" ht="12.75" x14ac:dyDescent="0.2">
      <c r="A29" s="266"/>
      <c r="B29" s="870" t="s">
        <v>924</v>
      </c>
      <c r="C29" s="336"/>
      <c r="D29" s="336"/>
      <c r="E29" s="718"/>
      <c r="F29" s="336"/>
      <c r="G29" s="336"/>
      <c r="H29" s="718"/>
      <c r="I29" s="336">
        <v>64000</v>
      </c>
      <c r="J29" s="336">
        <v>64000</v>
      </c>
      <c r="K29" s="718"/>
      <c r="L29" s="346"/>
      <c r="M29" s="336"/>
      <c r="N29" s="604"/>
      <c r="O29" s="336"/>
      <c r="P29" s="336"/>
      <c r="Q29" s="718"/>
      <c r="R29" s="344"/>
      <c r="S29" s="336"/>
      <c r="T29" s="604"/>
      <c r="U29" s="349">
        <f t="shared" si="7"/>
        <v>64000</v>
      </c>
      <c r="V29" s="337">
        <f t="shared" si="6"/>
        <v>64000</v>
      </c>
      <c r="W29" s="712">
        <v>0</v>
      </c>
    </row>
    <row r="30" spans="1:23" s="216" customFormat="1" ht="25.5" x14ac:dyDescent="0.2">
      <c r="A30" s="266"/>
      <c r="B30" s="870" t="s">
        <v>925</v>
      </c>
      <c r="C30" s="336"/>
      <c r="D30" s="336"/>
      <c r="E30" s="718"/>
      <c r="F30" s="336"/>
      <c r="G30" s="336"/>
      <c r="H30" s="718"/>
      <c r="I30" s="336">
        <f>68000+100000</f>
        <v>168000</v>
      </c>
      <c r="J30" s="336">
        <f>68000+100000</f>
        <v>168000</v>
      </c>
      <c r="K30" s="718"/>
      <c r="L30" s="346"/>
      <c r="M30" s="336"/>
      <c r="N30" s="604"/>
      <c r="O30" s="336"/>
      <c r="P30" s="336"/>
      <c r="Q30" s="718"/>
      <c r="R30" s="344"/>
      <c r="S30" s="336"/>
      <c r="T30" s="604"/>
      <c r="U30" s="349">
        <f t="shared" si="7"/>
        <v>168000</v>
      </c>
      <c r="V30" s="337">
        <f t="shared" si="6"/>
        <v>168000</v>
      </c>
      <c r="W30" s="712"/>
    </row>
    <row r="31" spans="1:23" s="216" customFormat="1" ht="12.75" x14ac:dyDescent="0.2">
      <c r="A31" s="266"/>
      <c r="B31" s="870" t="s">
        <v>926</v>
      </c>
      <c r="C31" s="336"/>
      <c r="D31" s="336"/>
      <c r="E31" s="718"/>
      <c r="F31" s="336"/>
      <c r="G31" s="336"/>
      <c r="H31" s="718"/>
      <c r="I31" s="336">
        <v>30000</v>
      </c>
      <c r="J31" s="336">
        <v>30000</v>
      </c>
      <c r="K31" s="718"/>
      <c r="L31" s="346"/>
      <c r="M31" s="336"/>
      <c r="N31" s="604"/>
      <c r="O31" s="336"/>
      <c r="P31" s="336"/>
      <c r="Q31" s="718"/>
      <c r="R31" s="344"/>
      <c r="S31" s="336"/>
      <c r="T31" s="604"/>
      <c r="U31" s="349">
        <f t="shared" si="7"/>
        <v>30000</v>
      </c>
      <c r="V31" s="337">
        <f t="shared" si="6"/>
        <v>30000</v>
      </c>
      <c r="W31" s="712"/>
    </row>
    <row r="32" spans="1:23" s="67" customFormat="1" ht="25.5" x14ac:dyDescent="0.2">
      <c r="A32" s="266"/>
      <c r="B32" s="869" t="s">
        <v>869</v>
      </c>
      <c r="C32" s="336"/>
      <c r="D32" s="336"/>
      <c r="E32" s="718"/>
      <c r="F32" s="336"/>
      <c r="G32" s="336"/>
      <c r="H32" s="718"/>
      <c r="I32" s="336"/>
      <c r="J32" s="336"/>
      <c r="K32" s="718"/>
      <c r="L32" s="336">
        <v>3256000</v>
      </c>
      <c r="M32" s="336">
        <v>3256000</v>
      </c>
      <c r="N32" s="718">
        <f>M32/L32</f>
        <v>1</v>
      </c>
      <c r="O32" s="336"/>
      <c r="P32" s="336"/>
      <c r="Q32" s="718"/>
      <c r="R32" s="349"/>
      <c r="S32" s="337"/>
      <c r="T32" s="825"/>
      <c r="U32" s="349">
        <f t="shared" si="7"/>
        <v>3256000</v>
      </c>
      <c r="V32" s="337">
        <f t="shared" si="6"/>
        <v>3256000</v>
      </c>
      <c r="W32" s="712">
        <f t="shared" si="8"/>
        <v>1</v>
      </c>
    </row>
    <row r="33" spans="1:25" s="67" customFormat="1" ht="15" customHeight="1" x14ac:dyDescent="0.2">
      <c r="A33" s="266"/>
      <c r="B33" s="899" t="s">
        <v>839</v>
      </c>
      <c r="C33" s="336">
        <v>4232000</v>
      </c>
      <c r="D33" s="336">
        <v>4232000</v>
      </c>
      <c r="E33" s="718">
        <f>D33/C33</f>
        <v>1</v>
      </c>
      <c r="F33" s="336">
        <v>872000</v>
      </c>
      <c r="G33" s="336">
        <v>872000</v>
      </c>
      <c r="H33" s="718">
        <f>G33/F33</f>
        <v>1</v>
      </c>
      <c r="I33" s="336">
        <v>3197000</v>
      </c>
      <c r="J33" s="907">
        <v>3635000</v>
      </c>
      <c r="K33" s="718">
        <f>J33/I33</f>
        <v>1.1370034407256804</v>
      </c>
      <c r="L33" s="346"/>
      <c r="M33" s="336"/>
      <c r="N33" s="604"/>
      <c r="O33" s="336"/>
      <c r="P33" s="336"/>
      <c r="Q33" s="718"/>
      <c r="R33" s="346"/>
      <c r="S33" s="336"/>
      <c r="T33" s="604"/>
      <c r="U33" s="349">
        <f t="shared" si="7"/>
        <v>8301000</v>
      </c>
      <c r="V33" s="337">
        <f t="shared" si="6"/>
        <v>8739000</v>
      </c>
      <c r="W33" s="712">
        <f t="shared" si="8"/>
        <v>1.0527647271413083</v>
      </c>
    </row>
    <row r="34" spans="1:25" s="67" customFormat="1" ht="13.5" customHeight="1" x14ac:dyDescent="0.2">
      <c r="A34" s="266"/>
      <c r="B34" s="899" t="s">
        <v>903</v>
      </c>
      <c r="C34" s="336">
        <v>360000</v>
      </c>
      <c r="D34" s="336">
        <v>360000</v>
      </c>
      <c r="E34" s="718">
        <f>D34/C34</f>
        <v>1</v>
      </c>
      <c r="F34" s="336">
        <v>71000</v>
      </c>
      <c r="G34" s="336">
        <v>71000</v>
      </c>
      <c r="H34" s="718">
        <f>G34/F34</f>
        <v>1</v>
      </c>
      <c r="I34" s="336">
        <v>302000</v>
      </c>
      <c r="J34" s="336">
        <v>302000</v>
      </c>
      <c r="K34" s="718">
        <f>J34/I34</f>
        <v>1</v>
      </c>
      <c r="L34" s="346"/>
      <c r="M34" s="336"/>
      <c r="N34" s="604"/>
      <c r="O34" s="336"/>
      <c r="P34" s="336"/>
      <c r="Q34" s="718"/>
      <c r="R34" s="346"/>
      <c r="S34" s="336"/>
      <c r="T34" s="604"/>
      <c r="U34" s="349">
        <f t="shared" si="7"/>
        <v>733000</v>
      </c>
      <c r="V34" s="337">
        <f t="shared" si="6"/>
        <v>733000</v>
      </c>
      <c r="W34" s="712">
        <f t="shared" si="8"/>
        <v>1</v>
      </c>
    </row>
    <row r="35" spans="1:25" s="67" customFormat="1" ht="38.25" x14ac:dyDescent="0.2">
      <c r="A35" s="266"/>
      <c r="B35" s="869" t="s">
        <v>840</v>
      </c>
      <c r="C35" s="336"/>
      <c r="D35" s="336"/>
      <c r="E35" s="718"/>
      <c r="F35" s="336"/>
      <c r="G35" s="336"/>
      <c r="H35" s="604"/>
      <c r="I35" s="336"/>
      <c r="J35" s="336"/>
      <c r="K35" s="718"/>
      <c r="L35" s="346"/>
      <c r="M35" s="336"/>
      <c r="N35" s="604"/>
      <c r="O35" s="336">
        <v>190000</v>
      </c>
      <c r="P35" s="336">
        <v>190000</v>
      </c>
      <c r="Q35" s="718">
        <f>P35/O35</f>
        <v>1</v>
      </c>
      <c r="R35" s="346"/>
      <c r="S35" s="336"/>
      <c r="T35" s="604"/>
      <c r="U35" s="349">
        <f t="shared" si="7"/>
        <v>190000</v>
      </c>
      <c r="V35" s="337">
        <f t="shared" si="6"/>
        <v>190000</v>
      </c>
      <c r="W35" s="712">
        <f t="shared" ref="W35" si="10">V35/U35</f>
        <v>1</v>
      </c>
    </row>
    <row r="36" spans="1:25" s="67" customFormat="1" ht="25.5" x14ac:dyDescent="0.2">
      <c r="A36" s="266"/>
      <c r="B36" s="869" t="s">
        <v>832</v>
      </c>
      <c r="C36" s="336"/>
      <c r="D36" s="336"/>
      <c r="E36" s="718"/>
      <c r="F36" s="336"/>
      <c r="G36" s="336"/>
      <c r="H36" s="604"/>
      <c r="I36" s="336">
        <v>10000</v>
      </c>
      <c r="J36" s="336">
        <v>10000</v>
      </c>
      <c r="K36" s="718">
        <v>0</v>
      </c>
      <c r="L36" s="346"/>
      <c r="M36" s="336"/>
      <c r="N36" s="604"/>
      <c r="O36" s="336"/>
      <c r="P36" s="336"/>
      <c r="Q36" s="604"/>
      <c r="R36" s="346"/>
      <c r="S36" s="336"/>
      <c r="T36" s="604"/>
      <c r="U36" s="349">
        <f t="shared" si="7"/>
        <v>10000</v>
      </c>
      <c r="V36" s="337">
        <f t="shared" si="6"/>
        <v>10000</v>
      </c>
      <c r="W36" s="712">
        <v>0</v>
      </c>
    </row>
    <row r="37" spans="1:25" s="67" customFormat="1" ht="25.5" x14ac:dyDescent="0.2">
      <c r="A37" s="266"/>
      <c r="B37" s="869" t="s">
        <v>951</v>
      </c>
      <c r="C37" s="344"/>
      <c r="D37" s="344"/>
      <c r="E37" s="819"/>
      <c r="F37" s="344"/>
      <c r="G37" s="344"/>
      <c r="H37" s="821"/>
      <c r="I37" s="344"/>
      <c r="J37" s="906">
        <v>307650</v>
      </c>
      <c r="K37" s="819"/>
      <c r="L37" s="346"/>
      <c r="M37" s="344"/>
      <c r="N37" s="821"/>
      <c r="O37" s="344"/>
      <c r="P37" s="344"/>
      <c r="Q37" s="821"/>
      <c r="R37" s="346"/>
      <c r="S37" s="344"/>
      <c r="T37" s="821"/>
      <c r="U37" s="349"/>
      <c r="V37" s="337">
        <f t="shared" si="6"/>
        <v>307650</v>
      </c>
      <c r="W37" s="864"/>
    </row>
    <row r="38" spans="1:25" s="67" customFormat="1" ht="25.5" x14ac:dyDescent="0.2">
      <c r="A38" s="266"/>
      <c r="B38" s="869" t="s">
        <v>961</v>
      </c>
      <c r="C38" s="344"/>
      <c r="D38" s="344"/>
      <c r="E38" s="819"/>
      <c r="F38" s="344"/>
      <c r="G38" s="344"/>
      <c r="H38" s="821"/>
      <c r="I38" s="344"/>
      <c r="J38" s="906">
        <v>40000</v>
      </c>
      <c r="K38" s="819"/>
      <c r="L38" s="346"/>
      <c r="M38" s="344"/>
      <c r="N38" s="821"/>
      <c r="O38" s="344"/>
      <c r="P38" s="344"/>
      <c r="Q38" s="821"/>
      <c r="R38" s="346"/>
      <c r="S38" s="344"/>
      <c r="T38" s="821"/>
      <c r="U38" s="349"/>
      <c r="V38" s="337">
        <f t="shared" si="6"/>
        <v>40000</v>
      </c>
      <c r="W38" s="864"/>
    </row>
    <row r="39" spans="1:25" s="220" customFormat="1" ht="25.5" x14ac:dyDescent="0.2">
      <c r="A39" s="268"/>
      <c r="B39" s="868" t="s">
        <v>938</v>
      </c>
      <c r="C39" s="344"/>
      <c r="D39" s="344"/>
      <c r="E39" s="819"/>
      <c r="F39" s="344"/>
      <c r="G39" s="344"/>
      <c r="H39" s="821"/>
      <c r="I39" s="344"/>
      <c r="J39" s="344"/>
      <c r="K39" s="867"/>
      <c r="L39" s="346"/>
      <c r="M39" s="344"/>
      <c r="N39" s="821"/>
      <c r="O39" s="344">
        <f>178000+126000</f>
        <v>304000</v>
      </c>
      <c r="P39" s="906">
        <v>765000</v>
      </c>
      <c r="Q39" s="867">
        <v>0</v>
      </c>
      <c r="R39" s="346"/>
      <c r="S39" s="344"/>
      <c r="T39" s="821"/>
      <c r="U39" s="349">
        <f t="shared" si="7"/>
        <v>304000</v>
      </c>
      <c r="V39" s="337">
        <f t="shared" si="6"/>
        <v>765000</v>
      </c>
      <c r="W39" s="864">
        <v>0</v>
      </c>
    </row>
    <row r="40" spans="1:25" s="220" customFormat="1" ht="26.25" thickBot="1" x14ac:dyDescent="0.25">
      <c r="A40" s="268"/>
      <c r="B40" s="898" t="s">
        <v>927</v>
      </c>
      <c r="C40" s="853">
        <v>241000</v>
      </c>
      <c r="D40" s="853">
        <v>241000</v>
      </c>
      <c r="E40" s="854"/>
      <c r="F40" s="853">
        <v>166000</v>
      </c>
      <c r="G40" s="853">
        <v>166000</v>
      </c>
      <c r="H40" s="855"/>
      <c r="I40" s="853"/>
      <c r="J40" s="853"/>
      <c r="K40" s="866"/>
      <c r="L40" s="852"/>
      <c r="M40" s="853"/>
      <c r="N40" s="855"/>
      <c r="O40" s="853"/>
      <c r="P40" s="853"/>
      <c r="Q40" s="866"/>
      <c r="R40" s="853"/>
      <c r="S40" s="853"/>
      <c r="T40" s="855"/>
      <c r="U40" s="349">
        <f t="shared" ref="U40" si="11">C40+F40+I40+L40+O40+R40</f>
        <v>407000</v>
      </c>
      <c r="V40" s="337">
        <f t="shared" si="6"/>
        <v>407000</v>
      </c>
      <c r="W40" s="864">
        <v>3</v>
      </c>
    </row>
    <row r="41" spans="1:25" s="216" customFormat="1" ht="13.5" thickBot="1" x14ac:dyDescent="0.25">
      <c r="A41" s="266"/>
      <c r="B41" s="871" t="s">
        <v>823</v>
      </c>
      <c r="C41" s="557">
        <f>SUM(C10:C39)</f>
        <v>32506000</v>
      </c>
      <c r="D41" s="557">
        <f>SUM(D10:D40)</f>
        <v>32747000</v>
      </c>
      <c r="E41" s="714">
        <f>D41/C41</f>
        <v>1.0074140158739926</v>
      </c>
      <c r="F41" s="557">
        <f>SUM(F10:F40)</f>
        <v>5816000</v>
      </c>
      <c r="G41" s="556">
        <f>SUM(G10:G40)</f>
        <v>5816000</v>
      </c>
      <c r="H41" s="714">
        <f>G41/F41</f>
        <v>1</v>
      </c>
      <c r="I41" s="557">
        <f>SUM(I10:I40)</f>
        <v>23529180</v>
      </c>
      <c r="J41" s="556">
        <f>SUM(J10:J40)</f>
        <v>24156830</v>
      </c>
      <c r="K41" s="714">
        <f>J41/I41</f>
        <v>1.0266753877525694</v>
      </c>
      <c r="L41" s="557">
        <f>SUM(L10:L40)</f>
        <v>3256000</v>
      </c>
      <c r="M41" s="556">
        <f>SUM(M10:M40)</f>
        <v>3256000</v>
      </c>
      <c r="N41" s="714">
        <f>M41/L41</f>
        <v>1</v>
      </c>
      <c r="O41" s="557">
        <f>SUM(O10:O40)</f>
        <v>6142000</v>
      </c>
      <c r="P41" s="556">
        <f>SUM(P10:P40)</f>
        <v>6603000</v>
      </c>
      <c r="Q41" s="714">
        <f>P41/O41</f>
        <v>1.0750569846955389</v>
      </c>
      <c r="R41" s="556">
        <f>SUM(R10:R40)</f>
        <v>80000</v>
      </c>
      <c r="S41" s="556">
        <f>SUM(S10:S40)</f>
        <v>80000</v>
      </c>
      <c r="T41" s="714">
        <f>S41/R41</f>
        <v>1</v>
      </c>
      <c r="U41" s="557">
        <f>C41+F41+I41+L41+O41+R41</f>
        <v>71329180</v>
      </c>
      <c r="V41" s="557">
        <f>D41+G41+J41+M41+P41+S41</f>
        <v>72658830</v>
      </c>
      <c r="W41" s="714">
        <f>V41/U41</f>
        <v>1.0186410386324363</v>
      </c>
      <c r="Y41" s="555"/>
    </row>
    <row r="42" spans="1:25" s="220" customFormat="1" ht="14.25" customHeight="1" thickBot="1" x14ac:dyDescent="0.25">
      <c r="A42" s="268"/>
      <c r="B42" s="215"/>
      <c r="C42" s="216"/>
      <c r="D42" s="216"/>
      <c r="E42" s="720"/>
      <c r="F42" s="553">
        <v>0</v>
      </c>
      <c r="G42" s="553"/>
      <c r="H42" s="553"/>
      <c r="I42" s="553"/>
      <c r="J42" s="553"/>
      <c r="K42" s="553"/>
      <c r="L42" s="553"/>
      <c r="M42" s="553"/>
      <c r="N42" s="553"/>
      <c r="O42" s="553"/>
      <c r="P42" s="553"/>
      <c r="Q42" s="554"/>
      <c r="R42" s="553"/>
      <c r="S42" s="553"/>
      <c r="T42" s="553"/>
      <c r="U42" s="883"/>
      <c r="V42" s="884"/>
      <c r="W42" s="841"/>
      <c r="X42" s="862"/>
    </row>
    <row r="43" spans="1:25" s="220" customFormat="1" ht="25.5" x14ac:dyDescent="0.2">
      <c r="A43" s="859"/>
      <c r="B43" s="872" t="s">
        <v>860</v>
      </c>
      <c r="C43" s="842"/>
      <c r="D43" s="843"/>
      <c r="E43" s="844"/>
      <c r="F43" s="845"/>
      <c r="G43" s="846"/>
      <c r="H43" s="847"/>
      <c r="I43" s="848"/>
      <c r="J43" s="849"/>
      <c r="K43" s="850"/>
      <c r="L43" s="848"/>
      <c r="M43" s="845"/>
      <c r="N43" s="847"/>
      <c r="O43" s="846">
        <v>925980</v>
      </c>
      <c r="P43" s="846">
        <v>925980</v>
      </c>
      <c r="Q43" s="851">
        <f>P43/O43</f>
        <v>1</v>
      </c>
      <c r="R43" s="845"/>
      <c r="S43" s="846"/>
      <c r="T43" s="847"/>
      <c r="U43" s="882">
        <f t="shared" ref="U43:V44" si="12">C43+F43+I43+L43+O43+R43</f>
        <v>925980</v>
      </c>
      <c r="V43" s="882">
        <f t="shared" si="12"/>
        <v>925980</v>
      </c>
      <c r="W43" s="888">
        <f>V43/U43</f>
        <v>1</v>
      </c>
    </row>
    <row r="44" spans="1:25" s="220" customFormat="1" ht="13.5" thickBot="1" x14ac:dyDescent="0.25">
      <c r="A44" s="859"/>
      <c r="B44" s="873" t="s">
        <v>867</v>
      </c>
      <c r="C44" s="833"/>
      <c r="D44" s="834"/>
      <c r="E44" s="836"/>
      <c r="F44" s="835"/>
      <c r="G44" s="837"/>
      <c r="H44" s="839"/>
      <c r="I44" s="835"/>
      <c r="J44" s="837"/>
      <c r="K44" s="839"/>
      <c r="L44" s="835"/>
      <c r="M44" s="840"/>
      <c r="N44" s="838"/>
      <c r="O44" s="835"/>
      <c r="P44" s="837">
        <v>0</v>
      </c>
      <c r="Q44" s="790">
        <v>0</v>
      </c>
      <c r="R44" s="835"/>
      <c r="S44" s="837"/>
      <c r="T44" s="838"/>
      <c r="U44" s="349">
        <f t="shared" si="12"/>
        <v>0</v>
      </c>
      <c r="V44" s="349">
        <f t="shared" si="12"/>
        <v>0</v>
      </c>
      <c r="W44" s="887">
        <v>0</v>
      </c>
    </row>
    <row r="45" spans="1:25" s="220" customFormat="1" ht="14.25" customHeight="1" thickBot="1" x14ac:dyDescent="0.25">
      <c r="A45" s="859"/>
      <c r="B45" s="874" t="s">
        <v>861</v>
      </c>
      <c r="C45" s="826">
        <v>0</v>
      </c>
      <c r="D45" s="827">
        <v>0</v>
      </c>
      <c r="E45" s="828">
        <v>0</v>
      </c>
      <c r="F45" s="829">
        <v>0</v>
      </c>
      <c r="G45" s="614">
        <v>0</v>
      </c>
      <c r="H45" s="828">
        <v>0</v>
      </c>
      <c r="I45" s="829">
        <v>0</v>
      </c>
      <c r="J45" s="830">
        <v>0</v>
      </c>
      <c r="K45" s="828">
        <v>0</v>
      </c>
      <c r="L45" s="829">
        <v>0</v>
      </c>
      <c r="M45" s="830">
        <v>0</v>
      </c>
      <c r="N45" s="828">
        <v>0</v>
      </c>
      <c r="O45" s="830">
        <f>O43+O44</f>
        <v>925980</v>
      </c>
      <c r="P45" s="830">
        <f>P43+P44</f>
        <v>925980</v>
      </c>
      <c r="Q45" s="828">
        <v>0</v>
      </c>
      <c r="R45" s="829">
        <v>0</v>
      </c>
      <c r="S45" s="830">
        <v>0</v>
      </c>
      <c r="T45" s="828">
        <v>0</v>
      </c>
      <c r="U45" s="556">
        <f t="shared" ref="U45:V45" si="13">C45+F45+I45+L45+O45+R45</f>
        <v>925980</v>
      </c>
      <c r="V45" s="556">
        <f t="shared" si="13"/>
        <v>925980</v>
      </c>
      <c r="W45" s="714">
        <f t="shared" ref="W45" si="14">V45/U45</f>
        <v>1</v>
      </c>
    </row>
    <row r="46" spans="1:25" s="220" customFormat="1" ht="14.25" customHeight="1" thickBot="1" x14ac:dyDescent="0.25">
      <c r="A46" s="859"/>
      <c r="B46" s="875"/>
      <c r="C46" s="216"/>
      <c r="D46" s="216"/>
      <c r="E46" s="720"/>
      <c r="F46" s="553"/>
      <c r="G46" s="553"/>
      <c r="H46" s="553"/>
      <c r="I46" s="553"/>
      <c r="J46" s="553"/>
      <c r="K46" s="553"/>
      <c r="L46" s="553"/>
      <c r="M46" s="553"/>
      <c r="N46" s="553"/>
      <c r="O46" s="553"/>
      <c r="P46" s="553"/>
      <c r="Q46" s="554"/>
      <c r="R46" s="553"/>
      <c r="S46" s="553"/>
      <c r="T46" s="553"/>
      <c r="U46" s="554"/>
      <c r="V46" s="554"/>
      <c r="W46" s="715"/>
      <c r="X46" s="862"/>
    </row>
    <row r="47" spans="1:25" ht="26.25" thickBot="1" x14ac:dyDescent="0.25">
      <c r="A47" s="861"/>
      <c r="B47" s="876" t="s">
        <v>822</v>
      </c>
      <c r="C47" s="609">
        <f>C41</f>
        <v>32506000</v>
      </c>
      <c r="D47" s="614">
        <f>D41</f>
        <v>32747000</v>
      </c>
      <c r="E47" s="716">
        <f>D47/C47</f>
        <v>1.0074140158739926</v>
      </c>
      <c r="F47" s="609">
        <f>F41</f>
        <v>5816000</v>
      </c>
      <c r="G47" s="614">
        <f>G41</f>
        <v>5816000</v>
      </c>
      <c r="H47" s="716">
        <f>G47/F47</f>
        <v>1</v>
      </c>
      <c r="I47" s="609">
        <f>I41</f>
        <v>23529180</v>
      </c>
      <c r="J47" s="614">
        <f>J41</f>
        <v>24156830</v>
      </c>
      <c r="K47" s="716">
        <f>J47/I47</f>
        <v>1.0266753877525694</v>
      </c>
      <c r="L47" s="609">
        <f>L41</f>
        <v>3256000</v>
      </c>
      <c r="M47" s="614">
        <f>M41</f>
        <v>3256000</v>
      </c>
      <c r="N47" s="716">
        <f>M47/L47</f>
        <v>1</v>
      </c>
      <c r="O47" s="609">
        <f>O41+O45</f>
        <v>7067980</v>
      </c>
      <c r="P47" s="614">
        <f>P41+P45</f>
        <v>7528980</v>
      </c>
      <c r="Q47" s="716">
        <f>P47/O47</f>
        <v>1.0652237272884191</v>
      </c>
      <c r="R47" s="609">
        <f>R41</f>
        <v>80000</v>
      </c>
      <c r="S47" s="614">
        <f>S41</f>
        <v>80000</v>
      </c>
      <c r="T47" s="716">
        <f>S47/R47</f>
        <v>1</v>
      </c>
      <c r="U47" s="609">
        <f>U41+U45</f>
        <v>72255160</v>
      </c>
      <c r="V47" s="614">
        <f>SUM(V45,V41)</f>
        <v>73584810</v>
      </c>
      <c r="W47" s="716">
        <f>V47/U47</f>
        <v>1.0184021459505452</v>
      </c>
    </row>
    <row r="48" spans="1:25" x14ac:dyDescent="0.2">
      <c r="A48" s="860"/>
    </row>
  </sheetData>
  <mergeCells count="19">
    <mergeCell ref="Q7:Q8"/>
    <mergeCell ref="T7:T8"/>
    <mergeCell ref="W7:W8"/>
    <mergeCell ref="O5:T5"/>
    <mergeCell ref="E7:E8"/>
    <mergeCell ref="H7:H8"/>
    <mergeCell ref="K7:K8"/>
    <mergeCell ref="N7:N8"/>
    <mergeCell ref="C5:E6"/>
    <mergeCell ref="F5:H6"/>
    <mergeCell ref="I5:K6"/>
    <mergeCell ref="L5:N6"/>
    <mergeCell ref="A1:W1"/>
    <mergeCell ref="A2:V2"/>
    <mergeCell ref="A3:V3"/>
    <mergeCell ref="A4:W4"/>
    <mergeCell ref="O6:Q6"/>
    <mergeCell ref="R6:T6"/>
    <mergeCell ref="U5:W6"/>
  </mergeCells>
  <phoneticPr fontId="8" type="noConversion"/>
  <pageMargins left="0.35433070866141736" right="0.15748031496062992" top="0.19685039370078741" bottom="0.19685039370078741" header="0.15748031496062992" footer="0.19685039370078741"/>
  <pageSetup paperSize="9" scale="7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1"/>
  <sheetViews>
    <sheetView view="pageBreakPreview" zoomScaleNormal="100" zoomScaleSheetLayoutView="100" workbookViewId="0">
      <selection sqref="A1:F1"/>
    </sheetView>
  </sheetViews>
  <sheetFormatPr defaultRowHeight="12" customHeight="1" x14ac:dyDescent="0.25"/>
  <cols>
    <col min="1" max="1" width="3.85546875" style="12" customWidth="1"/>
    <col min="2" max="2" width="66.140625" style="391" customWidth="1"/>
    <col min="3" max="3" width="12.85546875" style="323" customWidth="1"/>
    <col min="4" max="5" width="12.85546875" style="413" customWidth="1"/>
    <col min="6" max="6" width="12.85546875" style="12" customWidth="1"/>
    <col min="7" max="7" width="10" style="12" customWidth="1"/>
    <col min="8" max="8" width="10.140625" style="12" customWidth="1"/>
    <col min="9" max="10" width="9.140625" style="12" customWidth="1"/>
    <col min="11" max="11" width="9.140625" style="564"/>
    <col min="12" max="16384" width="9.140625" style="12"/>
  </cols>
  <sheetData>
    <row r="1" spans="1:11" ht="12" customHeight="1" x14ac:dyDescent="0.25">
      <c r="A1" s="1077" t="s">
        <v>974</v>
      </c>
      <c r="B1" s="991"/>
      <c r="C1" s="991"/>
      <c r="D1" s="991"/>
      <c r="E1" s="991"/>
      <c r="F1" s="992"/>
    </row>
    <row r="2" spans="1:11" ht="14.25" customHeight="1" x14ac:dyDescent="0.25">
      <c r="A2" s="993" t="s">
        <v>835</v>
      </c>
      <c r="B2" s="993"/>
      <c r="C2" s="993"/>
      <c r="D2" s="993"/>
      <c r="E2" s="993"/>
      <c r="F2" s="932"/>
    </row>
    <row r="3" spans="1:11" ht="15.75" customHeight="1" x14ac:dyDescent="0.25">
      <c r="A3" s="993" t="s">
        <v>887</v>
      </c>
      <c r="B3" s="993"/>
      <c r="C3" s="993"/>
      <c r="D3" s="993"/>
      <c r="E3" s="993"/>
      <c r="F3" s="932"/>
      <c r="H3" s="324"/>
    </row>
    <row r="4" spans="1:11" s="33" customFormat="1" ht="12" customHeight="1" x14ac:dyDescent="0.25">
      <c r="A4" s="994" t="s">
        <v>872</v>
      </c>
      <c r="B4" s="994"/>
      <c r="C4" s="994"/>
      <c r="D4" s="994"/>
      <c r="E4" s="994"/>
      <c r="F4" s="995"/>
      <c r="H4" s="324"/>
      <c r="K4" s="565"/>
    </row>
    <row r="5" spans="1:11" s="225" customFormat="1" ht="15.75" x14ac:dyDescent="0.25">
      <c r="A5" s="760" t="s">
        <v>204</v>
      </c>
      <c r="B5" s="761"/>
      <c r="C5" s="760"/>
      <c r="D5" s="131"/>
      <c r="E5" s="131"/>
      <c r="F5" s="762"/>
      <c r="K5" s="324"/>
    </row>
    <row r="6" spans="1:11" s="325" customFormat="1" ht="47.25" x14ac:dyDescent="0.25">
      <c r="A6" s="763"/>
      <c r="B6" s="763"/>
      <c r="C6" s="806" t="s">
        <v>888</v>
      </c>
      <c r="D6" s="806" t="s">
        <v>948</v>
      </c>
      <c r="E6" s="806" t="s">
        <v>902</v>
      </c>
      <c r="F6" s="807" t="s">
        <v>334</v>
      </c>
      <c r="K6" s="566"/>
    </row>
    <row r="7" spans="1:11" s="225" customFormat="1" ht="15.75" x14ac:dyDescent="0.25">
      <c r="A7" s="987" t="s">
        <v>231</v>
      </c>
      <c r="B7" s="987"/>
      <c r="C7" s="987"/>
      <c r="D7" s="987"/>
      <c r="E7" s="987"/>
      <c r="F7" s="987"/>
      <c r="K7" s="324"/>
    </row>
    <row r="8" spans="1:11" s="169" customFormat="1" ht="15.75" x14ac:dyDescent="0.25">
      <c r="A8" s="4" t="s">
        <v>13</v>
      </c>
      <c r="B8" s="765"/>
      <c r="C8" s="766"/>
      <c r="D8" s="766"/>
      <c r="E8" s="766"/>
      <c r="F8" s="771"/>
      <c r="K8" s="217"/>
    </row>
    <row r="9" spans="1:11" s="169" customFormat="1" ht="15.75" x14ac:dyDescent="0.25">
      <c r="A9" s="786" t="s">
        <v>5</v>
      </c>
      <c r="B9" s="787"/>
      <c r="C9" s="788">
        <f>SUM(C8:C8)</f>
        <v>0</v>
      </c>
      <c r="D9" s="788">
        <f>SUM(D8:D8)</f>
        <v>0</v>
      </c>
      <c r="E9" s="788"/>
      <c r="F9" s="789">
        <v>0</v>
      </c>
      <c r="K9" s="217"/>
    </row>
    <row r="10" spans="1:11" s="169" customFormat="1" ht="15.75" x14ac:dyDescent="0.25">
      <c r="A10" s="4"/>
      <c r="B10" s="765"/>
      <c r="C10" s="766"/>
      <c r="D10" s="766"/>
      <c r="E10" s="766"/>
      <c r="F10" s="4"/>
      <c r="K10" s="217"/>
    </row>
    <row r="11" spans="1:11" s="169" customFormat="1" ht="15.75" x14ac:dyDescent="0.25">
      <c r="A11" s="988" t="s">
        <v>641</v>
      </c>
      <c r="B11" s="988"/>
      <c r="C11" s="988"/>
      <c r="D11" s="988"/>
      <c r="E11" s="988"/>
      <c r="F11" s="988"/>
      <c r="K11" s="217"/>
    </row>
    <row r="12" spans="1:11" s="169" customFormat="1" ht="15.75" x14ac:dyDescent="0.25">
      <c r="A12" s="4" t="s">
        <v>13</v>
      </c>
      <c r="B12" s="763"/>
      <c r="C12" s="766"/>
      <c r="D12" s="131"/>
      <c r="E12" s="131"/>
      <c r="F12" s="771"/>
      <c r="K12" s="217"/>
    </row>
    <row r="13" spans="1:11" s="225" customFormat="1" ht="15.75" x14ac:dyDescent="0.25">
      <c r="A13" s="786" t="s">
        <v>5</v>
      </c>
      <c r="B13" s="787"/>
      <c r="C13" s="788">
        <f>SUM(C12:C12)</f>
        <v>0</v>
      </c>
      <c r="D13" s="788">
        <f>SUM(D12:D12)</f>
        <v>0</v>
      </c>
      <c r="E13" s="788">
        <f>SUM(E12:E12)</f>
        <v>0</v>
      </c>
      <c r="F13" s="789">
        <v>0</v>
      </c>
      <c r="K13" s="324"/>
    </row>
    <row r="14" spans="1:11" s="169" customFormat="1" ht="15.75" x14ac:dyDescent="0.25">
      <c r="A14" s="768"/>
      <c r="B14" s="769"/>
      <c r="C14" s="770"/>
      <c r="D14" s="770"/>
      <c r="E14" s="770"/>
      <c r="F14" s="771"/>
      <c r="K14" s="217"/>
    </row>
    <row r="15" spans="1:11" s="169" customFormat="1" ht="15.75" x14ac:dyDescent="0.25">
      <c r="A15" s="988" t="s">
        <v>640</v>
      </c>
      <c r="B15" s="988"/>
      <c r="C15" s="988"/>
      <c r="D15" s="988"/>
      <c r="E15" s="988"/>
      <c r="F15" s="988"/>
      <c r="K15" s="217"/>
    </row>
    <row r="16" spans="1:11" s="570" customFormat="1" ht="31.5" x14ac:dyDescent="0.25">
      <c r="A16" s="4">
        <v>1</v>
      </c>
      <c r="B16" s="763" t="s">
        <v>940</v>
      </c>
      <c r="C16" s="131">
        <v>1000000</v>
      </c>
      <c r="D16" s="131">
        <v>1000000</v>
      </c>
      <c r="E16" s="131"/>
      <c r="F16" s="771">
        <v>0</v>
      </c>
      <c r="K16" s="571"/>
    </row>
    <row r="17" spans="1:11" s="225" customFormat="1" ht="15.75" x14ac:dyDescent="0.25">
      <c r="A17" s="4">
        <v>2</v>
      </c>
      <c r="B17" s="763" t="s">
        <v>931</v>
      </c>
      <c r="C17" s="131">
        <v>400000</v>
      </c>
      <c r="D17" s="131">
        <v>400000</v>
      </c>
      <c r="E17" s="131"/>
      <c r="F17" s="771">
        <v>1</v>
      </c>
      <c r="K17" s="324"/>
    </row>
    <row r="18" spans="1:11" s="225" customFormat="1" ht="31.5" x14ac:dyDescent="0.25">
      <c r="A18" s="4">
        <v>3</v>
      </c>
      <c r="B18" s="763" t="s">
        <v>933</v>
      </c>
      <c r="C18" s="131">
        <v>3909000</v>
      </c>
      <c r="D18" s="131">
        <v>3909000</v>
      </c>
      <c r="E18" s="131"/>
      <c r="F18" s="771">
        <v>0</v>
      </c>
      <c r="K18" s="324"/>
    </row>
    <row r="19" spans="1:11" s="570" customFormat="1" ht="15.75" x14ac:dyDescent="0.25">
      <c r="A19" s="4">
        <v>4</v>
      </c>
      <c r="B19" s="763" t="s">
        <v>937</v>
      </c>
      <c r="C19" s="131">
        <f>10370000+550000</f>
        <v>10920000</v>
      </c>
      <c r="D19" s="131">
        <f>10370000+550000</f>
        <v>10920000</v>
      </c>
      <c r="E19" s="131"/>
      <c r="F19" s="771">
        <v>0</v>
      </c>
      <c r="K19" s="571"/>
    </row>
    <row r="20" spans="1:11" s="570" customFormat="1" ht="15.75" x14ac:dyDescent="0.25">
      <c r="A20" s="4"/>
      <c r="B20" s="763"/>
      <c r="C20" s="131"/>
      <c r="D20" s="131"/>
      <c r="E20" s="131"/>
      <c r="F20" s="771"/>
      <c r="K20" s="571"/>
    </row>
    <row r="21" spans="1:11" s="570" customFormat="1" ht="15.75" x14ac:dyDescent="0.25">
      <c r="A21" s="4"/>
      <c r="B21" s="763"/>
      <c r="C21" s="131"/>
      <c r="D21" s="131"/>
      <c r="E21" s="131"/>
      <c r="F21" s="771"/>
      <c r="K21" s="571"/>
    </row>
    <row r="22" spans="1:11" s="225" customFormat="1" ht="15.75" x14ac:dyDescent="0.25">
      <c r="A22" s="786" t="s">
        <v>5</v>
      </c>
      <c r="B22" s="787"/>
      <c r="C22" s="788">
        <f>SUM(C16:C19)</f>
        <v>16229000</v>
      </c>
      <c r="D22" s="788">
        <f>SUM(D16:D21)</f>
        <v>16229000</v>
      </c>
      <c r="E22" s="788"/>
      <c r="F22" s="789">
        <v>0</v>
      </c>
      <c r="K22" s="324"/>
    </row>
    <row r="23" spans="1:11" s="225" customFormat="1" ht="12" customHeight="1" x14ac:dyDescent="0.25">
      <c r="A23" s="760"/>
      <c r="B23" s="772"/>
      <c r="C23" s="770"/>
      <c r="D23" s="770"/>
      <c r="E23" s="770"/>
      <c r="F23" s="762"/>
      <c r="K23" s="324"/>
    </row>
    <row r="24" spans="1:11" s="225" customFormat="1" ht="15.75" x14ac:dyDescent="0.25">
      <c r="A24" s="988" t="s">
        <v>676</v>
      </c>
      <c r="B24" s="988"/>
      <c r="C24" s="988"/>
      <c r="D24" s="988"/>
      <c r="E24" s="988"/>
      <c r="F24" s="988"/>
      <c r="K24" s="324"/>
    </row>
    <row r="25" spans="1:11" s="225" customFormat="1" ht="15.75" x14ac:dyDescent="0.25">
      <c r="A25" s="4">
        <v>1</v>
      </c>
      <c r="B25" s="763" t="s">
        <v>929</v>
      </c>
      <c r="C25" s="131">
        <v>2184000</v>
      </c>
      <c r="D25" s="131">
        <v>2184000</v>
      </c>
      <c r="E25" s="131"/>
      <c r="F25" s="771">
        <f>D25/C25</f>
        <v>1</v>
      </c>
      <c r="K25" s="324"/>
    </row>
    <row r="26" spans="1:11" s="225" customFormat="1" ht="31.5" x14ac:dyDescent="0.25">
      <c r="A26" s="4">
        <v>2</v>
      </c>
      <c r="B26" s="763" t="s">
        <v>942</v>
      </c>
      <c r="C26" s="131">
        <v>35000</v>
      </c>
      <c r="D26" s="131">
        <v>35000</v>
      </c>
      <c r="E26" s="131"/>
      <c r="F26" s="771">
        <v>0</v>
      </c>
      <c r="K26" s="324"/>
    </row>
    <row r="27" spans="1:11" s="225" customFormat="1" ht="15.75" x14ac:dyDescent="0.25">
      <c r="A27" s="4">
        <v>3</v>
      </c>
      <c r="B27" s="763" t="s">
        <v>928</v>
      </c>
      <c r="C27" s="131">
        <v>302000</v>
      </c>
      <c r="D27" s="131">
        <v>302000</v>
      </c>
      <c r="E27" s="131"/>
      <c r="F27" s="771">
        <v>0</v>
      </c>
      <c r="K27" s="324"/>
    </row>
    <row r="28" spans="1:11" s="225" customFormat="1" ht="15.75" x14ac:dyDescent="0.25">
      <c r="A28" s="4">
        <v>4</v>
      </c>
      <c r="B28" s="763" t="s">
        <v>943</v>
      </c>
      <c r="C28" s="131">
        <v>260000</v>
      </c>
      <c r="D28" s="131">
        <v>260000</v>
      </c>
      <c r="E28" s="131"/>
      <c r="F28" s="771">
        <v>0</v>
      </c>
      <c r="K28" s="324"/>
    </row>
    <row r="29" spans="1:11" s="225" customFormat="1" ht="15.75" x14ac:dyDescent="0.25">
      <c r="A29" s="4"/>
      <c r="E29" s="131"/>
      <c r="F29" s="771">
        <v>0</v>
      </c>
      <c r="K29" s="324"/>
    </row>
    <row r="30" spans="1:11" s="225" customFormat="1" ht="15.75" x14ac:dyDescent="0.25">
      <c r="A30" s="4"/>
      <c r="B30" s="763"/>
      <c r="C30" s="131"/>
      <c r="D30" s="131"/>
      <c r="E30" s="131"/>
      <c r="F30" s="771">
        <v>0</v>
      </c>
      <c r="K30" s="324"/>
    </row>
    <row r="31" spans="1:11" s="225" customFormat="1" ht="15.75" x14ac:dyDescent="0.25">
      <c r="A31" s="4"/>
      <c r="B31" s="808"/>
      <c r="C31" s="131"/>
      <c r="D31" s="131"/>
      <c r="E31" s="131"/>
      <c r="F31" s="771">
        <v>0</v>
      </c>
      <c r="K31" s="324"/>
    </row>
    <row r="32" spans="1:11" s="225" customFormat="1" ht="15.75" x14ac:dyDescent="0.25">
      <c r="A32" s="4"/>
      <c r="B32" s="808"/>
      <c r="C32" s="131"/>
      <c r="D32" s="131"/>
      <c r="E32" s="131"/>
      <c r="F32" s="771">
        <v>0</v>
      </c>
      <c r="K32" s="324"/>
    </row>
    <row r="33" spans="1:11" s="225" customFormat="1" ht="15.75" x14ac:dyDescent="0.25">
      <c r="A33" s="786" t="s">
        <v>5</v>
      </c>
      <c r="B33" s="787"/>
      <c r="C33" s="788">
        <f>SUM(C25:C32)</f>
        <v>2781000</v>
      </c>
      <c r="D33" s="788">
        <f>SUM(D25:D32)</f>
        <v>2781000</v>
      </c>
      <c r="E33" s="788">
        <f>SUM(E25:E32)</f>
        <v>0</v>
      </c>
      <c r="F33" s="791">
        <f>D33/C33</f>
        <v>1</v>
      </c>
      <c r="K33" s="324"/>
    </row>
    <row r="34" spans="1:11" s="225" customFormat="1" ht="15.75" x14ac:dyDescent="0.25">
      <c r="A34" s="762"/>
      <c r="B34" s="765"/>
      <c r="C34" s="4"/>
      <c r="D34" s="131"/>
      <c r="E34" s="131"/>
      <c r="F34" s="4"/>
      <c r="K34" s="324"/>
    </row>
    <row r="35" spans="1:11" s="225" customFormat="1" ht="15.75" x14ac:dyDescent="0.25">
      <c r="A35" s="987" t="s">
        <v>677</v>
      </c>
      <c r="B35" s="987"/>
      <c r="C35" s="987"/>
      <c r="D35" s="987"/>
      <c r="E35" s="987"/>
      <c r="F35" s="987"/>
      <c r="K35" s="324"/>
    </row>
    <row r="36" spans="1:11" s="169" customFormat="1" ht="15.75" x14ac:dyDescent="0.25">
      <c r="A36" s="762" t="s">
        <v>13</v>
      </c>
      <c r="B36" s="765"/>
      <c r="C36" s="4"/>
      <c r="D36" s="131"/>
      <c r="E36" s="131"/>
      <c r="F36" s="771"/>
      <c r="K36" s="217"/>
    </row>
    <row r="37" spans="1:11" s="169" customFormat="1" ht="15.75" x14ac:dyDescent="0.25">
      <c r="A37" s="786" t="s">
        <v>5</v>
      </c>
      <c r="B37" s="787"/>
      <c r="C37" s="788">
        <f>SUM(C36:C36)</f>
        <v>0</v>
      </c>
      <c r="D37" s="788">
        <f>SUM(D36:D36)</f>
        <v>0</v>
      </c>
      <c r="E37" s="788"/>
      <c r="F37" s="789">
        <v>0</v>
      </c>
      <c r="K37" s="217"/>
    </row>
    <row r="38" spans="1:11" s="169" customFormat="1" ht="15.75" x14ac:dyDescent="0.25">
      <c r="A38" s="762"/>
      <c r="B38" s="763"/>
      <c r="C38" s="774"/>
      <c r="D38" s="131"/>
      <c r="E38" s="131"/>
      <c r="F38" s="762"/>
      <c r="K38" s="217"/>
    </row>
    <row r="39" spans="1:11" s="169" customFormat="1" ht="15.75" x14ac:dyDescent="0.25">
      <c r="A39" s="987" t="s">
        <v>678</v>
      </c>
      <c r="B39" s="987"/>
      <c r="C39" s="987"/>
      <c r="D39" s="987"/>
      <c r="E39" s="987"/>
      <c r="F39" s="987"/>
      <c r="K39" s="217"/>
    </row>
    <row r="40" spans="1:11" s="225" customFormat="1" ht="15.75" x14ac:dyDescent="0.25">
      <c r="A40" s="762" t="s">
        <v>13</v>
      </c>
      <c r="B40" s="765"/>
      <c r="C40" s="766"/>
      <c r="D40" s="131"/>
      <c r="E40" s="131"/>
      <c r="F40" s="771">
        <v>0</v>
      </c>
      <c r="K40" s="324"/>
    </row>
    <row r="41" spans="1:11" s="225" customFormat="1" ht="15.75" x14ac:dyDescent="0.25">
      <c r="A41" s="786" t="s">
        <v>5</v>
      </c>
      <c r="B41" s="787"/>
      <c r="C41" s="788">
        <f>SUM(C40:C40)</f>
        <v>0</v>
      </c>
      <c r="D41" s="788">
        <f>SUM(D40:D40)</f>
        <v>0</v>
      </c>
      <c r="E41" s="788"/>
      <c r="F41" s="789">
        <v>0</v>
      </c>
      <c r="K41" s="324"/>
    </row>
    <row r="42" spans="1:11" s="225" customFormat="1" ht="15.75" x14ac:dyDescent="0.25">
      <c r="A42" s="768"/>
      <c r="B42" s="769"/>
      <c r="C42" s="775"/>
      <c r="D42" s="775"/>
      <c r="E42" s="775"/>
      <c r="F42" s="4"/>
      <c r="K42" s="324"/>
    </row>
    <row r="43" spans="1:11" s="225" customFormat="1" ht="15.75" x14ac:dyDescent="0.25">
      <c r="A43" s="987" t="s">
        <v>303</v>
      </c>
      <c r="B43" s="987"/>
      <c r="C43" s="987"/>
      <c r="D43" s="987"/>
      <c r="E43" s="987"/>
      <c r="F43" s="987"/>
      <c r="K43" s="324"/>
    </row>
    <row r="44" spans="1:11" s="225" customFormat="1" ht="15.75" x14ac:dyDescent="0.25">
      <c r="A44" s="762" t="s">
        <v>13</v>
      </c>
      <c r="B44" s="763"/>
      <c r="C44" s="774"/>
      <c r="D44" s="131"/>
      <c r="E44" s="131"/>
      <c r="F44" s="771"/>
      <c r="G44" s="169"/>
    </row>
    <row r="45" spans="1:11" s="169" customFormat="1" ht="15.75" x14ac:dyDescent="0.25">
      <c r="A45" s="786" t="s">
        <v>5</v>
      </c>
      <c r="B45" s="787"/>
      <c r="C45" s="788">
        <f>SUM(C44:C44)</f>
        <v>0</v>
      </c>
      <c r="D45" s="788">
        <f>SUM(D44:D44)</f>
        <v>0</v>
      </c>
      <c r="E45" s="788"/>
      <c r="F45" s="789">
        <v>0</v>
      </c>
      <c r="G45" s="225"/>
      <c r="K45" s="217"/>
    </row>
    <row r="46" spans="1:11" s="225" customFormat="1" ht="15.75" x14ac:dyDescent="0.25">
      <c r="A46" s="762"/>
      <c r="B46" s="763"/>
      <c r="C46" s="774"/>
      <c r="D46" s="131"/>
      <c r="E46" s="131"/>
      <c r="F46" s="762"/>
      <c r="G46" s="169"/>
      <c r="K46" s="324"/>
    </row>
    <row r="47" spans="1:11" s="225" customFormat="1" ht="15.75" x14ac:dyDescent="0.25">
      <c r="A47" s="987" t="s">
        <v>304</v>
      </c>
      <c r="B47" s="987"/>
      <c r="C47" s="987"/>
      <c r="D47" s="987"/>
      <c r="E47" s="987"/>
      <c r="F47" s="987"/>
      <c r="H47" s="169"/>
      <c r="I47" s="169"/>
      <c r="J47" s="169"/>
      <c r="K47" s="324"/>
    </row>
    <row r="48" spans="1:11" s="225" customFormat="1" ht="15.75" x14ac:dyDescent="0.25">
      <c r="A48" s="762" t="s">
        <v>13</v>
      </c>
      <c r="B48" s="765"/>
      <c r="C48" s="766"/>
      <c r="D48" s="131"/>
      <c r="E48" s="131"/>
      <c r="F48" s="771"/>
      <c r="K48" s="324"/>
    </row>
    <row r="49" spans="1:11" s="225" customFormat="1" ht="15.75" x14ac:dyDescent="0.25">
      <c r="A49" s="786" t="s">
        <v>5</v>
      </c>
      <c r="B49" s="787"/>
      <c r="C49" s="788">
        <f>SUM(C48:C48)</f>
        <v>0</v>
      </c>
      <c r="D49" s="788">
        <f>SUM(D48:D48)</f>
        <v>0</v>
      </c>
      <c r="E49" s="788"/>
      <c r="F49" s="789">
        <v>0</v>
      </c>
      <c r="K49" s="324"/>
    </row>
    <row r="50" spans="1:11" s="225" customFormat="1" ht="15.75" x14ac:dyDescent="0.25">
      <c r="A50" s="762"/>
      <c r="B50" s="763"/>
      <c r="C50" s="774"/>
      <c r="D50" s="131"/>
      <c r="E50" s="131"/>
      <c r="F50" s="762"/>
      <c r="K50" s="324"/>
    </row>
    <row r="51" spans="1:11" s="225" customFormat="1" ht="15.75" x14ac:dyDescent="0.25">
      <c r="A51" s="987" t="s">
        <v>305</v>
      </c>
      <c r="B51" s="987"/>
      <c r="C51" s="987"/>
      <c r="D51" s="987"/>
      <c r="E51" s="987"/>
      <c r="F51" s="987"/>
      <c r="K51" s="324"/>
    </row>
    <row r="52" spans="1:11" s="225" customFormat="1" ht="15.75" x14ac:dyDescent="0.25">
      <c r="A52" s="762" t="s">
        <v>13</v>
      </c>
      <c r="B52" s="765"/>
      <c r="C52" s="131"/>
      <c r="D52" s="131"/>
      <c r="E52" s="131"/>
      <c r="F52" s="771"/>
      <c r="K52" s="324"/>
    </row>
    <row r="53" spans="1:11" s="225" customFormat="1" ht="12" customHeight="1" x14ac:dyDescent="0.25">
      <c r="A53" s="786" t="s">
        <v>5</v>
      </c>
      <c r="B53" s="787"/>
      <c r="C53" s="788">
        <f>SUM(C52:C52)</f>
        <v>0</v>
      </c>
      <c r="D53" s="788">
        <f>SUM(D52:D52)</f>
        <v>0</v>
      </c>
      <c r="E53" s="788"/>
      <c r="F53" s="789">
        <v>0</v>
      </c>
      <c r="K53" s="324"/>
    </row>
    <row r="54" spans="1:11" s="225" customFormat="1" ht="15.75" x14ac:dyDescent="0.25">
      <c r="A54" s="776"/>
      <c r="B54" s="773"/>
      <c r="C54" s="270"/>
      <c r="D54" s="131"/>
      <c r="E54" s="131"/>
      <c r="F54" s="762"/>
      <c r="K54" s="324"/>
    </row>
    <row r="55" spans="1:11" s="225" customFormat="1" ht="15.75" x14ac:dyDescent="0.25">
      <c r="A55" s="987" t="s">
        <v>360</v>
      </c>
      <c r="B55" s="987"/>
      <c r="C55" s="987"/>
      <c r="D55" s="987"/>
      <c r="E55" s="987"/>
      <c r="F55" s="987"/>
      <c r="K55" s="324"/>
    </row>
    <row r="56" spans="1:11" s="225" customFormat="1" ht="15.75" x14ac:dyDescent="0.25">
      <c r="A56" s="776" t="s">
        <v>13</v>
      </c>
      <c r="B56" s="763"/>
      <c r="C56" s="131"/>
      <c r="D56" s="131"/>
      <c r="E56" s="131"/>
      <c r="F56" s="771">
        <v>0</v>
      </c>
      <c r="K56" s="324"/>
    </row>
    <row r="57" spans="1:11" s="225" customFormat="1" ht="15.75" x14ac:dyDescent="0.25">
      <c r="A57" s="786" t="s">
        <v>5</v>
      </c>
      <c r="B57" s="787"/>
      <c r="C57" s="788">
        <f>SUM(C56:C56)</f>
        <v>0</v>
      </c>
      <c r="D57" s="788">
        <f>SUM(D56:D56)</f>
        <v>0</v>
      </c>
      <c r="E57" s="788"/>
      <c r="F57" s="789">
        <v>0</v>
      </c>
      <c r="K57" s="324"/>
    </row>
    <row r="58" spans="1:11" s="225" customFormat="1" ht="15.75" x14ac:dyDescent="0.25">
      <c r="A58" s="762"/>
      <c r="B58" s="763"/>
      <c r="C58" s="131"/>
      <c r="D58" s="131"/>
      <c r="E58" s="131"/>
      <c r="F58" s="762"/>
      <c r="K58" s="324"/>
    </row>
    <row r="59" spans="1:11" s="225" customFormat="1" ht="15.75" x14ac:dyDescent="0.25">
      <c r="A59" s="987" t="s">
        <v>361</v>
      </c>
      <c r="B59" s="987"/>
      <c r="C59" s="987"/>
      <c r="D59" s="987"/>
      <c r="E59" s="987"/>
      <c r="F59" s="987"/>
      <c r="K59" s="324"/>
    </row>
    <row r="60" spans="1:11" s="225" customFormat="1" ht="15.75" x14ac:dyDescent="0.25">
      <c r="A60" s="762" t="s">
        <v>13</v>
      </c>
      <c r="B60" s="763" t="s">
        <v>829</v>
      </c>
      <c r="C60" s="131">
        <v>50000</v>
      </c>
      <c r="D60" s="131">
        <v>50000</v>
      </c>
      <c r="E60" s="131"/>
      <c r="F60" s="771">
        <v>0</v>
      </c>
      <c r="K60" s="324"/>
    </row>
    <row r="61" spans="1:11" s="225" customFormat="1" ht="14.25" customHeight="1" x14ac:dyDescent="0.25">
      <c r="A61" s="786" t="s">
        <v>5</v>
      </c>
      <c r="B61" s="787"/>
      <c r="C61" s="788">
        <f>SUM(C60:C60)</f>
        <v>50000</v>
      </c>
      <c r="D61" s="788">
        <f>SUM(D60:D60)</f>
        <v>50000</v>
      </c>
      <c r="E61" s="788"/>
      <c r="F61" s="789">
        <v>0</v>
      </c>
      <c r="K61" s="324"/>
    </row>
    <row r="62" spans="1:11" s="225" customFormat="1" ht="15.75" x14ac:dyDescent="0.25">
      <c r="A62" s="762"/>
      <c r="B62" s="765"/>
      <c r="C62" s="131"/>
      <c r="D62" s="131"/>
      <c r="E62" s="131"/>
      <c r="F62" s="762"/>
      <c r="K62" s="324"/>
    </row>
    <row r="63" spans="1:11" s="225" customFormat="1" ht="15.75" x14ac:dyDescent="0.25">
      <c r="A63" s="786" t="s">
        <v>365</v>
      </c>
      <c r="B63" s="787"/>
      <c r="C63" s="809">
        <f>C9+C13+C22+C33+C37+C41+C45+C49+C53+C57+C61</f>
        <v>19060000</v>
      </c>
      <c r="D63" s="809">
        <f>D9+D13+D22+D33+D37+D41+D45+D49+D53+D57+D61</f>
        <v>19060000</v>
      </c>
      <c r="E63" s="809"/>
      <c r="F63" s="810">
        <f>D63/C63</f>
        <v>1</v>
      </c>
      <c r="K63" s="324"/>
    </row>
    <row r="64" spans="1:11" s="225" customFormat="1" ht="15.75" x14ac:dyDescent="0.25">
      <c r="A64" s="768"/>
      <c r="B64" s="769"/>
      <c r="C64" s="270"/>
      <c r="D64" s="270"/>
      <c r="E64" s="270"/>
      <c r="F64" s="771"/>
      <c r="K64" s="324"/>
    </row>
    <row r="65" spans="1:11" s="225" customFormat="1" ht="15.75" x14ac:dyDescent="0.25">
      <c r="A65" s="768"/>
      <c r="B65" s="769"/>
      <c r="C65" s="270"/>
      <c r="D65" s="270"/>
      <c r="E65" s="270"/>
      <c r="F65" s="771"/>
      <c r="K65" s="324"/>
    </row>
    <row r="66" spans="1:11" s="225" customFormat="1" ht="15.75" x14ac:dyDescent="0.25">
      <c r="A66" s="768"/>
      <c r="B66" s="769"/>
      <c r="C66" s="270"/>
      <c r="D66" s="270"/>
      <c r="E66" s="270"/>
      <c r="F66" s="771"/>
      <c r="G66" s="226"/>
      <c r="K66" s="324"/>
    </row>
    <row r="67" spans="1:11" s="226" customFormat="1" ht="15.75" x14ac:dyDescent="0.25">
      <c r="A67" s="768"/>
      <c r="B67" s="769"/>
      <c r="C67" s="270"/>
      <c r="D67" s="270"/>
      <c r="E67" s="270"/>
      <c r="F67" s="771"/>
      <c r="G67" s="225"/>
      <c r="K67" s="567"/>
    </row>
    <row r="68" spans="1:11" s="225" customFormat="1" ht="15.75" x14ac:dyDescent="0.25">
      <c r="A68" s="768"/>
      <c r="B68" s="769"/>
      <c r="C68" s="270"/>
      <c r="D68" s="270"/>
      <c r="E68" s="270"/>
      <c r="F68" s="771"/>
      <c r="K68" s="324"/>
    </row>
    <row r="69" spans="1:11" s="225" customFormat="1" ht="15.75" x14ac:dyDescent="0.25">
      <c r="A69" s="768"/>
      <c r="B69" s="769"/>
      <c r="C69" s="270"/>
      <c r="D69" s="270"/>
      <c r="E69" s="270"/>
      <c r="F69" s="771"/>
      <c r="K69" s="324"/>
    </row>
    <row r="70" spans="1:11" s="225" customFormat="1" ht="12" customHeight="1" x14ac:dyDescent="0.25">
      <c r="A70" s="768"/>
      <c r="B70" s="769"/>
      <c r="C70" s="270"/>
      <c r="D70" s="270"/>
      <c r="E70" s="270"/>
      <c r="F70" s="771"/>
      <c r="K70" s="324"/>
    </row>
    <row r="71" spans="1:11" s="225" customFormat="1" ht="15.75" x14ac:dyDescent="0.25">
      <c r="A71" s="768"/>
      <c r="B71" s="769"/>
      <c r="C71" s="270"/>
      <c r="D71" s="270"/>
      <c r="E71" s="270"/>
      <c r="F71" s="771"/>
      <c r="G71" s="226"/>
      <c r="K71" s="324"/>
    </row>
    <row r="72" spans="1:11" s="226" customFormat="1" ht="15.75" x14ac:dyDescent="0.25">
      <c r="A72" s="768"/>
      <c r="B72" s="769"/>
      <c r="C72" s="270"/>
      <c r="D72" s="270"/>
      <c r="E72" s="270"/>
      <c r="F72" s="771"/>
      <c r="G72" s="225"/>
      <c r="K72" s="567"/>
    </row>
    <row r="73" spans="1:11" s="225" customFormat="1" ht="15.75" x14ac:dyDescent="0.25">
      <c r="A73" s="768"/>
      <c r="B73" s="769"/>
      <c r="C73" s="270"/>
      <c r="D73" s="270"/>
      <c r="E73" s="270"/>
      <c r="F73" s="771"/>
      <c r="K73" s="324"/>
    </row>
    <row r="74" spans="1:11" s="225" customFormat="1" ht="15.75" x14ac:dyDescent="0.25">
      <c r="A74" s="764" t="s">
        <v>203</v>
      </c>
      <c r="B74" s="763"/>
      <c r="C74" s="131"/>
      <c r="D74" s="131"/>
      <c r="E74" s="131"/>
      <c r="F74" s="762"/>
      <c r="K74" s="324"/>
    </row>
    <row r="75" spans="1:11" s="225" customFormat="1" ht="15.75" customHeight="1" x14ac:dyDescent="0.25">
      <c r="A75" s="764"/>
      <c r="B75" s="763"/>
      <c r="C75" s="131"/>
      <c r="D75" s="131"/>
      <c r="E75" s="131"/>
      <c r="F75" s="762"/>
      <c r="K75" s="324"/>
    </row>
    <row r="76" spans="1:11" s="225" customFormat="1" ht="15.75" x14ac:dyDescent="0.25">
      <c r="A76" s="987" t="s">
        <v>366</v>
      </c>
      <c r="B76" s="987"/>
      <c r="C76" s="987"/>
      <c r="D76" s="987"/>
      <c r="E76" s="987"/>
      <c r="F76" s="987"/>
      <c r="K76" s="324"/>
    </row>
    <row r="77" spans="1:11" s="225" customFormat="1" ht="15.75" x14ac:dyDescent="0.25">
      <c r="A77" s="762" t="s">
        <v>13</v>
      </c>
      <c r="B77" s="763"/>
      <c r="C77" s="131"/>
      <c r="D77" s="131"/>
      <c r="E77" s="131"/>
      <c r="F77" s="771"/>
      <c r="G77" s="169"/>
      <c r="K77" s="324"/>
    </row>
    <row r="78" spans="1:11" s="169" customFormat="1" ht="15.75" x14ac:dyDescent="0.25">
      <c r="A78" s="786" t="s">
        <v>5</v>
      </c>
      <c r="B78" s="787"/>
      <c r="C78" s="788">
        <f>SUM(C77:C77)</f>
        <v>0</v>
      </c>
      <c r="D78" s="788">
        <f>SUM(D77:D77)</f>
        <v>0</v>
      </c>
      <c r="E78" s="788"/>
      <c r="F78" s="789">
        <v>0</v>
      </c>
      <c r="K78" s="217"/>
    </row>
    <row r="79" spans="1:11" s="169" customFormat="1" ht="15.75" x14ac:dyDescent="0.25">
      <c r="A79" s="764"/>
      <c r="B79" s="763"/>
      <c r="C79" s="131"/>
      <c r="D79" s="131"/>
      <c r="E79" s="131"/>
      <c r="F79" s="762"/>
      <c r="K79" s="217"/>
    </row>
    <row r="80" spans="1:11" s="169" customFormat="1" ht="15.75" x14ac:dyDescent="0.25">
      <c r="A80" s="987" t="s">
        <v>901</v>
      </c>
      <c r="B80" s="987"/>
      <c r="C80" s="987"/>
      <c r="D80" s="987"/>
      <c r="E80" s="987"/>
      <c r="F80" s="987"/>
      <c r="H80" s="217"/>
      <c r="K80" s="217"/>
    </row>
    <row r="81" spans="1:11" s="169" customFormat="1" ht="15.75" x14ac:dyDescent="0.25">
      <c r="A81" s="762" t="s">
        <v>13</v>
      </c>
      <c r="B81" s="763" t="s">
        <v>941</v>
      </c>
      <c r="C81" s="131">
        <v>15248000</v>
      </c>
      <c r="D81" s="131">
        <v>15248000</v>
      </c>
      <c r="E81" s="131"/>
      <c r="F81" s="771"/>
      <c r="K81" s="217"/>
    </row>
    <row r="82" spans="1:11" s="169" customFormat="1" ht="15.75" x14ac:dyDescent="0.25">
      <c r="A82" s="762" t="s">
        <v>14</v>
      </c>
      <c r="B82" s="763" t="s">
        <v>909</v>
      </c>
      <c r="C82" s="131">
        <v>321000</v>
      </c>
      <c r="D82" s="131">
        <v>321000</v>
      </c>
      <c r="E82" s="131"/>
      <c r="F82" s="771"/>
      <c r="K82" s="217"/>
    </row>
    <row r="83" spans="1:11" s="169" customFormat="1" ht="15.75" x14ac:dyDescent="0.25">
      <c r="A83" s="762"/>
      <c r="B83" s="763"/>
      <c r="C83" s="131"/>
      <c r="D83" s="131"/>
      <c r="E83" s="131"/>
      <c r="F83" s="771"/>
      <c r="K83" s="217"/>
    </row>
    <row r="84" spans="1:11" s="169" customFormat="1" ht="15.75" x14ac:dyDescent="0.25">
      <c r="A84" s="786" t="s">
        <v>5</v>
      </c>
      <c r="B84" s="787"/>
      <c r="C84" s="788">
        <f>SUM(C81:C83)</f>
        <v>15569000</v>
      </c>
      <c r="D84" s="788">
        <f>SUM(D81:D83)</f>
        <v>15569000</v>
      </c>
      <c r="E84" s="788"/>
      <c r="F84" s="789">
        <v>0</v>
      </c>
      <c r="K84" s="217"/>
    </row>
    <row r="85" spans="1:11" s="169" customFormat="1" ht="14.25" customHeight="1" x14ac:dyDescent="0.25">
      <c r="A85" s="762"/>
      <c r="B85" s="763"/>
      <c r="C85" s="131"/>
      <c r="D85" s="131"/>
      <c r="E85" s="131"/>
      <c r="F85" s="762"/>
      <c r="K85" s="217"/>
    </row>
    <row r="86" spans="1:11" s="169" customFormat="1" ht="15.75" x14ac:dyDescent="0.25">
      <c r="A86" s="988" t="s">
        <v>368</v>
      </c>
      <c r="B86" s="988"/>
      <c r="C86" s="988"/>
      <c r="D86" s="988"/>
      <c r="E86" s="988"/>
      <c r="F86" s="988"/>
      <c r="K86" s="217"/>
    </row>
    <row r="87" spans="1:11" s="169" customFormat="1" ht="15.75" x14ac:dyDescent="0.25">
      <c r="A87" s="762" t="s">
        <v>13</v>
      </c>
      <c r="B87" s="763" t="s">
        <v>954</v>
      </c>
      <c r="C87" s="4">
        <v>0</v>
      </c>
      <c r="D87" s="4">
        <v>130000</v>
      </c>
      <c r="E87" s="4"/>
      <c r="F87" s="771"/>
      <c r="G87" s="225"/>
      <c r="K87" s="217"/>
    </row>
    <row r="88" spans="1:11" s="225" customFormat="1" ht="15.75" x14ac:dyDescent="0.25">
      <c r="A88" s="786" t="s">
        <v>5</v>
      </c>
      <c r="B88" s="787"/>
      <c r="C88" s="788">
        <f>SUM(C87:C87)</f>
        <v>0</v>
      </c>
      <c r="D88" s="788">
        <f>SUM(D87:D87)</f>
        <v>130000</v>
      </c>
      <c r="E88" s="788"/>
      <c r="F88" s="810">
        <v>0</v>
      </c>
      <c r="H88" s="324"/>
      <c r="K88" s="324"/>
    </row>
    <row r="89" spans="1:11" s="225" customFormat="1" ht="12" customHeight="1" x14ac:dyDescent="0.25">
      <c r="A89" s="4"/>
      <c r="B89" s="765"/>
      <c r="C89" s="131"/>
      <c r="D89" s="131"/>
      <c r="E89" s="131"/>
      <c r="F89" s="131"/>
      <c r="G89" s="169"/>
      <c r="K89" s="324"/>
    </row>
    <row r="90" spans="1:11" s="169" customFormat="1" ht="15.75" x14ac:dyDescent="0.25">
      <c r="A90" s="786" t="s">
        <v>404</v>
      </c>
      <c r="B90" s="787"/>
      <c r="C90" s="809">
        <f>C78+C84+C88</f>
        <v>15569000</v>
      </c>
      <c r="D90" s="809">
        <f>D78+D84+D88</f>
        <v>15699000</v>
      </c>
      <c r="E90" s="809"/>
      <c r="F90" s="810">
        <v>0</v>
      </c>
      <c r="K90" s="217"/>
    </row>
    <row r="91" spans="1:11" s="169" customFormat="1" ht="15.75" x14ac:dyDescent="0.25">
      <c r="A91" s="4"/>
      <c r="B91" s="765"/>
      <c r="C91" s="766"/>
      <c r="D91" s="131"/>
      <c r="E91" s="131"/>
      <c r="F91" s="771"/>
      <c r="K91" s="217"/>
    </row>
    <row r="92" spans="1:11" s="169" customFormat="1" ht="15.75" x14ac:dyDescent="0.25">
      <c r="A92" s="811" t="s">
        <v>277</v>
      </c>
      <c r="B92" s="812"/>
      <c r="C92" s="813">
        <f>C63+C90</f>
        <v>34629000</v>
      </c>
      <c r="D92" s="813">
        <f>D63+D90</f>
        <v>34759000</v>
      </c>
      <c r="E92" s="813"/>
      <c r="F92" s="814">
        <f>D92/C92</f>
        <v>1.0037540789511681</v>
      </c>
      <c r="K92" s="217"/>
    </row>
    <row r="93" spans="1:11" s="169" customFormat="1" ht="12" customHeight="1" x14ac:dyDescent="0.25">
      <c r="A93" s="767"/>
      <c r="B93" s="765"/>
      <c r="C93" s="270"/>
      <c r="D93" s="131"/>
      <c r="E93" s="131"/>
      <c r="F93" s="4"/>
      <c r="K93" s="217"/>
    </row>
    <row r="94" spans="1:11" s="169" customFormat="1" ht="17.25" customHeight="1" x14ac:dyDescent="0.25">
      <c r="A94" s="989" t="s">
        <v>394</v>
      </c>
      <c r="B94" s="990"/>
      <c r="C94" s="270">
        <v>13610000</v>
      </c>
      <c r="D94" s="270">
        <v>13610000</v>
      </c>
      <c r="E94" s="270"/>
      <c r="F94" s="815">
        <v>0</v>
      </c>
      <c r="K94" s="217"/>
    </row>
    <row r="95" spans="1:11" s="169" customFormat="1" ht="14.25" customHeight="1" x14ac:dyDescent="0.25">
      <c r="A95" s="989" t="s">
        <v>395</v>
      </c>
      <c r="B95" s="990"/>
      <c r="C95" s="270">
        <v>300000</v>
      </c>
      <c r="D95" s="270">
        <v>300000</v>
      </c>
      <c r="E95" s="270"/>
      <c r="F95" s="815">
        <v>0</v>
      </c>
      <c r="K95" s="217"/>
    </row>
    <row r="96" spans="1:11" s="169" customFormat="1" ht="15.75" x14ac:dyDescent="0.25">
      <c r="A96" s="4"/>
      <c r="B96" s="816" t="s">
        <v>630</v>
      </c>
      <c r="C96" s="770">
        <f>SUM(C94:C95)</f>
        <v>13910000</v>
      </c>
      <c r="D96" s="770">
        <f>SUM(D94:D95)</f>
        <v>13910000</v>
      </c>
      <c r="E96" s="770"/>
      <c r="F96" s="817">
        <v>0</v>
      </c>
      <c r="G96" s="225"/>
      <c r="K96" s="217"/>
    </row>
    <row r="97" spans="1:11" s="225" customFormat="1" ht="12" customHeight="1" x14ac:dyDescent="0.25">
      <c r="A97" s="4"/>
      <c r="B97" s="763"/>
      <c r="C97" s="766"/>
      <c r="D97" s="766"/>
      <c r="E97" s="766"/>
      <c r="F97" s="762"/>
      <c r="K97" s="324"/>
    </row>
    <row r="98" spans="1:11" s="225" customFormat="1" ht="15.75" x14ac:dyDescent="0.25">
      <c r="A98" s="4"/>
      <c r="B98" s="765"/>
      <c r="C98" s="131"/>
      <c r="D98" s="131"/>
      <c r="E98" s="131"/>
      <c r="F98" s="4"/>
      <c r="K98" s="324"/>
    </row>
    <row r="99" spans="1:11" s="225" customFormat="1" ht="15.75" x14ac:dyDescent="0.25">
      <c r="A99" s="4"/>
      <c r="B99" s="765"/>
      <c r="C99" s="131"/>
      <c r="D99" s="131"/>
      <c r="E99" s="131"/>
      <c r="F99" s="4"/>
      <c r="K99" s="324"/>
    </row>
    <row r="100" spans="1:11" s="225" customFormat="1" x14ac:dyDescent="0.2">
      <c r="A100" s="169"/>
      <c r="B100" s="174"/>
      <c r="C100" s="217"/>
      <c r="D100" s="217"/>
      <c r="E100" s="217"/>
      <c r="F100" s="169"/>
      <c r="K100" s="324"/>
    </row>
    <row r="101" spans="1:11" s="225" customFormat="1" ht="12" hidden="1" customHeight="1" x14ac:dyDescent="0.2">
      <c r="A101" s="429"/>
      <c r="B101" s="388"/>
      <c r="C101" s="171"/>
      <c r="D101" s="171"/>
      <c r="E101" s="171"/>
      <c r="F101" s="169"/>
      <c r="K101" s="324"/>
    </row>
    <row r="102" spans="1:11" s="225" customFormat="1" ht="12" hidden="1" customHeight="1" x14ac:dyDescent="0.2">
      <c r="A102" s="429"/>
      <c r="B102" s="388"/>
      <c r="C102" s="171"/>
      <c r="D102" s="217"/>
      <c r="E102" s="217"/>
      <c r="F102" s="169"/>
      <c r="K102" s="324"/>
    </row>
    <row r="103" spans="1:11" s="225" customFormat="1" ht="12" hidden="1" customHeight="1" x14ac:dyDescent="0.2">
      <c r="A103" s="327"/>
      <c r="B103" s="174"/>
      <c r="C103" s="217"/>
      <c r="D103" s="217"/>
      <c r="E103" s="217"/>
      <c r="F103" s="169"/>
      <c r="K103" s="324"/>
    </row>
    <row r="104" spans="1:11" s="225" customFormat="1" ht="12" hidden="1" customHeight="1" x14ac:dyDescent="0.2">
      <c r="A104" s="169"/>
      <c r="B104" s="174"/>
      <c r="C104" s="217"/>
      <c r="D104" s="217"/>
      <c r="E104" s="217"/>
      <c r="F104" s="169"/>
      <c r="K104" s="324"/>
    </row>
    <row r="105" spans="1:11" s="225" customFormat="1" ht="12" hidden="1" customHeight="1" x14ac:dyDescent="0.2">
      <c r="B105" s="325"/>
      <c r="C105" s="169"/>
      <c r="D105" s="217"/>
      <c r="E105" s="217"/>
      <c r="K105" s="324"/>
    </row>
    <row r="106" spans="1:11" s="225" customFormat="1" ht="12" hidden="1" customHeight="1" x14ac:dyDescent="0.2">
      <c r="A106" s="429"/>
      <c r="B106" s="388"/>
      <c r="C106" s="171"/>
      <c r="D106" s="171"/>
      <c r="E106" s="171"/>
      <c r="K106" s="324"/>
    </row>
    <row r="107" spans="1:11" s="225" customFormat="1" ht="12" hidden="1" customHeight="1" x14ac:dyDescent="0.2">
      <c r="B107" s="325"/>
      <c r="C107" s="171"/>
      <c r="D107" s="217"/>
      <c r="E107" s="217"/>
      <c r="K107" s="324"/>
    </row>
    <row r="108" spans="1:11" s="225" customFormat="1" ht="12" hidden="1" customHeight="1" thickBot="1" x14ac:dyDescent="0.25">
      <c r="A108" s="326"/>
      <c r="B108" s="325"/>
      <c r="C108" s="171"/>
      <c r="D108" s="171"/>
      <c r="E108" s="171"/>
      <c r="K108" s="324"/>
    </row>
    <row r="109" spans="1:11" s="225" customFormat="1" ht="12" customHeight="1" x14ac:dyDescent="0.2">
      <c r="B109" s="325"/>
      <c r="C109" s="217"/>
      <c r="D109" s="217"/>
      <c r="E109" s="217"/>
      <c r="K109" s="324"/>
    </row>
    <row r="110" spans="1:11" s="225" customFormat="1" ht="12" customHeight="1" x14ac:dyDescent="0.25">
      <c r="A110" s="227"/>
      <c r="B110" s="385"/>
      <c r="C110" s="171"/>
      <c r="D110" s="171"/>
      <c r="E110" s="171"/>
      <c r="G110" s="12"/>
      <c r="K110" s="324"/>
    </row>
    <row r="111" spans="1:11" ht="25.5" hidden="1" customHeight="1" x14ac:dyDescent="0.25">
      <c r="A111" s="225"/>
      <c r="B111" s="389"/>
      <c r="C111" s="171"/>
      <c r="D111" s="217"/>
      <c r="E111" s="217"/>
      <c r="F111" s="225"/>
    </row>
    <row r="112" spans="1:11" ht="12" customHeight="1" x14ac:dyDescent="0.25">
      <c r="A112" s="225"/>
      <c r="B112" s="390"/>
      <c r="C112" s="171"/>
      <c r="D112" s="171"/>
      <c r="E112" s="171"/>
      <c r="F112" s="225"/>
    </row>
    <row r="113" spans="1:6" ht="12" customHeight="1" x14ac:dyDescent="0.25">
      <c r="A113" s="225"/>
      <c r="B113" s="388"/>
      <c r="C113" s="171"/>
      <c r="D113" s="171"/>
      <c r="E113" s="171"/>
      <c r="F113" s="225"/>
    </row>
    <row r="114" spans="1:6" ht="12" customHeight="1" x14ac:dyDescent="0.25">
      <c r="A114" s="225"/>
      <c r="B114" s="388"/>
      <c r="C114" s="171"/>
      <c r="D114" s="171"/>
      <c r="E114" s="171"/>
      <c r="F114" s="225"/>
    </row>
    <row r="115" spans="1:6" ht="12" customHeight="1" x14ac:dyDescent="0.25">
      <c r="A115" s="225"/>
      <c r="B115" s="388"/>
      <c r="C115" s="171"/>
      <c r="D115" s="171"/>
      <c r="E115" s="171"/>
      <c r="F115" s="324"/>
    </row>
    <row r="116" spans="1:6" ht="12" customHeight="1" x14ac:dyDescent="0.25">
      <c r="A116" s="225"/>
      <c r="B116" s="325"/>
      <c r="C116" s="171"/>
      <c r="D116" s="171"/>
      <c r="E116" s="171"/>
      <c r="F116" s="225"/>
    </row>
    <row r="117" spans="1:6" ht="12" customHeight="1" x14ac:dyDescent="0.25">
      <c r="A117" s="225"/>
      <c r="B117" s="325"/>
      <c r="C117" s="169"/>
      <c r="D117" s="217"/>
      <c r="E117" s="217"/>
      <c r="F117" s="225"/>
    </row>
    <row r="118" spans="1:6" ht="12" customHeight="1" x14ac:dyDescent="0.25">
      <c r="A118" s="225"/>
      <c r="B118" s="325"/>
      <c r="C118" s="169"/>
      <c r="D118" s="217"/>
      <c r="E118" s="217"/>
      <c r="F118" s="225"/>
    </row>
    <row r="178" ht="12" hidden="1" customHeight="1" x14ac:dyDescent="0.25"/>
    <row r="179" ht="12" hidden="1" customHeight="1" x14ac:dyDescent="0.25"/>
    <row r="180" ht="12" hidden="1" customHeight="1" thickBot="1" x14ac:dyDescent="0.3"/>
    <row r="183" ht="30" hidden="1" customHeight="1" x14ac:dyDescent="0.25"/>
    <row r="202" ht="12.75" customHeight="1" x14ac:dyDescent="0.25"/>
    <row r="203" ht="12.75" customHeight="1" x14ac:dyDescent="0.25"/>
    <row r="204" ht="12.75" hidden="1" customHeight="1" x14ac:dyDescent="0.25"/>
    <row r="205" ht="12.75" hidden="1" customHeight="1" x14ac:dyDescent="0.25"/>
    <row r="206" ht="12.75" hidden="1" customHeight="1" x14ac:dyDescent="0.25"/>
    <row r="207" ht="12.75" hidden="1" customHeight="1" x14ac:dyDescent="0.25"/>
    <row r="208" ht="12.75" hidden="1" customHeight="1" thickBot="1" x14ac:dyDescent="0.3"/>
    <row r="215" ht="12" hidden="1" customHeight="1" x14ac:dyDescent="0.25"/>
    <row r="216" ht="12" hidden="1" customHeight="1" x14ac:dyDescent="0.25"/>
    <row r="217" ht="12" hidden="1" customHeight="1" x14ac:dyDescent="0.25"/>
    <row r="218" ht="12" hidden="1" customHeight="1" x14ac:dyDescent="0.25"/>
    <row r="219" ht="12" hidden="1" customHeight="1" x14ac:dyDescent="0.25"/>
    <row r="220" ht="12" hidden="1" customHeight="1" x14ac:dyDescent="0.25"/>
    <row r="221" ht="12" hidden="1" customHeight="1" x14ac:dyDescent="0.25"/>
    <row r="222" ht="12" hidden="1" customHeight="1" x14ac:dyDescent="0.25"/>
    <row r="223" ht="12" hidden="1" customHeight="1" x14ac:dyDescent="0.25"/>
    <row r="224" ht="12" hidden="1" customHeight="1" thickBot="1" x14ac:dyDescent="0.3"/>
    <row r="237" ht="12" hidden="1" customHeight="1" x14ac:dyDescent="0.25"/>
    <row r="238" ht="12" hidden="1" customHeight="1" x14ac:dyDescent="0.25"/>
    <row r="239" ht="12" hidden="1" customHeight="1" x14ac:dyDescent="0.25"/>
    <row r="240" ht="12" hidden="1" customHeight="1" x14ac:dyDescent="0.25"/>
    <row r="241" ht="12" hidden="1" customHeight="1" x14ac:dyDescent="0.25"/>
    <row r="242" ht="12" hidden="1" customHeight="1" x14ac:dyDescent="0.25"/>
    <row r="243" ht="12" hidden="1" customHeight="1" x14ac:dyDescent="0.25"/>
    <row r="244" ht="12" hidden="1" customHeight="1" thickBot="1" x14ac:dyDescent="0.3"/>
    <row r="295" ht="12" hidden="1" customHeight="1" x14ac:dyDescent="0.25"/>
    <row r="296" ht="12" hidden="1" customHeight="1" x14ac:dyDescent="0.25"/>
    <row r="297" ht="12" hidden="1" customHeight="1" x14ac:dyDescent="0.25"/>
    <row r="298" ht="12" hidden="1" customHeight="1" x14ac:dyDescent="0.25"/>
    <row r="299" ht="12" hidden="1" customHeight="1" x14ac:dyDescent="0.25"/>
    <row r="300" ht="12" hidden="1" customHeight="1" x14ac:dyDescent="0.25"/>
    <row r="301" ht="12" hidden="1" customHeight="1" thickBot="1" x14ac:dyDescent="0.3"/>
    <row r="324" ht="26.25" customHeight="1" x14ac:dyDescent="0.25"/>
    <row r="325" ht="30.75" hidden="1" customHeight="1" x14ac:dyDescent="0.25"/>
    <row r="327" ht="12" hidden="1" customHeight="1" x14ac:dyDescent="0.25"/>
    <row r="328" ht="12" hidden="1" customHeight="1" x14ac:dyDescent="0.25"/>
    <row r="332" ht="12" hidden="1" customHeight="1" thickBot="1" x14ac:dyDescent="0.3"/>
    <row r="421" ht="12" hidden="1" customHeight="1" x14ac:dyDescent="0.25"/>
  </sheetData>
  <mergeCells count="20">
    <mergeCell ref="A51:F51"/>
    <mergeCell ref="A47:F47"/>
    <mergeCell ref="A55:F55"/>
    <mergeCell ref="A59:F59"/>
    <mergeCell ref="A76:F76"/>
    <mergeCell ref="A86:F86"/>
    <mergeCell ref="A80:F80"/>
    <mergeCell ref="A95:B95"/>
    <mergeCell ref="A1:F1"/>
    <mergeCell ref="A2:F2"/>
    <mergeCell ref="A3:F3"/>
    <mergeCell ref="A4:F4"/>
    <mergeCell ref="A94:B94"/>
    <mergeCell ref="A7:F7"/>
    <mergeCell ref="A11:F11"/>
    <mergeCell ref="A15:F15"/>
    <mergeCell ref="A24:F24"/>
    <mergeCell ref="A35:F35"/>
    <mergeCell ref="A39:F39"/>
    <mergeCell ref="A43:F43"/>
  </mergeCells>
  <pageMargins left="0.74803149606299213" right="0.39370078740157483" top="0.35433070866141736" bottom="0.39370078740157483" header="0.23622047244094491" footer="0.15748031496062992"/>
  <pageSetup paperSize="9" scale="76" orientation="portrait" r:id="rId1"/>
  <headerFooter alignWithMargins="0"/>
  <rowBreaks count="4" manualBreakCount="4">
    <brk id="117" max="4" man="1"/>
    <brk id="217" max="4" man="1"/>
    <brk id="330" max="4" man="1"/>
    <brk id="403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9"/>
  <sheetViews>
    <sheetView workbookViewId="0">
      <pane ySplit="1050" activePane="bottomLeft"/>
      <selection sqref="A1:M1"/>
      <selection pane="bottomLeft" activeCell="A62" sqref="A62:XFD62"/>
    </sheetView>
  </sheetViews>
  <sheetFormatPr defaultRowHeight="10.5" customHeight="1" x14ac:dyDescent="0.15"/>
  <cols>
    <col min="1" max="1" width="24.7109375" style="197" customWidth="1"/>
    <col min="2" max="2" width="8" style="197" customWidth="1"/>
    <col min="3" max="3" width="20.140625" style="197" customWidth="1"/>
    <col min="4" max="4" width="6" style="198" customWidth="1"/>
    <col min="5" max="5" width="18.28515625" style="197" customWidth="1"/>
    <col min="6" max="6" width="5.7109375" style="198" customWidth="1"/>
    <col min="7" max="7" width="3.85546875" style="197" hidden="1" customWidth="1"/>
    <col min="8" max="8" width="18.85546875" style="197" customWidth="1"/>
    <col min="9" max="9" width="7.85546875" style="197" customWidth="1"/>
    <col min="10" max="10" width="4.85546875" style="197" customWidth="1"/>
    <col min="11" max="11" width="5" style="197" customWidth="1"/>
    <col min="12" max="12" width="18.7109375" style="197" customWidth="1"/>
    <col min="13" max="13" width="11" style="198" customWidth="1"/>
    <col min="14" max="16384" width="9.140625" style="197"/>
  </cols>
  <sheetData>
    <row r="1" spans="1:19" ht="14.25" customHeight="1" x14ac:dyDescent="0.25">
      <c r="A1" s="1005" t="s">
        <v>30</v>
      </c>
      <c r="B1" s="1005"/>
      <c r="C1" s="1005"/>
      <c r="D1" s="1005"/>
      <c r="E1" s="1005"/>
      <c r="F1" s="1005"/>
      <c r="G1" s="1005"/>
      <c r="H1" s="1005"/>
      <c r="I1" s="1005"/>
      <c r="J1" s="1005"/>
      <c r="K1" s="1005"/>
      <c r="L1" s="1005"/>
      <c r="M1" s="1005"/>
    </row>
    <row r="2" spans="1:19" s="177" customFormat="1" ht="25.5" customHeight="1" x14ac:dyDescent="0.2">
      <c r="A2" s="1006" t="s">
        <v>34</v>
      </c>
      <c r="B2" s="1006"/>
      <c r="C2" s="1003" t="s">
        <v>35</v>
      </c>
      <c r="D2" s="1004"/>
      <c r="E2" s="1003" t="s">
        <v>41</v>
      </c>
      <c r="F2" s="1004"/>
      <c r="G2" s="275" t="s">
        <v>293</v>
      </c>
      <c r="H2" s="1007" t="s">
        <v>293</v>
      </c>
      <c r="I2" s="1010"/>
      <c r="J2" s="1007" t="s">
        <v>42</v>
      </c>
      <c r="K2" s="1008"/>
      <c r="L2" s="1009" t="s">
        <v>327</v>
      </c>
      <c r="M2" s="1009"/>
    </row>
    <row r="3" spans="1:19" ht="19.5" customHeight="1" x14ac:dyDescent="0.15">
      <c r="A3" s="238" t="e">
        <f>'3'!#REF!</f>
        <v>#REF!</v>
      </c>
      <c r="B3" s="193" t="e">
        <f>'3'!#REF!</f>
        <v>#REF!</v>
      </c>
      <c r="C3" s="193">
        <f>'3'!B221</f>
        <v>0</v>
      </c>
      <c r="D3" s="193">
        <f>'3'!D221</f>
        <v>0</v>
      </c>
      <c r="E3" s="258">
        <f>'3'!B8</f>
        <v>0</v>
      </c>
      <c r="F3" s="193">
        <f>'3'!D8</f>
        <v>0</v>
      </c>
      <c r="G3" s="201"/>
      <c r="H3" s="261" t="e">
        <f>'3'!#REF!</f>
        <v>#REF!</v>
      </c>
      <c r="I3" s="193" t="e">
        <f>'3'!#REF!</f>
        <v>#REF!</v>
      </c>
      <c r="J3" s="202"/>
      <c r="K3" s="203"/>
      <c r="L3" s="204" t="e">
        <f>'3'!#REF!</f>
        <v>#REF!</v>
      </c>
      <c r="M3" s="205" t="e">
        <f>'3'!#REF!</f>
        <v>#REF!</v>
      </c>
    </row>
    <row r="4" spans="1:19" ht="19.5" customHeight="1" x14ac:dyDescent="0.15">
      <c r="A4" s="204" t="e">
        <f>'3'!#REF!</f>
        <v>#REF!</v>
      </c>
      <c r="B4" s="193" t="e">
        <f>'3'!#REF!</f>
        <v>#REF!</v>
      </c>
      <c r="C4" s="193">
        <f>'3'!B335</f>
        <v>0</v>
      </c>
      <c r="D4" s="193">
        <f>'3'!D335</f>
        <v>0</v>
      </c>
      <c r="E4" s="258">
        <f>'3'!A425</f>
        <v>0</v>
      </c>
      <c r="F4" s="205">
        <f>'3'!D425</f>
        <v>0</v>
      </c>
      <c r="G4" s="201"/>
      <c r="H4" s="261" t="e">
        <f>'3'!#REF!</f>
        <v>#REF!</v>
      </c>
      <c r="I4" s="193" t="e">
        <f>'3'!#REF!</f>
        <v>#REF!</v>
      </c>
      <c r="J4" s="202"/>
      <c r="K4" s="203"/>
      <c r="L4" s="204" t="e">
        <f>'3'!#REF!</f>
        <v>#REF!</v>
      </c>
      <c r="M4" s="205" t="e">
        <f>'3'!#REF!</f>
        <v>#REF!</v>
      </c>
    </row>
    <row r="5" spans="1:19" ht="18.75" customHeight="1" x14ac:dyDescent="0.15">
      <c r="A5" s="239">
        <f>'3'!B9</f>
        <v>0</v>
      </c>
      <c r="B5" s="193">
        <f>'3'!D9</f>
        <v>0</v>
      </c>
      <c r="C5" s="193" t="e">
        <f>'3'!#REF!</f>
        <v>#REF!</v>
      </c>
      <c r="D5" s="193" t="e">
        <f>'3'!#REF!</f>
        <v>#REF!</v>
      </c>
      <c r="E5" s="359">
        <f>'3'!A426</f>
        <v>0</v>
      </c>
      <c r="F5" s="205">
        <f>'3'!D426</f>
        <v>0</v>
      </c>
      <c r="G5" s="204"/>
      <c r="H5" s="261">
        <f>'3'!B52</f>
        <v>0</v>
      </c>
      <c r="I5" s="193">
        <f>'3'!D52</f>
        <v>0</v>
      </c>
      <c r="J5" s="204"/>
      <c r="K5" s="206"/>
      <c r="L5" s="204" t="e">
        <f>'3'!#REF!</f>
        <v>#REF!</v>
      </c>
      <c r="M5" s="205" t="e">
        <f>'3'!#REF!</f>
        <v>#REF!</v>
      </c>
      <c r="N5" s="207"/>
      <c r="O5" s="207"/>
    </row>
    <row r="6" spans="1:19" ht="19.5" customHeight="1" x14ac:dyDescent="0.15">
      <c r="A6" s="357" t="e">
        <f>'3'!#REF!</f>
        <v>#REF!</v>
      </c>
      <c r="B6" s="193" t="e">
        <f>'3'!#REF!</f>
        <v>#REF!</v>
      </c>
      <c r="C6" s="193">
        <f>'3'!B354</f>
        <v>0</v>
      </c>
      <c r="D6" s="193">
        <f>'3'!D354</f>
        <v>0</v>
      </c>
      <c r="E6" s="359">
        <f>'3'!A427</f>
        <v>0</v>
      </c>
      <c r="F6" s="205">
        <f>'3'!D427</f>
        <v>0</v>
      </c>
      <c r="G6" s="204"/>
      <c r="H6" s="261">
        <f>'3'!B53</f>
        <v>0</v>
      </c>
      <c r="I6" s="193">
        <f>'3'!D53</f>
        <v>0</v>
      </c>
      <c r="J6" s="204"/>
      <c r="K6" s="206"/>
      <c r="L6" s="204">
        <f>'3'!B23</f>
        <v>0</v>
      </c>
      <c r="M6" s="205">
        <f>'3'!D23</f>
        <v>0</v>
      </c>
      <c r="N6" s="208"/>
      <c r="O6" s="208"/>
    </row>
    <row r="7" spans="1:19" ht="19.5" customHeight="1" x14ac:dyDescent="0.2">
      <c r="A7" s="357" t="e">
        <f>'3'!#REF!</f>
        <v>#REF!</v>
      </c>
      <c r="B7" s="193" t="e">
        <f>'3'!#REF!</f>
        <v>#REF!</v>
      </c>
      <c r="C7" s="193" t="e">
        <f>'3'!#REF!</f>
        <v>#REF!</v>
      </c>
      <c r="D7" s="193" t="e">
        <f>'3'!#REF!</f>
        <v>#REF!</v>
      </c>
      <c r="E7" s="359">
        <f>'3'!A428</f>
        <v>0</v>
      </c>
      <c r="F7" s="205">
        <f>'3'!D428</f>
        <v>0</v>
      </c>
      <c r="G7" s="204"/>
      <c r="H7" s="256" t="e">
        <f>'3'!#REF!</f>
        <v>#REF!</v>
      </c>
      <c r="I7" s="209" t="e">
        <f>'3'!#REF!</f>
        <v>#REF!</v>
      </c>
      <c r="J7" s="204"/>
      <c r="K7" s="204"/>
      <c r="L7" s="204" t="e">
        <f>'3'!#REF!</f>
        <v>#REF!</v>
      </c>
      <c r="M7" s="205" t="e">
        <f>'3'!#REF!</f>
        <v>#REF!</v>
      </c>
      <c r="N7" s="207"/>
      <c r="O7" s="276"/>
      <c r="P7" s="277"/>
      <c r="Q7" s="277"/>
      <c r="R7" s="277"/>
      <c r="S7" s="207"/>
    </row>
    <row r="8" spans="1:19" ht="19.5" customHeight="1" x14ac:dyDescent="0.15">
      <c r="A8" s="357" t="e">
        <f>'3'!#REF!</f>
        <v>#REF!</v>
      </c>
      <c r="B8" s="193" t="e">
        <f>'3'!#REF!</f>
        <v>#REF!</v>
      </c>
      <c r="C8" s="193" t="e">
        <f>'3'!#REF!</f>
        <v>#REF!</v>
      </c>
      <c r="D8" s="193" t="e">
        <f>'3'!#REF!</f>
        <v>#REF!</v>
      </c>
      <c r="E8" s="359"/>
      <c r="F8" s="205"/>
      <c r="G8" s="204"/>
      <c r="H8" s="197">
        <f>'3'!B344</f>
        <v>0</v>
      </c>
      <c r="I8" s="205">
        <f>'3'!D344</f>
        <v>0</v>
      </c>
      <c r="J8" s="204"/>
      <c r="K8" s="206"/>
      <c r="L8" s="204">
        <f>'3'!B24</f>
        <v>0</v>
      </c>
      <c r="M8" s="205">
        <f>'3'!D24</f>
        <v>0</v>
      </c>
      <c r="N8" s="207"/>
      <c r="O8" s="207"/>
    </row>
    <row r="9" spans="1:19" ht="19.5" customHeight="1" x14ac:dyDescent="0.15">
      <c r="A9" s="357">
        <f>'3'!B48</f>
        <v>0</v>
      </c>
      <c r="B9" s="193">
        <f>'3'!D48</f>
        <v>0</v>
      </c>
      <c r="C9" s="193" t="e">
        <f>'3'!#REF!</f>
        <v>#REF!</v>
      </c>
      <c r="D9" s="193" t="e">
        <f>'3'!#REF!</f>
        <v>#REF!</v>
      </c>
      <c r="E9" s="257"/>
      <c r="F9" s="205"/>
      <c r="G9" s="204"/>
      <c r="H9" s="256"/>
      <c r="I9" s="205"/>
      <c r="J9" s="204"/>
      <c r="K9" s="204"/>
      <c r="L9" s="204"/>
      <c r="M9" s="205"/>
      <c r="O9" s="278"/>
      <c r="P9" s="278"/>
      <c r="Q9" s="278"/>
    </row>
    <row r="10" spans="1:19" ht="19.5" customHeight="1" x14ac:dyDescent="0.15">
      <c r="A10" s="357">
        <f>'3'!B49</f>
        <v>0</v>
      </c>
      <c r="B10" s="193">
        <f>'3'!D49</f>
        <v>0</v>
      </c>
      <c r="C10" s="194"/>
      <c r="D10" s="193"/>
      <c r="E10" s="260"/>
      <c r="F10" s="205"/>
      <c r="G10" s="204"/>
      <c r="H10" s="256"/>
      <c r="I10" s="204"/>
      <c r="J10" s="204"/>
      <c r="K10" s="204"/>
      <c r="L10" s="204"/>
      <c r="M10" s="205"/>
    </row>
    <row r="11" spans="1:19" ht="29.25" customHeight="1" x14ac:dyDescent="0.15">
      <c r="A11" s="357">
        <f>'3'!B51</f>
        <v>0</v>
      </c>
      <c r="B11" s="193">
        <f>'3'!D51</f>
        <v>0</v>
      </c>
      <c r="C11" s="193"/>
      <c r="D11" s="193"/>
      <c r="E11" s="259"/>
      <c r="F11" s="193"/>
      <c r="G11" s="204"/>
      <c r="H11" s="256"/>
      <c r="I11" s="204"/>
      <c r="J11" s="204"/>
      <c r="K11" s="204"/>
      <c r="L11" s="204"/>
      <c r="M11" s="205"/>
    </row>
    <row r="12" spans="1:19" ht="19.5" customHeight="1" x14ac:dyDescent="0.15">
      <c r="A12" s="236">
        <f>'3'!B54</f>
        <v>0</v>
      </c>
      <c r="B12" s="193">
        <f>'3'!D54</f>
        <v>0</v>
      </c>
      <c r="C12" s="193"/>
      <c r="D12" s="193"/>
      <c r="E12" s="282"/>
      <c r="F12" s="205"/>
      <c r="G12" s="204"/>
      <c r="H12" s="256"/>
      <c r="I12" s="204"/>
      <c r="J12" s="204"/>
      <c r="K12" s="204"/>
      <c r="L12" s="204"/>
      <c r="M12" s="205"/>
    </row>
    <row r="13" spans="1:19" ht="30.75" customHeight="1" x14ac:dyDescent="0.15">
      <c r="A13" s="357" t="e">
        <f>'3'!#REF!</f>
        <v>#REF!</v>
      </c>
      <c r="B13" s="193" t="e">
        <f>'3'!#REF!</f>
        <v>#REF!</v>
      </c>
      <c r="C13" s="193"/>
      <c r="D13" s="193"/>
      <c r="E13" s="257"/>
      <c r="F13" s="205"/>
      <c r="G13" s="204"/>
      <c r="H13" s="256"/>
      <c r="I13" s="204"/>
      <c r="J13" s="204"/>
      <c r="K13" s="204"/>
      <c r="L13" s="204"/>
      <c r="M13" s="205"/>
    </row>
    <row r="14" spans="1:19" ht="19.5" customHeight="1" x14ac:dyDescent="0.15">
      <c r="A14" s="357" t="e">
        <f>'3'!#REF!</f>
        <v>#REF!</v>
      </c>
      <c r="B14" s="193" t="e">
        <f>'3'!#REF!</f>
        <v>#REF!</v>
      </c>
      <c r="C14" s="193"/>
      <c r="D14" s="193"/>
      <c r="E14" s="257"/>
      <c r="F14" s="205"/>
      <c r="G14" s="204"/>
      <c r="H14" s="256"/>
      <c r="I14" s="204"/>
      <c r="J14" s="204"/>
      <c r="K14" s="204"/>
      <c r="L14" s="204"/>
      <c r="M14" s="205"/>
    </row>
    <row r="15" spans="1:19" ht="19.5" customHeight="1" x14ac:dyDescent="0.15">
      <c r="A15" s="357" t="e">
        <f>'3'!#REF!</f>
        <v>#REF!</v>
      </c>
      <c r="B15" s="193" t="e">
        <f>'3'!#REF!</f>
        <v>#REF!</v>
      </c>
      <c r="C15" s="193"/>
      <c r="D15" s="193"/>
      <c r="E15" s="257"/>
      <c r="F15" s="205"/>
      <c r="G15" s="204"/>
      <c r="H15" s="256"/>
      <c r="I15" s="204"/>
      <c r="J15" s="204"/>
      <c r="K15" s="204"/>
      <c r="L15" s="204"/>
      <c r="M15" s="205"/>
    </row>
    <row r="16" spans="1:19" ht="23.25" customHeight="1" x14ac:dyDescent="0.15">
      <c r="A16" s="357" t="e">
        <f>'3'!#REF!</f>
        <v>#REF!</v>
      </c>
      <c r="B16" s="193" t="e">
        <f>'3'!#REF!</f>
        <v>#REF!</v>
      </c>
      <c r="C16" s="193"/>
      <c r="D16" s="193"/>
      <c r="E16" s="257"/>
      <c r="F16" s="205"/>
      <c r="G16" s="204"/>
      <c r="H16" s="256"/>
      <c r="I16" s="204"/>
      <c r="J16" s="204"/>
      <c r="K16" s="204"/>
      <c r="L16" s="204"/>
      <c r="M16" s="205"/>
    </row>
    <row r="17" spans="1:13" ht="29.25" customHeight="1" x14ac:dyDescent="0.15">
      <c r="A17" s="357" t="e">
        <f>'3'!#REF!</f>
        <v>#REF!</v>
      </c>
      <c r="B17" s="193" t="e">
        <f>'3'!#REF!</f>
        <v>#REF!</v>
      </c>
      <c r="C17" s="193"/>
      <c r="D17" s="193"/>
      <c r="E17" s="283"/>
      <c r="F17" s="205"/>
      <c r="G17" s="204"/>
      <c r="H17" s="284"/>
      <c r="I17" s="204"/>
      <c r="J17" s="204"/>
      <c r="K17" s="204"/>
      <c r="L17" s="204"/>
      <c r="M17" s="205"/>
    </row>
    <row r="18" spans="1:13" ht="22.5" customHeight="1" x14ac:dyDescent="0.15">
      <c r="A18" s="357">
        <f>'3'!B46</f>
        <v>0</v>
      </c>
      <c r="B18" s="193">
        <f>'3'!D46</f>
        <v>0</v>
      </c>
      <c r="C18" s="193"/>
      <c r="D18" s="193"/>
      <c r="E18" s="283"/>
      <c r="F18" s="205"/>
      <c r="G18" s="204"/>
      <c r="H18" s="284"/>
      <c r="I18" s="204"/>
      <c r="J18" s="204"/>
      <c r="K18" s="204"/>
      <c r="L18" s="204"/>
      <c r="M18" s="205"/>
    </row>
    <row r="19" spans="1:13" ht="11.25" customHeight="1" x14ac:dyDescent="0.15">
      <c r="A19" s="357" t="e">
        <f>'3'!#REF!</f>
        <v>#REF!</v>
      </c>
      <c r="B19" s="193" t="e">
        <f>'3'!#REF!</f>
        <v>#REF!</v>
      </c>
      <c r="C19" s="193"/>
      <c r="D19" s="193"/>
      <c r="E19" s="283"/>
      <c r="F19" s="205"/>
      <c r="G19" s="204"/>
      <c r="H19" s="284"/>
      <c r="I19" s="204"/>
      <c r="J19" s="204"/>
      <c r="K19" s="204"/>
      <c r="L19" s="204"/>
      <c r="M19" s="205"/>
    </row>
    <row r="20" spans="1:13" ht="30" customHeight="1" x14ac:dyDescent="0.15">
      <c r="A20" s="357">
        <f>'3'!B47</f>
        <v>0</v>
      </c>
      <c r="B20" s="193">
        <f>'3'!D47</f>
        <v>0</v>
      </c>
      <c r="C20" s="193"/>
      <c r="D20" s="193"/>
      <c r="E20" s="283"/>
      <c r="F20" s="205"/>
      <c r="G20" s="204"/>
      <c r="H20" s="284"/>
      <c r="I20" s="204"/>
      <c r="J20" s="204"/>
      <c r="K20" s="204"/>
      <c r="L20" s="204"/>
      <c r="M20" s="205"/>
    </row>
    <row r="21" spans="1:13" ht="11.25" customHeight="1" x14ac:dyDescent="0.15">
      <c r="A21" s="282" t="e">
        <f>'3'!#REF!</f>
        <v>#REF!</v>
      </c>
      <c r="B21" s="193" t="e">
        <f>'3'!#REF!</f>
        <v>#REF!</v>
      </c>
      <c r="C21" s="193"/>
      <c r="D21" s="193"/>
      <c r="E21" s="283"/>
      <c r="F21" s="205"/>
      <c r="G21" s="204"/>
      <c r="H21" s="284"/>
      <c r="I21" s="204"/>
      <c r="J21" s="204"/>
      <c r="K21" s="204"/>
      <c r="L21" s="204"/>
      <c r="M21" s="205"/>
    </row>
    <row r="22" spans="1:13" ht="20.25" customHeight="1" x14ac:dyDescent="0.15">
      <c r="A22" s="357" t="e">
        <f>'3'!#REF!</f>
        <v>#REF!</v>
      </c>
      <c r="B22" s="193" t="e">
        <f>'3'!#REF!</f>
        <v>#REF!</v>
      </c>
      <c r="C22" s="193"/>
      <c r="D22" s="193"/>
      <c r="E22" s="283"/>
      <c r="F22" s="205"/>
      <c r="G22" s="204"/>
      <c r="H22" s="284"/>
      <c r="I22" s="204"/>
      <c r="J22" s="204"/>
      <c r="K22" s="204"/>
      <c r="L22" s="204"/>
      <c r="M22" s="205"/>
    </row>
    <row r="23" spans="1:13" s="211" customFormat="1" ht="21.75" customHeight="1" x14ac:dyDescent="0.15">
      <c r="A23" s="357" t="e">
        <f>'3'!#REF!</f>
        <v>#REF!</v>
      </c>
      <c r="B23" s="193" t="e">
        <f>'3'!#REF!</f>
        <v>#REF!</v>
      </c>
      <c r="C23" s="195"/>
      <c r="D23" s="195"/>
      <c r="E23" s="259"/>
      <c r="F23" s="210"/>
      <c r="G23" s="260"/>
      <c r="H23" s="256"/>
      <c r="I23" s="260"/>
      <c r="J23" s="237"/>
      <c r="K23" s="237"/>
      <c r="L23" s="237"/>
      <c r="M23" s="210"/>
    </row>
    <row r="24" spans="1:13" s="211" customFormat="1" ht="12" customHeight="1" x14ac:dyDescent="0.15">
      <c r="A24" s="357" t="e">
        <f>'3'!#REF!</f>
        <v>#REF!</v>
      </c>
      <c r="B24" s="193" t="e">
        <f>'3'!#REF!</f>
        <v>#REF!</v>
      </c>
      <c r="C24" s="195"/>
      <c r="D24" s="195"/>
      <c r="E24" s="259"/>
      <c r="F24" s="210"/>
      <c r="G24" s="260"/>
      <c r="H24" s="256"/>
      <c r="I24" s="260"/>
      <c r="J24" s="237"/>
      <c r="K24" s="237"/>
      <c r="L24" s="237"/>
      <c r="M24" s="210"/>
    </row>
    <row r="25" spans="1:13" s="211" customFormat="1" ht="21" customHeight="1" x14ac:dyDescent="0.15">
      <c r="A25" s="357" t="e">
        <f>'3'!#REF!</f>
        <v>#REF!</v>
      </c>
      <c r="B25" s="193" t="e">
        <f>'3'!#REF!</f>
        <v>#REF!</v>
      </c>
      <c r="C25" s="195"/>
      <c r="D25" s="195"/>
      <c r="E25" s="259"/>
      <c r="F25" s="210"/>
      <c r="G25" s="260"/>
      <c r="H25" s="256"/>
      <c r="I25" s="260"/>
      <c r="J25" s="237"/>
      <c r="K25" s="237"/>
      <c r="L25" s="237"/>
      <c r="M25" s="210"/>
    </row>
    <row r="26" spans="1:13" s="211" customFormat="1" ht="12.75" customHeight="1" x14ac:dyDescent="0.15">
      <c r="A26" s="357" t="e">
        <f>'3'!#REF!</f>
        <v>#REF!</v>
      </c>
      <c r="B26" s="193" t="e">
        <f>'3'!#REF!</f>
        <v>#REF!</v>
      </c>
      <c r="C26" s="195"/>
      <c r="D26" s="195"/>
      <c r="E26" s="259"/>
      <c r="F26" s="210"/>
      <c r="G26" s="260"/>
      <c r="H26" s="256"/>
      <c r="I26" s="260"/>
      <c r="J26" s="237"/>
      <c r="K26" s="237"/>
      <c r="L26" s="237"/>
      <c r="M26" s="210"/>
    </row>
    <row r="27" spans="1:13" s="211" customFormat="1" ht="12" customHeight="1" x14ac:dyDescent="0.15">
      <c r="A27" s="357" t="e">
        <f>'3'!#REF!</f>
        <v>#REF!</v>
      </c>
      <c r="B27" s="193" t="e">
        <f>'3'!#REF!</f>
        <v>#REF!</v>
      </c>
      <c r="C27" s="195"/>
      <c r="D27" s="195"/>
      <c r="E27" s="259"/>
      <c r="F27" s="210"/>
      <c r="G27" s="260"/>
      <c r="H27" s="256"/>
      <c r="I27" s="260"/>
      <c r="J27" s="237"/>
      <c r="K27" s="237"/>
      <c r="L27" s="237"/>
      <c r="M27" s="210"/>
    </row>
    <row r="28" spans="1:13" s="211" customFormat="1" ht="12" customHeight="1" x14ac:dyDescent="0.15">
      <c r="A28" s="357" t="e">
        <f>'3'!#REF!</f>
        <v>#REF!</v>
      </c>
      <c r="B28" s="193" t="e">
        <f>'3'!#REF!</f>
        <v>#REF!</v>
      </c>
      <c r="C28" s="195"/>
      <c r="D28" s="195"/>
      <c r="E28" s="259"/>
      <c r="F28" s="210"/>
      <c r="G28" s="260"/>
      <c r="H28" s="256"/>
      <c r="I28" s="260"/>
      <c r="J28" s="237"/>
      <c r="K28" s="237"/>
      <c r="L28" s="237"/>
      <c r="M28" s="210"/>
    </row>
    <row r="29" spans="1:13" s="211" customFormat="1" ht="12.75" customHeight="1" x14ac:dyDescent="0.15">
      <c r="A29" s="357" t="e">
        <f>'3'!#REF!</f>
        <v>#REF!</v>
      </c>
      <c r="B29" s="193" t="e">
        <f>'3'!#REF!</f>
        <v>#REF!</v>
      </c>
      <c r="C29" s="195"/>
      <c r="D29" s="195"/>
      <c r="E29" s="259"/>
      <c r="F29" s="210"/>
      <c r="G29" s="260"/>
      <c r="H29" s="256"/>
      <c r="I29" s="260"/>
      <c r="J29" s="237"/>
      <c r="K29" s="237"/>
      <c r="L29" s="237"/>
      <c r="M29" s="210"/>
    </row>
    <row r="30" spans="1:13" s="211" customFormat="1" ht="12.75" customHeight="1" x14ac:dyDescent="0.15">
      <c r="A30" s="357" t="e">
        <f>'3'!#REF!</f>
        <v>#REF!</v>
      </c>
      <c r="B30" s="193" t="e">
        <f>'3'!#REF!</f>
        <v>#REF!</v>
      </c>
      <c r="C30" s="195"/>
      <c r="D30" s="195"/>
      <c r="E30" s="282"/>
      <c r="F30" s="210"/>
      <c r="G30" s="285"/>
      <c r="H30" s="284"/>
      <c r="I30" s="285"/>
      <c r="J30" s="285"/>
      <c r="K30" s="285"/>
      <c r="L30" s="285"/>
      <c r="M30" s="210"/>
    </row>
    <row r="31" spans="1:13" s="211" customFormat="1" ht="19.5" customHeight="1" x14ac:dyDescent="0.15">
      <c r="A31" s="357" t="str">
        <f>'3'!B87</f>
        <v>Vis Maior önrész</v>
      </c>
      <c r="B31" s="193">
        <f>'3'!D87</f>
        <v>130000</v>
      </c>
      <c r="C31" s="195"/>
      <c r="D31" s="195"/>
      <c r="E31" s="282"/>
      <c r="F31" s="210"/>
      <c r="G31" s="285"/>
      <c r="H31" s="284"/>
      <c r="I31" s="285"/>
      <c r="J31" s="285"/>
      <c r="K31" s="285"/>
      <c r="L31" s="285"/>
      <c r="M31" s="210"/>
    </row>
    <row r="32" spans="1:13" s="211" customFormat="1" ht="11.25" customHeight="1" x14ac:dyDescent="0.15">
      <c r="A32" s="357" t="e">
        <f>'3'!#REF!</f>
        <v>#REF!</v>
      </c>
      <c r="B32" s="193" t="e">
        <f>'3'!#REF!</f>
        <v>#REF!</v>
      </c>
      <c r="C32" s="195"/>
      <c r="D32" s="195"/>
      <c r="E32" s="282"/>
      <c r="F32" s="210"/>
      <c r="G32" s="285"/>
      <c r="H32" s="284"/>
      <c r="I32" s="285"/>
      <c r="J32" s="285"/>
      <c r="K32" s="285"/>
      <c r="L32" s="285"/>
      <c r="M32" s="210"/>
    </row>
    <row r="33" spans="1:13" s="211" customFormat="1" ht="9.75" x14ac:dyDescent="0.15">
      <c r="A33" s="357">
        <f>'3'!B88</f>
        <v>0</v>
      </c>
      <c r="B33" s="193">
        <f>'3'!D88</f>
        <v>130000</v>
      </c>
      <c r="C33" s="195"/>
      <c r="D33" s="195"/>
      <c r="E33" s="282"/>
      <c r="F33" s="210"/>
      <c r="G33" s="285"/>
      <c r="H33" s="284"/>
      <c r="I33" s="285"/>
      <c r="J33" s="285"/>
      <c r="K33" s="285"/>
      <c r="L33" s="285"/>
      <c r="M33" s="210"/>
    </row>
    <row r="34" spans="1:13" s="211" customFormat="1" ht="9.75" x14ac:dyDescent="0.15">
      <c r="A34" s="357" t="e">
        <f>'3'!#REF!</f>
        <v>#REF!</v>
      </c>
      <c r="B34" s="193" t="e">
        <f>'3'!#REF!</f>
        <v>#REF!</v>
      </c>
      <c r="C34" s="195"/>
      <c r="D34" s="195"/>
      <c r="E34" s="259"/>
      <c r="F34" s="210"/>
      <c r="G34" s="260"/>
      <c r="H34" s="256"/>
      <c r="I34" s="260"/>
      <c r="J34" s="237"/>
      <c r="K34" s="237"/>
      <c r="L34" s="237"/>
      <c r="M34" s="210"/>
    </row>
    <row r="35" spans="1:13" s="211" customFormat="1" ht="12" customHeight="1" x14ac:dyDescent="0.15">
      <c r="A35" s="357" t="e">
        <f>'3'!#REF!</f>
        <v>#REF!</v>
      </c>
      <c r="B35" s="193" t="e">
        <f>'3'!#REF!</f>
        <v>#REF!</v>
      </c>
      <c r="C35" s="195"/>
      <c r="D35" s="195"/>
      <c r="E35" s="282"/>
      <c r="F35" s="210"/>
      <c r="G35" s="285"/>
      <c r="H35" s="284"/>
      <c r="I35" s="285"/>
      <c r="J35" s="285"/>
      <c r="K35" s="285"/>
      <c r="L35" s="285"/>
      <c r="M35" s="210"/>
    </row>
    <row r="36" spans="1:13" s="211" customFormat="1" ht="12" customHeight="1" x14ac:dyDescent="0.15">
      <c r="A36" s="357" t="e">
        <f>'3'!#REF!</f>
        <v>#REF!</v>
      </c>
      <c r="B36" s="193" t="e">
        <f>'3'!#REF!</f>
        <v>#REF!</v>
      </c>
      <c r="C36" s="195"/>
      <c r="D36" s="195"/>
      <c r="E36" s="357"/>
      <c r="F36" s="210"/>
      <c r="G36" s="360"/>
      <c r="H36" s="358"/>
      <c r="I36" s="360"/>
      <c r="J36" s="360"/>
      <c r="K36" s="360"/>
      <c r="L36" s="360"/>
      <c r="M36" s="210"/>
    </row>
    <row r="37" spans="1:13" s="211" customFormat="1" ht="10.5" hidden="1" customHeight="1" x14ac:dyDescent="0.15">
      <c r="A37" s="357" t="e">
        <f>'3'!#REF!</f>
        <v>#REF!</v>
      </c>
      <c r="B37" s="193" t="e">
        <f>'3'!#REF!</f>
        <v>#REF!</v>
      </c>
      <c r="C37" s="195"/>
      <c r="D37" s="195"/>
      <c r="E37" s="357"/>
      <c r="F37" s="210"/>
      <c r="G37" s="360"/>
      <c r="H37" s="358"/>
      <c r="I37" s="360"/>
      <c r="J37" s="360"/>
      <c r="K37" s="360"/>
      <c r="L37" s="360"/>
      <c r="M37" s="210"/>
    </row>
    <row r="38" spans="1:13" s="211" customFormat="1" ht="10.5" customHeight="1" x14ac:dyDescent="0.15">
      <c r="A38" s="357" t="e">
        <f>'3'!#REF!</f>
        <v>#REF!</v>
      </c>
      <c r="B38" s="193" t="e">
        <f>'3'!#REF!</f>
        <v>#REF!</v>
      </c>
      <c r="C38" s="195"/>
      <c r="D38" s="195"/>
      <c r="E38" s="357"/>
      <c r="F38" s="210"/>
      <c r="G38" s="360"/>
      <c r="H38" s="358"/>
      <c r="I38" s="360"/>
      <c r="J38" s="360"/>
      <c r="K38" s="360"/>
      <c r="L38" s="360"/>
      <c r="M38" s="210"/>
    </row>
    <row r="39" spans="1:13" s="211" customFormat="1" ht="19.5" hidden="1" customHeight="1" x14ac:dyDescent="0.15">
      <c r="A39" s="357"/>
      <c r="B39" s="193"/>
      <c r="C39" s="195"/>
      <c r="D39" s="195"/>
      <c r="E39" s="357"/>
      <c r="F39" s="210"/>
      <c r="G39" s="360"/>
      <c r="H39" s="358"/>
      <c r="I39" s="360"/>
      <c r="J39" s="360"/>
      <c r="K39" s="360"/>
      <c r="L39" s="360"/>
      <c r="M39" s="210"/>
    </row>
    <row r="40" spans="1:13" s="211" customFormat="1" ht="11.25" customHeight="1" x14ac:dyDescent="0.15">
      <c r="A40" s="357" t="e">
        <f>'3'!#REF!</f>
        <v>#REF!</v>
      </c>
      <c r="B40" s="193" t="e">
        <f>'3'!#REF!</f>
        <v>#REF!</v>
      </c>
      <c r="C40" s="195"/>
      <c r="D40" s="195"/>
      <c r="E40" s="357"/>
      <c r="F40" s="210"/>
      <c r="G40" s="360"/>
      <c r="H40" s="358"/>
      <c r="I40" s="360"/>
      <c r="J40" s="360"/>
      <c r="K40" s="360"/>
      <c r="L40" s="360"/>
      <c r="M40" s="210"/>
    </row>
    <row r="41" spans="1:13" s="211" customFormat="1" ht="19.5" customHeight="1" x14ac:dyDescent="0.15">
      <c r="A41" s="357" t="e">
        <f>'3'!#REF!</f>
        <v>#REF!</v>
      </c>
      <c r="B41" s="193" t="e">
        <f>'3'!#REF!</f>
        <v>#REF!</v>
      </c>
      <c r="C41" s="195"/>
      <c r="D41" s="195"/>
      <c r="E41" s="357"/>
      <c r="F41" s="210"/>
      <c r="G41" s="360"/>
      <c r="H41" s="358"/>
      <c r="I41" s="360"/>
      <c r="J41" s="360"/>
      <c r="K41" s="360"/>
      <c r="L41" s="360"/>
      <c r="M41" s="210"/>
    </row>
    <row r="42" spans="1:13" s="211" customFormat="1" ht="19.5" customHeight="1" x14ac:dyDescent="0.15">
      <c r="A42" s="357" t="e">
        <f>'3'!#REF!</f>
        <v>#REF!</v>
      </c>
      <c r="B42" s="193" t="e">
        <f>'3'!#REF!</f>
        <v>#REF!</v>
      </c>
      <c r="C42" s="195"/>
      <c r="D42" s="195"/>
      <c r="E42" s="357"/>
      <c r="F42" s="210"/>
      <c r="G42" s="360"/>
      <c r="H42" s="358"/>
      <c r="I42" s="360"/>
      <c r="J42" s="360"/>
      <c r="K42" s="360"/>
      <c r="L42" s="360"/>
      <c r="M42" s="210"/>
    </row>
    <row r="43" spans="1:13" s="211" customFormat="1" ht="9.75" customHeight="1" x14ac:dyDescent="0.15">
      <c r="A43" s="357" t="e">
        <f>'3'!#REF!</f>
        <v>#REF!</v>
      </c>
      <c r="B43" s="193" t="e">
        <f>'3'!#REF!</f>
        <v>#REF!</v>
      </c>
      <c r="C43" s="195"/>
      <c r="D43" s="195"/>
      <c r="E43" s="357"/>
      <c r="F43" s="210"/>
      <c r="G43" s="360"/>
      <c r="H43" s="358"/>
      <c r="I43" s="360"/>
      <c r="J43" s="360"/>
      <c r="K43" s="360"/>
      <c r="L43" s="360"/>
      <c r="M43" s="210"/>
    </row>
    <row r="44" spans="1:13" s="211" customFormat="1" ht="10.5" customHeight="1" x14ac:dyDescent="0.15">
      <c r="A44" s="357" t="e">
        <f>'3'!#REF!</f>
        <v>#REF!</v>
      </c>
      <c r="B44" s="193" t="e">
        <f>'3'!#REF!</f>
        <v>#REF!</v>
      </c>
      <c r="C44" s="195"/>
      <c r="D44" s="195"/>
      <c r="E44" s="357"/>
      <c r="F44" s="210"/>
      <c r="G44" s="360"/>
      <c r="H44" s="358"/>
      <c r="I44" s="360"/>
      <c r="J44" s="360"/>
      <c r="K44" s="360"/>
      <c r="L44" s="360"/>
      <c r="M44" s="210"/>
    </row>
    <row r="45" spans="1:13" s="211" customFormat="1" ht="11.25" customHeight="1" x14ac:dyDescent="0.15">
      <c r="A45" s="357">
        <f>'3'!B185</f>
        <v>0</v>
      </c>
      <c r="B45" s="193">
        <f>'3'!D185</f>
        <v>0</v>
      </c>
      <c r="C45" s="195"/>
      <c r="D45" s="195"/>
      <c r="E45" s="357"/>
      <c r="F45" s="210"/>
      <c r="G45" s="360"/>
      <c r="H45" s="358"/>
      <c r="I45" s="360"/>
      <c r="J45" s="360"/>
      <c r="K45" s="360"/>
      <c r="L45" s="360"/>
      <c r="M45" s="210"/>
    </row>
    <row r="46" spans="1:13" s="211" customFormat="1" ht="19.5" customHeight="1" x14ac:dyDescent="0.15">
      <c r="A46" s="357">
        <f>'3'!B173</f>
        <v>0</v>
      </c>
      <c r="B46" s="193">
        <f>'3'!D173</f>
        <v>0</v>
      </c>
      <c r="C46" s="195"/>
      <c r="D46" s="195"/>
      <c r="E46" s="357"/>
      <c r="F46" s="210"/>
      <c r="G46" s="360"/>
      <c r="H46" s="358"/>
      <c r="I46" s="360"/>
      <c r="J46" s="360"/>
      <c r="K46" s="360"/>
      <c r="L46" s="360"/>
      <c r="M46" s="210"/>
    </row>
    <row r="47" spans="1:13" s="211" customFormat="1" ht="19.5" customHeight="1" x14ac:dyDescent="0.15">
      <c r="A47" s="357" t="e">
        <f>'3'!#REF!</f>
        <v>#REF!</v>
      </c>
      <c r="B47" s="193" t="e">
        <f>'3'!#REF!</f>
        <v>#REF!</v>
      </c>
      <c r="C47" s="195"/>
      <c r="D47" s="195"/>
      <c r="E47" s="357"/>
      <c r="F47" s="210"/>
      <c r="G47" s="360"/>
      <c r="H47" s="358"/>
      <c r="I47" s="360"/>
      <c r="J47" s="360"/>
      <c r="K47" s="360"/>
      <c r="L47" s="360"/>
      <c r="M47" s="210"/>
    </row>
    <row r="48" spans="1:13" s="211" customFormat="1" ht="9.75" customHeight="1" x14ac:dyDescent="0.15">
      <c r="A48" s="357" t="e">
        <f>'3'!#REF!</f>
        <v>#REF!</v>
      </c>
      <c r="B48" s="193" t="e">
        <f>'3'!#REF!</f>
        <v>#REF!</v>
      </c>
      <c r="C48" s="195"/>
      <c r="D48" s="195"/>
      <c r="E48" s="357"/>
      <c r="F48" s="210"/>
      <c r="G48" s="360"/>
      <c r="H48" s="358"/>
      <c r="I48" s="360"/>
      <c r="J48" s="360"/>
      <c r="K48" s="360"/>
      <c r="L48" s="360"/>
      <c r="M48" s="210"/>
    </row>
    <row r="49" spans="1:13" s="211" customFormat="1" ht="19.5" customHeight="1" x14ac:dyDescent="0.15">
      <c r="A49" s="357" t="e">
        <f>'3'!#REF!</f>
        <v>#REF!</v>
      </c>
      <c r="B49" s="193" t="e">
        <f>'3'!#REF!</f>
        <v>#REF!</v>
      </c>
      <c r="C49" s="195"/>
      <c r="D49" s="195"/>
      <c r="E49" s="357"/>
      <c r="F49" s="210"/>
      <c r="G49" s="360"/>
      <c r="H49" s="358"/>
      <c r="I49" s="360"/>
      <c r="J49" s="360"/>
      <c r="K49" s="360"/>
      <c r="L49" s="360"/>
      <c r="M49" s="210"/>
    </row>
    <row r="50" spans="1:13" s="211" customFormat="1" ht="19.5" customHeight="1" x14ac:dyDescent="0.15">
      <c r="A50" s="357">
        <f>'3'!B174</f>
        <v>0</v>
      </c>
      <c r="B50" s="193">
        <f>'3'!D174</f>
        <v>0</v>
      </c>
      <c r="C50" s="195"/>
      <c r="D50" s="195"/>
      <c r="E50" s="357"/>
      <c r="F50" s="210"/>
      <c r="G50" s="360"/>
      <c r="H50" s="358"/>
      <c r="I50" s="360"/>
      <c r="J50" s="360"/>
      <c r="K50" s="360"/>
      <c r="L50" s="360"/>
      <c r="M50" s="210"/>
    </row>
    <row r="51" spans="1:13" s="211" customFormat="1" ht="19.5" customHeight="1" x14ac:dyDescent="0.15">
      <c r="A51" s="357" t="e">
        <f>'3'!#REF!</f>
        <v>#REF!</v>
      </c>
      <c r="B51" s="193" t="e">
        <f>'3'!#REF!</f>
        <v>#REF!</v>
      </c>
      <c r="C51" s="195"/>
      <c r="D51" s="195"/>
      <c r="E51" s="357"/>
      <c r="F51" s="210"/>
      <c r="G51" s="360"/>
      <c r="H51" s="358"/>
      <c r="I51" s="360"/>
      <c r="J51" s="360"/>
      <c r="K51" s="360"/>
      <c r="L51" s="360"/>
      <c r="M51" s="210"/>
    </row>
    <row r="52" spans="1:13" s="211" customFormat="1" ht="19.5" customHeight="1" x14ac:dyDescent="0.15">
      <c r="A52" s="357" t="e">
        <f>'3'!#REF!</f>
        <v>#REF!</v>
      </c>
      <c r="B52" s="193" t="e">
        <f>'3'!#REF!</f>
        <v>#REF!</v>
      </c>
      <c r="C52" s="195"/>
      <c r="D52" s="195"/>
      <c r="E52" s="357"/>
      <c r="F52" s="210"/>
      <c r="G52" s="360"/>
      <c r="H52" s="358"/>
      <c r="I52" s="360"/>
      <c r="J52" s="360"/>
      <c r="K52" s="360"/>
      <c r="L52" s="360"/>
      <c r="M52" s="210"/>
    </row>
    <row r="53" spans="1:13" s="211" customFormat="1" ht="19.5" customHeight="1" x14ac:dyDescent="0.15">
      <c r="A53" s="357" t="e">
        <f>'3'!#REF!</f>
        <v>#REF!</v>
      </c>
      <c r="B53" s="193" t="e">
        <f>'3'!#REF!</f>
        <v>#REF!</v>
      </c>
      <c r="C53" s="195"/>
      <c r="D53" s="195"/>
      <c r="E53" s="357"/>
      <c r="F53" s="210"/>
      <c r="G53" s="360"/>
      <c r="H53" s="358"/>
      <c r="I53" s="360"/>
      <c r="J53" s="360"/>
      <c r="K53" s="360"/>
      <c r="L53" s="360"/>
      <c r="M53" s="210"/>
    </row>
    <row r="54" spans="1:13" s="211" customFormat="1" ht="19.5" customHeight="1" x14ac:dyDescent="0.15">
      <c r="A54" s="357">
        <f>'3'!B175</f>
        <v>0</v>
      </c>
      <c r="B54" s="193">
        <f>'3'!D175</f>
        <v>0</v>
      </c>
      <c r="C54" s="195"/>
      <c r="D54" s="195"/>
      <c r="E54" s="357"/>
      <c r="F54" s="210"/>
      <c r="G54" s="360"/>
      <c r="H54" s="358"/>
      <c r="I54" s="360"/>
      <c r="J54" s="360"/>
      <c r="K54" s="360"/>
      <c r="L54" s="360"/>
      <c r="M54" s="210"/>
    </row>
    <row r="55" spans="1:13" s="211" customFormat="1" ht="19.5" customHeight="1" x14ac:dyDescent="0.15">
      <c r="A55" s="357" t="e">
        <f>'3'!#REF!</f>
        <v>#REF!</v>
      </c>
      <c r="B55" s="193" t="e">
        <f>'3'!#REF!</f>
        <v>#REF!</v>
      </c>
      <c r="C55" s="195"/>
      <c r="D55" s="195"/>
      <c r="E55" s="357"/>
      <c r="F55" s="210"/>
      <c r="G55" s="360"/>
      <c r="H55" s="358"/>
      <c r="I55" s="360"/>
      <c r="J55" s="360"/>
      <c r="K55" s="360"/>
      <c r="L55" s="360"/>
      <c r="M55" s="210"/>
    </row>
    <row r="56" spans="1:13" s="211" customFormat="1" ht="19.5" customHeight="1" x14ac:dyDescent="0.15">
      <c r="A56" s="357" t="e">
        <f>'3'!#REF!</f>
        <v>#REF!</v>
      </c>
      <c r="B56" s="193" t="e">
        <f>'3'!#REF!</f>
        <v>#REF!</v>
      </c>
      <c r="C56" s="195"/>
      <c r="D56" s="195"/>
      <c r="E56" s="357"/>
      <c r="F56" s="210"/>
      <c r="G56" s="360"/>
      <c r="H56" s="358"/>
      <c r="I56" s="360"/>
      <c r="J56" s="360"/>
      <c r="K56" s="360"/>
      <c r="L56" s="360"/>
      <c r="M56" s="210"/>
    </row>
    <row r="57" spans="1:13" s="211" customFormat="1" ht="10.5" customHeight="1" x14ac:dyDescent="0.15">
      <c r="A57" s="357" t="e">
        <f>'3'!#REF!</f>
        <v>#REF!</v>
      </c>
      <c r="B57" s="193" t="e">
        <f>'3'!#REF!</f>
        <v>#REF!</v>
      </c>
      <c r="C57" s="195"/>
      <c r="D57" s="195"/>
      <c r="E57" s="357"/>
      <c r="F57" s="210"/>
      <c r="G57" s="360"/>
      <c r="H57" s="358"/>
      <c r="I57" s="360"/>
      <c r="J57" s="360"/>
      <c r="K57" s="360"/>
      <c r="L57" s="360"/>
      <c r="M57" s="210"/>
    </row>
    <row r="58" spans="1:13" s="211" customFormat="1" ht="19.5" customHeight="1" x14ac:dyDescent="0.15">
      <c r="A58" s="357" t="e">
        <f>'3'!#REF!</f>
        <v>#REF!</v>
      </c>
      <c r="B58" s="193" t="e">
        <f>'3'!#REF!</f>
        <v>#REF!</v>
      </c>
      <c r="C58" s="195"/>
      <c r="D58" s="195"/>
      <c r="E58" s="357"/>
      <c r="F58" s="210"/>
      <c r="G58" s="360"/>
      <c r="H58" s="358"/>
      <c r="I58" s="360"/>
      <c r="J58" s="360"/>
      <c r="K58" s="360"/>
      <c r="L58" s="360"/>
      <c r="M58" s="210"/>
    </row>
    <row r="59" spans="1:13" s="211" customFormat="1" ht="10.5" customHeight="1" x14ac:dyDescent="0.15">
      <c r="A59" s="357" t="e">
        <f>'3'!#REF!</f>
        <v>#REF!</v>
      </c>
      <c r="B59" s="193" t="e">
        <f>'3'!#REF!</f>
        <v>#REF!</v>
      </c>
      <c r="C59" s="195"/>
      <c r="D59" s="195"/>
      <c r="E59" s="357"/>
      <c r="F59" s="210"/>
      <c r="G59" s="360"/>
      <c r="H59" s="358"/>
      <c r="I59" s="360"/>
      <c r="J59" s="360"/>
      <c r="K59" s="360"/>
      <c r="L59" s="360"/>
      <c r="M59" s="210"/>
    </row>
    <row r="60" spans="1:13" s="211" customFormat="1" ht="19.5" customHeight="1" x14ac:dyDescent="0.15">
      <c r="A60" s="357" t="e">
        <f>'3'!#REF!</f>
        <v>#REF!</v>
      </c>
      <c r="B60" s="193" t="e">
        <f>'3'!#REF!</f>
        <v>#REF!</v>
      </c>
      <c r="C60" s="195"/>
      <c r="D60" s="195"/>
      <c r="E60" s="357"/>
      <c r="F60" s="210"/>
      <c r="G60" s="360"/>
      <c r="H60" s="358"/>
      <c r="I60" s="360"/>
      <c r="J60" s="360"/>
      <c r="K60" s="360"/>
      <c r="L60" s="360"/>
      <c r="M60" s="210"/>
    </row>
    <row r="61" spans="1:13" s="211" customFormat="1" ht="9.75" customHeight="1" x14ac:dyDescent="0.15">
      <c r="A61" s="357">
        <f>'3'!B176</f>
        <v>0</v>
      </c>
      <c r="B61" s="193">
        <f>'3'!D176</f>
        <v>0</v>
      </c>
      <c r="C61" s="195"/>
      <c r="D61" s="195"/>
      <c r="E61" s="357"/>
      <c r="F61" s="210"/>
      <c r="G61" s="360"/>
      <c r="H61" s="358"/>
      <c r="I61" s="360"/>
      <c r="J61" s="360"/>
      <c r="K61" s="360"/>
      <c r="L61" s="360"/>
      <c r="M61" s="210"/>
    </row>
    <row r="62" spans="1:13" s="211" customFormat="1" ht="19.5" customHeight="1" x14ac:dyDescent="0.15">
      <c r="A62" s="357">
        <f>'3'!B177</f>
        <v>0</v>
      </c>
      <c r="B62" s="193">
        <f>'3'!D177</f>
        <v>0</v>
      </c>
      <c r="C62" s="195"/>
      <c r="D62" s="195"/>
      <c r="E62" s="357"/>
      <c r="F62" s="210"/>
      <c r="G62" s="360"/>
      <c r="H62" s="358"/>
      <c r="I62" s="360"/>
      <c r="J62" s="360"/>
      <c r="K62" s="360"/>
      <c r="L62" s="360"/>
      <c r="M62" s="210"/>
    </row>
    <row r="63" spans="1:13" s="211" customFormat="1" ht="19.5" customHeight="1" x14ac:dyDescent="0.15">
      <c r="A63" s="357" t="e">
        <f>'3'!#REF!</f>
        <v>#REF!</v>
      </c>
      <c r="B63" s="193" t="e">
        <f>'3'!#REF!</f>
        <v>#REF!</v>
      </c>
      <c r="C63" s="195"/>
      <c r="D63" s="195"/>
      <c r="E63" s="357"/>
      <c r="F63" s="210"/>
      <c r="G63" s="360"/>
      <c r="H63" s="358"/>
      <c r="I63" s="360"/>
      <c r="J63" s="360"/>
      <c r="K63" s="360"/>
      <c r="L63" s="360"/>
      <c r="M63" s="210"/>
    </row>
    <row r="64" spans="1:13" s="211" customFormat="1" ht="10.5" customHeight="1" x14ac:dyDescent="0.15">
      <c r="A64" s="357" t="e">
        <f>'3'!#REF!</f>
        <v>#REF!</v>
      </c>
      <c r="B64" s="193" t="e">
        <f>'3'!#REF!</f>
        <v>#REF!</v>
      </c>
      <c r="C64" s="195"/>
      <c r="D64" s="195"/>
      <c r="E64" s="357"/>
      <c r="F64" s="210"/>
      <c r="G64" s="360"/>
      <c r="H64" s="358"/>
      <c r="I64" s="360"/>
      <c r="J64" s="360"/>
      <c r="K64" s="360"/>
      <c r="L64" s="360"/>
      <c r="M64" s="210"/>
    </row>
    <row r="65" spans="1:13" s="211" customFormat="1" ht="19.5" customHeight="1" x14ac:dyDescent="0.15">
      <c r="A65" s="357" t="e">
        <f>'3'!#REF!</f>
        <v>#REF!</v>
      </c>
      <c r="B65" s="193" t="e">
        <f>'3'!#REF!</f>
        <v>#REF!</v>
      </c>
      <c r="C65" s="195"/>
      <c r="D65" s="195"/>
      <c r="E65" s="357"/>
      <c r="F65" s="210"/>
      <c r="G65" s="360"/>
      <c r="H65" s="358"/>
      <c r="I65" s="360"/>
      <c r="J65" s="360"/>
      <c r="K65" s="360"/>
      <c r="L65" s="360"/>
      <c r="M65" s="210"/>
    </row>
    <row r="66" spans="1:13" s="211" customFormat="1" ht="12" customHeight="1" x14ac:dyDescent="0.15">
      <c r="A66" s="357" t="e">
        <f>'3'!#REF!</f>
        <v>#REF!</v>
      </c>
      <c r="B66" s="193" t="e">
        <f>'3'!#REF!</f>
        <v>#REF!</v>
      </c>
      <c r="C66" s="195"/>
      <c r="D66" s="195"/>
      <c r="E66" s="357"/>
      <c r="F66" s="210"/>
      <c r="G66" s="360"/>
      <c r="H66" s="358"/>
      <c r="I66" s="360"/>
      <c r="J66" s="360"/>
      <c r="K66" s="360"/>
      <c r="L66" s="360"/>
      <c r="M66" s="210"/>
    </row>
    <row r="67" spans="1:13" s="211" customFormat="1" ht="10.5" customHeight="1" x14ac:dyDescent="0.15">
      <c r="A67" s="357" t="e">
        <f>'3'!#REF!</f>
        <v>#REF!</v>
      </c>
      <c r="B67" s="193" t="e">
        <f>'3'!#REF!</f>
        <v>#REF!</v>
      </c>
      <c r="C67" s="195"/>
      <c r="D67" s="195"/>
      <c r="E67" s="357"/>
      <c r="F67" s="210"/>
      <c r="G67" s="360"/>
      <c r="H67" s="358"/>
      <c r="I67" s="360"/>
      <c r="J67" s="360"/>
      <c r="K67" s="360"/>
      <c r="L67" s="360"/>
      <c r="M67" s="210"/>
    </row>
    <row r="68" spans="1:13" s="211" customFormat="1" ht="10.5" customHeight="1" x14ac:dyDescent="0.15">
      <c r="A68" s="357">
        <f>'3'!B178</f>
        <v>0</v>
      </c>
      <c r="B68" s="193">
        <f>'3'!D178</f>
        <v>0</v>
      </c>
      <c r="C68" s="195"/>
      <c r="D68" s="195"/>
      <c r="E68" s="357"/>
      <c r="F68" s="210"/>
      <c r="G68" s="360"/>
      <c r="H68" s="358"/>
      <c r="I68" s="360"/>
      <c r="J68" s="360"/>
      <c r="K68" s="360"/>
      <c r="L68" s="360"/>
      <c r="M68" s="210"/>
    </row>
    <row r="69" spans="1:13" s="211" customFormat="1" ht="9.75" customHeight="1" x14ac:dyDescent="0.15">
      <c r="A69" s="357" t="e">
        <f>'3'!#REF!</f>
        <v>#REF!</v>
      </c>
      <c r="B69" s="193" t="e">
        <f>'3'!#REF!</f>
        <v>#REF!</v>
      </c>
      <c r="C69" s="195"/>
      <c r="D69" s="195"/>
      <c r="E69" s="357"/>
      <c r="F69" s="210"/>
      <c r="G69" s="360"/>
      <c r="H69" s="358"/>
      <c r="I69" s="360"/>
      <c r="J69" s="360"/>
      <c r="K69" s="360"/>
      <c r="L69" s="360"/>
      <c r="M69" s="210"/>
    </row>
    <row r="70" spans="1:13" s="211" customFormat="1" ht="9.75" customHeight="1" x14ac:dyDescent="0.15">
      <c r="A70" s="357">
        <f>'3'!B179</f>
        <v>0</v>
      </c>
      <c r="B70" s="193">
        <f>'3'!D179</f>
        <v>0</v>
      </c>
      <c r="C70" s="195"/>
      <c r="D70" s="195"/>
      <c r="E70" s="357"/>
      <c r="F70" s="210"/>
      <c r="G70" s="360"/>
      <c r="H70" s="358"/>
      <c r="I70" s="360"/>
      <c r="J70" s="360"/>
      <c r="K70" s="360"/>
      <c r="L70" s="360"/>
      <c r="M70" s="210"/>
    </row>
    <row r="71" spans="1:13" s="211" customFormat="1" ht="19.5" customHeight="1" x14ac:dyDescent="0.15">
      <c r="A71" s="357" t="e">
        <f>'3'!#REF!</f>
        <v>#REF!</v>
      </c>
      <c r="B71" s="193" t="e">
        <f>'3'!#REF!</f>
        <v>#REF!</v>
      </c>
      <c r="C71" s="195"/>
      <c r="D71" s="195"/>
      <c r="E71" s="357"/>
      <c r="F71" s="210"/>
      <c r="G71" s="360"/>
      <c r="H71" s="358"/>
      <c r="I71" s="360"/>
      <c r="J71" s="360"/>
      <c r="K71" s="360"/>
      <c r="L71" s="360"/>
      <c r="M71" s="210"/>
    </row>
    <row r="72" spans="1:13" s="211" customFormat="1" ht="9.75" customHeight="1" x14ac:dyDescent="0.15">
      <c r="A72" s="357" t="e">
        <f>'3'!#REF!</f>
        <v>#REF!</v>
      </c>
      <c r="B72" s="193" t="e">
        <f>'3'!#REF!</f>
        <v>#REF!</v>
      </c>
      <c r="C72" s="195"/>
      <c r="D72" s="195"/>
      <c r="E72" s="357"/>
      <c r="F72" s="210"/>
      <c r="G72" s="360"/>
      <c r="H72" s="358"/>
      <c r="I72" s="360"/>
      <c r="J72" s="360"/>
      <c r="K72" s="360"/>
      <c r="L72" s="360"/>
      <c r="M72" s="210"/>
    </row>
    <row r="73" spans="1:13" s="211" customFormat="1" ht="9.75" customHeight="1" x14ac:dyDescent="0.15">
      <c r="A73" s="357" t="e">
        <f>'3'!#REF!</f>
        <v>#REF!</v>
      </c>
      <c r="B73" s="193" t="e">
        <f>'3'!#REF!</f>
        <v>#REF!</v>
      </c>
      <c r="C73" s="195"/>
      <c r="D73" s="195"/>
      <c r="E73" s="357"/>
      <c r="F73" s="210"/>
      <c r="G73" s="360"/>
      <c r="H73" s="358"/>
      <c r="I73" s="360"/>
      <c r="J73" s="360"/>
      <c r="K73" s="360"/>
      <c r="L73" s="360"/>
      <c r="M73" s="210"/>
    </row>
    <row r="74" spans="1:13" s="211" customFormat="1" ht="19.5" customHeight="1" x14ac:dyDescent="0.15">
      <c r="A74" s="357" t="e">
        <f>'3'!#REF!</f>
        <v>#REF!</v>
      </c>
      <c r="B74" s="193" t="e">
        <f>'3'!#REF!</f>
        <v>#REF!</v>
      </c>
      <c r="C74" s="195"/>
      <c r="D74" s="195"/>
      <c r="E74" s="357"/>
      <c r="F74" s="210"/>
      <c r="G74" s="360"/>
      <c r="H74" s="358"/>
      <c r="I74" s="360"/>
      <c r="J74" s="360"/>
      <c r="K74" s="360"/>
      <c r="L74" s="360"/>
      <c r="M74" s="210"/>
    </row>
    <row r="75" spans="1:13" s="211" customFormat="1" ht="9.75" customHeight="1" x14ac:dyDescent="0.15">
      <c r="A75" s="357"/>
      <c r="B75" s="193"/>
      <c r="C75" s="195"/>
      <c r="D75" s="195"/>
      <c r="E75" s="357"/>
      <c r="F75" s="210"/>
      <c r="G75" s="360"/>
      <c r="H75" s="358"/>
      <c r="I75" s="360"/>
      <c r="J75" s="360"/>
      <c r="K75" s="360"/>
      <c r="L75" s="360"/>
      <c r="M75" s="210"/>
    </row>
    <row r="76" spans="1:13" s="211" customFormat="1" ht="9" customHeight="1" x14ac:dyDescent="0.15">
      <c r="A76" s="357" t="e">
        <f>'3'!#REF!</f>
        <v>#REF!</v>
      </c>
      <c r="B76" s="193" t="e">
        <f>'3'!#REF!</f>
        <v>#REF!</v>
      </c>
      <c r="C76" s="195"/>
      <c r="D76" s="195"/>
      <c r="E76" s="357"/>
      <c r="F76" s="210"/>
      <c r="G76" s="360"/>
      <c r="H76" s="358"/>
      <c r="I76" s="360"/>
      <c r="J76" s="360"/>
      <c r="K76" s="360"/>
      <c r="L76" s="360"/>
      <c r="M76" s="210"/>
    </row>
    <row r="77" spans="1:13" s="211" customFormat="1" ht="11.25" customHeight="1" x14ac:dyDescent="0.15">
      <c r="A77" s="357" t="e">
        <f>'3'!#REF!</f>
        <v>#REF!</v>
      </c>
      <c r="B77" s="193" t="e">
        <f>'3'!#REF!</f>
        <v>#REF!</v>
      </c>
      <c r="C77" s="195"/>
      <c r="D77" s="195"/>
      <c r="E77" s="357"/>
      <c r="F77" s="210"/>
      <c r="G77" s="360"/>
      <c r="H77" s="358"/>
      <c r="I77" s="360"/>
      <c r="J77" s="360"/>
      <c r="K77" s="360"/>
      <c r="L77" s="360"/>
      <c r="M77" s="210"/>
    </row>
    <row r="78" spans="1:13" s="211" customFormat="1" ht="23.25" customHeight="1" x14ac:dyDescent="0.15">
      <c r="A78" s="357">
        <f>'3'!B180</f>
        <v>0</v>
      </c>
      <c r="B78" s="193">
        <f>'3'!D180</f>
        <v>0</v>
      </c>
      <c r="C78" s="195"/>
      <c r="D78" s="195"/>
      <c r="E78" s="357"/>
      <c r="F78" s="210"/>
      <c r="G78" s="360"/>
      <c r="H78" s="358"/>
      <c r="I78" s="360"/>
      <c r="J78" s="360"/>
      <c r="K78" s="360"/>
      <c r="L78" s="360"/>
      <c r="M78" s="210"/>
    </row>
    <row r="79" spans="1:13" s="211" customFormat="1" ht="19.5" customHeight="1" x14ac:dyDescent="0.15">
      <c r="A79" s="357">
        <f>'3'!B121</f>
        <v>0</v>
      </c>
      <c r="B79" s="193">
        <f>'3'!D121</f>
        <v>0</v>
      </c>
      <c r="C79" s="195"/>
      <c r="D79" s="195"/>
      <c r="E79" s="357"/>
      <c r="F79" s="210"/>
      <c r="G79" s="360"/>
      <c r="H79" s="358"/>
      <c r="I79" s="360"/>
      <c r="J79" s="360"/>
      <c r="K79" s="360"/>
      <c r="L79" s="360"/>
      <c r="M79" s="210"/>
    </row>
    <row r="80" spans="1:13" s="211" customFormat="1" ht="9.75" customHeight="1" x14ac:dyDescent="0.15">
      <c r="A80" s="357">
        <f>'3'!B181</f>
        <v>0</v>
      </c>
      <c r="B80" s="193">
        <f>'3'!D181</f>
        <v>0</v>
      </c>
      <c r="C80" s="195"/>
      <c r="D80" s="195"/>
      <c r="E80" s="357"/>
      <c r="F80" s="210"/>
      <c r="G80" s="360"/>
      <c r="H80" s="358"/>
      <c r="I80" s="360"/>
      <c r="J80" s="360"/>
      <c r="K80" s="360"/>
      <c r="L80" s="360"/>
      <c r="M80" s="210"/>
    </row>
    <row r="81" spans="1:13" s="211" customFormat="1" ht="9.75" customHeight="1" x14ac:dyDescent="0.15">
      <c r="A81" s="357">
        <f>'3'!B182</f>
        <v>0</v>
      </c>
      <c r="B81" s="193">
        <f>'3'!D182</f>
        <v>0</v>
      </c>
      <c r="C81" s="195"/>
      <c r="D81" s="195"/>
      <c r="E81" s="357"/>
      <c r="F81" s="210"/>
      <c r="G81" s="360"/>
      <c r="H81" s="358"/>
      <c r="I81" s="360"/>
      <c r="J81" s="360"/>
      <c r="K81" s="360"/>
      <c r="L81" s="360"/>
      <c r="M81" s="210"/>
    </row>
    <row r="82" spans="1:13" s="211" customFormat="1" ht="19.5" customHeight="1" x14ac:dyDescent="0.15">
      <c r="A82" s="357">
        <f>'3'!B183</f>
        <v>0</v>
      </c>
      <c r="B82" s="193">
        <f>'3'!D183</f>
        <v>0</v>
      </c>
      <c r="C82" s="195"/>
      <c r="D82" s="195"/>
      <c r="E82" s="357"/>
      <c r="F82" s="210"/>
      <c r="G82" s="360"/>
      <c r="H82" s="358"/>
      <c r="I82" s="360"/>
      <c r="J82" s="360"/>
      <c r="K82" s="360"/>
      <c r="L82" s="360"/>
      <c r="M82" s="210"/>
    </row>
    <row r="83" spans="1:13" s="211" customFormat="1" ht="19.5" customHeight="1" x14ac:dyDescent="0.15">
      <c r="A83" s="357">
        <f>'3'!B184</f>
        <v>0</v>
      </c>
      <c r="B83" s="193">
        <f>'3'!D184</f>
        <v>0</v>
      </c>
      <c r="C83" s="195"/>
      <c r="D83" s="195"/>
      <c r="E83" s="357"/>
      <c r="F83" s="210"/>
      <c r="G83" s="360"/>
      <c r="H83" s="358"/>
      <c r="I83" s="360"/>
      <c r="J83" s="360"/>
      <c r="K83" s="360"/>
      <c r="L83" s="360"/>
      <c r="M83" s="210"/>
    </row>
    <row r="84" spans="1:13" s="211" customFormat="1" ht="9.75" customHeight="1" x14ac:dyDescent="0.15">
      <c r="A84" s="357" t="e">
        <f>'3'!#REF!</f>
        <v>#REF!</v>
      </c>
      <c r="B84" s="193" t="e">
        <f>'3'!#REF!</f>
        <v>#REF!</v>
      </c>
      <c r="C84" s="195"/>
      <c r="D84" s="195"/>
      <c r="E84" s="357"/>
      <c r="F84" s="210"/>
      <c r="G84" s="360"/>
      <c r="H84" s="358"/>
      <c r="I84" s="360"/>
      <c r="J84" s="360"/>
      <c r="K84" s="360"/>
      <c r="L84" s="360"/>
      <c r="M84" s="210"/>
    </row>
    <row r="85" spans="1:13" s="211" customFormat="1" ht="19.5" customHeight="1" x14ac:dyDescent="0.15">
      <c r="A85" s="357" t="e">
        <f>'3'!#REF!</f>
        <v>#REF!</v>
      </c>
      <c r="B85" s="193" t="e">
        <f>'3'!#REF!</f>
        <v>#REF!</v>
      </c>
      <c r="C85" s="195"/>
      <c r="D85" s="195"/>
      <c r="E85" s="357"/>
      <c r="F85" s="210"/>
      <c r="G85" s="360"/>
      <c r="H85" s="358"/>
      <c r="I85" s="360"/>
      <c r="J85" s="360"/>
      <c r="K85" s="360"/>
      <c r="L85" s="360"/>
      <c r="M85" s="210"/>
    </row>
    <row r="86" spans="1:13" s="211" customFormat="1" ht="9.75" customHeight="1" x14ac:dyDescent="0.15">
      <c r="A86" s="357" t="e">
        <f>'3'!#REF!</f>
        <v>#REF!</v>
      </c>
      <c r="B86" s="193" t="e">
        <f>'3'!#REF!</f>
        <v>#REF!</v>
      </c>
      <c r="C86" s="195"/>
      <c r="D86" s="195"/>
      <c r="E86" s="357"/>
      <c r="F86" s="210"/>
      <c r="G86" s="360"/>
      <c r="H86" s="358"/>
      <c r="I86" s="360"/>
      <c r="J86" s="360"/>
      <c r="K86" s="360"/>
      <c r="L86" s="360"/>
      <c r="M86" s="210"/>
    </row>
    <row r="87" spans="1:13" s="211" customFormat="1" ht="9.75" customHeight="1" x14ac:dyDescent="0.15">
      <c r="A87" s="357">
        <f>'3'!B211</f>
        <v>0</v>
      </c>
      <c r="B87" s="193">
        <f>'3'!D216</f>
        <v>0</v>
      </c>
      <c r="C87" s="195"/>
      <c r="D87" s="195"/>
      <c r="E87" s="357"/>
      <c r="F87" s="210"/>
      <c r="G87" s="360"/>
      <c r="H87" s="358"/>
      <c r="I87" s="360"/>
      <c r="J87" s="360"/>
      <c r="K87" s="360"/>
      <c r="L87" s="360"/>
      <c r="M87" s="210"/>
    </row>
    <row r="88" spans="1:13" s="211" customFormat="1" ht="9.75" customHeight="1" x14ac:dyDescent="0.15">
      <c r="A88" s="357" t="e">
        <f>'3'!#REF!</f>
        <v>#REF!</v>
      </c>
      <c r="B88" s="193" t="e">
        <f>'3'!#REF!</f>
        <v>#REF!</v>
      </c>
      <c r="C88" s="195"/>
      <c r="D88" s="195"/>
      <c r="E88" s="357"/>
      <c r="F88" s="210"/>
      <c r="G88" s="360"/>
      <c r="H88" s="358"/>
      <c r="I88" s="360"/>
      <c r="J88" s="360"/>
      <c r="K88" s="360"/>
      <c r="L88" s="360"/>
      <c r="M88" s="210"/>
    </row>
    <row r="89" spans="1:13" s="211" customFormat="1" ht="9.75" customHeight="1" x14ac:dyDescent="0.15">
      <c r="A89" s="357" t="e">
        <f>'3'!#REF!</f>
        <v>#REF!</v>
      </c>
      <c r="B89" s="193" t="e">
        <f>'3'!#REF!</f>
        <v>#REF!</v>
      </c>
      <c r="C89" s="195"/>
      <c r="D89" s="195"/>
      <c r="E89" s="357"/>
      <c r="F89" s="210"/>
      <c r="G89" s="360"/>
      <c r="H89" s="358"/>
      <c r="I89" s="360"/>
      <c r="J89" s="360"/>
      <c r="K89" s="360"/>
      <c r="L89" s="360"/>
      <c r="M89" s="210"/>
    </row>
    <row r="90" spans="1:13" s="211" customFormat="1" ht="9.75" customHeight="1" x14ac:dyDescent="0.15">
      <c r="A90" s="357">
        <f>'3'!B194</f>
        <v>0</v>
      </c>
      <c r="B90" s="193">
        <f>'3'!D194</f>
        <v>0</v>
      </c>
      <c r="C90" s="195"/>
      <c r="D90" s="195"/>
      <c r="E90" s="357"/>
      <c r="F90" s="210"/>
      <c r="G90" s="360"/>
      <c r="H90" s="358"/>
      <c r="I90" s="360"/>
      <c r="J90" s="360"/>
      <c r="K90" s="360"/>
      <c r="L90" s="360"/>
      <c r="M90" s="210"/>
    </row>
    <row r="91" spans="1:13" s="211" customFormat="1" ht="19.5" customHeight="1" x14ac:dyDescent="0.15">
      <c r="A91" s="357">
        <f>'3'!B204</f>
        <v>0</v>
      </c>
      <c r="B91" s="193">
        <f>'3'!D204</f>
        <v>0</v>
      </c>
      <c r="C91" s="195"/>
      <c r="D91" s="195"/>
      <c r="E91" s="357"/>
      <c r="F91" s="210"/>
      <c r="G91" s="360"/>
      <c r="H91" s="358"/>
      <c r="I91" s="360"/>
      <c r="J91" s="360"/>
      <c r="K91" s="360"/>
      <c r="L91" s="360"/>
      <c r="M91" s="210"/>
    </row>
    <row r="92" spans="1:13" s="211" customFormat="1" ht="11.25" customHeight="1" x14ac:dyDescent="0.15">
      <c r="A92" s="357" t="e">
        <f>'3'!#REF!</f>
        <v>#REF!</v>
      </c>
      <c r="B92" s="193" t="e">
        <f>'3'!#REF!</f>
        <v>#REF!</v>
      </c>
      <c r="C92" s="195"/>
      <c r="D92" s="195"/>
      <c r="E92" s="357"/>
      <c r="F92" s="210"/>
      <c r="G92" s="360"/>
      <c r="H92" s="358"/>
      <c r="I92" s="360"/>
      <c r="J92" s="360"/>
      <c r="K92" s="360"/>
      <c r="L92" s="360"/>
      <c r="M92" s="210"/>
    </row>
    <row r="93" spans="1:13" s="211" customFormat="1" ht="11.25" customHeight="1" x14ac:dyDescent="0.15">
      <c r="A93" s="357" t="e">
        <f>'3'!#REF!</f>
        <v>#REF!</v>
      </c>
      <c r="B93" s="193" t="e">
        <f>'3'!#REF!</f>
        <v>#REF!</v>
      </c>
      <c r="C93" s="195"/>
      <c r="D93" s="195"/>
      <c r="E93" s="357"/>
      <c r="F93" s="210"/>
      <c r="G93" s="360"/>
      <c r="H93" s="358"/>
      <c r="I93" s="360"/>
      <c r="J93" s="360"/>
      <c r="K93" s="360"/>
      <c r="L93" s="360"/>
      <c r="M93" s="210"/>
    </row>
    <row r="94" spans="1:13" s="211" customFormat="1" ht="11.25" customHeight="1" x14ac:dyDescent="0.15">
      <c r="A94" s="357" t="e">
        <f>'3'!#REF!</f>
        <v>#REF!</v>
      </c>
      <c r="B94" s="193" t="e">
        <f>'3'!#REF!</f>
        <v>#REF!</v>
      </c>
      <c r="C94" s="195"/>
      <c r="D94" s="195"/>
      <c r="E94" s="357"/>
      <c r="F94" s="210"/>
      <c r="G94" s="360"/>
      <c r="H94" s="358"/>
      <c r="I94" s="360"/>
      <c r="J94" s="360"/>
      <c r="K94" s="360"/>
      <c r="L94" s="360"/>
      <c r="M94" s="210"/>
    </row>
    <row r="95" spans="1:13" s="211" customFormat="1" ht="19.5" customHeight="1" x14ac:dyDescent="0.15">
      <c r="A95" s="357" t="e">
        <f>'3'!#REF!</f>
        <v>#REF!</v>
      </c>
      <c r="B95" s="193" t="e">
        <f>'3'!#REF!</f>
        <v>#REF!</v>
      </c>
      <c r="C95" s="195"/>
      <c r="D95" s="195"/>
      <c r="E95" s="357"/>
      <c r="F95" s="210"/>
      <c r="G95" s="360"/>
      <c r="H95" s="358"/>
      <c r="I95" s="360"/>
      <c r="J95" s="360"/>
      <c r="K95" s="360"/>
      <c r="L95" s="360"/>
      <c r="M95" s="210"/>
    </row>
    <row r="96" spans="1:13" s="211" customFormat="1" ht="19.5" customHeight="1" x14ac:dyDescent="0.15">
      <c r="A96" s="357" t="e">
        <f>'3'!#REF!</f>
        <v>#REF!</v>
      </c>
      <c r="B96" s="193" t="e">
        <f>'3'!#REF!</f>
        <v>#REF!</v>
      </c>
      <c r="C96" s="195"/>
      <c r="D96" s="195"/>
      <c r="E96" s="357"/>
      <c r="F96" s="210"/>
      <c r="G96" s="360"/>
      <c r="H96" s="358"/>
      <c r="I96" s="360"/>
      <c r="J96" s="360"/>
      <c r="K96" s="360"/>
      <c r="L96" s="360"/>
      <c r="M96" s="210"/>
    </row>
    <row r="97" spans="1:13" s="211" customFormat="1" ht="19.5" customHeight="1" x14ac:dyDescent="0.15">
      <c r="A97" s="357" t="e">
        <f>'3'!#REF!</f>
        <v>#REF!</v>
      </c>
      <c r="B97" s="193" t="e">
        <f>'3'!#REF!</f>
        <v>#REF!</v>
      </c>
      <c r="C97" s="195"/>
      <c r="D97" s="195"/>
      <c r="E97" s="357"/>
      <c r="F97" s="210"/>
      <c r="G97" s="360"/>
      <c r="H97" s="358"/>
      <c r="I97" s="360"/>
      <c r="J97" s="360"/>
      <c r="K97" s="360"/>
      <c r="L97" s="360"/>
      <c r="M97" s="210"/>
    </row>
    <row r="98" spans="1:13" s="211" customFormat="1" ht="12" customHeight="1" x14ac:dyDescent="0.15">
      <c r="A98" s="357" t="e">
        <f>'3'!#REF!</f>
        <v>#REF!</v>
      </c>
      <c r="B98" s="193" t="e">
        <f>'3'!#REF!</f>
        <v>#REF!</v>
      </c>
      <c r="C98" s="195"/>
      <c r="D98" s="195"/>
      <c r="E98" s="357"/>
      <c r="F98" s="210"/>
      <c r="G98" s="360"/>
      <c r="H98" s="358"/>
      <c r="I98" s="360"/>
      <c r="J98" s="360"/>
      <c r="K98" s="360"/>
      <c r="L98" s="360"/>
      <c r="M98" s="210"/>
    </row>
    <row r="99" spans="1:13" s="211" customFormat="1" ht="19.5" customHeight="1" x14ac:dyDescent="0.15">
      <c r="A99" s="357" t="e">
        <f>'3'!#REF!</f>
        <v>#REF!</v>
      </c>
      <c r="B99" s="193" t="e">
        <f>'3'!#REF!</f>
        <v>#REF!</v>
      </c>
      <c r="C99" s="195"/>
      <c r="D99" s="195"/>
      <c r="E99" s="357"/>
      <c r="F99" s="210"/>
      <c r="G99" s="360"/>
      <c r="H99" s="358"/>
      <c r="I99" s="360"/>
      <c r="J99" s="360"/>
      <c r="K99" s="360"/>
      <c r="L99" s="360"/>
      <c r="M99" s="210"/>
    </row>
    <row r="100" spans="1:13" s="211" customFormat="1" ht="11.25" customHeight="1" x14ac:dyDescent="0.15">
      <c r="A100" s="357">
        <f>'3'!B237</f>
        <v>0</v>
      </c>
      <c r="B100" s="193">
        <f>'3'!D237</f>
        <v>0</v>
      </c>
      <c r="C100" s="195"/>
      <c r="D100" s="195"/>
      <c r="E100" s="357"/>
      <c r="F100" s="210"/>
      <c r="G100" s="360"/>
      <c r="H100" s="358"/>
      <c r="I100" s="360"/>
      <c r="J100" s="360"/>
      <c r="K100" s="360"/>
      <c r="L100" s="360"/>
      <c r="M100" s="210"/>
    </row>
    <row r="101" spans="1:13" s="211" customFormat="1" ht="19.5" customHeight="1" x14ac:dyDescent="0.15">
      <c r="A101" s="357">
        <f>'3'!B238</f>
        <v>0</v>
      </c>
      <c r="B101" s="193">
        <f>'3'!D238</f>
        <v>0</v>
      </c>
      <c r="C101" s="195"/>
      <c r="D101" s="195"/>
      <c r="E101" s="357"/>
      <c r="F101" s="210"/>
      <c r="G101" s="360"/>
      <c r="H101" s="358"/>
      <c r="I101" s="360"/>
      <c r="J101" s="360"/>
      <c r="K101" s="360"/>
      <c r="L101" s="360"/>
      <c r="M101" s="210"/>
    </row>
    <row r="102" spans="1:13" s="211" customFormat="1" ht="12" customHeight="1" x14ac:dyDescent="0.15">
      <c r="A102" s="357">
        <f>'3'!B239</f>
        <v>0</v>
      </c>
      <c r="B102" s="193">
        <f>'3'!D239</f>
        <v>0</v>
      </c>
      <c r="C102" s="195"/>
      <c r="D102" s="195"/>
      <c r="E102" s="357"/>
      <c r="F102" s="210"/>
      <c r="G102" s="360"/>
      <c r="H102" s="358"/>
      <c r="I102" s="360"/>
      <c r="J102" s="360"/>
      <c r="K102" s="360"/>
      <c r="L102" s="360"/>
      <c r="M102" s="210"/>
    </row>
    <row r="103" spans="1:13" s="211" customFormat="1" ht="12" customHeight="1" x14ac:dyDescent="0.15">
      <c r="A103" s="357">
        <f>'3'!B240</f>
        <v>0</v>
      </c>
      <c r="B103" s="193">
        <f>'3'!D240</f>
        <v>0</v>
      </c>
      <c r="C103" s="195"/>
      <c r="D103" s="195"/>
      <c r="E103" s="357"/>
      <c r="F103" s="210"/>
      <c r="G103" s="360"/>
      <c r="H103" s="358"/>
      <c r="I103" s="360"/>
      <c r="J103" s="360"/>
      <c r="K103" s="360"/>
      <c r="L103" s="360"/>
      <c r="M103" s="210"/>
    </row>
    <row r="104" spans="1:13" s="211" customFormat="1" ht="12" customHeight="1" x14ac:dyDescent="0.15">
      <c r="A104" s="357">
        <f>'3'!B241</f>
        <v>0</v>
      </c>
      <c r="B104" s="193">
        <f>'3'!D241</f>
        <v>0</v>
      </c>
      <c r="C104" s="195"/>
      <c r="D104" s="195"/>
      <c r="E104" s="357"/>
      <c r="F104" s="210"/>
      <c r="G104" s="360"/>
      <c r="H104" s="358"/>
      <c r="I104" s="360"/>
      <c r="J104" s="360"/>
      <c r="K104" s="360"/>
      <c r="L104" s="360"/>
      <c r="M104" s="210"/>
    </row>
    <row r="105" spans="1:13" s="211" customFormat="1" ht="12" customHeight="1" x14ac:dyDescent="0.15">
      <c r="A105" s="357" t="e">
        <f>'3'!#REF!</f>
        <v>#REF!</v>
      </c>
      <c r="B105" s="193" t="e">
        <f>'3'!#REF!</f>
        <v>#REF!</v>
      </c>
      <c r="C105" s="195"/>
      <c r="D105" s="195"/>
      <c r="E105" s="357"/>
      <c r="F105" s="210"/>
      <c r="G105" s="360"/>
      <c r="H105" s="358"/>
      <c r="I105" s="360"/>
      <c r="J105" s="360"/>
      <c r="K105" s="360"/>
      <c r="L105" s="360"/>
      <c r="M105" s="210"/>
    </row>
    <row r="106" spans="1:13" s="211" customFormat="1" ht="19.5" customHeight="1" x14ac:dyDescent="0.15">
      <c r="A106" s="357">
        <f>'3'!B257</f>
        <v>0</v>
      </c>
      <c r="B106" s="193">
        <f>'3'!D257</f>
        <v>0</v>
      </c>
      <c r="C106" s="195"/>
      <c r="D106" s="195"/>
      <c r="E106" s="357"/>
      <c r="F106" s="210"/>
      <c r="G106" s="360"/>
      <c r="H106" s="358"/>
      <c r="I106" s="360"/>
      <c r="J106" s="360"/>
      <c r="K106" s="360"/>
      <c r="L106" s="360"/>
      <c r="M106" s="210"/>
    </row>
    <row r="107" spans="1:13" s="211" customFormat="1" ht="19.5" customHeight="1" x14ac:dyDescent="0.15">
      <c r="A107" s="357">
        <f>'3'!B265</f>
        <v>0</v>
      </c>
      <c r="B107" s="193">
        <f>'3'!D258</f>
        <v>0</v>
      </c>
      <c r="C107" s="195"/>
      <c r="D107" s="195"/>
      <c r="E107" s="357"/>
      <c r="F107" s="210"/>
      <c r="G107" s="360"/>
      <c r="H107" s="358"/>
      <c r="I107" s="360"/>
      <c r="J107" s="360"/>
      <c r="K107" s="360"/>
      <c r="L107" s="360"/>
      <c r="M107" s="210"/>
    </row>
    <row r="108" spans="1:13" s="211" customFormat="1" ht="19.5" customHeight="1" x14ac:dyDescent="0.15">
      <c r="A108" s="357">
        <f>'3'!B273</f>
        <v>0</v>
      </c>
      <c r="B108" s="193">
        <f>'3'!D273</f>
        <v>0</v>
      </c>
      <c r="C108" s="195"/>
      <c r="D108" s="195"/>
      <c r="E108" s="357"/>
      <c r="F108" s="210"/>
      <c r="G108" s="360"/>
      <c r="H108" s="358"/>
      <c r="I108" s="360"/>
      <c r="J108" s="360"/>
      <c r="K108" s="360"/>
      <c r="L108" s="360"/>
      <c r="M108" s="210"/>
    </row>
    <row r="109" spans="1:13" s="211" customFormat="1" ht="10.5" customHeight="1" x14ac:dyDescent="0.15">
      <c r="A109" s="357">
        <f>'3'!B274</f>
        <v>0</v>
      </c>
      <c r="B109" s="193">
        <f>'3'!D274</f>
        <v>0</v>
      </c>
      <c r="C109" s="195"/>
      <c r="D109" s="195"/>
      <c r="E109" s="357"/>
      <c r="F109" s="210"/>
      <c r="G109" s="360"/>
      <c r="H109" s="358"/>
      <c r="I109" s="360"/>
      <c r="J109" s="360"/>
      <c r="K109" s="360"/>
      <c r="L109" s="360"/>
      <c r="M109" s="210"/>
    </row>
    <row r="110" spans="1:13" s="211" customFormat="1" ht="19.5" customHeight="1" x14ac:dyDescent="0.15">
      <c r="A110" s="357">
        <f>'3'!B275</f>
        <v>0</v>
      </c>
      <c r="B110" s="193">
        <f>'3'!D275</f>
        <v>0</v>
      </c>
      <c r="C110" s="195"/>
      <c r="D110" s="195"/>
      <c r="E110" s="357"/>
      <c r="F110" s="210"/>
      <c r="G110" s="360"/>
      <c r="H110" s="358"/>
      <c r="I110" s="360"/>
      <c r="J110" s="360"/>
      <c r="K110" s="360"/>
      <c r="L110" s="360"/>
      <c r="M110" s="210"/>
    </row>
    <row r="111" spans="1:13" s="211" customFormat="1" ht="19.5" customHeight="1" x14ac:dyDescent="0.15">
      <c r="A111" s="357" t="e">
        <f>'3'!#REF!</f>
        <v>#REF!</v>
      </c>
      <c r="B111" s="193" t="e">
        <f>'3'!#REF!</f>
        <v>#REF!</v>
      </c>
      <c r="C111" s="195"/>
      <c r="D111" s="195"/>
      <c r="E111" s="357"/>
      <c r="F111" s="210"/>
      <c r="G111" s="360"/>
      <c r="H111" s="358"/>
      <c r="I111" s="360"/>
      <c r="J111" s="360"/>
      <c r="K111" s="360"/>
      <c r="L111" s="360"/>
      <c r="M111" s="210"/>
    </row>
    <row r="112" spans="1:13" s="211" customFormat="1" ht="19.5" customHeight="1" x14ac:dyDescent="0.15">
      <c r="A112" s="357" t="e">
        <f>'3'!#REF!</f>
        <v>#REF!</v>
      </c>
      <c r="B112" s="193" t="e">
        <f>'3'!#REF!</f>
        <v>#REF!</v>
      </c>
      <c r="C112" s="195"/>
      <c r="D112" s="195"/>
      <c r="E112" s="357"/>
      <c r="F112" s="210"/>
      <c r="G112" s="360"/>
      <c r="H112" s="358"/>
      <c r="I112" s="360"/>
      <c r="J112" s="360"/>
      <c r="K112" s="360"/>
      <c r="L112" s="360"/>
      <c r="M112" s="210"/>
    </row>
    <row r="113" spans="1:13" s="211" customFormat="1" ht="19.5" customHeight="1" x14ac:dyDescent="0.15">
      <c r="A113" s="357">
        <f>'3'!B297</f>
        <v>0</v>
      </c>
      <c r="B113" s="193">
        <f>'3'!D297</f>
        <v>0</v>
      </c>
      <c r="C113" s="195"/>
      <c r="D113" s="195"/>
      <c r="E113" s="357"/>
      <c r="F113" s="210"/>
      <c r="G113" s="360"/>
      <c r="H113" s="358"/>
      <c r="I113" s="360"/>
      <c r="J113" s="360"/>
      <c r="K113" s="360"/>
      <c r="L113" s="360"/>
      <c r="M113" s="210"/>
    </row>
    <row r="114" spans="1:13" s="211" customFormat="1" ht="10.5" customHeight="1" x14ac:dyDescent="0.15">
      <c r="A114" s="357">
        <f>'3'!B298</f>
        <v>0</v>
      </c>
      <c r="B114" s="193">
        <f>'3'!D298</f>
        <v>0</v>
      </c>
      <c r="C114" s="195"/>
      <c r="D114" s="195"/>
      <c r="E114" s="357"/>
      <c r="F114" s="210"/>
      <c r="G114" s="360"/>
      <c r="H114" s="358"/>
      <c r="I114" s="360"/>
      <c r="J114" s="360"/>
      <c r="K114" s="360"/>
      <c r="L114" s="360"/>
      <c r="M114" s="210"/>
    </row>
    <row r="115" spans="1:13" s="211" customFormat="1" ht="10.5" customHeight="1" x14ac:dyDescent="0.15">
      <c r="A115" s="357">
        <f>'3'!B295</f>
        <v>0</v>
      </c>
      <c r="B115" s="193">
        <f>'3'!D295</f>
        <v>0</v>
      </c>
      <c r="C115" s="195"/>
      <c r="D115" s="195"/>
      <c r="E115" s="357"/>
      <c r="F115" s="210"/>
      <c r="G115" s="360"/>
      <c r="H115" s="358"/>
      <c r="I115" s="360"/>
      <c r="J115" s="360"/>
      <c r="K115" s="360"/>
      <c r="L115" s="360"/>
      <c r="M115" s="210"/>
    </row>
    <row r="116" spans="1:13" s="211" customFormat="1" ht="10.5" customHeight="1" x14ac:dyDescent="0.15">
      <c r="A116" s="357">
        <f>'3'!B326</f>
        <v>0</v>
      </c>
      <c r="B116" s="193">
        <f>'3'!D314</f>
        <v>0</v>
      </c>
      <c r="C116" s="195"/>
      <c r="D116" s="195"/>
      <c r="E116" s="357"/>
      <c r="F116" s="210"/>
      <c r="G116" s="360"/>
      <c r="H116" s="358"/>
      <c r="I116" s="360"/>
      <c r="J116" s="360"/>
      <c r="K116" s="360"/>
      <c r="L116" s="360"/>
      <c r="M116" s="210"/>
    </row>
    <row r="117" spans="1:13" s="211" customFormat="1" ht="19.5" customHeight="1" x14ac:dyDescent="0.15">
      <c r="A117" s="357" t="e">
        <f>'3'!#REF!</f>
        <v>#REF!</v>
      </c>
      <c r="B117" s="193" t="e">
        <f>'3'!#REF!</f>
        <v>#REF!</v>
      </c>
      <c r="C117" s="195"/>
      <c r="D117" s="195"/>
      <c r="E117" s="357"/>
      <c r="F117" s="210"/>
      <c r="G117" s="360"/>
      <c r="H117" s="358"/>
      <c r="I117" s="360"/>
      <c r="J117" s="360"/>
      <c r="K117" s="360"/>
      <c r="L117" s="360"/>
      <c r="M117" s="210"/>
    </row>
    <row r="118" spans="1:13" s="211" customFormat="1" ht="11.25" customHeight="1" x14ac:dyDescent="0.15">
      <c r="A118" s="357" t="e">
        <f>'3'!#REF!</f>
        <v>#REF!</v>
      </c>
      <c r="B118" s="193" t="e">
        <f>'3'!#REF!</f>
        <v>#REF!</v>
      </c>
      <c r="C118" s="195"/>
      <c r="D118" s="195"/>
      <c r="E118" s="357"/>
      <c r="F118" s="210"/>
      <c r="G118" s="360"/>
      <c r="H118" s="358"/>
      <c r="I118" s="360"/>
      <c r="J118" s="360"/>
      <c r="K118" s="360"/>
      <c r="L118" s="360"/>
      <c r="M118" s="210"/>
    </row>
    <row r="119" spans="1:13" s="211" customFormat="1" ht="11.25" customHeight="1" x14ac:dyDescent="0.15">
      <c r="A119" s="357">
        <f>'3'!B187</f>
        <v>0</v>
      </c>
      <c r="B119" s="193">
        <f>'3'!D187</f>
        <v>0</v>
      </c>
      <c r="C119" s="195"/>
      <c r="D119" s="195"/>
      <c r="E119" s="357"/>
      <c r="F119" s="210"/>
      <c r="G119" s="360"/>
      <c r="H119" s="358"/>
      <c r="I119" s="360"/>
      <c r="J119" s="360"/>
      <c r="K119" s="360"/>
      <c r="L119" s="360"/>
      <c r="M119" s="210"/>
    </row>
    <row r="120" spans="1:13" s="211" customFormat="1" ht="19.5" hidden="1" customHeight="1" x14ac:dyDescent="0.15">
      <c r="A120" s="357"/>
      <c r="B120" s="193"/>
      <c r="C120" s="195"/>
      <c r="D120" s="195"/>
      <c r="E120" s="357"/>
      <c r="F120" s="210"/>
      <c r="G120" s="360"/>
      <c r="H120" s="358"/>
      <c r="I120" s="360"/>
      <c r="J120" s="360"/>
      <c r="K120" s="360"/>
      <c r="L120" s="360"/>
      <c r="M120" s="210"/>
    </row>
    <row r="121" spans="1:13" s="211" customFormat="1" ht="19.5" hidden="1" customHeight="1" x14ac:dyDescent="0.15">
      <c r="A121" s="357"/>
      <c r="B121" s="193"/>
      <c r="C121" s="195"/>
      <c r="D121" s="195"/>
      <c r="E121" s="357"/>
      <c r="F121" s="210"/>
      <c r="G121" s="360"/>
      <c r="H121" s="358"/>
      <c r="I121" s="360"/>
      <c r="J121" s="360"/>
      <c r="K121" s="360"/>
      <c r="L121" s="360"/>
      <c r="M121" s="210"/>
    </row>
    <row r="122" spans="1:13" s="211" customFormat="1" ht="19.5" hidden="1" customHeight="1" x14ac:dyDescent="0.15">
      <c r="A122" s="357"/>
      <c r="B122" s="193"/>
      <c r="C122" s="195"/>
      <c r="D122" s="195"/>
      <c r="E122" s="357"/>
      <c r="F122" s="210"/>
      <c r="G122" s="360"/>
      <c r="H122" s="358"/>
      <c r="I122" s="360"/>
      <c r="J122" s="360"/>
      <c r="K122" s="360"/>
      <c r="L122" s="360"/>
      <c r="M122" s="210"/>
    </row>
    <row r="123" spans="1:13" s="211" customFormat="1" ht="19.5" hidden="1" customHeight="1" x14ac:dyDescent="0.15">
      <c r="A123" s="357"/>
      <c r="B123" s="193"/>
      <c r="C123" s="195"/>
      <c r="D123" s="195"/>
      <c r="E123" s="357"/>
      <c r="F123" s="210"/>
      <c r="G123" s="360"/>
      <c r="H123" s="358"/>
      <c r="I123" s="360"/>
      <c r="J123" s="360"/>
      <c r="K123" s="360"/>
      <c r="L123" s="360"/>
      <c r="M123" s="210"/>
    </row>
    <row r="124" spans="1:13" ht="9.75" x14ac:dyDescent="0.15">
      <c r="A124" s="212"/>
      <c r="B124" s="196" t="e">
        <f>SUM(B3:B123)</f>
        <v>#REF!</v>
      </c>
      <c r="C124" s="196"/>
      <c r="D124" s="196" t="e">
        <f>SUM(D3:D123)</f>
        <v>#REF!</v>
      </c>
      <c r="E124" s="257"/>
      <c r="F124" s="196">
        <f>SUM(F3:F123)</f>
        <v>0</v>
      </c>
      <c r="G124" s="196"/>
      <c r="H124" s="256"/>
      <c r="I124" s="196" t="e">
        <f>SUM(I3:I123)</f>
        <v>#REF!</v>
      </c>
      <c r="J124" s="196"/>
      <c r="K124" s="196">
        <f>SUM(K3:K34)</f>
        <v>0</v>
      </c>
      <c r="L124" s="204"/>
      <c r="M124" s="213" t="e">
        <f>SUM(M3:M123)</f>
        <v>#REF!</v>
      </c>
    </row>
    <row r="125" spans="1:13" ht="12.75" x14ac:dyDescent="0.2">
      <c r="A125" s="212"/>
      <c r="B125" s="996" t="e">
        <f>B124+F124+I124+D124+M124</f>
        <v>#REF!</v>
      </c>
      <c r="C125" s="997"/>
      <c r="D125" s="997"/>
      <c r="E125" s="998"/>
      <c r="F125" s="998"/>
      <c r="G125" s="998"/>
      <c r="H125" s="998"/>
      <c r="I125" s="998"/>
      <c r="J125" s="999"/>
      <c r="K125" s="999"/>
      <c r="L125" s="999"/>
      <c r="M125" s="1000"/>
    </row>
    <row r="126" spans="1:13" ht="12.75" x14ac:dyDescent="0.2">
      <c r="B126" s="1001" t="e">
        <f>B125-F5-F6-F7-F8-F9-F4</f>
        <v>#REF!</v>
      </c>
      <c r="C126" s="1002"/>
      <c r="D126" s="1002"/>
      <c r="E126" s="1002"/>
      <c r="F126" s="1002"/>
      <c r="G126" s="1002"/>
      <c r="H126" s="1002"/>
      <c r="I126" s="1002"/>
      <c r="J126" s="1002"/>
      <c r="K126" s="1002"/>
      <c r="L126" s="1002"/>
      <c r="M126" s="1002"/>
    </row>
    <row r="127" spans="1:13" ht="9.75" x14ac:dyDescent="0.15">
      <c r="A127" s="200"/>
      <c r="B127" s="200"/>
      <c r="C127" s="200"/>
      <c r="D127" s="199"/>
      <c r="E127" s="200"/>
    </row>
    <row r="128" spans="1:13" ht="9.75" x14ac:dyDescent="0.15">
      <c r="A128" s="200" t="s">
        <v>239</v>
      </c>
      <c r="B128" s="200"/>
      <c r="C128" s="200"/>
      <c r="D128" s="199"/>
      <c r="E128" s="200"/>
    </row>
    <row r="129" spans="1:5" ht="9.75" x14ac:dyDescent="0.15">
      <c r="A129" s="200"/>
      <c r="B129" s="200"/>
      <c r="C129" s="200"/>
      <c r="D129" s="199"/>
      <c r="E129" s="200"/>
    </row>
  </sheetData>
  <mergeCells count="9">
    <mergeCell ref="B125:M125"/>
    <mergeCell ref="B126:M126"/>
    <mergeCell ref="E2:F2"/>
    <mergeCell ref="A1:M1"/>
    <mergeCell ref="A2:B2"/>
    <mergeCell ref="C2:D2"/>
    <mergeCell ref="J2:K2"/>
    <mergeCell ref="L2:M2"/>
    <mergeCell ref="H2:I2"/>
  </mergeCells>
  <pageMargins left="0.11811023622047245" right="0.11811023622047245" top="0.19685039370078741" bottom="0.19685039370078741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workbookViewId="0">
      <selection activeCell="S12" sqref="S12"/>
    </sheetView>
  </sheetViews>
  <sheetFormatPr defaultRowHeight="11.25" x14ac:dyDescent="0.2"/>
  <cols>
    <col min="1" max="1" width="19.85546875" style="142" customWidth="1"/>
    <col min="2" max="3" width="7.85546875" style="142" bestFit="1" customWidth="1"/>
    <col min="4" max="4" width="6.42578125" style="142" customWidth="1"/>
    <col min="5" max="5" width="8" style="142" customWidth="1"/>
    <col min="6" max="6" width="7.85546875" style="142" customWidth="1"/>
    <col min="7" max="7" width="7.140625" style="142" customWidth="1"/>
    <col min="8" max="8" width="6.85546875" style="142" customWidth="1"/>
    <col min="9" max="10" width="7.140625" style="142" customWidth="1"/>
    <col min="11" max="11" width="7.7109375" style="142" customWidth="1"/>
    <col min="12" max="12" width="13.7109375" style="142" customWidth="1"/>
    <col min="13" max="13" width="0" style="142" hidden="1" customWidth="1"/>
    <col min="14" max="17" width="9.140625" style="142"/>
    <col min="18" max="18" width="9.140625" style="142" hidden="1" customWidth="1"/>
    <col min="19" max="16384" width="9.140625" style="142"/>
  </cols>
  <sheetData>
    <row r="1" spans="1:18" ht="12.75" customHeight="1" x14ac:dyDescent="0.25">
      <c r="A1" s="1011" t="s">
        <v>492</v>
      </c>
      <c r="B1" s="1011"/>
      <c r="C1" s="1011"/>
      <c r="D1" s="1011"/>
      <c r="E1" s="1011"/>
      <c r="F1" s="1011"/>
      <c r="G1" s="1011"/>
      <c r="H1" s="1011"/>
      <c r="I1" s="1011"/>
      <c r="J1" s="1011"/>
      <c r="K1" s="1011"/>
      <c r="L1" s="1011"/>
      <c r="M1" s="1011"/>
      <c r="N1" s="1011"/>
      <c r="O1" s="1011"/>
      <c r="P1" s="1011"/>
      <c r="Q1" s="1011"/>
    </row>
    <row r="2" spans="1:18" x14ac:dyDescent="0.2">
      <c r="A2" s="1018"/>
      <c r="B2" s="1018"/>
      <c r="C2" s="1018"/>
      <c r="D2" s="1018"/>
      <c r="E2" s="1018"/>
      <c r="F2" s="1018"/>
      <c r="G2" s="1018"/>
      <c r="H2" s="1018"/>
      <c r="I2" s="1018"/>
      <c r="J2" s="1018"/>
      <c r="K2" s="1018"/>
      <c r="L2" s="1018"/>
      <c r="M2" s="1018"/>
      <c r="N2" s="1018"/>
      <c r="O2" s="1018"/>
      <c r="P2" s="1018"/>
      <c r="Q2" s="1018"/>
    </row>
    <row r="3" spans="1:18" s="2" customFormat="1" ht="15.75" x14ac:dyDescent="0.25">
      <c r="A3" s="957" t="s">
        <v>504</v>
      </c>
      <c r="B3" s="957"/>
      <c r="C3" s="957"/>
      <c r="D3" s="957"/>
      <c r="E3" s="957"/>
      <c r="F3" s="957"/>
      <c r="G3" s="957"/>
      <c r="H3" s="957"/>
      <c r="I3" s="957"/>
      <c r="J3" s="957"/>
      <c r="K3" s="957"/>
      <c r="L3" s="957"/>
      <c r="M3" s="957"/>
      <c r="N3" s="957"/>
      <c r="O3" s="957"/>
      <c r="P3" s="957"/>
      <c r="Q3" s="957"/>
    </row>
    <row r="4" spans="1:18" x14ac:dyDescent="0.2">
      <c r="Q4" s="507" t="s">
        <v>401</v>
      </c>
    </row>
    <row r="5" spans="1:18" ht="12" thickBot="1" x14ac:dyDescent="0.25"/>
    <row r="6" spans="1:18" x14ac:dyDescent="0.2">
      <c r="A6" s="1012" t="s">
        <v>64</v>
      </c>
      <c r="B6" s="1014" t="s">
        <v>65</v>
      </c>
      <c r="C6" s="1015"/>
      <c r="D6" s="1015"/>
      <c r="E6" s="1016"/>
      <c r="F6" s="1014" t="s">
        <v>319</v>
      </c>
      <c r="G6" s="1015"/>
      <c r="H6" s="1016"/>
      <c r="I6" s="508"/>
      <c r="J6" s="508"/>
      <c r="K6" s="508"/>
      <c r="L6" s="509" t="s">
        <v>440</v>
      </c>
      <c r="M6" s="1014" t="s">
        <v>320</v>
      </c>
      <c r="N6" s="1015"/>
      <c r="O6" s="1015"/>
      <c r="P6" s="1015"/>
      <c r="Q6" s="1017"/>
    </row>
    <row r="7" spans="1:18" ht="12" thickBot="1" x14ac:dyDescent="0.25">
      <c r="A7" s="1013"/>
      <c r="B7" s="510" t="s">
        <v>318</v>
      </c>
      <c r="C7" s="510">
        <v>2010</v>
      </c>
      <c r="D7" s="510">
        <v>2011</v>
      </c>
      <c r="E7" s="511" t="s">
        <v>5</v>
      </c>
      <c r="F7" s="510">
        <v>2006</v>
      </c>
      <c r="G7" s="510">
        <v>2007</v>
      </c>
      <c r="H7" s="510">
        <v>2008</v>
      </c>
      <c r="I7" s="510">
        <v>2009</v>
      </c>
      <c r="J7" s="510">
        <v>2010</v>
      </c>
      <c r="K7" s="510">
        <v>2011</v>
      </c>
      <c r="L7" s="512" t="s">
        <v>199</v>
      </c>
      <c r="M7" s="510">
        <v>2010</v>
      </c>
      <c r="N7" s="510">
        <v>2011</v>
      </c>
      <c r="O7" s="510">
        <v>2012</v>
      </c>
      <c r="P7" s="513">
        <v>2013</v>
      </c>
      <c r="Q7" s="514" t="s">
        <v>66</v>
      </c>
    </row>
    <row r="8" spans="1:18" x14ac:dyDescent="0.2">
      <c r="A8" s="515" t="s">
        <v>67</v>
      </c>
      <c r="B8" s="516"/>
      <c r="C8" s="516"/>
      <c r="D8" s="516"/>
      <c r="E8" s="516"/>
      <c r="F8" s="516"/>
      <c r="G8" s="516"/>
      <c r="H8" s="516"/>
      <c r="I8" s="516"/>
      <c r="J8" s="516"/>
      <c r="K8" s="516"/>
      <c r="L8" s="516"/>
      <c r="M8" s="516"/>
      <c r="N8" s="516"/>
      <c r="O8" s="516"/>
      <c r="P8" s="516"/>
      <c r="Q8" s="517"/>
    </row>
    <row r="9" spans="1:18" x14ac:dyDescent="0.2">
      <c r="A9" s="518" t="s">
        <v>68</v>
      </c>
      <c r="B9" s="140">
        <v>207853</v>
      </c>
      <c r="C9" s="140"/>
      <c r="D9" s="140"/>
      <c r="E9" s="140">
        <f>SUM(B9:D9)</f>
        <v>207853</v>
      </c>
      <c r="F9" s="140"/>
      <c r="G9" s="140"/>
      <c r="H9" s="519">
        <v>9170</v>
      </c>
      <c r="I9" s="519">
        <v>12227</v>
      </c>
      <c r="J9" s="519">
        <v>9170</v>
      </c>
      <c r="K9" s="519">
        <v>15284</v>
      </c>
      <c r="L9" s="520">
        <f>E9-H9-I9-J9-K9</f>
        <v>162002</v>
      </c>
      <c r="M9" s="140"/>
      <c r="N9" s="140"/>
      <c r="O9" s="140">
        <v>12227</v>
      </c>
      <c r="P9" s="521">
        <v>12227</v>
      </c>
      <c r="Q9" s="141">
        <f t="shared" ref="Q9:Q14" si="0">L9-R9</f>
        <v>137548</v>
      </c>
      <c r="R9" s="145">
        <f>SUM(M9:P9)</f>
        <v>24454</v>
      </c>
    </row>
    <row r="10" spans="1:18" x14ac:dyDescent="0.2">
      <c r="A10" s="518" t="s">
        <v>69</v>
      </c>
      <c r="B10" s="140">
        <v>329830</v>
      </c>
      <c r="C10" s="140"/>
      <c r="D10" s="140"/>
      <c r="E10" s="140">
        <f>SUM(B10:D10)</f>
        <v>329830</v>
      </c>
      <c r="F10" s="140"/>
      <c r="G10" s="140"/>
      <c r="H10" s="519">
        <v>14551</v>
      </c>
      <c r="I10" s="519">
        <v>19402</v>
      </c>
      <c r="J10" s="519">
        <v>14551</v>
      </c>
      <c r="K10" s="519">
        <v>24252</v>
      </c>
      <c r="L10" s="520">
        <f t="shared" ref="L10:L14" si="1">E10-H10-I10-J10-K10</f>
        <v>257074</v>
      </c>
      <c r="M10" s="140"/>
      <c r="N10" s="140"/>
      <c r="O10" s="140">
        <v>19402</v>
      </c>
      <c r="P10" s="521">
        <v>19402</v>
      </c>
      <c r="Q10" s="141">
        <f t="shared" si="0"/>
        <v>218270</v>
      </c>
      <c r="R10" s="145">
        <f t="shared" ref="R10:R31" si="2">SUM(M10:P10)</f>
        <v>38804</v>
      </c>
    </row>
    <row r="11" spans="1:18" x14ac:dyDescent="0.2">
      <c r="A11" s="522" t="s">
        <v>70</v>
      </c>
      <c r="B11" s="140">
        <v>200000</v>
      </c>
      <c r="C11" s="140"/>
      <c r="D11" s="140"/>
      <c r="E11" s="140">
        <f>SUM(B11:D11)</f>
        <v>200000</v>
      </c>
      <c r="F11" s="140"/>
      <c r="G11" s="140"/>
      <c r="H11" s="140">
        <v>5556</v>
      </c>
      <c r="I11" s="140">
        <v>11111</v>
      </c>
      <c r="J11" s="140">
        <v>11111</v>
      </c>
      <c r="K11" s="140">
        <v>8333</v>
      </c>
      <c r="L11" s="520">
        <f t="shared" si="1"/>
        <v>163889</v>
      </c>
      <c r="M11" s="140"/>
      <c r="N11" s="140">
        <v>2778</v>
      </c>
      <c r="O11" s="140">
        <v>11111</v>
      </c>
      <c r="P11" s="521">
        <v>11111</v>
      </c>
      <c r="Q11" s="141">
        <f t="shared" si="0"/>
        <v>138889</v>
      </c>
      <c r="R11" s="145">
        <f t="shared" si="2"/>
        <v>25000</v>
      </c>
    </row>
    <row r="12" spans="1:18" x14ac:dyDescent="0.2">
      <c r="A12" s="518" t="s">
        <v>71</v>
      </c>
      <c r="B12" s="140">
        <v>348493</v>
      </c>
      <c r="D12" s="140"/>
      <c r="E12" s="140">
        <f t="shared" ref="E12:E14" si="3">SUM(B12:D12)</f>
        <v>348493</v>
      </c>
      <c r="F12" s="140"/>
      <c r="G12" s="140"/>
      <c r="H12" s="140"/>
      <c r="I12" s="140">
        <v>21210</v>
      </c>
      <c r="J12" s="140">
        <v>31914</v>
      </c>
      <c r="K12" s="140">
        <v>19467</v>
      </c>
      <c r="L12" s="520">
        <f t="shared" si="1"/>
        <v>275902</v>
      </c>
      <c r="M12" s="140"/>
      <c r="N12" s="140"/>
      <c r="O12" s="140">
        <v>19467</v>
      </c>
      <c r="P12" s="521">
        <v>19467</v>
      </c>
      <c r="Q12" s="141">
        <f t="shared" si="0"/>
        <v>236968</v>
      </c>
      <c r="R12" s="145">
        <f t="shared" si="2"/>
        <v>38934</v>
      </c>
    </row>
    <row r="13" spans="1:18" x14ac:dyDescent="0.2">
      <c r="A13" s="518" t="s">
        <v>184</v>
      </c>
      <c r="B13" s="140">
        <v>286064</v>
      </c>
      <c r="C13" s="140">
        <v>463936</v>
      </c>
      <c r="D13" s="140"/>
      <c r="E13" s="140">
        <f t="shared" si="3"/>
        <v>750000</v>
      </c>
      <c r="F13" s="140"/>
      <c r="G13" s="140"/>
      <c r="H13" s="140"/>
      <c r="I13" s="140"/>
      <c r="J13" s="140"/>
      <c r="K13" s="140">
        <v>21739</v>
      </c>
      <c r="L13" s="520">
        <f t="shared" si="1"/>
        <v>728261</v>
      </c>
      <c r="M13" s="140"/>
      <c r="N13" s="140"/>
      <c r="O13" s="140">
        <v>43478</v>
      </c>
      <c r="P13" s="521">
        <v>43478</v>
      </c>
      <c r="Q13" s="141">
        <f t="shared" si="0"/>
        <v>641305</v>
      </c>
      <c r="R13" s="145">
        <f t="shared" si="2"/>
        <v>86956</v>
      </c>
    </row>
    <row r="14" spans="1:18" x14ac:dyDescent="0.2">
      <c r="A14" s="523" t="s">
        <v>185</v>
      </c>
      <c r="B14" s="140"/>
      <c r="C14" s="140">
        <v>5349</v>
      </c>
      <c r="D14" s="140"/>
      <c r="E14" s="140">
        <f t="shared" si="3"/>
        <v>5349</v>
      </c>
      <c r="F14" s="140"/>
      <c r="G14" s="140"/>
      <c r="H14" s="140"/>
      <c r="I14" s="140"/>
      <c r="J14" s="140">
        <v>2049</v>
      </c>
      <c r="K14" s="140">
        <v>2050</v>
      </c>
      <c r="L14" s="149">
        <f t="shared" si="1"/>
        <v>1250</v>
      </c>
      <c r="M14" s="140"/>
      <c r="N14" s="524"/>
      <c r="O14" s="524">
        <v>1250</v>
      </c>
      <c r="P14" s="525"/>
      <c r="Q14" s="141">
        <f t="shared" si="0"/>
        <v>0</v>
      </c>
      <c r="R14" s="145">
        <f t="shared" si="2"/>
        <v>1250</v>
      </c>
    </row>
    <row r="15" spans="1:18" ht="12" thickBot="1" x14ac:dyDescent="0.25">
      <c r="A15" s="526" t="s">
        <v>72</v>
      </c>
      <c r="B15" s="527">
        <f>SUM(B9:B13)</f>
        <v>1372240</v>
      </c>
      <c r="C15" s="527">
        <f>SUM(C9:C14)</f>
        <v>469285</v>
      </c>
      <c r="D15" s="527">
        <f>SUM(D9:D13)</f>
        <v>0</v>
      </c>
      <c r="E15" s="527">
        <f>SUM(B15:D15)</f>
        <v>1841525</v>
      </c>
      <c r="F15" s="527">
        <f>SUM(F9:F11)</f>
        <v>0</v>
      </c>
      <c r="G15" s="527">
        <f>SUM(G9:G11)</f>
        <v>0</v>
      </c>
      <c r="H15" s="527">
        <f>SUM(H9:H11)</f>
        <v>29277</v>
      </c>
      <c r="I15" s="527">
        <f>SUM(I8:I12)</f>
        <v>63950</v>
      </c>
      <c r="J15" s="527">
        <f>SUM(J8:J14)</f>
        <v>68795</v>
      </c>
      <c r="K15" s="527">
        <f>SUM(K9:K14)</f>
        <v>91125</v>
      </c>
      <c r="L15" s="527">
        <f t="shared" ref="L15:Q15" si="4">SUM(L9:L14)</f>
        <v>1588378</v>
      </c>
      <c r="M15" s="527">
        <f t="shared" si="4"/>
        <v>0</v>
      </c>
      <c r="N15" s="527">
        <f t="shared" si="4"/>
        <v>2778</v>
      </c>
      <c r="O15" s="527">
        <f t="shared" si="4"/>
        <v>106935</v>
      </c>
      <c r="P15" s="527">
        <f t="shared" si="4"/>
        <v>105685</v>
      </c>
      <c r="Q15" s="528">
        <f t="shared" si="4"/>
        <v>1372980</v>
      </c>
      <c r="R15" s="145">
        <f t="shared" si="2"/>
        <v>215398</v>
      </c>
    </row>
    <row r="16" spans="1:18" x14ac:dyDescent="0.2">
      <c r="A16" s="529" t="s">
        <v>73</v>
      </c>
      <c r="B16" s="530"/>
      <c r="C16" s="530"/>
      <c r="D16" s="530"/>
      <c r="E16" s="530"/>
      <c r="F16" s="530"/>
      <c r="G16" s="530"/>
      <c r="H16" s="530"/>
      <c r="I16" s="530"/>
      <c r="J16" s="530"/>
      <c r="K16" s="530"/>
      <c r="L16" s="531"/>
      <c r="M16" s="530"/>
      <c r="N16" s="530"/>
      <c r="O16" s="530"/>
      <c r="P16" s="530"/>
      <c r="Q16" s="532"/>
      <c r="R16" s="145"/>
    </row>
    <row r="17" spans="1:18" x14ac:dyDescent="0.2">
      <c r="A17" s="518" t="s">
        <v>439</v>
      </c>
      <c r="B17" s="140"/>
      <c r="C17" s="140"/>
      <c r="D17" s="140"/>
      <c r="E17" s="140"/>
      <c r="F17" s="140">
        <v>3320</v>
      </c>
      <c r="G17" s="140">
        <v>10281</v>
      </c>
      <c r="H17" s="140">
        <v>11984</v>
      </c>
      <c r="I17" s="140">
        <v>4697</v>
      </c>
      <c r="J17" s="140">
        <v>2070</v>
      </c>
      <c r="K17" s="140">
        <v>4382</v>
      </c>
      <c r="L17" s="149">
        <v>25398</v>
      </c>
      <c r="M17" s="140"/>
      <c r="N17" s="140"/>
      <c r="O17" s="140">
        <v>2501</v>
      </c>
      <c r="P17" s="521">
        <v>2313</v>
      </c>
      <c r="Q17" s="141">
        <f t="shared" ref="Q17:Q22" si="5">L17-R17</f>
        <v>20584</v>
      </c>
      <c r="R17" s="145">
        <f t="shared" si="2"/>
        <v>4814</v>
      </c>
    </row>
    <row r="18" spans="1:18" x14ac:dyDescent="0.2">
      <c r="A18" s="518" t="s">
        <v>74</v>
      </c>
      <c r="B18" s="140"/>
      <c r="C18" s="140"/>
      <c r="D18" s="140"/>
      <c r="E18" s="140"/>
      <c r="F18" s="140">
        <v>5629</v>
      </c>
      <c r="G18" s="140">
        <v>18047</v>
      </c>
      <c r="H18" s="140">
        <v>20689</v>
      </c>
      <c r="I18" s="140">
        <v>9015</v>
      </c>
      <c r="J18" s="140">
        <v>4388</v>
      </c>
      <c r="K18" s="140">
        <v>8674</v>
      </c>
      <c r="L18" s="149">
        <v>53891</v>
      </c>
      <c r="M18" s="140"/>
      <c r="N18" s="140"/>
      <c r="O18" s="140">
        <v>5255</v>
      </c>
      <c r="P18" s="521">
        <v>4859</v>
      </c>
      <c r="Q18" s="141">
        <f t="shared" si="5"/>
        <v>43777</v>
      </c>
      <c r="R18" s="145">
        <f t="shared" si="2"/>
        <v>10114</v>
      </c>
    </row>
    <row r="19" spans="1:18" x14ac:dyDescent="0.2">
      <c r="A19" s="522" t="s">
        <v>75</v>
      </c>
      <c r="B19" s="140"/>
      <c r="C19" s="140"/>
      <c r="D19" s="140"/>
      <c r="E19" s="140"/>
      <c r="F19" s="140"/>
      <c r="G19" s="140">
        <v>7405</v>
      </c>
      <c r="H19" s="140">
        <v>16310</v>
      </c>
      <c r="I19" s="140">
        <v>6136</v>
      </c>
      <c r="J19" s="140">
        <v>4171</v>
      </c>
      <c r="K19" s="140">
        <v>3606</v>
      </c>
      <c r="L19" s="149">
        <v>45386</v>
      </c>
      <c r="M19" s="140"/>
      <c r="N19" s="140">
        <v>1324</v>
      </c>
      <c r="O19" s="140">
        <v>3863</v>
      </c>
      <c r="P19" s="521">
        <v>3596</v>
      </c>
      <c r="Q19" s="141">
        <f t="shared" si="5"/>
        <v>36603</v>
      </c>
      <c r="R19" s="145">
        <f t="shared" si="2"/>
        <v>8783</v>
      </c>
    </row>
    <row r="20" spans="1:18" x14ac:dyDescent="0.2">
      <c r="A20" s="518" t="s">
        <v>76</v>
      </c>
      <c r="B20" s="140"/>
      <c r="C20" s="140"/>
      <c r="D20" s="140"/>
      <c r="E20" s="140"/>
      <c r="F20" s="140"/>
      <c r="G20" s="140"/>
      <c r="H20" s="140">
        <v>10220</v>
      </c>
      <c r="I20" s="140">
        <v>7962</v>
      </c>
      <c r="J20" s="140">
        <v>6662</v>
      </c>
      <c r="K20" s="140">
        <v>7924</v>
      </c>
      <c r="L20" s="149">
        <v>57656</v>
      </c>
      <c r="M20" s="140"/>
      <c r="N20" s="140"/>
      <c r="O20" s="140">
        <v>5548</v>
      </c>
      <c r="P20" s="521">
        <v>5156</v>
      </c>
      <c r="Q20" s="141">
        <f t="shared" si="5"/>
        <v>46952</v>
      </c>
      <c r="R20" s="145">
        <f t="shared" si="2"/>
        <v>10704</v>
      </c>
    </row>
    <row r="21" spans="1:18" x14ac:dyDescent="0.2">
      <c r="A21" s="518" t="s">
        <v>186</v>
      </c>
      <c r="B21" s="140"/>
      <c r="C21" s="140"/>
      <c r="D21" s="140"/>
      <c r="E21" s="140"/>
      <c r="F21" s="140"/>
      <c r="G21" s="140"/>
      <c r="H21" s="140"/>
      <c r="I21" s="140">
        <v>2538</v>
      </c>
      <c r="J21" s="140">
        <v>10598</v>
      </c>
      <c r="K21" s="140">
        <v>14559</v>
      </c>
      <c r="L21" s="149">
        <v>192155</v>
      </c>
      <c r="M21" s="533"/>
      <c r="N21" s="533">
        <v>5479</v>
      </c>
      <c r="O21" s="533">
        <v>14972</v>
      </c>
      <c r="P21" s="534">
        <v>14078</v>
      </c>
      <c r="Q21" s="141">
        <f t="shared" si="5"/>
        <v>157626</v>
      </c>
      <c r="R21" s="145">
        <f t="shared" si="2"/>
        <v>34529</v>
      </c>
    </row>
    <row r="22" spans="1:18" x14ac:dyDescent="0.2">
      <c r="A22" s="523" t="s">
        <v>187</v>
      </c>
      <c r="B22" s="140"/>
      <c r="C22" s="140"/>
      <c r="D22" s="140"/>
      <c r="E22" s="140"/>
      <c r="F22" s="140"/>
      <c r="G22" s="140"/>
      <c r="H22" s="140"/>
      <c r="I22" s="140"/>
      <c r="J22" s="140">
        <v>162</v>
      </c>
      <c r="K22" s="140">
        <v>154</v>
      </c>
      <c r="L22" s="149">
        <v>185</v>
      </c>
      <c r="M22" s="140"/>
      <c r="N22" s="524"/>
      <c r="O22" s="524">
        <v>185</v>
      </c>
      <c r="P22" s="525"/>
      <c r="Q22" s="141">
        <f t="shared" si="5"/>
        <v>0</v>
      </c>
      <c r="R22" s="145">
        <f t="shared" si="2"/>
        <v>185</v>
      </c>
    </row>
    <row r="23" spans="1:18" ht="12" thickBot="1" x14ac:dyDescent="0.25">
      <c r="A23" s="535" t="s">
        <v>77</v>
      </c>
      <c r="B23" s="527"/>
      <c r="C23" s="527"/>
      <c r="D23" s="527"/>
      <c r="E23" s="527"/>
      <c r="F23" s="527">
        <f>SUM(F17:F19)</f>
        <v>8949</v>
      </c>
      <c r="G23" s="527">
        <f>SUM(G17:G19)</f>
        <v>35733</v>
      </c>
      <c r="H23" s="527">
        <f>SUM(H16:H22)</f>
        <v>59203</v>
      </c>
      <c r="I23" s="527">
        <f>SUM(I16:I22)</f>
        <v>30348</v>
      </c>
      <c r="J23" s="527">
        <f>SUM(J16:J22)</f>
        <v>28051</v>
      </c>
      <c r="K23" s="527">
        <f t="shared" ref="K23:Q23" si="6">SUM(K17:K22)</f>
        <v>39299</v>
      </c>
      <c r="L23" s="527">
        <f t="shared" si="6"/>
        <v>374671</v>
      </c>
      <c r="M23" s="527">
        <f t="shared" si="6"/>
        <v>0</v>
      </c>
      <c r="N23" s="527">
        <f t="shared" si="6"/>
        <v>6803</v>
      </c>
      <c r="O23" s="527">
        <f t="shared" si="6"/>
        <v>32324</v>
      </c>
      <c r="P23" s="527">
        <f t="shared" si="6"/>
        <v>30002</v>
      </c>
      <c r="Q23" s="528">
        <f t="shared" si="6"/>
        <v>305542</v>
      </c>
      <c r="R23" s="145">
        <f t="shared" si="2"/>
        <v>69129</v>
      </c>
    </row>
    <row r="24" spans="1:18" ht="12" thickBot="1" x14ac:dyDescent="0.25"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</row>
    <row r="25" spans="1:18" x14ac:dyDescent="0.2">
      <c r="A25" s="539" t="s">
        <v>322</v>
      </c>
      <c r="B25" s="540">
        <v>677000</v>
      </c>
      <c r="C25" s="540"/>
      <c r="D25" s="540"/>
      <c r="E25" s="541">
        <v>677000</v>
      </c>
      <c r="F25" s="540"/>
      <c r="G25" s="540"/>
      <c r="H25" s="540"/>
      <c r="I25" s="540"/>
      <c r="J25" s="540">
        <v>47954</v>
      </c>
      <c r="K25" s="540">
        <v>32861</v>
      </c>
      <c r="L25" s="541">
        <f>E25-J25-K25</f>
        <v>596185</v>
      </c>
      <c r="M25" s="540"/>
      <c r="N25" s="541"/>
      <c r="O25" s="541">
        <v>31598</v>
      </c>
      <c r="P25" s="541">
        <v>31598</v>
      </c>
      <c r="Q25" s="542">
        <f>L25-R25</f>
        <v>532989</v>
      </c>
      <c r="R25" s="145">
        <f t="shared" si="2"/>
        <v>63196</v>
      </c>
    </row>
    <row r="26" spans="1:18" x14ac:dyDescent="0.2">
      <c r="A26" s="543" t="s">
        <v>321</v>
      </c>
      <c r="B26" s="140"/>
      <c r="C26" s="140">
        <v>2323000</v>
      </c>
      <c r="D26" s="140"/>
      <c r="E26" s="149">
        <v>2323000</v>
      </c>
      <c r="F26" s="140"/>
      <c r="G26" s="140"/>
      <c r="H26" s="140"/>
      <c r="I26" s="140"/>
      <c r="J26" s="140"/>
      <c r="K26" s="140">
        <v>123119</v>
      </c>
      <c r="L26" s="149">
        <f>E26-J26-K26</f>
        <v>2199881</v>
      </c>
      <c r="M26" s="140"/>
      <c r="N26" s="149"/>
      <c r="O26" s="149">
        <v>120796</v>
      </c>
      <c r="P26" s="149">
        <v>123119</v>
      </c>
      <c r="Q26" s="150">
        <f>L26-R26</f>
        <v>1955966</v>
      </c>
      <c r="R26" s="145">
        <f t="shared" si="2"/>
        <v>243915</v>
      </c>
    </row>
    <row r="27" spans="1:18" ht="12" thickBot="1" x14ac:dyDescent="0.25">
      <c r="A27" s="544" t="s">
        <v>493</v>
      </c>
      <c r="B27" s="545">
        <f>SUM(B25:B26)</f>
        <v>677000</v>
      </c>
      <c r="C27" s="545">
        <f t="shared" ref="C27:E27" si="7">SUM(C25:C26)</f>
        <v>2323000</v>
      </c>
      <c r="D27" s="545"/>
      <c r="E27" s="545">
        <f t="shared" si="7"/>
        <v>3000000</v>
      </c>
      <c r="F27" s="545"/>
      <c r="G27" s="545"/>
      <c r="H27" s="545"/>
      <c r="I27" s="545"/>
      <c r="J27" s="545">
        <f t="shared" ref="J27" si="8">SUM(J25:J26)</f>
        <v>47954</v>
      </c>
      <c r="K27" s="545">
        <f t="shared" ref="K27" si="9">SUM(K25:K26)</f>
        <v>155980</v>
      </c>
      <c r="L27" s="546">
        <f t="shared" ref="L27" si="10">SUM(L25:L26)</f>
        <v>2796066</v>
      </c>
      <c r="M27" s="545">
        <f t="shared" ref="M27" si="11">SUM(M25:M26)</f>
        <v>0</v>
      </c>
      <c r="N27" s="545"/>
      <c r="O27" s="546">
        <f t="shared" ref="O27:Q27" si="12">SUM(O25:O26)</f>
        <v>152394</v>
      </c>
      <c r="P27" s="546">
        <f t="shared" si="12"/>
        <v>154717</v>
      </c>
      <c r="Q27" s="528">
        <f t="shared" si="12"/>
        <v>2488955</v>
      </c>
      <c r="R27" s="145"/>
    </row>
    <row r="28" spans="1:18" x14ac:dyDescent="0.2">
      <c r="A28" s="151"/>
      <c r="B28" s="145"/>
      <c r="C28" s="145"/>
      <c r="D28" s="145"/>
      <c r="E28" s="536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536"/>
      <c r="R28" s="145"/>
    </row>
    <row r="29" spans="1:18" ht="12" thickBot="1" x14ac:dyDescent="0.25">
      <c r="A29" s="151"/>
      <c r="B29" s="537" t="s">
        <v>325</v>
      </c>
      <c r="C29" s="145"/>
      <c r="D29" s="145"/>
      <c r="E29" s="536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536"/>
      <c r="R29" s="145"/>
    </row>
    <row r="30" spans="1:18" x14ac:dyDescent="0.2">
      <c r="A30" s="539" t="s">
        <v>323</v>
      </c>
      <c r="B30" s="547"/>
      <c r="C30" s="540"/>
      <c r="D30" s="540"/>
      <c r="E30" s="540"/>
      <c r="F30" s="540"/>
      <c r="G30" s="540"/>
      <c r="H30" s="540"/>
      <c r="I30" s="541">
        <v>18327</v>
      </c>
      <c r="J30" s="541">
        <v>27752</v>
      </c>
      <c r="K30" s="541">
        <v>31725</v>
      </c>
      <c r="L30" s="541">
        <v>536657</v>
      </c>
      <c r="M30" s="540"/>
      <c r="N30" s="541"/>
      <c r="O30" s="541">
        <v>26885</v>
      </c>
      <c r="P30" s="541">
        <v>25500</v>
      </c>
      <c r="Q30" s="542">
        <f>L30-R30</f>
        <v>484272</v>
      </c>
      <c r="R30" s="145">
        <f t="shared" si="2"/>
        <v>52385</v>
      </c>
    </row>
    <row r="31" spans="1:18" x14ac:dyDescent="0.2">
      <c r="A31" s="543" t="s">
        <v>324</v>
      </c>
      <c r="B31" s="140"/>
      <c r="C31" s="140"/>
      <c r="D31" s="140"/>
      <c r="E31" s="140"/>
      <c r="F31" s="140"/>
      <c r="G31" s="140"/>
      <c r="H31" s="140"/>
      <c r="I31" s="149"/>
      <c r="J31" s="149">
        <v>74801</v>
      </c>
      <c r="K31" s="149">
        <v>185581</v>
      </c>
      <c r="L31" s="149">
        <v>2252618</v>
      </c>
      <c r="M31" s="149"/>
      <c r="N31" s="149"/>
      <c r="O31" s="149">
        <v>162131</v>
      </c>
      <c r="P31" s="149">
        <v>153229</v>
      </c>
      <c r="Q31" s="150">
        <f>L31-R31</f>
        <v>1937258</v>
      </c>
      <c r="R31" s="145">
        <f t="shared" si="2"/>
        <v>315360</v>
      </c>
    </row>
    <row r="32" spans="1:18" ht="12" thickBot="1" x14ac:dyDescent="0.25">
      <c r="A32" s="548" t="s">
        <v>494</v>
      </c>
      <c r="B32" s="511"/>
      <c r="C32" s="511"/>
      <c r="D32" s="511"/>
      <c r="E32" s="511"/>
      <c r="F32" s="511"/>
      <c r="G32" s="511"/>
      <c r="H32" s="511"/>
      <c r="I32" s="546">
        <f>SUM(I30:I31)</f>
        <v>18327</v>
      </c>
      <c r="J32" s="546">
        <f t="shared" ref="J32:Q32" si="13">SUM(J30:J31)</f>
        <v>102553</v>
      </c>
      <c r="K32" s="546">
        <f t="shared" si="13"/>
        <v>217306</v>
      </c>
      <c r="L32" s="546">
        <f t="shared" si="13"/>
        <v>2789275</v>
      </c>
      <c r="M32" s="545">
        <f t="shared" si="13"/>
        <v>0</v>
      </c>
      <c r="N32" s="545"/>
      <c r="O32" s="546">
        <f t="shared" si="13"/>
        <v>189016</v>
      </c>
      <c r="P32" s="546">
        <f t="shared" si="13"/>
        <v>178729</v>
      </c>
      <c r="Q32" s="528">
        <f t="shared" si="13"/>
        <v>2421530</v>
      </c>
    </row>
    <row r="33" spans="7:14" x14ac:dyDescent="0.2">
      <c r="N33" s="536"/>
    </row>
    <row r="46" spans="7:14" x14ac:dyDescent="0.2">
      <c r="G46" s="151"/>
    </row>
    <row r="47" spans="7:14" x14ac:dyDescent="0.2">
      <c r="G47" s="151"/>
    </row>
    <row r="48" spans="7:14" x14ac:dyDescent="0.2">
      <c r="L48" s="538"/>
    </row>
    <row r="49" spans="1:16" x14ac:dyDescent="0.2">
      <c r="G49" s="151"/>
      <c r="L49" s="151"/>
      <c r="M49" s="151"/>
      <c r="N49" s="151"/>
      <c r="O49" s="151"/>
      <c r="P49" s="151"/>
    </row>
    <row r="50" spans="1:16" x14ac:dyDescent="0.2">
      <c r="L50" s="151"/>
      <c r="M50" s="151"/>
      <c r="N50" s="151"/>
      <c r="O50" s="151"/>
      <c r="P50" s="151"/>
    </row>
    <row r="51" spans="1:16" x14ac:dyDescent="0.2">
      <c r="L51" s="151"/>
      <c r="M51" s="151"/>
      <c r="N51" s="151"/>
      <c r="O51" s="151"/>
      <c r="P51" s="151"/>
    </row>
    <row r="54" spans="1:16" x14ac:dyDescent="0.2">
      <c r="A54" s="507"/>
    </row>
  </sheetData>
  <mergeCells count="7">
    <mergeCell ref="A1:Q1"/>
    <mergeCell ref="A6:A7"/>
    <mergeCell ref="B6:E6"/>
    <mergeCell ref="F6:H6"/>
    <mergeCell ref="M6:Q6"/>
    <mergeCell ref="A2:Q2"/>
    <mergeCell ref="A3:Q3"/>
  </mergeCells>
  <phoneticPr fontId="8" type="noConversion"/>
  <pageMargins left="0.22" right="0.16" top="0.19" bottom="0.35" header="0.16" footer="0.24"/>
  <pageSetup paperSize="9" fitToHeight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B4" sqref="B4"/>
    </sheetView>
  </sheetViews>
  <sheetFormatPr defaultRowHeight="12.75" x14ac:dyDescent="0.2"/>
  <cols>
    <col min="1" max="1" width="3.140625" style="68" customWidth="1"/>
    <col min="2" max="2" width="50.28515625" style="68" customWidth="1"/>
    <col min="3" max="6" width="19.7109375" style="68" customWidth="1"/>
    <col min="7" max="7" width="15.7109375" style="68" hidden="1" customWidth="1"/>
    <col min="8" max="16384" width="9.140625" style="68"/>
  </cols>
  <sheetData>
    <row r="1" spans="1:9" ht="13.5" customHeight="1" x14ac:dyDescent="0.2">
      <c r="F1" s="504" t="s">
        <v>78</v>
      </c>
    </row>
    <row r="2" spans="1:9" ht="18" customHeight="1" x14ac:dyDescent="0.2">
      <c r="B2" s="1019" t="s">
        <v>79</v>
      </c>
      <c r="C2" s="1019"/>
      <c r="D2" s="1019"/>
      <c r="E2" s="1019"/>
      <c r="F2" s="1019"/>
      <c r="G2" s="1019"/>
    </row>
    <row r="3" spans="1:9" ht="23.25" customHeight="1" x14ac:dyDescent="0.2">
      <c r="A3" s="70"/>
      <c r="B3" s="1019" t="s">
        <v>316</v>
      </c>
      <c r="C3" s="1019"/>
      <c r="D3" s="1019"/>
      <c r="E3" s="1019"/>
      <c r="F3" s="1019"/>
      <c r="G3" s="1019"/>
      <c r="H3" s="70"/>
      <c r="I3" s="70"/>
    </row>
    <row r="4" spans="1:9" ht="16.5" customHeight="1" thickBot="1" x14ac:dyDescent="0.25">
      <c r="A4" s="70"/>
      <c r="B4" s="70"/>
      <c r="C4" s="70"/>
      <c r="D4" s="70"/>
      <c r="E4" s="70"/>
      <c r="F4" s="252" t="s">
        <v>401</v>
      </c>
      <c r="H4" s="70"/>
      <c r="I4" s="70"/>
    </row>
    <row r="5" spans="1:9" ht="33.75" customHeight="1" x14ac:dyDescent="0.2">
      <c r="A5" s="70"/>
      <c r="B5" s="15" t="s">
        <v>80</v>
      </c>
      <c r="C5" s="16" t="s">
        <v>81</v>
      </c>
      <c r="D5" s="16" t="s">
        <v>442</v>
      </c>
      <c r="E5" s="16" t="s">
        <v>30</v>
      </c>
      <c r="F5" s="17" t="s">
        <v>316</v>
      </c>
      <c r="G5" s="476" t="s">
        <v>443</v>
      </c>
      <c r="H5" s="470"/>
      <c r="I5" s="70"/>
    </row>
    <row r="6" spans="1:9" ht="16.5" customHeight="1" x14ac:dyDescent="0.2">
      <c r="A6" s="70"/>
      <c r="B6" s="1020" t="s">
        <v>207</v>
      </c>
      <c r="C6" s="1021"/>
      <c r="D6" s="1021"/>
      <c r="E6" s="1021"/>
      <c r="F6" s="1022"/>
      <c r="G6" s="445"/>
      <c r="H6" s="470"/>
      <c r="I6" s="70"/>
    </row>
    <row r="7" spans="1:9" ht="16.5" hidden="1" customHeight="1" x14ac:dyDescent="0.2">
      <c r="A7" s="70"/>
      <c r="B7" s="71" t="s">
        <v>31</v>
      </c>
      <c r="C7" s="72" t="e">
        <f>D7+E7</f>
        <v>#REF!</v>
      </c>
      <c r="D7" s="72">
        <f>13173+789326</f>
        <v>802499</v>
      </c>
      <c r="E7" s="72" t="e">
        <f>'3'!#REF!</f>
        <v>#REF!</v>
      </c>
      <c r="F7" s="77"/>
      <c r="G7" s="472"/>
      <c r="H7" s="70"/>
      <c r="I7" s="70"/>
    </row>
    <row r="8" spans="1:9" ht="24.75" customHeight="1" x14ac:dyDescent="0.2">
      <c r="A8" s="70"/>
      <c r="B8" s="287" t="s">
        <v>331</v>
      </c>
      <c r="C8" s="72">
        <f>D8+E8</f>
        <v>106963</v>
      </c>
      <c r="D8" s="72">
        <f>14335+84228+8400</f>
        <v>106963</v>
      </c>
      <c r="E8" s="72"/>
      <c r="F8" s="77"/>
      <c r="G8" s="472"/>
      <c r="H8" s="470"/>
      <c r="I8" s="70"/>
    </row>
    <row r="9" spans="1:9" ht="16.5" customHeight="1" x14ac:dyDescent="0.2">
      <c r="A9" s="70"/>
      <c r="B9" s="71" t="s">
        <v>37</v>
      </c>
      <c r="C9" s="72">
        <f>620571</f>
        <v>620571</v>
      </c>
      <c r="D9" s="72">
        <f>46582+13716</f>
        <v>60298</v>
      </c>
      <c r="E9" s="72">
        <v>50000</v>
      </c>
      <c r="F9" s="471">
        <f>C9-D9-E9</f>
        <v>510273</v>
      </c>
      <c r="G9" s="472"/>
      <c r="H9" s="70"/>
      <c r="I9" s="70"/>
    </row>
    <row r="10" spans="1:9" ht="16.5" customHeight="1" x14ac:dyDescent="0.2">
      <c r="A10" s="70"/>
      <c r="B10" s="71" t="s">
        <v>28</v>
      </c>
      <c r="C10" s="72">
        <f>2528125</f>
        <v>2528125</v>
      </c>
      <c r="D10" s="72">
        <f>132886+26900</f>
        <v>159786</v>
      </c>
      <c r="E10" s="72">
        <v>100000</v>
      </c>
      <c r="F10" s="471">
        <f>C10-D10-E10</f>
        <v>2268339</v>
      </c>
      <c r="G10" s="472"/>
      <c r="H10" s="70"/>
      <c r="I10" s="70"/>
    </row>
    <row r="11" spans="1:9" ht="16.5" customHeight="1" x14ac:dyDescent="0.2">
      <c r="A11" s="70"/>
      <c r="B11" s="71"/>
      <c r="C11" s="72"/>
      <c r="D11" s="72"/>
      <c r="E11" s="72"/>
      <c r="F11" s="73"/>
      <c r="G11" s="472"/>
      <c r="H11" s="470"/>
      <c r="I11" s="70"/>
    </row>
    <row r="12" spans="1:9" ht="16.5" hidden="1" customHeight="1" x14ac:dyDescent="0.2">
      <c r="A12" s="70"/>
      <c r="B12" s="71"/>
      <c r="C12" s="72"/>
      <c r="D12" s="72"/>
      <c r="E12" s="72"/>
      <c r="F12" s="73"/>
      <c r="G12" s="472"/>
      <c r="H12" s="70"/>
      <c r="I12" s="70"/>
    </row>
    <row r="13" spans="1:9" ht="16.5" hidden="1" customHeight="1" x14ac:dyDescent="0.2">
      <c r="A13" s="70"/>
      <c r="B13" s="71"/>
      <c r="C13" s="72"/>
      <c r="D13" s="72"/>
      <c r="E13" s="72"/>
      <c r="F13" s="73"/>
      <c r="G13" s="472"/>
      <c r="H13" s="70"/>
      <c r="I13" s="70"/>
    </row>
    <row r="14" spans="1:9" ht="16.5" hidden="1" customHeight="1" x14ac:dyDescent="0.2">
      <c r="A14" s="70"/>
      <c r="B14" s="71"/>
      <c r="C14" s="72"/>
      <c r="D14" s="72"/>
      <c r="E14" s="72"/>
      <c r="F14" s="73"/>
      <c r="G14" s="472"/>
      <c r="H14" s="70"/>
      <c r="I14" s="70"/>
    </row>
    <row r="15" spans="1:9" ht="16.5" hidden="1" customHeight="1" x14ac:dyDescent="0.2">
      <c r="A15" s="70"/>
      <c r="B15" s="71"/>
      <c r="C15" s="72"/>
      <c r="D15" s="72"/>
      <c r="E15" s="72"/>
      <c r="F15" s="73"/>
      <c r="G15" s="472"/>
      <c r="H15" s="70"/>
      <c r="I15" s="70"/>
    </row>
    <row r="16" spans="1:9" ht="16.5" customHeight="1" x14ac:dyDescent="0.2">
      <c r="A16" s="70"/>
      <c r="B16" s="71"/>
      <c r="C16" s="72"/>
      <c r="D16" s="72"/>
      <c r="E16" s="72"/>
      <c r="F16" s="73"/>
      <c r="G16" s="472"/>
      <c r="H16" s="470"/>
      <c r="I16" s="70"/>
    </row>
    <row r="17" spans="1:9" ht="16.5" customHeight="1" x14ac:dyDescent="0.2">
      <c r="A17" s="70"/>
      <c r="B17" s="71"/>
      <c r="C17" s="72"/>
      <c r="D17" s="72"/>
      <c r="E17" s="72"/>
      <c r="F17" s="73"/>
      <c r="G17" s="472"/>
      <c r="H17" s="470"/>
      <c r="I17" s="70"/>
    </row>
    <row r="18" spans="1:9" s="78" customFormat="1" ht="16.5" customHeight="1" x14ac:dyDescent="0.2">
      <c r="A18" s="74"/>
      <c r="B18" s="75"/>
      <c r="C18" s="76"/>
      <c r="D18" s="76"/>
      <c r="E18" s="76"/>
      <c r="F18" s="77"/>
      <c r="G18" s="477"/>
      <c r="H18" s="473"/>
      <c r="I18" s="74"/>
    </row>
    <row r="19" spans="1:9" s="82" customFormat="1" ht="16.5" customHeight="1" x14ac:dyDescent="0.2">
      <c r="A19" s="79"/>
      <c r="B19" s="80" t="s">
        <v>206</v>
      </c>
      <c r="C19" s="81" t="e">
        <f>SUM(C7:C18)</f>
        <v>#REF!</v>
      </c>
      <c r="D19" s="81">
        <f>SUM(D7:D18)</f>
        <v>1129546</v>
      </c>
      <c r="E19" s="81" t="e">
        <f>SUM(E7:E18)</f>
        <v>#REF!</v>
      </c>
      <c r="F19" s="250">
        <f>SUM(F7:F18)</f>
        <v>2778612</v>
      </c>
      <c r="G19" s="478">
        <f>SUM(G7:G18)</f>
        <v>0</v>
      </c>
      <c r="H19" s="474"/>
      <c r="I19" s="79"/>
    </row>
    <row r="20" spans="1:9" s="78" customFormat="1" ht="16.5" customHeight="1" x14ac:dyDescent="0.2">
      <c r="A20" s="74"/>
      <c r="B20" s="75"/>
      <c r="C20" s="76"/>
      <c r="D20" s="76"/>
      <c r="E20" s="76"/>
      <c r="F20" s="77"/>
      <c r="G20" s="477"/>
      <c r="H20" s="473"/>
      <c r="I20" s="74"/>
    </row>
    <row r="21" spans="1:9" s="78" customFormat="1" ht="16.5" customHeight="1" x14ac:dyDescent="0.2">
      <c r="A21" s="74"/>
      <c r="B21" s="1020" t="s">
        <v>208</v>
      </c>
      <c r="C21" s="1021"/>
      <c r="D21" s="1021"/>
      <c r="E21" s="1021"/>
      <c r="F21" s="1022"/>
      <c r="G21" s="445"/>
      <c r="H21" s="473"/>
      <c r="I21" s="74"/>
    </row>
    <row r="22" spans="1:9" ht="16.5" customHeight="1" x14ac:dyDescent="0.2">
      <c r="A22" s="70"/>
      <c r="B22" s="71" t="s">
        <v>32</v>
      </c>
      <c r="C22" s="72">
        <v>6000</v>
      </c>
      <c r="D22" s="72">
        <f>2400+1200+1200</f>
        <v>4800</v>
      </c>
      <c r="E22" s="72">
        <v>1200</v>
      </c>
      <c r="F22" s="73"/>
      <c r="G22" s="472"/>
      <c r="H22" s="470"/>
      <c r="I22" s="70"/>
    </row>
    <row r="23" spans="1:9" ht="16.5" customHeight="1" x14ac:dyDescent="0.2">
      <c r="A23" s="70"/>
      <c r="B23" s="71" t="s">
        <v>33</v>
      </c>
      <c r="C23" s="72">
        <v>79200</v>
      </c>
      <c r="D23" s="72">
        <f>13200*2+13200+13200</f>
        <v>52800</v>
      </c>
      <c r="E23" s="72">
        <v>13200</v>
      </c>
      <c r="F23" s="73">
        <v>13200</v>
      </c>
      <c r="G23" s="472"/>
      <c r="H23" s="470"/>
      <c r="I23" s="70"/>
    </row>
    <row r="24" spans="1:9" ht="16.5" customHeight="1" x14ac:dyDescent="0.2">
      <c r="A24" s="70"/>
      <c r="B24" s="71" t="s">
        <v>317</v>
      </c>
      <c r="C24" s="72">
        <v>45000</v>
      </c>
      <c r="D24" s="72">
        <f>2500+15000</f>
        <v>17500</v>
      </c>
      <c r="E24" s="72">
        <v>15000</v>
      </c>
      <c r="F24" s="73">
        <v>12500</v>
      </c>
      <c r="G24" s="472"/>
      <c r="H24" s="470"/>
      <c r="I24" s="70"/>
    </row>
    <row r="25" spans="1:9" ht="16.5" customHeight="1" x14ac:dyDescent="0.2">
      <c r="A25" s="70"/>
      <c r="B25" s="71"/>
      <c r="C25" s="72"/>
      <c r="D25" s="72"/>
      <c r="E25" s="72"/>
      <c r="F25" s="73"/>
      <c r="G25" s="472"/>
      <c r="H25" s="470"/>
      <c r="I25" s="70"/>
    </row>
    <row r="26" spans="1:9" ht="16.5" customHeight="1" x14ac:dyDescent="0.2">
      <c r="A26" s="70"/>
      <c r="B26" s="71"/>
      <c r="C26" s="72"/>
      <c r="D26" s="72"/>
      <c r="E26" s="72"/>
      <c r="F26" s="73"/>
      <c r="G26" s="472"/>
      <c r="H26" s="470"/>
      <c r="I26" s="70"/>
    </row>
    <row r="27" spans="1:9" ht="16.5" customHeight="1" x14ac:dyDescent="0.2">
      <c r="A27" s="70"/>
      <c r="B27" s="71"/>
      <c r="C27" s="72"/>
      <c r="D27" s="72"/>
      <c r="E27" s="72"/>
      <c r="F27" s="73"/>
      <c r="G27" s="472"/>
      <c r="H27" s="470"/>
      <c r="I27" s="70"/>
    </row>
    <row r="28" spans="1:9" s="85" customFormat="1" ht="16.5" customHeight="1" x14ac:dyDescent="0.2">
      <c r="A28" s="69"/>
      <c r="B28" s="83" t="s">
        <v>209</v>
      </c>
      <c r="C28" s="84">
        <f>SUM(C22:C27)</f>
        <v>130200</v>
      </c>
      <c r="D28" s="84">
        <f t="shared" ref="D28:G28" si="0">SUM(D22:D27)</f>
        <v>75100</v>
      </c>
      <c r="E28" s="84">
        <f t="shared" si="0"/>
        <v>29400</v>
      </c>
      <c r="F28" s="288">
        <f t="shared" si="0"/>
        <v>25700</v>
      </c>
      <c r="G28" s="479">
        <f t="shared" si="0"/>
        <v>0</v>
      </c>
      <c r="H28" s="475"/>
      <c r="I28" s="69"/>
    </row>
    <row r="29" spans="1:9" ht="16.5" customHeight="1" thickBot="1" x14ac:dyDescent="0.25">
      <c r="A29" s="70"/>
      <c r="B29" s="86"/>
      <c r="C29" s="87"/>
      <c r="D29" s="87"/>
      <c r="E29" s="87"/>
      <c r="F29" s="482"/>
      <c r="G29" s="480"/>
      <c r="H29" s="470"/>
      <c r="I29" s="70"/>
    </row>
    <row r="30" spans="1:9" ht="16.5" customHeight="1" thickBot="1" x14ac:dyDescent="0.25">
      <c r="A30" s="70"/>
      <c r="B30" s="88" t="s">
        <v>210</v>
      </c>
      <c r="C30" s="89" t="e">
        <f>C19+C28</f>
        <v>#REF!</v>
      </c>
      <c r="D30" s="89">
        <f>D19+D28</f>
        <v>1204646</v>
      </c>
      <c r="E30" s="89" t="e">
        <f>E19+E28</f>
        <v>#REF!</v>
      </c>
      <c r="F30" s="90">
        <f>F19+F28</f>
        <v>2804312</v>
      </c>
      <c r="G30" s="481">
        <f>G19+G28</f>
        <v>0</v>
      </c>
      <c r="H30" s="70"/>
      <c r="I30" s="70"/>
    </row>
  </sheetData>
  <mergeCells count="4">
    <mergeCell ref="B2:G2"/>
    <mergeCell ref="B3:G3"/>
    <mergeCell ref="B6:F6"/>
    <mergeCell ref="B21:F21"/>
  </mergeCells>
  <phoneticPr fontId="8" type="noConversion"/>
  <pageMargins left="0.6" right="0.43" top="0.5" bottom="0.38" header="0.5" footer="0.21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G10" sqref="G10"/>
    </sheetView>
  </sheetViews>
  <sheetFormatPr defaultRowHeight="15.75" x14ac:dyDescent="0.25"/>
  <cols>
    <col min="1" max="1" width="4" style="13" customWidth="1"/>
    <col min="2" max="2" width="35.7109375" style="13" customWidth="1"/>
    <col min="3" max="3" width="11.85546875" style="13" customWidth="1"/>
    <col min="4" max="4" width="0.28515625" style="13" customWidth="1"/>
    <col min="5" max="5" width="12.5703125" style="13" customWidth="1"/>
    <col min="6" max="6" width="3.5703125" style="13" customWidth="1"/>
    <col min="7" max="7" width="11" style="13" customWidth="1"/>
    <col min="8" max="16384" width="9.140625" style="13"/>
  </cols>
  <sheetData>
    <row r="1" spans="2:7" ht="36.75" customHeight="1" x14ac:dyDescent="0.25">
      <c r="B1" s="1024" t="s">
        <v>82</v>
      </c>
      <c r="C1" s="1024"/>
      <c r="D1" s="1024"/>
      <c r="E1" s="1024"/>
      <c r="F1" s="1024"/>
      <c r="G1" s="1024"/>
    </row>
    <row r="2" spans="2:7" ht="108.75" customHeight="1" x14ac:dyDescent="0.25"/>
    <row r="3" spans="2:7" x14ac:dyDescent="0.25">
      <c r="B3" s="1025" t="s">
        <v>441</v>
      </c>
      <c r="C3" s="1025"/>
      <c r="D3" s="1025"/>
      <c r="E3" s="1025"/>
      <c r="F3" s="1025"/>
      <c r="G3" s="1025"/>
    </row>
    <row r="4" spans="2:7" x14ac:dyDescent="0.25">
      <c r="B4" s="1025"/>
      <c r="C4" s="1025"/>
      <c r="D4" s="1025"/>
      <c r="E4" s="1025"/>
      <c r="F4" s="1025"/>
      <c r="G4" s="1025"/>
    </row>
    <row r="5" spans="2:7" ht="11.25" customHeight="1" x14ac:dyDescent="0.25"/>
    <row r="6" spans="2:7" x14ac:dyDescent="0.25">
      <c r="B6" s="41"/>
      <c r="C6" s="443"/>
      <c r="D6" s="59"/>
      <c r="E6" s="1023" t="s">
        <v>83</v>
      </c>
      <c r="F6" s="1023"/>
      <c r="G6" s="1023"/>
    </row>
    <row r="7" spans="2:7" s="21" customFormat="1" ht="45" customHeight="1" x14ac:dyDescent="0.2">
      <c r="B7" s="446"/>
      <c r="C7" s="446"/>
      <c r="E7" s="218" t="s">
        <v>505</v>
      </c>
      <c r="F7" s="219"/>
      <c r="G7" s="218" t="s">
        <v>501</v>
      </c>
    </row>
    <row r="8" spans="2:7" ht="24" customHeight="1" x14ac:dyDescent="0.25">
      <c r="B8" s="61"/>
      <c r="C8" s="214"/>
      <c r="D8" s="214"/>
      <c r="E8" s="179"/>
      <c r="F8" s="179"/>
      <c r="G8" s="179"/>
    </row>
    <row r="9" spans="2:7" s="97" customFormat="1" ht="16.5" customHeight="1" x14ac:dyDescent="0.25">
      <c r="B9" s="60" t="s">
        <v>38</v>
      </c>
      <c r="C9" s="214"/>
      <c r="D9" s="214"/>
      <c r="E9" s="179">
        <v>10</v>
      </c>
      <c r="F9" s="179"/>
      <c r="G9" s="179">
        <v>0</v>
      </c>
    </row>
    <row r="10" spans="2:7" s="97" customFormat="1" ht="16.5" customHeight="1" thickBot="1" x14ac:dyDescent="0.3">
      <c r="B10" s="60"/>
      <c r="C10" s="214"/>
      <c r="D10" s="214"/>
      <c r="E10" s="179"/>
      <c r="F10" s="179"/>
      <c r="G10" s="179"/>
    </row>
    <row r="11" spans="2:7" s="10" customFormat="1" ht="16.5" customHeight="1" thickBot="1" x14ac:dyDescent="0.3">
      <c r="B11" s="62" t="s">
        <v>195</v>
      </c>
      <c r="C11" s="26"/>
      <c r="D11" s="26"/>
      <c r="E11" s="447">
        <f>SUM(E9:E9)</f>
        <v>10</v>
      </c>
      <c r="F11" s="447"/>
      <c r="G11" s="64">
        <f>SUM(G9:G9)</f>
        <v>0</v>
      </c>
    </row>
    <row r="12" spans="2:7" ht="10.5" customHeight="1" x14ac:dyDescent="0.25">
      <c r="E12" s="65"/>
      <c r="F12" s="65"/>
    </row>
    <row r="13" spans="2:7" x14ac:dyDescent="0.25">
      <c r="B13" s="63"/>
      <c r="E13" s="65"/>
      <c r="F13" s="65"/>
    </row>
    <row r="14" spans="2:7" x14ac:dyDescent="0.25">
      <c r="E14" s="65"/>
      <c r="F14" s="65"/>
    </row>
    <row r="15" spans="2:7" x14ac:dyDescent="0.25">
      <c r="E15" s="65"/>
      <c r="F15" s="65"/>
    </row>
    <row r="16" spans="2:7" x14ac:dyDescent="0.25">
      <c r="E16" s="66"/>
      <c r="F16" s="66"/>
    </row>
  </sheetData>
  <mergeCells count="4">
    <mergeCell ref="E6:G6"/>
    <mergeCell ref="B1:G1"/>
    <mergeCell ref="B3:G3"/>
    <mergeCell ref="B4:G4"/>
  </mergeCells>
  <phoneticPr fontId="8" type="noConversion"/>
  <pageMargins left="0.75" right="0.75" top="0.17" bottom="0.34" header="0.36" footer="0.16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4"/>
  <sheetViews>
    <sheetView workbookViewId="0">
      <pane ySplit="5" topLeftCell="A6" activePane="bottomLeft" state="frozen"/>
      <selection pane="bottomLeft" activeCell="A3" sqref="A3"/>
    </sheetView>
  </sheetViews>
  <sheetFormatPr defaultRowHeight="15.75" x14ac:dyDescent="0.2"/>
  <cols>
    <col min="1" max="1" width="3.7109375" style="98" customWidth="1"/>
    <col min="2" max="2" width="25.28515625" style="98" customWidth="1"/>
    <col min="3" max="10" width="8.7109375" style="98" customWidth="1"/>
    <col min="11" max="11" width="9" style="98" customWidth="1"/>
    <col min="12" max="12" width="8.7109375" style="98" customWidth="1"/>
    <col min="13" max="13" width="9.85546875" style="98" customWidth="1"/>
    <col min="14" max="14" width="9.42578125" style="98" customWidth="1"/>
    <col min="15" max="16" width="11.5703125" style="98" customWidth="1"/>
    <col min="17" max="17" width="11.85546875" style="133" customWidth="1"/>
    <col min="18" max="18" width="10.42578125" style="98" customWidth="1"/>
    <col min="19" max="19" width="9.7109375" style="98" customWidth="1"/>
    <col min="20" max="256" width="9.140625" style="98"/>
    <col min="257" max="257" width="3.7109375" style="98" customWidth="1"/>
    <col min="258" max="258" width="25.28515625" style="98" customWidth="1"/>
    <col min="259" max="266" width="8.7109375" style="98" customWidth="1"/>
    <col min="267" max="267" width="9" style="98" customWidth="1"/>
    <col min="268" max="268" width="8.7109375" style="98" customWidth="1"/>
    <col min="269" max="269" width="9.85546875" style="98" customWidth="1"/>
    <col min="270" max="270" width="9.42578125" style="98" customWidth="1"/>
    <col min="271" max="271" width="11.5703125" style="98" customWidth="1"/>
    <col min="272" max="275" width="0" style="98" hidden="1" customWidth="1"/>
    <col min="276" max="512" width="9.140625" style="98"/>
    <col min="513" max="513" width="3.7109375" style="98" customWidth="1"/>
    <col min="514" max="514" width="25.28515625" style="98" customWidth="1"/>
    <col min="515" max="522" width="8.7109375" style="98" customWidth="1"/>
    <col min="523" max="523" width="9" style="98" customWidth="1"/>
    <col min="524" max="524" width="8.7109375" style="98" customWidth="1"/>
    <col min="525" max="525" width="9.85546875" style="98" customWidth="1"/>
    <col min="526" max="526" width="9.42578125" style="98" customWidth="1"/>
    <col min="527" max="527" width="11.5703125" style="98" customWidth="1"/>
    <col min="528" max="531" width="0" style="98" hidden="1" customWidth="1"/>
    <col min="532" max="768" width="9.140625" style="98"/>
    <col min="769" max="769" width="3.7109375" style="98" customWidth="1"/>
    <col min="770" max="770" width="25.28515625" style="98" customWidth="1"/>
    <col min="771" max="778" width="8.7109375" style="98" customWidth="1"/>
    <col min="779" max="779" width="9" style="98" customWidth="1"/>
    <col min="780" max="780" width="8.7109375" style="98" customWidth="1"/>
    <col min="781" max="781" width="9.85546875" style="98" customWidth="1"/>
    <col min="782" max="782" width="9.42578125" style="98" customWidth="1"/>
    <col min="783" max="783" width="11.5703125" style="98" customWidth="1"/>
    <col min="784" max="787" width="0" style="98" hidden="1" customWidth="1"/>
    <col min="788" max="1024" width="9.140625" style="98"/>
    <col min="1025" max="1025" width="3.7109375" style="98" customWidth="1"/>
    <col min="1026" max="1026" width="25.28515625" style="98" customWidth="1"/>
    <col min="1027" max="1034" width="8.7109375" style="98" customWidth="1"/>
    <col min="1035" max="1035" width="9" style="98" customWidth="1"/>
    <col min="1036" max="1036" width="8.7109375" style="98" customWidth="1"/>
    <col min="1037" max="1037" width="9.85546875" style="98" customWidth="1"/>
    <col min="1038" max="1038" width="9.42578125" style="98" customWidth="1"/>
    <col min="1039" max="1039" width="11.5703125" style="98" customWidth="1"/>
    <col min="1040" max="1043" width="0" style="98" hidden="1" customWidth="1"/>
    <col min="1044" max="1280" width="9.140625" style="98"/>
    <col min="1281" max="1281" width="3.7109375" style="98" customWidth="1"/>
    <col min="1282" max="1282" width="25.28515625" style="98" customWidth="1"/>
    <col min="1283" max="1290" width="8.7109375" style="98" customWidth="1"/>
    <col min="1291" max="1291" width="9" style="98" customWidth="1"/>
    <col min="1292" max="1292" width="8.7109375" style="98" customWidth="1"/>
    <col min="1293" max="1293" width="9.85546875" style="98" customWidth="1"/>
    <col min="1294" max="1294" width="9.42578125" style="98" customWidth="1"/>
    <col min="1295" max="1295" width="11.5703125" style="98" customWidth="1"/>
    <col min="1296" max="1299" width="0" style="98" hidden="1" customWidth="1"/>
    <col min="1300" max="1536" width="9.140625" style="98"/>
    <col min="1537" max="1537" width="3.7109375" style="98" customWidth="1"/>
    <col min="1538" max="1538" width="25.28515625" style="98" customWidth="1"/>
    <col min="1539" max="1546" width="8.7109375" style="98" customWidth="1"/>
    <col min="1547" max="1547" width="9" style="98" customWidth="1"/>
    <col min="1548" max="1548" width="8.7109375" style="98" customWidth="1"/>
    <col min="1549" max="1549" width="9.85546875" style="98" customWidth="1"/>
    <col min="1550" max="1550" width="9.42578125" style="98" customWidth="1"/>
    <col min="1551" max="1551" width="11.5703125" style="98" customWidth="1"/>
    <col min="1552" max="1555" width="0" style="98" hidden="1" customWidth="1"/>
    <col min="1556" max="1792" width="9.140625" style="98"/>
    <col min="1793" max="1793" width="3.7109375" style="98" customWidth="1"/>
    <col min="1794" max="1794" width="25.28515625" style="98" customWidth="1"/>
    <col min="1795" max="1802" width="8.7109375" style="98" customWidth="1"/>
    <col min="1803" max="1803" width="9" style="98" customWidth="1"/>
    <col min="1804" max="1804" width="8.7109375" style="98" customWidth="1"/>
    <col min="1805" max="1805" width="9.85546875" style="98" customWidth="1"/>
    <col min="1806" max="1806" width="9.42578125" style="98" customWidth="1"/>
    <col min="1807" max="1807" width="11.5703125" style="98" customWidth="1"/>
    <col min="1808" max="1811" width="0" style="98" hidden="1" customWidth="1"/>
    <col min="1812" max="2048" width="9.140625" style="98"/>
    <col min="2049" max="2049" width="3.7109375" style="98" customWidth="1"/>
    <col min="2050" max="2050" width="25.28515625" style="98" customWidth="1"/>
    <col min="2051" max="2058" width="8.7109375" style="98" customWidth="1"/>
    <col min="2059" max="2059" width="9" style="98" customWidth="1"/>
    <col min="2060" max="2060" width="8.7109375" style="98" customWidth="1"/>
    <col min="2061" max="2061" width="9.85546875" style="98" customWidth="1"/>
    <col min="2062" max="2062" width="9.42578125" style="98" customWidth="1"/>
    <col min="2063" max="2063" width="11.5703125" style="98" customWidth="1"/>
    <col min="2064" max="2067" width="0" style="98" hidden="1" customWidth="1"/>
    <col min="2068" max="2304" width="9.140625" style="98"/>
    <col min="2305" max="2305" width="3.7109375" style="98" customWidth="1"/>
    <col min="2306" max="2306" width="25.28515625" style="98" customWidth="1"/>
    <col min="2307" max="2314" width="8.7109375" style="98" customWidth="1"/>
    <col min="2315" max="2315" width="9" style="98" customWidth="1"/>
    <col min="2316" max="2316" width="8.7109375" style="98" customWidth="1"/>
    <col min="2317" max="2317" width="9.85546875" style="98" customWidth="1"/>
    <col min="2318" max="2318" width="9.42578125" style="98" customWidth="1"/>
    <col min="2319" max="2319" width="11.5703125" style="98" customWidth="1"/>
    <col min="2320" max="2323" width="0" style="98" hidden="1" customWidth="1"/>
    <col min="2324" max="2560" width="9.140625" style="98"/>
    <col min="2561" max="2561" width="3.7109375" style="98" customWidth="1"/>
    <col min="2562" max="2562" width="25.28515625" style="98" customWidth="1"/>
    <col min="2563" max="2570" width="8.7109375" style="98" customWidth="1"/>
    <col min="2571" max="2571" width="9" style="98" customWidth="1"/>
    <col min="2572" max="2572" width="8.7109375" style="98" customWidth="1"/>
    <col min="2573" max="2573" width="9.85546875" style="98" customWidth="1"/>
    <col min="2574" max="2574" width="9.42578125" style="98" customWidth="1"/>
    <col min="2575" max="2575" width="11.5703125" style="98" customWidth="1"/>
    <col min="2576" max="2579" width="0" style="98" hidden="1" customWidth="1"/>
    <col min="2580" max="2816" width="9.140625" style="98"/>
    <col min="2817" max="2817" width="3.7109375" style="98" customWidth="1"/>
    <col min="2818" max="2818" width="25.28515625" style="98" customWidth="1"/>
    <col min="2819" max="2826" width="8.7109375" style="98" customWidth="1"/>
    <col min="2827" max="2827" width="9" style="98" customWidth="1"/>
    <col min="2828" max="2828" width="8.7109375" style="98" customWidth="1"/>
    <col min="2829" max="2829" width="9.85546875" style="98" customWidth="1"/>
    <col min="2830" max="2830" width="9.42578125" style="98" customWidth="1"/>
    <col min="2831" max="2831" width="11.5703125" style="98" customWidth="1"/>
    <col min="2832" max="2835" width="0" style="98" hidden="1" customWidth="1"/>
    <col min="2836" max="3072" width="9.140625" style="98"/>
    <col min="3073" max="3073" width="3.7109375" style="98" customWidth="1"/>
    <col min="3074" max="3074" width="25.28515625" style="98" customWidth="1"/>
    <col min="3075" max="3082" width="8.7109375" style="98" customWidth="1"/>
    <col min="3083" max="3083" width="9" style="98" customWidth="1"/>
    <col min="3084" max="3084" width="8.7109375" style="98" customWidth="1"/>
    <col min="3085" max="3085" width="9.85546875" style="98" customWidth="1"/>
    <col min="3086" max="3086" width="9.42578125" style="98" customWidth="1"/>
    <col min="3087" max="3087" width="11.5703125" style="98" customWidth="1"/>
    <col min="3088" max="3091" width="0" style="98" hidden="1" customWidth="1"/>
    <col min="3092" max="3328" width="9.140625" style="98"/>
    <col min="3329" max="3329" width="3.7109375" style="98" customWidth="1"/>
    <col min="3330" max="3330" width="25.28515625" style="98" customWidth="1"/>
    <col min="3331" max="3338" width="8.7109375" style="98" customWidth="1"/>
    <col min="3339" max="3339" width="9" style="98" customWidth="1"/>
    <col min="3340" max="3340" width="8.7109375" style="98" customWidth="1"/>
    <col min="3341" max="3341" width="9.85546875" style="98" customWidth="1"/>
    <col min="3342" max="3342" width="9.42578125" style="98" customWidth="1"/>
    <col min="3343" max="3343" width="11.5703125" style="98" customWidth="1"/>
    <col min="3344" max="3347" width="0" style="98" hidden="1" customWidth="1"/>
    <col min="3348" max="3584" width="9.140625" style="98"/>
    <col min="3585" max="3585" width="3.7109375" style="98" customWidth="1"/>
    <col min="3586" max="3586" width="25.28515625" style="98" customWidth="1"/>
    <col min="3587" max="3594" width="8.7109375" style="98" customWidth="1"/>
    <col min="3595" max="3595" width="9" style="98" customWidth="1"/>
    <col min="3596" max="3596" width="8.7109375" style="98" customWidth="1"/>
    <col min="3597" max="3597" width="9.85546875" style="98" customWidth="1"/>
    <col min="3598" max="3598" width="9.42578125" style="98" customWidth="1"/>
    <col min="3599" max="3599" width="11.5703125" style="98" customWidth="1"/>
    <col min="3600" max="3603" width="0" style="98" hidden="1" customWidth="1"/>
    <col min="3604" max="3840" width="9.140625" style="98"/>
    <col min="3841" max="3841" width="3.7109375" style="98" customWidth="1"/>
    <col min="3842" max="3842" width="25.28515625" style="98" customWidth="1"/>
    <col min="3843" max="3850" width="8.7109375" style="98" customWidth="1"/>
    <col min="3851" max="3851" width="9" style="98" customWidth="1"/>
    <col min="3852" max="3852" width="8.7109375" style="98" customWidth="1"/>
    <col min="3853" max="3853" width="9.85546875" style="98" customWidth="1"/>
    <col min="3854" max="3854" width="9.42578125" style="98" customWidth="1"/>
    <col min="3855" max="3855" width="11.5703125" style="98" customWidth="1"/>
    <col min="3856" max="3859" width="0" style="98" hidden="1" customWidth="1"/>
    <col min="3860" max="4096" width="9.140625" style="98"/>
    <col min="4097" max="4097" width="3.7109375" style="98" customWidth="1"/>
    <col min="4098" max="4098" width="25.28515625" style="98" customWidth="1"/>
    <col min="4099" max="4106" width="8.7109375" style="98" customWidth="1"/>
    <col min="4107" max="4107" width="9" style="98" customWidth="1"/>
    <col min="4108" max="4108" width="8.7109375" style="98" customWidth="1"/>
    <col min="4109" max="4109" width="9.85546875" style="98" customWidth="1"/>
    <col min="4110" max="4110" width="9.42578125" style="98" customWidth="1"/>
    <col min="4111" max="4111" width="11.5703125" style="98" customWidth="1"/>
    <col min="4112" max="4115" width="0" style="98" hidden="1" customWidth="1"/>
    <col min="4116" max="4352" width="9.140625" style="98"/>
    <col min="4353" max="4353" width="3.7109375" style="98" customWidth="1"/>
    <col min="4354" max="4354" width="25.28515625" style="98" customWidth="1"/>
    <col min="4355" max="4362" width="8.7109375" style="98" customWidth="1"/>
    <col min="4363" max="4363" width="9" style="98" customWidth="1"/>
    <col min="4364" max="4364" width="8.7109375" style="98" customWidth="1"/>
    <col min="4365" max="4365" width="9.85546875" style="98" customWidth="1"/>
    <col min="4366" max="4366" width="9.42578125" style="98" customWidth="1"/>
    <col min="4367" max="4367" width="11.5703125" style="98" customWidth="1"/>
    <col min="4368" max="4371" width="0" style="98" hidden="1" customWidth="1"/>
    <col min="4372" max="4608" width="9.140625" style="98"/>
    <col min="4609" max="4609" width="3.7109375" style="98" customWidth="1"/>
    <col min="4610" max="4610" width="25.28515625" style="98" customWidth="1"/>
    <col min="4611" max="4618" width="8.7109375" style="98" customWidth="1"/>
    <col min="4619" max="4619" width="9" style="98" customWidth="1"/>
    <col min="4620" max="4620" width="8.7109375" style="98" customWidth="1"/>
    <col min="4621" max="4621" width="9.85546875" style="98" customWidth="1"/>
    <col min="4622" max="4622" width="9.42578125" style="98" customWidth="1"/>
    <col min="4623" max="4623" width="11.5703125" style="98" customWidth="1"/>
    <col min="4624" max="4627" width="0" style="98" hidden="1" customWidth="1"/>
    <col min="4628" max="4864" width="9.140625" style="98"/>
    <col min="4865" max="4865" width="3.7109375" style="98" customWidth="1"/>
    <col min="4866" max="4866" width="25.28515625" style="98" customWidth="1"/>
    <col min="4867" max="4874" width="8.7109375" style="98" customWidth="1"/>
    <col min="4875" max="4875" width="9" style="98" customWidth="1"/>
    <col min="4876" max="4876" width="8.7109375" style="98" customWidth="1"/>
    <col min="4877" max="4877" width="9.85546875" style="98" customWidth="1"/>
    <col min="4878" max="4878" width="9.42578125" style="98" customWidth="1"/>
    <col min="4879" max="4879" width="11.5703125" style="98" customWidth="1"/>
    <col min="4880" max="4883" width="0" style="98" hidden="1" customWidth="1"/>
    <col min="4884" max="5120" width="9.140625" style="98"/>
    <col min="5121" max="5121" width="3.7109375" style="98" customWidth="1"/>
    <col min="5122" max="5122" width="25.28515625" style="98" customWidth="1"/>
    <col min="5123" max="5130" width="8.7109375" style="98" customWidth="1"/>
    <col min="5131" max="5131" width="9" style="98" customWidth="1"/>
    <col min="5132" max="5132" width="8.7109375" style="98" customWidth="1"/>
    <col min="5133" max="5133" width="9.85546875" style="98" customWidth="1"/>
    <col min="5134" max="5134" width="9.42578125" style="98" customWidth="1"/>
    <col min="5135" max="5135" width="11.5703125" style="98" customWidth="1"/>
    <col min="5136" max="5139" width="0" style="98" hidden="1" customWidth="1"/>
    <col min="5140" max="5376" width="9.140625" style="98"/>
    <col min="5377" max="5377" width="3.7109375" style="98" customWidth="1"/>
    <col min="5378" max="5378" width="25.28515625" style="98" customWidth="1"/>
    <col min="5379" max="5386" width="8.7109375" style="98" customWidth="1"/>
    <col min="5387" max="5387" width="9" style="98" customWidth="1"/>
    <col min="5388" max="5388" width="8.7109375" style="98" customWidth="1"/>
    <col min="5389" max="5389" width="9.85546875" style="98" customWidth="1"/>
    <col min="5390" max="5390" width="9.42578125" style="98" customWidth="1"/>
    <col min="5391" max="5391" width="11.5703125" style="98" customWidth="1"/>
    <col min="5392" max="5395" width="0" style="98" hidden="1" customWidth="1"/>
    <col min="5396" max="5632" width="9.140625" style="98"/>
    <col min="5633" max="5633" width="3.7109375" style="98" customWidth="1"/>
    <col min="5634" max="5634" width="25.28515625" style="98" customWidth="1"/>
    <col min="5635" max="5642" width="8.7109375" style="98" customWidth="1"/>
    <col min="5643" max="5643" width="9" style="98" customWidth="1"/>
    <col min="5644" max="5644" width="8.7109375" style="98" customWidth="1"/>
    <col min="5645" max="5645" width="9.85546875" style="98" customWidth="1"/>
    <col min="5646" max="5646" width="9.42578125" style="98" customWidth="1"/>
    <col min="5647" max="5647" width="11.5703125" style="98" customWidth="1"/>
    <col min="5648" max="5651" width="0" style="98" hidden="1" customWidth="1"/>
    <col min="5652" max="5888" width="9.140625" style="98"/>
    <col min="5889" max="5889" width="3.7109375" style="98" customWidth="1"/>
    <col min="5890" max="5890" width="25.28515625" style="98" customWidth="1"/>
    <col min="5891" max="5898" width="8.7109375" style="98" customWidth="1"/>
    <col min="5899" max="5899" width="9" style="98" customWidth="1"/>
    <col min="5900" max="5900" width="8.7109375" style="98" customWidth="1"/>
    <col min="5901" max="5901" width="9.85546875" style="98" customWidth="1"/>
    <col min="5902" max="5902" width="9.42578125" style="98" customWidth="1"/>
    <col min="5903" max="5903" width="11.5703125" style="98" customWidth="1"/>
    <col min="5904" max="5907" width="0" style="98" hidden="1" customWidth="1"/>
    <col min="5908" max="6144" width="9.140625" style="98"/>
    <col min="6145" max="6145" width="3.7109375" style="98" customWidth="1"/>
    <col min="6146" max="6146" width="25.28515625" style="98" customWidth="1"/>
    <col min="6147" max="6154" width="8.7109375" style="98" customWidth="1"/>
    <col min="6155" max="6155" width="9" style="98" customWidth="1"/>
    <col min="6156" max="6156" width="8.7109375" style="98" customWidth="1"/>
    <col min="6157" max="6157" width="9.85546875" style="98" customWidth="1"/>
    <col min="6158" max="6158" width="9.42578125" style="98" customWidth="1"/>
    <col min="6159" max="6159" width="11.5703125" style="98" customWidth="1"/>
    <col min="6160" max="6163" width="0" style="98" hidden="1" customWidth="1"/>
    <col min="6164" max="6400" width="9.140625" style="98"/>
    <col min="6401" max="6401" width="3.7109375" style="98" customWidth="1"/>
    <col min="6402" max="6402" width="25.28515625" style="98" customWidth="1"/>
    <col min="6403" max="6410" width="8.7109375" style="98" customWidth="1"/>
    <col min="6411" max="6411" width="9" style="98" customWidth="1"/>
    <col min="6412" max="6412" width="8.7109375" style="98" customWidth="1"/>
    <col min="6413" max="6413" width="9.85546875" style="98" customWidth="1"/>
    <col min="6414" max="6414" width="9.42578125" style="98" customWidth="1"/>
    <col min="6415" max="6415" width="11.5703125" style="98" customWidth="1"/>
    <col min="6416" max="6419" width="0" style="98" hidden="1" customWidth="1"/>
    <col min="6420" max="6656" width="9.140625" style="98"/>
    <col min="6657" max="6657" width="3.7109375" style="98" customWidth="1"/>
    <col min="6658" max="6658" width="25.28515625" style="98" customWidth="1"/>
    <col min="6659" max="6666" width="8.7109375" style="98" customWidth="1"/>
    <col min="6667" max="6667" width="9" style="98" customWidth="1"/>
    <col min="6668" max="6668" width="8.7109375" style="98" customWidth="1"/>
    <col min="6669" max="6669" width="9.85546875" style="98" customWidth="1"/>
    <col min="6670" max="6670" width="9.42578125" style="98" customWidth="1"/>
    <col min="6671" max="6671" width="11.5703125" style="98" customWidth="1"/>
    <col min="6672" max="6675" width="0" style="98" hidden="1" customWidth="1"/>
    <col min="6676" max="6912" width="9.140625" style="98"/>
    <col min="6913" max="6913" width="3.7109375" style="98" customWidth="1"/>
    <col min="6914" max="6914" width="25.28515625" style="98" customWidth="1"/>
    <col min="6915" max="6922" width="8.7109375" style="98" customWidth="1"/>
    <col min="6923" max="6923" width="9" style="98" customWidth="1"/>
    <col min="6924" max="6924" width="8.7109375" style="98" customWidth="1"/>
    <col min="6925" max="6925" width="9.85546875" style="98" customWidth="1"/>
    <col min="6926" max="6926" width="9.42578125" style="98" customWidth="1"/>
    <col min="6927" max="6927" width="11.5703125" style="98" customWidth="1"/>
    <col min="6928" max="6931" width="0" style="98" hidden="1" customWidth="1"/>
    <col min="6932" max="7168" width="9.140625" style="98"/>
    <col min="7169" max="7169" width="3.7109375" style="98" customWidth="1"/>
    <col min="7170" max="7170" width="25.28515625" style="98" customWidth="1"/>
    <col min="7171" max="7178" width="8.7109375" style="98" customWidth="1"/>
    <col min="7179" max="7179" width="9" style="98" customWidth="1"/>
    <col min="7180" max="7180" width="8.7109375" style="98" customWidth="1"/>
    <col min="7181" max="7181" width="9.85546875" style="98" customWidth="1"/>
    <col min="7182" max="7182" width="9.42578125" style="98" customWidth="1"/>
    <col min="7183" max="7183" width="11.5703125" style="98" customWidth="1"/>
    <col min="7184" max="7187" width="0" style="98" hidden="1" customWidth="1"/>
    <col min="7188" max="7424" width="9.140625" style="98"/>
    <col min="7425" max="7425" width="3.7109375" style="98" customWidth="1"/>
    <col min="7426" max="7426" width="25.28515625" style="98" customWidth="1"/>
    <col min="7427" max="7434" width="8.7109375" style="98" customWidth="1"/>
    <col min="7435" max="7435" width="9" style="98" customWidth="1"/>
    <col min="7436" max="7436" width="8.7109375" style="98" customWidth="1"/>
    <col min="7437" max="7437" width="9.85546875" style="98" customWidth="1"/>
    <col min="7438" max="7438" width="9.42578125" style="98" customWidth="1"/>
    <col min="7439" max="7439" width="11.5703125" style="98" customWidth="1"/>
    <col min="7440" max="7443" width="0" style="98" hidden="1" customWidth="1"/>
    <col min="7444" max="7680" width="9.140625" style="98"/>
    <col min="7681" max="7681" width="3.7109375" style="98" customWidth="1"/>
    <col min="7682" max="7682" width="25.28515625" style="98" customWidth="1"/>
    <col min="7683" max="7690" width="8.7109375" style="98" customWidth="1"/>
    <col min="7691" max="7691" width="9" style="98" customWidth="1"/>
    <col min="7692" max="7692" width="8.7109375" style="98" customWidth="1"/>
    <col min="7693" max="7693" width="9.85546875" style="98" customWidth="1"/>
    <col min="7694" max="7694" width="9.42578125" style="98" customWidth="1"/>
    <col min="7695" max="7695" width="11.5703125" style="98" customWidth="1"/>
    <col min="7696" max="7699" width="0" style="98" hidden="1" customWidth="1"/>
    <col min="7700" max="7936" width="9.140625" style="98"/>
    <col min="7937" max="7937" width="3.7109375" style="98" customWidth="1"/>
    <col min="7938" max="7938" width="25.28515625" style="98" customWidth="1"/>
    <col min="7939" max="7946" width="8.7109375" style="98" customWidth="1"/>
    <col min="7947" max="7947" width="9" style="98" customWidth="1"/>
    <col min="7948" max="7948" width="8.7109375" style="98" customWidth="1"/>
    <col min="7949" max="7949" width="9.85546875" style="98" customWidth="1"/>
    <col min="7950" max="7950" width="9.42578125" style="98" customWidth="1"/>
    <col min="7951" max="7951" width="11.5703125" style="98" customWidth="1"/>
    <col min="7952" max="7955" width="0" style="98" hidden="1" customWidth="1"/>
    <col min="7956" max="8192" width="9.140625" style="98"/>
    <col min="8193" max="8193" width="3.7109375" style="98" customWidth="1"/>
    <col min="8194" max="8194" width="25.28515625" style="98" customWidth="1"/>
    <col min="8195" max="8202" width="8.7109375" style="98" customWidth="1"/>
    <col min="8203" max="8203" width="9" style="98" customWidth="1"/>
    <col min="8204" max="8204" width="8.7109375" style="98" customWidth="1"/>
    <col min="8205" max="8205" width="9.85546875" style="98" customWidth="1"/>
    <col min="8206" max="8206" width="9.42578125" style="98" customWidth="1"/>
    <col min="8207" max="8207" width="11.5703125" style="98" customWidth="1"/>
    <col min="8208" max="8211" width="0" style="98" hidden="1" customWidth="1"/>
    <col min="8212" max="8448" width="9.140625" style="98"/>
    <col min="8449" max="8449" width="3.7109375" style="98" customWidth="1"/>
    <col min="8450" max="8450" width="25.28515625" style="98" customWidth="1"/>
    <col min="8451" max="8458" width="8.7109375" style="98" customWidth="1"/>
    <col min="8459" max="8459" width="9" style="98" customWidth="1"/>
    <col min="8460" max="8460" width="8.7109375" style="98" customWidth="1"/>
    <col min="8461" max="8461" width="9.85546875" style="98" customWidth="1"/>
    <col min="8462" max="8462" width="9.42578125" style="98" customWidth="1"/>
    <col min="8463" max="8463" width="11.5703125" style="98" customWidth="1"/>
    <col min="8464" max="8467" width="0" style="98" hidden="1" customWidth="1"/>
    <col min="8468" max="8704" width="9.140625" style="98"/>
    <col min="8705" max="8705" width="3.7109375" style="98" customWidth="1"/>
    <col min="8706" max="8706" width="25.28515625" style="98" customWidth="1"/>
    <col min="8707" max="8714" width="8.7109375" style="98" customWidth="1"/>
    <col min="8715" max="8715" width="9" style="98" customWidth="1"/>
    <col min="8716" max="8716" width="8.7109375" style="98" customWidth="1"/>
    <col min="8717" max="8717" width="9.85546875" style="98" customWidth="1"/>
    <col min="8718" max="8718" width="9.42578125" style="98" customWidth="1"/>
    <col min="8719" max="8719" width="11.5703125" style="98" customWidth="1"/>
    <col min="8720" max="8723" width="0" style="98" hidden="1" customWidth="1"/>
    <col min="8724" max="8960" width="9.140625" style="98"/>
    <col min="8961" max="8961" width="3.7109375" style="98" customWidth="1"/>
    <col min="8962" max="8962" width="25.28515625" style="98" customWidth="1"/>
    <col min="8963" max="8970" width="8.7109375" style="98" customWidth="1"/>
    <col min="8971" max="8971" width="9" style="98" customWidth="1"/>
    <col min="8972" max="8972" width="8.7109375" style="98" customWidth="1"/>
    <col min="8973" max="8973" width="9.85546875" style="98" customWidth="1"/>
    <col min="8974" max="8974" width="9.42578125" style="98" customWidth="1"/>
    <col min="8975" max="8975" width="11.5703125" style="98" customWidth="1"/>
    <col min="8976" max="8979" width="0" style="98" hidden="1" customWidth="1"/>
    <col min="8980" max="9216" width="9.140625" style="98"/>
    <col min="9217" max="9217" width="3.7109375" style="98" customWidth="1"/>
    <col min="9218" max="9218" width="25.28515625" style="98" customWidth="1"/>
    <col min="9219" max="9226" width="8.7109375" style="98" customWidth="1"/>
    <col min="9227" max="9227" width="9" style="98" customWidth="1"/>
    <col min="9228" max="9228" width="8.7109375" style="98" customWidth="1"/>
    <col min="9229" max="9229" width="9.85546875" style="98" customWidth="1"/>
    <col min="9230" max="9230" width="9.42578125" style="98" customWidth="1"/>
    <col min="9231" max="9231" width="11.5703125" style="98" customWidth="1"/>
    <col min="9232" max="9235" width="0" style="98" hidden="1" customWidth="1"/>
    <col min="9236" max="9472" width="9.140625" style="98"/>
    <col min="9473" max="9473" width="3.7109375" style="98" customWidth="1"/>
    <col min="9474" max="9474" width="25.28515625" style="98" customWidth="1"/>
    <col min="9475" max="9482" width="8.7109375" style="98" customWidth="1"/>
    <col min="9483" max="9483" width="9" style="98" customWidth="1"/>
    <col min="9484" max="9484" width="8.7109375" style="98" customWidth="1"/>
    <col min="9485" max="9485" width="9.85546875" style="98" customWidth="1"/>
    <col min="9486" max="9486" width="9.42578125" style="98" customWidth="1"/>
    <col min="9487" max="9487" width="11.5703125" style="98" customWidth="1"/>
    <col min="9488" max="9491" width="0" style="98" hidden="1" customWidth="1"/>
    <col min="9492" max="9728" width="9.140625" style="98"/>
    <col min="9729" max="9729" width="3.7109375" style="98" customWidth="1"/>
    <col min="9730" max="9730" width="25.28515625" style="98" customWidth="1"/>
    <col min="9731" max="9738" width="8.7109375" style="98" customWidth="1"/>
    <col min="9739" max="9739" width="9" style="98" customWidth="1"/>
    <col min="9740" max="9740" width="8.7109375" style="98" customWidth="1"/>
    <col min="9741" max="9741" width="9.85546875" style="98" customWidth="1"/>
    <col min="9742" max="9742" width="9.42578125" style="98" customWidth="1"/>
    <col min="9743" max="9743" width="11.5703125" style="98" customWidth="1"/>
    <col min="9744" max="9747" width="0" style="98" hidden="1" customWidth="1"/>
    <col min="9748" max="9984" width="9.140625" style="98"/>
    <col min="9985" max="9985" width="3.7109375" style="98" customWidth="1"/>
    <col min="9986" max="9986" width="25.28515625" style="98" customWidth="1"/>
    <col min="9987" max="9994" width="8.7109375" style="98" customWidth="1"/>
    <col min="9995" max="9995" width="9" style="98" customWidth="1"/>
    <col min="9996" max="9996" width="8.7109375" style="98" customWidth="1"/>
    <col min="9997" max="9997" width="9.85546875" style="98" customWidth="1"/>
    <col min="9998" max="9998" width="9.42578125" style="98" customWidth="1"/>
    <col min="9999" max="9999" width="11.5703125" style="98" customWidth="1"/>
    <col min="10000" max="10003" width="0" style="98" hidden="1" customWidth="1"/>
    <col min="10004" max="10240" width="9.140625" style="98"/>
    <col min="10241" max="10241" width="3.7109375" style="98" customWidth="1"/>
    <col min="10242" max="10242" width="25.28515625" style="98" customWidth="1"/>
    <col min="10243" max="10250" width="8.7109375" style="98" customWidth="1"/>
    <col min="10251" max="10251" width="9" style="98" customWidth="1"/>
    <col min="10252" max="10252" width="8.7109375" style="98" customWidth="1"/>
    <col min="10253" max="10253" width="9.85546875" style="98" customWidth="1"/>
    <col min="10254" max="10254" width="9.42578125" style="98" customWidth="1"/>
    <col min="10255" max="10255" width="11.5703125" style="98" customWidth="1"/>
    <col min="10256" max="10259" width="0" style="98" hidden="1" customWidth="1"/>
    <col min="10260" max="10496" width="9.140625" style="98"/>
    <col min="10497" max="10497" width="3.7109375" style="98" customWidth="1"/>
    <col min="10498" max="10498" width="25.28515625" style="98" customWidth="1"/>
    <col min="10499" max="10506" width="8.7109375" style="98" customWidth="1"/>
    <col min="10507" max="10507" width="9" style="98" customWidth="1"/>
    <col min="10508" max="10508" width="8.7109375" style="98" customWidth="1"/>
    <col min="10509" max="10509" width="9.85546875" style="98" customWidth="1"/>
    <col min="10510" max="10510" width="9.42578125" style="98" customWidth="1"/>
    <col min="10511" max="10511" width="11.5703125" style="98" customWidth="1"/>
    <col min="10512" max="10515" width="0" style="98" hidden="1" customWidth="1"/>
    <col min="10516" max="10752" width="9.140625" style="98"/>
    <col min="10753" max="10753" width="3.7109375" style="98" customWidth="1"/>
    <col min="10754" max="10754" width="25.28515625" style="98" customWidth="1"/>
    <col min="10755" max="10762" width="8.7109375" style="98" customWidth="1"/>
    <col min="10763" max="10763" width="9" style="98" customWidth="1"/>
    <col min="10764" max="10764" width="8.7109375" style="98" customWidth="1"/>
    <col min="10765" max="10765" width="9.85546875" style="98" customWidth="1"/>
    <col min="10766" max="10766" width="9.42578125" style="98" customWidth="1"/>
    <col min="10767" max="10767" width="11.5703125" style="98" customWidth="1"/>
    <col min="10768" max="10771" width="0" style="98" hidden="1" customWidth="1"/>
    <col min="10772" max="11008" width="9.140625" style="98"/>
    <col min="11009" max="11009" width="3.7109375" style="98" customWidth="1"/>
    <col min="11010" max="11010" width="25.28515625" style="98" customWidth="1"/>
    <col min="11011" max="11018" width="8.7109375" style="98" customWidth="1"/>
    <col min="11019" max="11019" width="9" style="98" customWidth="1"/>
    <col min="11020" max="11020" width="8.7109375" style="98" customWidth="1"/>
    <col min="11021" max="11021" width="9.85546875" style="98" customWidth="1"/>
    <col min="11022" max="11022" width="9.42578125" style="98" customWidth="1"/>
    <col min="11023" max="11023" width="11.5703125" style="98" customWidth="1"/>
    <col min="11024" max="11027" width="0" style="98" hidden="1" customWidth="1"/>
    <col min="11028" max="11264" width="9.140625" style="98"/>
    <col min="11265" max="11265" width="3.7109375" style="98" customWidth="1"/>
    <col min="11266" max="11266" width="25.28515625" style="98" customWidth="1"/>
    <col min="11267" max="11274" width="8.7109375" style="98" customWidth="1"/>
    <col min="11275" max="11275" width="9" style="98" customWidth="1"/>
    <col min="11276" max="11276" width="8.7109375" style="98" customWidth="1"/>
    <col min="11277" max="11277" width="9.85546875" style="98" customWidth="1"/>
    <col min="11278" max="11278" width="9.42578125" style="98" customWidth="1"/>
    <col min="11279" max="11279" width="11.5703125" style="98" customWidth="1"/>
    <col min="11280" max="11283" width="0" style="98" hidden="1" customWidth="1"/>
    <col min="11284" max="11520" width="9.140625" style="98"/>
    <col min="11521" max="11521" width="3.7109375" style="98" customWidth="1"/>
    <col min="11522" max="11522" width="25.28515625" style="98" customWidth="1"/>
    <col min="11523" max="11530" width="8.7109375" style="98" customWidth="1"/>
    <col min="11531" max="11531" width="9" style="98" customWidth="1"/>
    <col min="11532" max="11532" width="8.7109375" style="98" customWidth="1"/>
    <col min="11533" max="11533" width="9.85546875" style="98" customWidth="1"/>
    <col min="11534" max="11534" width="9.42578125" style="98" customWidth="1"/>
    <col min="11535" max="11535" width="11.5703125" style="98" customWidth="1"/>
    <col min="11536" max="11539" width="0" style="98" hidden="1" customWidth="1"/>
    <col min="11540" max="11776" width="9.140625" style="98"/>
    <col min="11777" max="11777" width="3.7109375" style="98" customWidth="1"/>
    <col min="11778" max="11778" width="25.28515625" style="98" customWidth="1"/>
    <col min="11779" max="11786" width="8.7109375" style="98" customWidth="1"/>
    <col min="11787" max="11787" width="9" style="98" customWidth="1"/>
    <col min="11788" max="11788" width="8.7109375" style="98" customWidth="1"/>
    <col min="11789" max="11789" width="9.85546875" style="98" customWidth="1"/>
    <col min="11790" max="11790" width="9.42578125" style="98" customWidth="1"/>
    <col min="11791" max="11791" width="11.5703125" style="98" customWidth="1"/>
    <col min="11792" max="11795" width="0" style="98" hidden="1" customWidth="1"/>
    <col min="11796" max="12032" width="9.140625" style="98"/>
    <col min="12033" max="12033" width="3.7109375" style="98" customWidth="1"/>
    <col min="12034" max="12034" width="25.28515625" style="98" customWidth="1"/>
    <col min="12035" max="12042" width="8.7109375" style="98" customWidth="1"/>
    <col min="12043" max="12043" width="9" style="98" customWidth="1"/>
    <col min="12044" max="12044" width="8.7109375" style="98" customWidth="1"/>
    <col min="12045" max="12045" width="9.85546875" style="98" customWidth="1"/>
    <col min="12046" max="12046" width="9.42578125" style="98" customWidth="1"/>
    <col min="12047" max="12047" width="11.5703125" style="98" customWidth="1"/>
    <col min="12048" max="12051" width="0" style="98" hidden="1" customWidth="1"/>
    <col min="12052" max="12288" width="9.140625" style="98"/>
    <col min="12289" max="12289" width="3.7109375" style="98" customWidth="1"/>
    <col min="12290" max="12290" width="25.28515625" style="98" customWidth="1"/>
    <col min="12291" max="12298" width="8.7109375" style="98" customWidth="1"/>
    <col min="12299" max="12299" width="9" style="98" customWidth="1"/>
    <col min="12300" max="12300" width="8.7109375" style="98" customWidth="1"/>
    <col min="12301" max="12301" width="9.85546875" style="98" customWidth="1"/>
    <col min="12302" max="12302" width="9.42578125" style="98" customWidth="1"/>
    <col min="12303" max="12303" width="11.5703125" style="98" customWidth="1"/>
    <col min="12304" max="12307" width="0" style="98" hidden="1" customWidth="1"/>
    <col min="12308" max="12544" width="9.140625" style="98"/>
    <col min="12545" max="12545" width="3.7109375" style="98" customWidth="1"/>
    <col min="12546" max="12546" width="25.28515625" style="98" customWidth="1"/>
    <col min="12547" max="12554" width="8.7109375" style="98" customWidth="1"/>
    <col min="12555" max="12555" width="9" style="98" customWidth="1"/>
    <col min="12556" max="12556" width="8.7109375" style="98" customWidth="1"/>
    <col min="12557" max="12557" width="9.85546875" style="98" customWidth="1"/>
    <col min="12558" max="12558" width="9.42578125" style="98" customWidth="1"/>
    <col min="12559" max="12559" width="11.5703125" style="98" customWidth="1"/>
    <col min="12560" max="12563" width="0" style="98" hidden="1" customWidth="1"/>
    <col min="12564" max="12800" width="9.140625" style="98"/>
    <col min="12801" max="12801" width="3.7109375" style="98" customWidth="1"/>
    <col min="12802" max="12802" width="25.28515625" style="98" customWidth="1"/>
    <col min="12803" max="12810" width="8.7109375" style="98" customWidth="1"/>
    <col min="12811" max="12811" width="9" style="98" customWidth="1"/>
    <col min="12812" max="12812" width="8.7109375" style="98" customWidth="1"/>
    <col min="12813" max="12813" width="9.85546875" style="98" customWidth="1"/>
    <col min="12814" max="12814" width="9.42578125" style="98" customWidth="1"/>
    <col min="12815" max="12815" width="11.5703125" style="98" customWidth="1"/>
    <col min="12816" max="12819" width="0" style="98" hidden="1" customWidth="1"/>
    <col min="12820" max="13056" width="9.140625" style="98"/>
    <col min="13057" max="13057" width="3.7109375" style="98" customWidth="1"/>
    <col min="13058" max="13058" width="25.28515625" style="98" customWidth="1"/>
    <col min="13059" max="13066" width="8.7109375" style="98" customWidth="1"/>
    <col min="13067" max="13067" width="9" style="98" customWidth="1"/>
    <col min="13068" max="13068" width="8.7109375" style="98" customWidth="1"/>
    <col min="13069" max="13069" width="9.85546875" style="98" customWidth="1"/>
    <col min="13070" max="13070" width="9.42578125" style="98" customWidth="1"/>
    <col min="13071" max="13071" width="11.5703125" style="98" customWidth="1"/>
    <col min="13072" max="13075" width="0" style="98" hidden="1" customWidth="1"/>
    <col min="13076" max="13312" width="9.140625" style="98"/>
    <col min="13313" max="13313" width="3.7109375" style="98" customWidth="1"/>
    <col min="13314" max="13314" width="25.28515625" style="98" customWidth="1"/>
    <col min="13315" max="13322" width="8.7109375" style="98" customWidth="1"/>
    <col min="13323" max="13323" width="9" style="98" customWidth="1"/>
    <col min="13324" max="13324" width="8.7109375" style="98" customWidth="1"/>
    <col min="13325" max="13325" width="9.85546875" style="98" customWidth="1"/>
    <col min="13326" max="13326" width="9.42578125" style="98" customWidth="1"/>
    <col min="13327" max="13327" width="11.5703125" style="98" customWidth="1"/>
    <col min="13328" max="13331" width="0" style="98" hidden="1" customWidth="1"/>
    <col min="13332" max="13568" width="9.140625" style="98"/>
    <col min="13569" max="13569" width="3.7109375" style="98" customWidth="1"/>
    <col min="13570" max="13570" width="25.28515625" style="98" customWidth="1"/>
    <col min="13571" max="13578" width="8.7109375" style="98" customWidth="1"/>
    <col min="13579" max="13579" width="9" style="98" customWidth="1"/>
    <col min="13580" max="13580" width="8.7109375" style="98" customWidth="1"/>
    <col min="13581" max="13581" width="9.85546875" style="98" customWidth="1"/>
    <col min="13582" max="13582" width="9.42578125" style="98" customWidth="1"/>
    <col min="13583" max="13583" width="11.5703125" style="98" customWidth="1"/>
    <col min="13584" max="13587" width="0" style="98" hidden="1" customWidth="1"/>
    <col min="13588" max="13824" width="9.140625" style="98"/>
    <col min="13825" max="13825" width="3.7109375" style="98" customWidth="1"/>
    <col min="13826" max="13826" width="25.28515625" style="98" customWidth="1"/>
    <col min="13827" max="13834" width="8.7109375" style="98" customWidth="1"/>
    <col min="13835" max="13835" width="9" style="98" customWidth="1"/>
    <col min="13836" max="13836" width="8.7109375" style="98" customWidth="1"/>
    <col min="13837" max="13837" width="9.85546875" style="98" customWidth="1"/>
    <col min="13838" max="13838" width="9.42578125" style="98" customWidth="1"/>
    <col min="13839" max="13839" width="11.5703125" style="98" customWidth="1"/>
    <col min="13840" max="13843" width="0" style="98" hidden="1" customWidth="1"/>
    <col min="13844" max="14080" width="9.140625" style="98"/>
    <col min="14081" max="14081" width="3.7109375" style="98" customWidth="1"/>
    <col min="14082" max="14082" width="25.28515625" style="98" customWidth="1"/>
    <col min="14083" max="14090" width="8.7109375" style="98" customWidth="1"/>
    <col min="14091" max="14091" width="9" style="98" customWidth="1"/>
    <col min="14092" max="14092" width="8.7109375" style="98" customWidth="1"/>
    <col min="14093" max="14093" width="9.85546875" style="98" customWidth="1"/>
    <col min="14094" max="14094" width="9.42578125" style="98" customWidth="1"/>
    <col min="14095" max="14095" width="11.5703125" style="98" customWidth="1"/>
    <col min="14096" max="14099" width="0" style="98" hidden="1" customWidth="1"/>
    <col min="14100" max="14336" width="9.140625" style="98"/>
    <col min="14337" max="14337" width="3.7109375" style="98" customWidth="1"/>
    <col min="14338" max="14338" width="25.28515625" style="98" customWidth="1"/>
    <col min="14339" max="14346" width="8.7109375" style="98" customWidth="1"/>
    <col min="14347" max="14347" width="9" style="98" customWidth="1"/>
    <col min="14348" max="14348" width="8.7109375" style="98" customWidth="1"/>
    <col min="14349" max="14349" width="9.85546875" style="98" customWidth="1"/>
    <col min="14350" max="14350" width="9.42578125" style="98" customWidth="1"/>
    <col min="14351" max="14351" width="11.5703125" style="98" customWidth="1"/>
    <col min="14352" max="14355" width="0" style="98" hidden="1" customWidth="1"/>
    <col min="14356" max="14592" width="9.140625" style="98"/>
    <col min="14593" max="14593" width="3.7109375" style="98" customWidth="1"/>
    <col min="14594" max="14594" width="25.28515625" style="98" customWidth="1"/>
    <col min="14595" max="14602" width="8.7109375" style="98" customWidth="1"/>
    <col min="14603" max="14603" width="9" style="98" customWidth="1"/>
    <col min="14604" max="14604" width="8.7109375" style="98" customWidth="1"/>
    <col min="14605" max="14605" width="9.85546875" style="98" customWidth="1"/>
    <col min="14606" max="14606" width="9.42578125" style="98" customWidth="1"/>
    <col min="14607" max="14607" width="11.5703125" style="98" customWidth="1"/>
    <col min="14608" max="14611" width="0" style="98" hidden="1" customWidth="1"/>
    <col min="14612" max="14848" width="9.140625" style="98"/>
    <col min="14849" max="14849" width="3.7109375" style="98" customWidth="1"/>
    <col min="14850" max="14850" width="25.28515625" style="98" customWidth="1"/>
    <col min="14851" max="14858" width="8.7109375" style="98" customWidth="1"/>
    <col min="14859" max="14859" width="9" style="98" customWidth="1"/>
    <col min="14860" max="14860" width="8.7109375" style="98" customWidth="1"/>
    <col min="14861" max="14861" width="9.85546875" style="98" customWidth="1"/>
    <col min="14862" max="14862" width="9.42578125" style="98" customWidth="1"/>
    <col min="14863" max="14863" width="11.5703125" style="98" customWidth="1"/>
    <col min="14864" max="14867" width="0" style="98" hidden="1" customWidth="1"/>
    <col min="14868" max="15104" width="9.140625" style="98"/>
    <col min="15105" max="15105" width="3.7109375" style="98" customWidth="1"/>
    <col min="15106" max="15106" width="25.28515625" style="98" customWidth="1"/>
    <col min="15107" max="15114" width="8.7109375" style="98" customWidth="1"/>
    <col min="15115" max="15115" width="9" style="98" customWidth="1"/>
    <col min="15116" max="15116" width="8.7109375" style="98" customWidth="1"/>
    <col min="15117" max="15117" width="9.85546875" style="98" customWidth="1"/>
    <col min="15118" max="15118" width="9.42578125" style="98" customWidth="1"/>
    <col min="15119" max="15119" width="11.5703125" style="98" customWidth="1"/>
    <col min="15120" max="15123" width="0" style="98" hidden="1" customWidth="1"/>
    <col min="15124" max="15360" width="9.140625" style="98"/>
    <col min="15361" max="15361" width="3.7109375" style="98" customWidth="1"/>
    <col min="15362" max="15362" width="25.28515625" style="98" customWidth="1"/>
    <col min="15363" max="15370" width="8.7109375" style="98" customWidth="1"/>
    <col min="15371" max="15371" width="9" style="98" customWidth="1"/>
    <col min="15372" max="15372" width="8.7109375" style="98" customWidth="1"/>
    <col min="15373" max="15373" width="9.85546875" style="98" customWidth="1"/>
    <col min="15374" max="15374" width="9.42578125" style="98" customWidth="1"/>
    <col min="15375" max="15375" width="11.5703125" style="98" customWidth="1"/>
    <col min="15376" max="15379" width="0" style="98" hidden="1" customWidth="1"/>
    <col min="15380" max="15616" width="9.140625" style="98"/>
    <col min="15617" max="15617" width="3.7109375" style="98" customWidth="1"/>
    <col min="15618" max="15618" width="25.28515625" style="98" customWidth="1"/>
    <col min="15619" max="15626" width="8.7109375" style="98" customWidth="1"/>
    <col min="15627" max="15627" width="9" style="98" customWidth="1"/>
    <col min="15628" max="15628" width="8.7109375" style="98" customWidth="1"/>
    <col min="15629" max="15629" width="9.85546875" style="98" customWidth="1"/>
    <col min="15630" max="15630" width="9.42578125" style="98" customWidth="1"/>
    <col min="15631" max="15631" width="11.5703125" style="98" customWidth="1"/>
    <col min="15632" max="15635" width="0" style="98" hidden="1" customWidth="1"/>
    <col min="15636" max="15872" width="9.140625" style="98"/>
    <col min="15873" max="15873" width="3.7109375" style="98" customWidth="1"/>
    <col min="15874" max="15874" width="25.28515625" style="98" customWidth="1"/>
    <col min="15875" max="15882" width="8.7109375" style="98" customWidth="1"/>
    <col min="15883" max="15883" width="9" style="98" customWidth="1"/>
    <col min="15884" max="15884" width="8.7109375" style="98" customWidth="1"/>
    <col min="15885" max="15885" width="9.85546875" style="98" customWidth="1"/>
    <col min="15886" max="15886" width="9.42578125" style="98" customWidth="1"/>
    <col min="15887" max="15887" width="11.5703125" style="98" customWidth="1"/>
    <col min="15888" max="15891" width="0" style="98" hidden="1" customWidth="1"/>
    <col min="15892" max="16128" width="9.140625" style="98"/>
    <col min="16129" max="16129" width="3.7109375" style="98" customWidth="1"/>
    <col min="16130" max="16130" width="25.28515625" style="98" customWidth="1"/>
    <col min="16131" max="16138" width="8.7109375" style="98" customWidth="1"/>
    <col min="16139" max="16139" width="9" style="98" customWidth="1"/>
    <col min="16140" max="16140" width="8.7109375" style="98" customWidth="1"/>
    <col min="16141" max="16141" width="9.85546875" style="98" customWidth="1"/>
    <col min="16142" max="16142" width="9.42578125" style="98" customWidth="1"/>
    <col min="16143" max="16143" width="11.5703125" style="98" customWidth="1"/>
    <col min="16144" max="16147" width="0" style="98" hidden="1" customWidth="1"/>
    <col min="16148" max="16384" width="9.140625" style="98"/>
  </cols>
  <sheetData>
    <row r="1" spans="1:18" ht="15.75" customHeight="1" x14ac:dyDescent="0.2">
      <c r="A1" s="1042" t="s">
        <v>84</v>
      </c>
      <c r="B1" s="1042"/>
      <c r="C1" s="1042"/>
      <c r="D1" s="1042"/>
      <c r="E1" s="1042"/>
      <c r="F1" s="1042"/>
      <c r="G1" s="1042"/>
      <c r="H1" s="1042"/>
      <c r="I1" s="1042"/>
      <c r="J1" s="1042"/>
      <c r="K1" s="1042"/>
      <c r="L1" s="1042"/>
      <c r="M1" s="1042"/>
      <c r="N1" s="1042"/>
      <c r="O1" s="1042"/>
    </row>
    <row r="2" spans="1:18" ht="18.75" customHeight="1" x14ac:dyDescent="0.2">
      <c r="A2" s="1040" t="s">
        <v>506</v>
      </c>
      <c r="B2" s="1040"/>
      <c r="C2" s="1040"/>
      <c r="D2" s="1040"/>
      <c r="E2" s="1040"/>
      <c r="F2" s="1040"/>
      <c r="G2" s="1040"/>
      <c r="H2" s="1040"/>
      <c r="I2" s="1040"/>
      <c r="J2" s="1040"/>
      <c r="K2" s="1040"/>
      <c r="L2" s="1040"/>
      <c r="M2" s="1040"/>
      <c r="N2" s="1040"/>
      <c r="O2" s="1040"/>
    </row>
    <row r="3" spans="1:18" ht="12" customHeight="1" x14ac:dyDescent="0.2">
      <c r="A3" s="486"/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</row>
    <row r="4" spans="1:18" ht="24.75" customHeight="1" thickBot="1" x14ac:dyDescent="0.25">
      <c r="A4" s="99"/>
      <c r="B4" s="100" t="s">
        <v>462</v>
      </c>
      <c r="C4" s="101"/>
      <c r="D4" s="99"/>
      <c r="E4" s="99"/>
      <c r="F4" s="99"/>
      <c r="G4" s="99"/>
      <c r="H4" s="99"/>
      <c r="I4" s="99"/>
      <c r="J4" s="99"/>
      <c r="K4" s="99"/>
      <c r="L4" s="99"/>
      <c r="M4" s="1041" t="s">
        <v>401</v>
      </c>
      <c r="N4" s="1041"/>
      <c r="O4" s="1041"/>
    </row>
    <row r="5" spans="1:18" ht="16.5" thickBot="1" x14ac:dyDescent="0.25">
      <c r="A5" s="102"/>
      <c r="B5" s="103"/>
      <c r="C5" s="104" t="s">
        <v>85</v>
      </c>
      <c r="D5" s="104" t="s">
        <v>86</v>
      </c>
      <c r="E5" s="104" t="s">
        <v>87</v>
      </c>
      <c r="F5" s="104" t="s">
        <v>88</v>
      </c>
      <c r="G5" s="104" t="s">
        <v>89</v>
      </c>
      <c r="H5" s="104" t="s">
        <v>90</v>
      </c>
      <c r="I5" s="104" t="s">
        <v>91</v>
      </c>
      <c r="J5" s="104" t="s">
        <v>92</v>
      </c>
      <c r="K5" s="104" t="s">
        <v>93</v>
      </c>
      <c r="L5" s="104" t="s">
        <v>94</v>
      </c>
      <c r="M5" s="104" t="s">
        <v>95</v>
      </c>
      <c r="N5" s="104" t="s">
        <v>96</v>
      </c>
      <c r="O5" s="118" t="s">
        <v>5</v>
      </c>
    </row>
    <row r="6" spans="1:18" x14ac:dyDescent="0.2">
      <c r="A6" s="105"/>
      <c r="B6" s="106" t="s">
        <v>97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19"/>
    </row>
    <row r="7" spans="1:18" ht="15.75" customHeight="1" x14ac:dyDescent="0.2">
      <c r="A7" s="108" t="s">
        <v>13</v>
      </c>
      <c r="B7" s="109" t="s">
        <v>98</v>
      </c>
      <c r="C7" s="110">
        <f t="shared" ref="C7:N7" si="0">SUM(C8:C13)</f>
        <v>42000</v>
      </c>
      <c r="D7" s="110">
        <f t="shared" si="0"/>
        <v>159000</v>
      </c>
      <c r="E7" s="110">
        <f t="shared" si="0"/>
        <v>1053000</v>
      </c>
      <c r="F7" s="110">
        <f t="shared" si="0"/>
        <v>309000</v>
      </c>
      <c r="G7" s="110">
        <f t="shared" si="0"/>
        <v>264000</v>
      </c>
      <c r="H7" s="110">
        <f t="shared" si="0"/>
        <v>204000</v>
      </c>
      <c r="I7" s="110">
        <f t="shared" si="0"/>
        <v>201000</v>
      </c>
      <c r="J7" s="110">
        <f t="shared" si="0"/>
        <v>291000</v>
      </c>
      <c r="K7" s="110">
        <f t="shared" si="0"/>
        <v>1098000</v>
      </c>
      <c r="L7" s="110">
        <f t="shared" si="0"/>
        <v>210000</v>
      </c>
      <c r="M7" s="110">
        <f t="shared" si="0"/>
        <v>160000</v>
      </c>
      <c r="N7" s="110">
        <f t="shared" si="0"/>
        <v>108442</v>
      </c>
      <c r="O7" s="120">
        <f>SUM(C7:N7)</f>
        <v>4099442</v>
      </c>
      <c r="P7" s="242"/>
      <c r="Q7" s="243"/>
    </row>
    <row r="8" spans="1:18" x14ac:dyDescent="0.2">
      <c r="A8" s="108"/>
      <c r="B8" s="549" t="s">
        <v>495</v>
      </c>
      <c r="C8" s="110">
        <v>18000</v>
      </c>
      <c r="D8" s="110">
        <v>24000</v>
      </c>
      <c r="E8" s="110">
        <v>910000</v>
      </c>
      <c r="F8" s="110">
        <v>150000</v>
      </c>
      <c r="G8" s="110">
        <v>143000</v>
      </c>
      <c r="H8" s="110">
        <v>81000</v>
      </c>
      <c r="I8" s="110">
        <v>70000</v>
      </c>
      <c r="J8" s="110">
        <v>141000</v>
      </c>
      <c r="K8" s="110">
        <v>973000</v>
      </c>
      <c r="L8" s="110">
        <v>71000</v>
      </c>
      <c r="M8" s="110">
        <v>62000</v>
      </c>
      <c r="N8" s="110">
        <v>89000</v>
      </c>
      <c r="O8" s="120">
        <f t="shared" ref="O8:O29" si="1">SUM(C8:N8)</f>
        <v>2732000</v>
      </c>
      <c r="P8" s="244"/>
      <c r="Q8" s="243"/>
    </row>
    <row r="9" spans="1:18" hidden="1" x14ac:dyDescent="0.2">
      <c r="A9" s="108"/>
      <c r="B9" s="109"/>
      <c r="C9" s="110">
        <v>24000</v>
      </c>
      <c r="D9" s="110">
        <v>135000</v>
      </c>
      <c r="E9" s="110">
        <v>143000</v>
      </c>
      <c r="F9" s="110">
        <v>159000</v>
      </c>
      <c r="G9" s="110">
        <v>121000</v>
      </c>
      <c r="H9" s="110">
        <v>123000</v>
      </c>
      <c r="I9" s="110">
        <v>131000</v>
      </c>
      <c r="J9" s="110">
        <v>150000</v>
      </c>
      <c r="K9" s="110">
        <v>125000</v>
      </c>
      <c r="L9" s="110">
        <v>139000</v>
      </c>
      <c r="M9" s="110">
        <v>98000</v>
      </c>
      <c r="N9" s="110">
        <v>19442</v>
      </c>
      <c r="O9" s="120">
        <f t="shared" si="1"/>
        <v>1367442</v>
      </c>
      <c r="P9" s="244"/>
      <c r="Q9" s="243"/>
    </row>
    <row r="10" spans="1:18" hidden="1" x14ac:dyDescent="0.2">
      <c r="A10" s="108"/>
      <c r="B10" s="109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20">
        <f t="shared" si="1"/>
        <v>0</v>
      </c>
      <c r="P10" s="244"/>
      <c r="Q10" s="243"/>
    </row>
    <row r="11" spans="1:18" hidden="1" x14ac:dyDescent="0.2">
      <c r="A11" s="108"/>
      <c r="B11" s="109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20">
        <f t="shared" si="1"/>
        <v>0</v>
      </c>
      <c r="P11" s="244"/>
      <c r="Q11" s="243"/>
    </row>
    <row r="12" spans="1:18" hidden="1" x14ac:dyDescent="0.2">
      <c r="A12" s="108"/>
      <c r="B12" s="109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20">
        <f t="shared" si="1"/>
        <v>0</v>
      </c>
      <c r="P12" s="244"/>
      <c r="Q12" s="243"/>
    </row>
    <row r="13" spans="1:18" hidden="1" x14ac:dyDescent="0.2">
      <c r="A13" s="108"/>
      <c r="B13" s="109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20">
        <f t="shared" si="1"/>
        <v>0</v>
      </c>
      <c r="P13" s="244"/>
      <c r="Q13" s="243"/>
    </row>
    <row r="14" spans="1:18" ht="15.75" hidden="1" customHeight="1" x14ac:dyDescent="0.2">
      <c r="A14" s="108"/>
      <c r="B14" s="186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20">
        <f>SUM(C14:N14)</f>
        <v>0</v>
      </c>
      <c r="P14" s="242"/>
      <c r="Q14" s="243"/>
    </row>
    <row r="15" spans="1:18" x14ac:dyDescent="0.2">
      <c r="A15" s="108" t="s">
        <v>14</v>
      </c>
      <c r="B15" s="109" t="s">
        <v>246</v>
      </c>
      <c r="C15" s="110">
        <f>SUM(C16:C19)</f>
        <v>40000</v>
      </c>
      <c r="D15" s="110">
        <f t="shared" ref="D15:N15" si="2">SUM(D16:D19)</f>
        <v>60000</v>
      </c>
      <c r="E15" s="110">
        <f t="shared" si="2"/>
        <v>45000</v>
      </c>
      <c r="F15" s="110">
        <f t="shared" si="2"/>
        <v>50000</v>
      </c>
      <c r="G15" s="110">
        <f t="shared" si="2"/>
        <v>35000</v>
      </c>
      <c r="H15" s="110">
        <f t="shared" si="2"/>
        <v>35000</v>
      </c>
      <c r="I15" s="110">
        <f t="shared" si="2"/>
        <v>50000</v>
      </c>
      <c r="J15" s="110">
        <f t="shared" si="2"/>
        <v>45000</v>
      </c>
      <c r="K15" s="110">
        <f t="shared" si="2"/>
        <v>35000</v>
      </c>
      <c r="L15" s="110">
        <f t="shared" si="2"/>
        <v>40000</v>
      </c>
      <c r="M15" s="110">
        <f t="shared" si="2"/>
        <v>30000</v>
      </c>
      <c r="N15" s="110">
        <f t="shared" si="2"/>
        <v>24404</v>
      </c>
      <c r="O15" s="120">
        <f t="shared" si="1"/>
        <v>489404</v>
      </c>
      <c r="P15" s="242"/>
      <c r="Q15" s="243"/>
      <c r="R15" s="178"/>
    </row>
    <row r="16" spans="1:18" ht="15.75" hidden="1" customHeight="1" x14ac:dyDescent="0.2">
      <c r="A16" s="108"/>
      <c r="B16" s="109" t="s">
        <v>435</v>
      </c>
      <c r="C16" s="110">
        <v>40000</v>
      </c>
      <c r="D16" s="110">
        <v>60000</v>
      </c>
      <c r="E16" s="110">
        <v>45000</v>
      </c>
      <c r="F16" s="110">
        <v>50000</v>
      </c>
      <c r="G16" s="110">
        <v>35000</v>
      </c>
      <c r="H16" s="110">
        <v>35000</v>
      </c>
      <c r="I16" s="110">
        <v>50000</v>
      </c>
      <c r="J16" s="110">
        <v>45000</v>
      </c>
      <c r="K16" s="110">
        <v>35000</v>
      </c>
      <c r="L16" s="110">
        <v>40000</v>
      </c>
      <c r="M16" s="110">
        <v>30000</v>
      </c>
      <c r="N16" s="110">
        <v>24404</v>
      </c>
      <c r="O16" s="120">
        <f t="shared" si="1"/>
        <v>489404</v>
      </c>
      <c r="P16" s="244"/>
      <c r="Q16" s="245"/>
    </row>
    <row r="17" spans="1:19" hidden="1" x14ac:dyDescent="0.2">
      <c r="A17" s="108"/>
      <c r="B17" s="109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20">
        <f t="shared" si="1"/>
        <v>0</v>
      </c>
      <c r="P17" s="244"/>
      <c r="Q17" s="243"/>
    </row>
    <row r="18" spans="1:19" hidden="1" x14ac:dyDescent="0.2">
      <c r="A18" s="108"/>
      <c r="B18" s="109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20">
        <f t="shared" si="1"/>
        <v>0</v>
      </c>
      <c r="P18" s="244"/>
      <c r="Q18" s="243"/>
      <c r="R18" s="178"/>
    </row>
    <row r="19" spans="1:19" hidden="1" x14ac:dyDescent="0.2">
      <c r="A19" s="108"/>
      <c r="B19" s="109" t="s">
        <v>219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20">
        <f t="shared" si="1"/>
        <v>0</v>
      </c>
      <c r="P19" s="244"/>
      <c r="Q19" s="243"/>
      <c r="R19" s="178"/>
    </row>
    <row r="20" spans="1:19" ht="15.75" customHeight="1" x14ac:dyDescent="0.2">
      <c r="A20" s="108" t="s">
        <v>15</v>
      </c>
      <c r="B20" s="109" t="s">
        <v>242</v>
      </c>
      <c r="C20" s="240">
        <f>SUM(C21:C25)</f>
        <v>387144</v>
      </c>
      <c r="D20" s="240">
        <f t="shared" ref="D20:N20" si="3">SUM(D21:D25)</f>
        <v>391654</v>
      </c>
      <c r="E20" s="240">
        <f t="shared" si="3"/>
        <v>374968</v>
      </c>
      <c r="F20" s="240">
        <f t="shared" si="3"/>
        <v>293561</v>
      </c>
      <c r="G20" s="240">
        <f t="shared" si="3"/>
        <v>413561</v>
      </c>
      <c r="H20" s="240">
        <f t="shared" si="3"/>
        <v>470561</v>
      </c>
      <c r="I20" s="240">
        <f t="shared" si="3"/>
        <v>419561</v>
      </c>
      <c r="J20" s="240">
        <f t="shared" si="3"/>
        <v>472561</v>
      </c>
      <c r="K20" s="240">
        <f t="shared" si="3"/>
        <v>535061</v>
      </c>
      <c r="L20" s="240">
        <f t="shared" si="3"/>
        <v>361561</v>
      </c>
      <c r="M20" s="240">
        <f t="shared" si="3"/>
        <v>384561</v>
      </c>
      <c r="N20" s="240">
        <f t="shared" si="3"/>
        <v>367043</v>
      </c>
      <c r="O20" s="120">
        <f>SUM(C20:N20)</f>
        <v>4871797</v>
      </c>
      <c r="P20" s="244"/>
      <c r="Q20" s="243"/>
    </row>
    <row r="21" spans="1:19" ht="15.75" customHeight="1" x14ac:dyDescent="0.2">
      <c r="A21" s="108"/>
      <c r="B21" s="549" t="s">
        <v>496</v>
      </c>
      <c r="C21" s="110">
        <f>354000-2375+11000-150000-21996</f>
        <v>190629</v>
      </c>
      <c r="D21" s="110">
        <f>143000-21903</f>
        <v>121097</v>
      </c>
      <c r="E21" s="110">
        <f>145000-21996-93</f>
        <v>122911</v>
      </c>
      <c r="F21" s="110">
        <f>163000-21996</f>
        <v>141004</v>
      </c>
      <c r="G21" s="110">
        <f>150000-21996</f>
        <v>128004</v>
      </c>
      <c r="H21" s="110">
        <f>220000-21996</f>
        <v>198004</v>
      </c>
      <c r="I21" s="110">
        <f>179000-21996</f>
        <v>157004</v>
      </c>
      <c r="J21" s="110">
        <f>170000-21996</f>
        <v>148004</v>
      </c>
      <c r="K21" s="110">
        <f>160000-21996</f>
        <v>138004</v>
      </c>
      <c r="L21" s="110">
        <f>145000-21996</f>
        <v>123004</v>
      </c>
      <c r="M21" s="110">
        <f>145000-21996</f>
        <v>123004</v>
      </c>
      <c r="N21" s="110">
        <v>122991</v>
      </c>
      <c r="O21" s="120">
        <f>SUM(C21:N21)</f>
        <v>1713660</v>
      </c>
      <c r="P21" s="244"/>
      <c r="Q21" s="245"/>
    </row>
    <row r="22" spans="1:19" hidden="1" x14ac:dyDescent="0.2">
      <c r="A22" s="108"/>
      <c r="B22" s="109"/>
      <c r="C22" s="110"/>
      <c r="D22" s="110">
        <v>50068</v>
      </c>
      <c r="E22" s="110">
        <v>50068</v>
      </c>
      <c r="F22" s="110">
        <v>50068</v>
      </c>
      <c r="G22" s="110">
        <v>50068</v>
      </c>
      <c r="H22" s="110">
        <v>50068</v>
      </c>
      <c r="I22" s="110">
        <v>50068</v>
      </c>
      <c r="J22" s="110">
        <v>50068</v>
      </c>
      <c r="K22" s="110">
        <v>50068</v>
      </c>
      <c r="L22" s="110">
        <v>50068</v>
      </c>
      <c r="M22" s="110">
        <v>50068</v>
      </c>
      <c r="N22" s="110">
        <v>50073</v>
      </c>
      <c r="O22" s="120">
        <f t="shared" si="1"/>
        <v>550753</v>
      </c>
      <c r="P22" s="244"/>
      <c r="Q22" s="243"/>
    </row>
    <row r="23" spans="1:19" hidden="1" x14ac:dyDescent="0.2">
      <c r="A23" s="108"/>
      <c r="B23" s="109"/>
      <c r="C23" s="110">
        <v>172026</v>
      </c>
      <c r="D23" s="110">
        <v>196000</v>
      </c>
      <c r="E23" s="110">
        <v>56000</v>
      </c>
      <c r="F23" s="110">
        <v>78000</v>
      </c>
      <c r="G23" s="110">
        <v>211000</v>
      </c>
      <c r="H23" s="110">
        <v>198000</v>
      </c>
      <c r="I23" s="110">
        <v>188000</v>
      </c>
      <c r="J23" s="110">
        <v>250000</v>
      </c>
      <c r="K23" s="110">
        <v>201000</v>
      </c>
      <c r="L23" s="110">
        <v>164000</v>
      </c>
      <c r="M23" s="110">
        <v>187000</v>
      </c>
      <c r="N23" s="110">
        <v>169480</v>
      </c>
      <c r="O23" s="120">
        <f t="shared" si="1"/>
        <v>2070506</v>
      </c>
      <c r="P23" s="244"/>
      <c r="Q23" s="243"/>
      <c r="R23" s="178"/>
    </row>
    <row r="24" spans="1:19" hidden="1" x14ac:dyDescent="0.2">
      <c r="A24" s="108"/>
      <c r="B24" s="109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20">
        <f t="shared" si="1"/>
        <v>0</v>
      </c>
      <c r="P24" s="244"/>
      <c r="Q24" s="243"/>
      <c r="R24" s="178"/>
    </row>
    <row r="25" spans="1:19" x14ac:dyDescent="0.2">
      <c r="A25" s="108"/>
      <c r="B25" s="549" t="s">
        <v>497</v>
      </c>
      <c r="C25" s="110">
        <v>24489</v>
      </c>
      <c r="D25" s="110">
        <v>24489</v>
      </c>
      <c r="E25" s="110">
        <v>145989</v>
      </c>
      <c r="F25" s="110">
        <v>24489</v>
      </c>
      <c r="G25" s="110">
        <v>24489</v>
      </c>
      <c r="H25" s="110">
        <v>24489</v>
      </c>
      <c r="I25" s="110">
        <v>24489</v>
      </c>
      <c r="J25" s="110">
        <v>24489</v>
      </c>
      <c r="K25" s="110">
        <v>145989</v>
      </c>
      <c r="L25" s="110">
        <v>24489</v>
      </c>
      <c r="M25" s="110">
        <v>24489</v>
      </c>
      <c r="N25" s="110">
        <v>24499</v>
      </c>
      <c r="O25" s="120">
        <f t="shared" si="1"/>
        <v>536878</v>
      </c>
      <c r="P25" s="244"/>
      <c r="Q25" s="243"/>
    </row>
    <row r="26" spans="1:19" ht="15.75" customHeight="1" x14ac:dyDescent="0.2">
      <c r="A26" s="108" t="s">
        <v>16</v>
      </c>
      <c r="B26" s="109" t="s">
        <v>315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20">
        <f t="shared" si="1"/>
        <v>0</v>
      </c>
      <c r="P26" s="244"/>
      <c r="Q26" s="243"/>
    </row>
    <row r="27" spans="1:19" ht="15.75" customHeight="1" x14ac:dyDescent="0.2">
      <c r="A27" s="108" t="s">
        <v>17</v>
      </c>
      <c r="B27" s="109" t="s">
        <v>198</v>
      </c>
      <c r="C27" s="110"/>
      <c r="D27" s="110"/>
      <c r="E27" s="110">
        <v>101000</v>
      </c>
      <c r="F27" s="110"/>
      <c r="G27" s="110">
        <v>78114</v>
      </c>
      <c r="H27" s="110"/>
      <c r="I27" s="110"/>
      <c r="J27" s="110"/>
      <c r="K27" s="110"/>
      <c r="L27" s="110"/>
      <c r="M27" s="110"/>
      <c r="N27" s="110"/>
      <c r="O27" s="120">
        <f t="shared" si="1"/>
        <v>179114</v>
      </c>
      <c r="P27" s="244"/>
      <c r="Q27" s="243"/>
    </row>
    <row r="28" spans="1:19" ht="15.75" customHeight="1" x14ac:dyDescent="0.2">
      <c r="A28" s="108" t="s">
        <v>18</v>
      </c>
      <c r="B28" s="109" t="s">
        <v>244</v>
      </c>
      <c r="C28" s="110">
        <v>250246</v>
      </c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20">
        <f t="shared" si="1"/>
        <v>250246</v>
      </c>
      <c r="P28" s="244"/>
      <c r="Q28" s="245"/>
    </row>
    <row r="29" spans="1:19" ht="12.75" hidden="1" customHeight="1" x14ac:dyDescent="0.2">
      <c r="A29" s="108"/>
      <c r="B29" s="112" t="s">
        <v>218</v>
      </c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20">
        <f t="shared" si="1"/>
        <v>0</v>
      </c>
      <c r="P29" s="244"/>
      <c r="Q29" s="243"/>
    </row>
    <row r="30" spans="1:19" ht="12.75" hidden="1" customHeight="1" x14ac:dyDescent="0.2">
      <c r="A30" s="108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20"/>
      <c r="P30" s="244"/>
      <c r="Q30" s="243"/>
    </row>
    <row r="31" spans="1:19" ht="17.25" customHeight="1" thickBot="1" x14ac:dyDescent="0.25">
      <c r="A31" s="108" t="s">
        <v>19</v>
      </c>
      <c r="B31" s="187" t="s">
        <v>99</v>
      </c>
      <c r="C31" s="188"/>
      <c r="D31" s="188">
        <f>C58</f>
        <v>6648</v>
      </c>
      <c r="E31" s="188">
        <f>D58</f>
        <v>15998</v>
      </c>
      <c r="F31" s="188">
        <f t="shared" ref="F31:N31" si="4">E58</f>
        <v>454124</v>
      </c>
      <c r="G31" s="188">
        <f t="shared" si="4"/>
        <v>166182</v>
      </c>
      <c r="H31" s="188">
        <f t="shared" si="4"/>
        <v>11141</v>
      </c>
      <c r="I31" s="188">
        <f t="shared" si="4"/>
        <v>18555</v>
      </c>
      <c r="J31" s="188">
        <f t="shared" si="4"/>
        <v>11275</v>
      </c>
      <c r="K31" s="188">
        <f t="shared" si="4"/>
        <v>28377</v>
      </c>
      <c r="L31" s="188">
        <f t="shared" si="4"/>
        <v>721632</v>
      </c>
      <c r="M31" s="188">
        <f t="shared" si="4"/>
        <v>505193</v>
      </c>
      <c r="N31" s="188">
        <f t="shared" si="4"/>
        <v>316354</v>
      </c>
      <c r="O31" s="120"/>
      <c r="P31" s="244"/>
      <c r="Q31" s="243"/>
    </row>
    <row r="32" spans="1:19" ht="21.75" customHeight="1" thickBot="1" x14ac:dyDescent="0.25">
      <c r="A32" s="113"/>
      <c r="B32" s="114" t="s">
        <v>498</v>
      </c>
      <c r="C32" s="115">
        <f>C7+C15+C20+C26+C27+C28+C31</f>
        <v>719390</v>
      </c>
      <c r="D32" s="115">
        <f t="shared" ref="D32:O32" si="5">D7+D15+D20+D26+D27+D28+D31</f>
        <v>617302</v>
      </c>
      <c r="E32" s="115">
        <f t="shared" si="5"/>
        <v>1589966</v>
      </c>
      <c r="F32" s="115">
        <f t="shared" si="5"/>
        <v>1106685</v>
      </c>
      <c r="G32" s="115">
        <f t="shared" si="5"/>
        <v>956857</v>
      </c>
      <c r="H32" s="115">
        <f t="shared" si="5"/>
        <v>720702</v>
      </c>
      <c r="I32" s="115">
        <f t="shared" si="5"/>
        <v>689116</v>
      </c>
      <c r="J32" s="115">
        <f t="shared" si="5"/>
        <v>819836</v>
      </c>
      <c r="K32" s="115">
        <f t="shared" si="5"/>
        <v>1696438</v>
      </c>
      <c r="L32" s="115">
        <f t="shared" si="5"/>
        <v>1333193</v>
      </c>
      <c r="M32" s="115">
        <f t="shared" si="5"/>
        <v>1079754</v>
      </c>
      <c r="N32" s="115">
        <f t="shared" si="5"/>
        <v>816243</v>
      </c>
      <c r="O32" s="115">
        <f t="shared" si="5"/>
        <v>9890003</v>
      </c>
      <c r="P32" s="246"/>
      <c r="Q32" s="247"/>
      <c r="R32" s="178"/>
      <c r="S32" s="178"/>
    </row>
    <row r="33" spans="1:18" ht="18" customHeight="1" x14ac:dyDescent="0.2">
      <c r="A33" s="105"/>
      <c r="B33" s="106" t="s">
        <v>100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249"/>
      <c r="P33" s="244"/>
      <c r="Q33" s="243"/>
    </row>
    <row r="34" spans="1:18" s="82" customFormat="1" ht="18" customHeight="1" x14ac:dyDescent="0.2">
      <c r="A34" s="126" t="s">
        <v>20</v>
      </c>
      <c r="B34" s="124" t="s">
        <v>101</v>
      </c>
      <c r="C34" s="117">
        <f>SUM(C35:C39)</f>
        <v>468742</v>
      </c>
      <c r="D34" s="117">
        <f t="shared" ref="D34:N34" si="6">SUM(D35:D39)</f>
        <v>418742</v>
      </c>
      <c r="E34" s="117">
        <f t="shared" si="6"/>
        <v>548342</v>
      </c>
      <c r="F34" s="117">
        <f t="shared" si="6"/>
        <v>548842</v>
      </c>
      <c r="G34" s="117">
        <f t="shared" si="6"/>
        <v>668342</v>
      </c>
      <c r="H34" s="117">
        <f t="shared" si="6"/>
        <v>482728</v>
      </c>
      <c r="I34" s="117">
        <f t="shared" si="6"/>
        <v>598841</v>
      </c>
      <c r="J34" s="117">
        <f t="shared" si="6"/>
        <v>598340</v>
      </c>
      <c r="K34" s="117">
        <f t="shared" si="6"/>
        <v>305779</v>
      </c>
      <c r="L34" s="117">
        <f t="shared" si="6"/>
        <v>216000</v>
      </c>
      <c r="M34" s="117">
        <f t="shared" si="6"/>
        <v>220400</v>
      </c>
      <c r="N34" s="117">
        <f t="shared" si="6"/>
        <v>182709</v>
      </c>
      <c r="O34" s="122">
        <f t="shared" ref="O34:O56" si="7">SUM(C34:N34)</f>
        <v>5257807</v>
      </c>
      <c r="P34" s="248"/>
      <c r="Q34" s="247"/>
    </row>
    <row r="35" spans="1:18" ht="18" hidden="1" customHeight="1" x14ac:dyDescent="0.2">
      <c r="A35" s="126"/>
      <c r="B35" s="124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22">
        <f>SUM(C35:N35)</f>
        <v>0</v>
      </c>
      <c r="P35" s="244"/>
      <c r="Q35" s="243"/>
    </row>
    <row r="36" spans="1:18" ht="18" hidden="1" customHeight="1" x14ac:dyDescent="0.2">
      <c r="A36" s="126"/>
      <c r="B36" s="124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22">
        <f t="shared" si="7"/>
        <v>0</v>
      </c>
      <c r="P36" s="244"/>
      <c r="Q36" s="243"/>
    </row>
    <row r="37" spans="1:18" ht="18" hidden="1" customHeight="1" x14ac:dyDescent="0.2">
      <c r="A37" s="126"/>
      <c r="B37" s="124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22">
        <f t="shared" si="7"/>
        <v>0</v>
      </c>
      <c r="P37" s="244"/>
      <c r="Q37" s="243"/>
    </row>
    <row r="38" spans="1:18" ht="18" hidden="1" customHeight="1" x14ac:dyDescent="0.2">
      <c r="A38" s="126"/>
      <c r="B38" s="124" t="s">
        <v>212</v>
      </c>
      <c r="C38" s="117">
        <f>180400+192228+96114</f>
        <v>468742</v>
      </c>
      <c r="D38" s="117">
        <f>130400+192228+96114</f>
        <v>418742</v>
      </c>
      <c r="E38" s="117">
        <f>250000+192228+96114+10000</f>
        <v>548342</v>
      </c>
      <c r="F38" s="117">
        <f>250500+192228+96114+10000</f>
        <v>548842</v>
      </c>
      <c r="G38" s="117">
        <f>370000+192228+96114+10000</f>
        <v>668342</v>
      </c>
      <c r="H38" s="117">
        <f>280500+192228+10000</f>
        <v>482728</v>
      </c>
      <c r="I38" s="117">
        <f>300500+192227+96114+10000</f>
        <v>598841</v>
      </c>
      <c r="J38" s="117">
        <f>300000+192227+96113+10000</f>
        <v>598340</v>
      </c>
      <c r="K38" s="117">
        <f>249665+56114</f>
        <v>305779</v>
      </c>
      <c r="L38" s="117">
        <f>216000</f>
        <v>216000</v>
      </c>
      <c r="M38" s="117">
        <f>180400+40000</f>
        <v>220400</v>
      </c>
      <c r="N38" s="117">
        <f>180627+2082</f>
        <v>182709</v>
      </c>
      <c r="O38" s="122">
        <f t="shared" si="7"/>
        <v>5257807</v>
      </c>
      <c r="P38" s="244"/>
      <c r="Q38" s="243"/>
    </row>
    <row r="39" spans="1:18" ht="18" hidden="1" customHeight="1" x14ac:dyDescent="0.2">
      <c r="A39" s="126"/>
      <c r="B39" s="125" t="s">
        <v>213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22">
        <f t="shared" si="7"/>
        <v>0</v>
      </c>
      <c r="P39" s="244"/>
      <c r="Q39" s="243"/>
    </row>
    <row r="40" spans="1:18" s="82" customFormat="1" ht="18" customHeight="1" x14ac:dyDescent="0.2">
      <c r="A40" s="126" t="s">
        <v>21</v>
      </c>
      <c r="B40" s="124" t="s">
        <v>205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22">
        <f t="shared" si="7"/>
        <v>0</v>
      </c>
      <c r="P40" s="248"/>
      <c r="Q40" s="247"/>
      <c r="R40" s="241"/>
    </row>
    <row r="41" spans="1:18" ht="18.75" hidden="1" customHeight="1" x14ac:dyDescent="0.2">
      <c r="A41" s="126"/>
      <c r="B41" s="124" t="s">
        <v>214</v>
      </c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22">
        <f t="shared" si="7"/>
        <v>0</v>
      </c>
      <c r="P41" s="244"/>
      <c r="Q41" s="243"/>
    </row>
    <row r="42" spans="1:18" ht="18" hidden="1" customHeight="1" x14ac:dyDescent="0.2">
      <c r="A42" s="126"/>
      <c r="B42" s="124" t="s">
        <v>215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22">
        <f t="shared" si="7"/>
        <v>0</v>
      </c>
      <c r="P42" s="244"/>
      <c r="Q42" s="243"/>
    </row>
    <row r="43" spans="1:18" s="82" customFormat="1" ht="18" customHeight="1" x14ac:dyDescent="0.2">
      <c r="A43" s="126" t="s">
        <v>232</v>
      </c>
      <c r="B43" s="124" t="s">
        <v>23</v>
      </c>
      <c r="C43" s="117"/>
      <c r="D43" s="117">
        <f>D44</f>
        <v>122562</v>
      </c>
      <c r="E43" s="117"/>
      <c r="F43" s="117"/>
      <c r="G43" s="117">
        <f>G44</f>
        <v>122563</v>
      </c>
      <c r="H43" s="117"/>
      <c r="I43" s="117"/>
      <c r="J43" s="117"/>
      <c r="K43" s="117">
        <f>SUM(K44:K44)</f>
        <v>122562</v>
      </c>
      <c r="L43" s="117"/>
      <c r="M43" s="117"/>
      <c r="N43" s="117">
        <f>SUM(N44:N44)</f>
        <v>122563</v>
      </c>
      <c r="O43" s="122">
        <f t="shared" si="7"/>
        <v>490250</v>
      </c>
      <c r="P43" s="248"/>
      <c r="Q43" s="247"/>
      <c r="R43" s="241"/>
    </row>
    <row r="44" spans="1:18" s="82" customFormat="1" ht="18" hidden="1" customHeight="1" x14ac:dyDescent="0.2">
      <c r="A44" s="126"/>
      <c r="B44" s="124"/>
      <c r="C44" s="117"/>
      <c r="D44" s="117">
        <v>122562</v>
      </c>
      <c r="F44" s="117"/>
      <c r="G44" s="117">
        <v>122563</v>
      </c>
      <c r="I44" s="117"/>
      <c r="J44" s="117"/>
      <c r="K44" s="117">
        <v>122562</v>
      </c>
      <c r="L44" s="117"/>
      <c r="M44" s="117"/>
      <c r="N44" s="117">
        <v>122563</v>
      </c>
      <c r="O44" s="122">
        <f t="shared" si="7"/>
        <v>490250</v>
      </c>
      <c r="P44" s="248"/>
      <c r="Q44" s="247"/>
    </row>
    <row r="45" spans="1:18" s="82" customFormat="1" ht="18" customHeight="1" x14ac:dyDescent="0.2">
      <c r="A45" s="126" t="s">
        <v>233</v>
      </c>
      <c r="B45" s="124" t="s">
        <v>102</v>
      </c>
      <c r="C45" s="117"/>
      <c r="D45" s="117"/>
      <c r="E45" s="117"/>
      <c r="F45" s="117"/>
      <c r="G45" s="117">
        <f>SUM(G46)</f>
        <v>4000</v>
      </c>
      <c r="H45" s="117">
        <f>SUM(H46)</f>
        <v>3000</v>
      </c>
      <c r="I45" s="117">
        <f>SUM(I46)</f>
        <v>10000</v>
      </c>
      <c r="J45" s="117">
        <f>SUM(J46)</f>
        <v>3119</v>
      </c>
      <c r="K45" s="117">
        <f>SUM(K46)</f>
        <v>1465</v>
      </c>
      <c r="L45" s="117"/>
      <c r="M45" s="117"/>
      <c r="N45" s="117"/>
      <c r="O45" s="122">
        <f t="shared" si="7"/>
        <v>21584</v>
      </c>
      <c r="P45" s="248"/>
      <c r="Q45" s="247"/>
      <c r="R45" s="241"/>
    </row>
    <row r="46" spans="1:18" ht="18" hidden="1" customHeight="1" x14ac:dyDescent="0.2">
      <c r="A46" s="126"/>
      <c r="B46" s="124" t="s">
        <v>216</v>
      </c>
      <c r="C46" s="117"/>
      <c r="D46" s="117"/>
      <c r="E46" s="117"/>
      <c r="F46" s="117"/>
      <c r="G46" s="117">
        <v>4000</v>
      </c>
      <c r="H46" s="117">
        <v>3000</v>
      </c>
      <c r="I46" s="117">
        <v>10000</v>
      </c>
      <c r="J46" s="117">
        <v>3119</v>
      </c>
      <c r="K46" s="117">
        <v>1465</v>
      </c>
      <c r="L46" s="117"/>
      <c r="M46" s="117"/>
      <c r="N46" s="117"/>
      <c r="O46" s="122">
        <f t="shared" si="7"/>
        <v>21584</v>
      </c>
      <c r="P46" s="244"/>
      <c r="Q46" s="243"/>
    </row>
    <row r="47" spans="1:18" s="82" customFormat="1" ht="18" customHeight="1" x14ac:dyDescent="0.2">
      <c r="A47" s="126" t="s">
        <v>234</v>
      </c>
      <c r="B47" s="124" t="s">
        <v>103</v>
      </c>
      <c r="C47" s="117">
        <f t="shared" ref="C47:N47" si="8">SUM(C48:C55)</f>
        <v>244000</v>
      </c>
      <c r="D47" s="117">
        <f t="shared" si="8"/>
        <v>60000</v>
      </c>
      <c r="E47" s="117">
        <f t="shared" si="8"/>
        <v>577500</v>
      </c>
      <c r="F47" s="117">
        <f t="shared" si="8"/>
        <v>391661</v>
      </c>
      <c r="G47" s="117">
        <f t="shared" si="8"/>
        <v>150811</v>
      </c>
      <c r="H47" s="117">
        <f t="shared" si="8"/>
        <v>215419</v>
      </c>
      <c r="I47" s="117">
        <f t="shared" si="8"/>
        <v>69000</v>
      </c>
      <c r="J47" s="117">
        <f t="shared" si="8"/>
        <v>185000</v>
      </c>
      <c r="K47" s="117">
        <f t="shared" si="8"/>
        <v>447000</v>
      </c>
      <c r="L47" s="117">
        <f t="shared" si="8"/>
        <v>527000</v>
      </c>
      <c r="M47" s="117">
        <f t="shared" si="8"/>
        <v>493000</v>
      </c>
      <c r="N47" s="117">
        <f t="shared" si="8"/>
        <v>467721</v>
      </c>
      <c r="O47" s="122">
        <f t="shared" si="7"/>
        <v>3828112</v>
      </c>
      <c r="P47" s="248"/>
      <c r="Q47" s="247"/>
      <c r="R47" s="241"/>
    </row>
    <row r="48" spans="1:18" ht="18" hidden="1" customHeight="1" x14ac:dyDescent="0.2">
      <c r="A48" s="126"/>
      <c r="B48" s="124" t="s">
        <v>216</v>
      </c>
      <c r="C48" s="117">
        <v>211000</v>
      </c>
      <c r="D48" s="117">
        <v>20000</v>
      </c>
      <c r="E48" s="117">
        <v>532500</v>
      </c>
      <c r="F48" s="117">
        <v>331650</v>
      </c>
      <c r="G48" s="117">
        <v>112811</v>
      </c>
      <c r="H48" s="117">
        <f>250419-50000</f>
        <v>200419</v>
      </c>
      <c r="I48" s="117">
        <v>50000</v>
      </c>
      <c r="J48" s="117">
        <v>167000</v>
      </c>
      <c r="K48" s="117">
        <v>432000</v>
      </c>
      <c r="L48" s="117">
        <v>512000</v>
      </c>
      <c r="M48" s="117">
        <v>478000</v>
      </c>
      <c r="N48" s="127">
        <v>457721</v>
      </c>
      <c r="O48" s="122">
        <f t="shared" si="7"/>
        <v>3505101</v>
      </c>
      <c r="P48" s="244"/>
      <c r="Q48" s="243"/>
    </row>
    <row r="49" spans="1:18" ht="18" hidden="1" customHeight="1" x14ac:dyDescent="0.2">
      <c r="A49" s="126"/>
      <c r="B49" s="124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27"/>
      <c r="O49" s="122">
        <f t="shared" si="7"/>
        <v>0</v>
      </c>
      <c r="P49" s="244"/>
      <c r="Q49" s="243"/>
    </row>
    <row r="50" spans="1:18" ht="18" hidden="1" customHeight="1" x14ac:dyDescent="0.2">
      <c r="A50" s="126"/>
      <c r="B50" s="124" t="s">
        <v>220</v>
      </c>
      <c r="C50" s="117">
        <v>23000</v>
      </c>
      <c r="D50" s="117">
        <v>30000</v>
      </c>
      <c r="E50" s="117">
        <v>30000</v>
      </c>
      <c r="F50" s="117">
        <v>45011</v>
      </c>
      <c r="G50" s="117">
        <v>25000</v>
      </c>
      <c r="H50" s="117"/>
      <c r="I50" s="117"/>
      <c r="J50" s="117"/>
      <c r="K50" s="117"/>
      <c r="L50" s="117"/>
      <c r="M50" s="117"/>
      <c r="N50" s="127"/>
      <c r="O50" s="122">
        <f t="shared" si="7"/>
        <v>153011</v>
      </c>
      <c r="P50" s="244"/>
      <c r="Q50" s="243"/>
    </row>
    <row r="51" spans="1:18" ht="18" hidden="1" customHeight="1" x14ac:dyDescent="0.2">
      <c r="A51" s="126"/>
      <c r="B51" s="124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27"/>
      <c r="O51" s="122">
        <f t="shared" si="7"/>
        <v>0</v>
      </c>
      <c r="P51" s="244"/>
      <c r="Q51" s="243"/>
    </row>
    <row r="52" spans="1:18" ht="18" hidden="1" customHeight="1" x14ac:dyDescent="0.2">
      <c r="A52" s="126"/>
      <c r="B52" s="124" t="s">
        <v>43</v>
      </c>
      <c r="C52" s="117">
        <v>10000</v>
      </c>
      <c r="D52" s="117">
        <v>10000</v>
      </c>
      <c r="E52" s="117">
        <v>15000</v>
      </c>
      <c r="F52" s="117">
        <v>15000</v>
      </c>
      <c r="G52" s="117">
        <v>13000</v>
      </c>
      <c r="H52" s="117">
        <v>15000</v>
      </c>
      <c r="I52" s="117">
        <v>19000</v>
      </c>
      <c r="J52" s="117">
        <v>18000</v>
      </c>
      <c r="K52" s="117">
        <v>15000</v>
      </c>
      <c r="L52" s="117">
        <v>15000</v>
      </c>
      <c r="M52" s="117">
        <v>15000</v>
      </c>
      <c r="N52" s="127">
        <v>10000</v>
      </c>
      <c r="O52" s="122">
        <f t="shared" si="7"/>
        <v>170000</v>
      </c>
      <c r="P52" s="244"/>
      <c r="Q52" s="243"/>
    </row>
    <row r="53" spans="1:18" ht="18" hidden="1" customHeight="1" x14ac:dyDescent="0.2">
      <c r="A53" s="126"/>
      <c r="B53" s="124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27"/>
      <c r="O53" s="122">
        <f t="shared" si="7"/>
        <v>0</v>
      </c>
      <c r="P53" s="244"/>
      <c r="Q53" s="243"/>
    </row>
    <row r="54" spans="1:18" ht="18" hidden="1" customHeight="1" x14ac:dyDescent="0.2">
      <c r="A54" s="126"/>
      <c r="B54" s="124" t="s">
        <v>44</v>
      </c>
      <c r="C54" s="117">
        <v>0</v>
      </c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27">
        <v>0</v>
      </c>
      <c r="O54" s="122">
        <f t="shared" si="7"/>
        <v>0</v>
      </c>
      <c r="P54" s="244"/>
      <c r="Q54" s="243"/>
    </row>
    <row r="55" spans="1:18" ht="18" hidden="1" customHeight="1" x14ac:dyDescent="0.2">
      <c r="A55" s="126"/>
      <c r="B55" s="124" t="s">
        <v>221</v>
      </c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22">
        <f t="shared" si="7"/>
        <v>0</v>
      </c>
      <c r="P55" s="244"/>
      <c r="Q55" s="243"/>
    </row>
    <row r="56" spans="1:18" ht="18" customHeight="1" thickBot="1" x14ac:dyDescent="0.25">
      <c r="A56" s="126" t="s">
        <v>235</v>
      </c>
      <c r="B56" s="189" t="s">
        <v>104</v>
      </c>
      <c r="C56" s="190"/>
      <c r="D56" s="190"/>
      <c r="E56" s="190">
        <v>10000</v>
      </c>
      <c r="F56" s="190"/>
      <c r="G56" s="190"/>
      <c r="H56" s="190">
        <v>1000</v>
      </c>
      <c r="I56" s="190"/>
      <c r="J56" s="190">
        <v>5000</v>
      </c>
      <c r="K56" s="190">
        <v>98000</v>
      </c>
      <c r="L56" s="190">
        <v>85000</v>
      </c>
      <c r="M56" s="190">
        <v>50000</v>
      </c>
      <c r="N56" s="190">
        <v>43250</v>
      </c>
      <c r="O56" s="122">
        <f t="shared" si="7"/>
        <v>292250</v>
      </c>
      <c r="P56" s="244"/>
      <c r="Q56" s="243"/>
      <c r="R56" s="133"/>
    </row>
    <row r="57" spans="1:18" ht="18" customHeight="1" thickBot="1" x14ac:dyDescent="0.25">
      <c r="A57" s="108"/>
      <c r="B57" s="114" t="s">
        <v>499</v>
      </c>
      <c r="C57" s="115">
        <f t="shared" ref="C57:O57" si="9">C34+C40+C43+C45+C47+C56</f>
        <v>712742</v>
      </c>
      <c r="D57" s="115">
        <f>D34+D40+D43+D45+D47+D56</f>
        <v>601304</v>
      </c>
      <c r="E57" s="115">
        <f>E34+E40+E43+E45+E47+E56</f>
        <v>1135842</v>
      </c>
      <c r="F57" s="115">
        <f t="shared" si="9"/>
        <v>940503</v>
      </c>
      <c r="G57" s="115">
        <f>G34+G40+G43+G45+G47+G56</f>
        <v>945716</v>
      </c>
      <c r="H57" s="115">
        <f>H34+H40+H43+H45+H47+H56</f>
        <v>702147</v>
      </c>
      <c r="I57" s="115">
        <f t="shared" si="9"/>
        <v>677841</v>
      </c>
      <c r="J57" s="115">
        <f t="shared" si="9"/>
        <v>791459</v>
      </c>
      <c r="K57" s="115">
        <f t="shared" si="9"/>
        <v>974806</v>
      </c>
      <c r="L57" s="115">
        <f t="shared" si="9"/>
        <v>828000</v>
      </c>
      <c r="M57" s="115">
        <f t="shared" si="9"/>
        <v>763400</v>
      </c>
      <c r="N57" s="115">
        <f t="shared" si="9"/>
        <v>816243</v>
      </c>
      <c r="O57" s="121">
        <f t="shared" si="9"/>
        <v>9890003</v>
      </c>
      <c r="P57" s="246"/>
      <c r="Q57" s="247"/>
      <c r="R57" s="178"/>
    </row>
    <row r="58" spans="1:18" ht="18" customHeight="1" thickBot="1" x14ac:dyDescent="0.25">
      <c r="A58" s="123"/>
      <c r="B58" s="114" t="s">
        <v>500</v>
      </c>
      <c r="C58" s="115">
        <f t="shared" ref="C58:N58" si="10">C32-C57</f>
        <v>6648</v>
      </c>
      <c r="D58" s="115">
        <f t="shared" si="10"/>
        <v>15998</v>
      </c>
      <c r="E58" s="115">
        <f t="shared" si="10"/>
        <v>454124</v>
      </c>
      <c r="F58" s="115">
        <f t="shared" si="10"/>
        <v>166182</v>
      </c>
      <c r="G58" s="115">
        <f t="shared" si="10"/>
        <v>11141</v>
      </c>
      <c r="H58" s="115">
        <f t="shared" si="10"/>
        <v>18555</v>
      </c>
      <c r="I58" s="115">
        <f t="shared" si="10"/>
        <v>11275</v>
      </c>
      <c r="J58" s="115">
        <f t="shared" si="10"/>
        <v>28377</v>
      </c>
      <c r="K58" s="115">
        <f t="shared" si="10"/>
        <v>721632</v>
      </c>
      <c r="L58" s="115">
        <f t="shared" si="10"/>
        <v>505193</v>
      </c>
      <c r="M58" s="115">
        <f t="shared" si="10"/>
        <v>316354</v>
      </c>
      <c r="N58" s="115">
        <f t="shared" si="10"/>
        <v>0</v>
      </c>
      <c r="O58" s="121"/>
    </row>
    <row r="60" spans="1:18" hidden="1" x14ac:dyDescent="0.2">
      <c r="B60" s="185" t="s">
        <v>49</v>
      </c>
    </row>
    <row r="61" spans="1:18" hidden="1" x14ac:dyDescent="0.2">
      <c r="B61" s="98" t="s">
        <v>46</v>
      </c>
      <c r="C61" s="1026" t="e">
        <f>'[1]2.sz.1'!P43</f>
        <v>#DIV/0!</v>
      </c>
      <c r="D61" s="1026"/>
      <c r="E61" s="98" t="s">
        <v>47</v>
      </c>
    </row>
    <row r="62" spans="1:18" hidden="1" x14ac:dyDescent="0.2">
      <c r="C62" s="1026" t="e">
        <f>'[1]2.sz.2'!U45-'[1]2.sz.2'!O45</f>
        <v>#REF!</v>
      </c>
      <c r="D62" s="1027"/>
      <c r="E62" s="98" t="s">
        <v>217</v>
      </c>
    </row>
    <row r="63" spans="1:18" hidden="1" x14ac:dyDescent="0.2">
      <c r="C63" s="1036" t="e">
        <f>'[1]2.sz.2'!V48-'[1]2.sz.2'!O48</f>
        <v>#DIV/0!</v>
      </c>
      <c r="D63" s="1037"/>
      <c r="E63" s="98" t="s">
        <v>243</v>
      </c>
    </row>
    <row r="64" spans="1:18" hidden="1" x14ac:dyDescent="0.2">
      <c r="C64" s="1026" t="e">
        <f>SUM(C61:D63)</f>
        <v>#DIV/0!</v>
      </c>
      <c r="D64" s="1027"/>
    </row>
    <row r="65" spans="2:6" hidden="1" x14ac:dyDescent="0.2">
      <c r="C65" s="484"/>
      <c r="D65" s="485"/>
    </row>
    <row r="66" spans="2:6" hidden="1" x14ac:dyDescent="0.2">
      <c r="B66" s="98" t="s">
        <v>48</v>
      </c>
      <c r="C66" s="1026" t="e">
        <f>'[1]2.sz.2'!O45</f>
        <v>#REF!</v>
      </c>
      <c r="D66" s="1027"/>
      <c r="E66" s="98" t="s">
        <v>217</v>
      </c>
    </row>
    <row r="67" spans="2:6" hidden="1" x14ac:dyDescent="0.2">
      <c r="C67" s="1036" t="e">
        <f>'[1]2.sz.2'!O48</f>
        <v>#REF!</v>
      </c>
      <c r="D67" s="1037"/>
      <c r="E67" s="98" t="s">
        <v>243</v>
      </c>
    </row>
    <row r="68" spans="2:6" hidden="1" x14ac:dyDescent="0.2">
      <c r="C68" s="1038" t="e">
        <f>SUM(C66:D67)</f>
        <v>#REF!</v>
      </c>
      <c r="D68" s="1039"/>
    </row>
    <row r="69" spans="2:6" hidden="1" x14ac:dyDescent="0.2">
      <c r="C69" s="485"/>
      <c r="D69" s="485"/>
    </row>
    <row r="70" spans="2:6" hidden="1" x14ac:dyDescent="0.2">
      <c r="B70" s="98" t="s">
        <v>182</v>
      </c>
      <c r="C70" s="1026" t="e">
        <f>C64+C68</f>
        <v>#DIV/0!</v>
      </c>
      <c r="D70" s="1027"/>
      <c r="E70" s="1032" t="e">
        <f>'[1]2.sz.2'!V49</f>
        <v>#DIV/0!</v>
      </c>
      <c r="F70" s="1032"/>
    </row>
    <row r="71" spans="2:6" hidden="1" x14ac:dyDescent="0.2">
      <c r="B71" s="185" t="s">
        <v>50</v>
      </c>
      <c r="C71" s="485"/>
      <c r="D71" s="485"/>
    </row>
    <row r="72" spans="2:6" hidden="1" x14ac:dyDescent="0.2">
      <c r="B72" s="98" t="s">
        <v>46</v>
      </c>
      <c r="C72" s="1026" t="e">
        <f>C61</f>
        <v>#DIV/0!</v>
      </c>
      <c r="D72" s="1026"/>
      <c r="E72" s="98" t="s">
        <v>47</v>
      </c>
    </row>
    <row r="73" spans="2:6" hidden="1" x14ac:dyDescent="0.2">
      <c r="C73" s="1026" t="e">
        <f>C62</f>
        <v>#REF!</v>
      </c>
      <c r="D73" s="1026"/>
      <c r="E73" s="98" t="s">
        <v>217</v>
      </c>
    </row>
    <row r="74" spans="2:6" hidden="1" x14ac:dyDescent="0.2">
      <c r="C74" s="1026" t="e">
        <f>C63</f>
        <v>#DIV/0!</v>
      </c>
      <c r="D74" s="1026"/>
      <c r="E74" s="98" t="s">
        <v>243</v>
      </c>
    </row>
    <row r="75" spans="2:6" hidden="1" x14ac:dyDescent="0.2">
      <c r="C75" s="1033" t="e">
        <f>#REF!</f>
        <v>#REF!</v>
      </c>
      <c r="D75" s="1033"/>
      <c r="E75" s="98" t="s">
        <v>51</v>
      </c>
    </row>
    <row r="76" spans="2:6" hidden="1" x14ac:dyDescent="0.2">
      <c r="C76" s="1028" t="e">
        <f>SUM(C72:D75)</f>
        <v>#DIV/0!</v>
      </c>
      <c r="D76" s="1029"/>
    </row>
    <row r="77" spans="2:6" hidden="1" x14ac:dyDescent="0.2">
      <c r="C77" s="484"/>
      <c r="D77" s="485"/>
    </row>
    <row r="78" spans="2:6" hidden="1" x14ac:dyDescent="0.2">
      <c r="B78" s="98" t="s">
        <v>52</v>
      </c>
      <c r="C78" s="1026" t="e">
        <f>C66</f>
        <v>#REF!</v>
      </c>
      <c r="D78" s="1027"/>
      <c r="E78" s="98" t="s">
        <v>217</v>
      </c>
    </row>
    <row r="79" spans="2:6" hidden="1" x14ac:dyDescent="0.2">
      <c r="C79" s="1026" t="e">
        <f>C67</f>
        <v>#REF!</v>
      </c>
      <c r="D79" s="1027"/>
      <c r="E79" s="98" t="s">
        <v>243</v>
      </c>
    </row>
    <row r="80" spans="2:6" hidden="1" x14ac:dyDescent="0.2">
      <c r="C80" s="1034" t="e">
        <f>SUM(C78:D79)</f>
        <v>#REF!</v>
      </c>
      <c r="D80" s="1035"/>
    </row>
    <row r="81" spans="2:6" hidden="1" x14ac:dyDescent="0.2">
      <c r="C81" s="501"/>
      <c r="D81" s="502"/>
    </row>
    <row r="82" spans="2:6" ht="19.5" hidden="1" customHeight="1" x14ac:dyDescent="0.2">
      <c r="B82" s="98" t="str">
        <f>B43</f>
        <v>Adósságszolgálat</v>
      </c>
      <c r="C82" s="1030" t="e">
        <f>'[1]5.sz.2012'!C326</f>
        <v>#REF!</v>
      </c>
      <c r="D82" s="1031"/>
    </row>
    <row r="83" spans="2:6" hidden="1" x14ac:dyDescent="0.2">
      <c r="C83" s="1030" t="e">
        <f>'[1]5.sz.2012'!C327</f>
        <v>#REF!</v>
      </c>
      <c r="D83" s="1031"/>
      <c r="E83" s="1032"/>
      <c r="F83" s="1032"/>
    </row>
    <row r="84" spans="2:6" hidden="1" x14ac:dyDescent="0.2">
      <c r="C84" s="1030" t="e">
        <f>'[1]5.sz.2012'!C328</f>
        <v>#REF!</v>
      </c>
      <c r="D84" s="1031"/>
    </row>
    <row r="85" spans="2:6" hidden="1" x14ac:dyDescent="0.2">
      <c r="C85" s="1030" t="e">
        <f>'[1]5.sz.2012'!C329</f>
        <v>#REF!</v>
      </c>
      <c r="D85" s="1031"/>
    </row>
    <row r="86" spans="2:6" hidden="1" x14ac:dyDescent="0.2">
      <c r="C86" s="1028" t="e">
        <f>SUM(C82:D85)</f>
        <v>#REF!</v>
      </c>
      <c r="D86" s="1029"/>
    </row>
    <row r="87" spans="2:6" hidden="1" x14ac:dyDescent="0.2">
      <c r="C87" s="1028"/>
      <c r="D87" s="1029"/>
    </row>
    <row r="88" spans="2:6" hidden="1" x14ac:dyDescent="0.2">
      <c r="B88" s="98" t="str">
        <f>B45</f>
        <v>Felújítási kiadások</v>
      </c>
      <c r="C88" s="1028" t="e">
        <f>'[1]5.sz.2012'!C322</f>
        <v>#REF!</v>
      </c>
      <c r="D88" s="1029"/>
    </row>
    <row r="89" spans="2:6" hidden="1" x14ac:dyDescent="0.2">
      <c r="C89" s="1026"/>
      <c r="D89" s="1027"/>
    </row>
    <row r="90" spans="2:6" hidden="1" x14ac:dyDescent="0.2">
      <c r="C90" s="1026"/>
      <c r="D90" s="1027"/>
    </row>
    <row r="91" spans="2:6" hidden="1" x14ac:dyDescent="0.2">
      <c r="B91" s="98" t="str">
        <f>B47</f>
        <v>Fejlesztési kiadások</v>
      </c>
      <c r="C91" s="1028" t="e">
        <f>'[1]5.sz.2012'!C279</f>
        <v>#REF!</v>
      </c>
      <c r="D91" s="1029"/>
    </row>
    <row r="92" spans="2:6" hidden="1" x14ac:dyDescent="0.2">
      <c r="C92" s="1026"/>
      <c r="D92" s="1027"/>
    </row>
    <row r="93" spans="2:6" hidden="1" x14ac:dyDescent="0.2">
      <c r="C93" s="1026"/>
      <c r="D93" s="1027"/>
    </row>
    <row r="94" spans="2:6" hidden="1" x14ac:dyDescent="0.2">
      <c r="B94" s="98" t="str">
        <f>B56</f>
        <v>Tartalék felhasználás</v>
      </c>
      <c r="C94" s="1028" t="e">
        <f>#REF!+#REF!+#REF!+#REF!</f>
        <v>#REF!</v>
      </c>
      <c r="D94" s="1029"/>
    </row>
    <row r="95" spans="2:6" hidden="1" x14ac:dyDescent="0.2">
      <c r="C95" s="1026"/>
      <c r="D95" s="1027"/>
    </row>
    <row r="96" spans="2:6" hidden="1" x14ac:dyDescent="0.2">
      <c r="C96" s="1026"/>
      <c r="D96" s="1027"/>
    </row>
    <row r="97" spans="2:4" hidden="1" x14ac:dyDescent="0.2">
      <c r="B97" s="98" t="s">
        <v>53</v>
      </c>
      <c r="C97" s="1026" t="e">
        <f>C76+C80+C86+C88+C91+C94+C95</f>
        <v>#DIV/0!</v>
      </c>
      <c r="D97" s="1027"/>
    </row>
    <row r="98" spans="2:4" hidden="1" x14ac:dyDescent="0.2">
      <c r="C98" s="1026"/>
      <c r="D98" s="1027"/>
    </row>
    <row r="99" spans="2:4" hidden="1" x14ac:dyDescent="0.2">
      <c r="C99" s="1026"/>
      <c r="D99" s="1027"/>
    </row>
    <row r="100" spans="2:4" hidden="1" x14ac:dyDescent="0.2">
      <c r="C100" s="1026"/>
      <c r="D100" s="1027"/>
    </row>
    <row r="101" spans="2:4" x14ac:dyDescent="0.2">
      <c r="C101" s="1026"/>
      <c r="D101" s="1027"/>
    </row>
    <row r="102" spans="2:4" x14ac:dyDescent="0.2">
      <c r="C102" s="1026"/>
      <c r="D102" s="1027"/>
    </row>
    <row r="103" spans="2:4" x14ac:dyDescent="0.2">
      <c r="C103" s="1026"/>
      <c r="D103" s="1027"/>
    </row>
    <row r="104" spans="2:4" x14ac:dyDescent="0.2">
      <c r="C104" s="1026"/>
      <c r="D104" s="1027"/>
    </row>
    <row r="105" spans="2:4" x14ac:dyDescent="0.2">
      <c r="C105" s="1026"/>
      <c r="D105" s="1027"/>
    </row>
    <row r="106" spans="2:4" x14ac:dyDescent="0.2">
      <c r="C106" s="1026"/>
      <c r="D106" s="1027"/>
    </row>
    <row r="107" spans="2:4" x14ac:dyDescent="0.2">
      <c r="C107" s="1026"/>
      <c r="D107" s="1027"/>
    </row>
    <row r="108" spans="2:4" x14ac:dyDescent="0.2">
      <c r="C108" s="1026"/>
      <c r="D108" s="1027"/>
    </row>
    <row r="109" spans="2:4" x14ac:dyDescent="0.2">
      <c r="C109" s="1026"/>
      <c r="D109" s="1027"/>
    </row>
    <row r="110" spans="2:4" x14ac:dyDescent="0.2">
      <c r="C110" s="1026"/>
      <c r="D110" s="1027"/>
    </row>
    <row r="111" spans="2:4" x14ac:dyDescent="0.2">
      <c r="C111" s="1026"/>
      <c r="D111" s="1027"/>
    </row>
    <row r="112" spans="2:4" x14ac:dyDescent="0.2">
      <c r="C112" s="1026"/>
      <c r="D112" s="1027"/>
    </row>
    <row r="113" spans="3:4" x14ac:dyDescent="0.2">
      <c r="C113" s="1026"/>
      <c r="D113" s="1027"/>
    </row>
    <row r="114" spans="3:4" x14ac:dyDescent="0.2">
      <c r="C114" s="1026"/>
      <c r="D114" s="1027"/>
    </row>
    <row r="115" spans="3:4" x14ac:dyDescent="0.2">
      <c r="C115" s="1026"/>
      <c r="D115" s="1027"/>
    </row>
    <row r="116" spans="3:4" x14ac:dyDescent="0.2">
      <c r="C116" s="1026"/>
      <c r="D116" s="1027"/>
    </row>
    <row r="117" spans="3:4" x14ac:dyDescent="0.2">
      <c r="C117" s="1026"/>
      <c r="D117" s="1027"/>
    </row>
    <row r="118" spans="3:4" x14ac:dyDescent="0.2">
      <c r="C118" s="1026"/>
      <c r="D118" s="1027"/>
    </row>
    <row r="119" spans="3:4" x14ac:dyDescent="0.2">
      <c r="C119" s="1026"/>
      <c r="D119" s="1027"/>
    </row>
    <row r="120" spans="3:4" x14ac:dyDescent="0.2">
      <c r="C120" s="1026"/>
      <c r="D120" s="1027"/>
    </row>
    <row r="121" spans="3:4" x14ac:dyDescent="0.2">
      <c r="C121" s="1026"/>
      <c r="D121" s="1027"/>
    </row>
    <row r="122" spans="3:4" x14ac:dyDescent="0.2">
      <c r="C122" s="1026"/>
      <c r="D122" s="1027"/>
    </row>
    <row r="123" spans="3:4" x14ac:dyDescent="0.2">
      <c r="C123" s="1026"/>
      <c r="D123" s="1027"/>
    </row>
    <row r="124" spans="3:4" x14ac:dyDescent="0.2">
      <c r="C124" s="1026"/>
      <c r="D124" s="1027"/>
    </row>
    <row r="125" spans="3:4" x14ac:dyDescent="0.2">
      <c r="C125" s="1026"/>
      <c r="D125" s="1027"/>
    </row>
    <row r="126" spans="3:4" x14ac:dyDescent="0.2">
      <c r="C126" s="1026"/>
      <c r="D126" s="1027"/>
    </row>
    <row r="127" spans="3:4" x14ac:dyDescent="0.2">
      <c r="C127" s="1026"/>
      <c r="D127" s="1027"/>
    </row>
    <row r="128" spans="3:4" x14ac:dyDescent="0.2">
      <c r="C128" s="1026"/>
      <c r="D128" s="1027"/>
    </row>
    <row r="129" spans="3:4" x14ac:dyDescent="0.2">
      <c r="C129" s="1026"/>
      <c r="D129" s="1027"/>
    </row>
    <row r="130" spans="3:4" x14ac:dyDescent="0.2">
      <c r="C130" s="1026"/>
      <c r="D130" s="1027"/>
    </row>
    <row r="131" spans="3:4" x14ac:dyDescent="0.2">
      <c r="C131" s="1026"/>
      <c r="D131" s="1027"/>
    </row>
    <row r="132" spans="3:4" x14ac:dyDescent="0.2">
      <c r="C132" s="1026"/>
      <c r="D132" s="1027"/>
    </row>
    <row r="133" spans="3:4" x14ac:dyDescent="0.2">
      <c r="C133" s="1026"/>
      <c r="D133" s="1027"/>
    </row>
    <row r="134" spans="3:4" x14ac:dyDescent="0.2">
      <c r="C134" s="1026"/>
      <c r="D134" s="1027"/>
    </row>
    <row r="135" spans="3:4" x14ac:dyDescent="0.2">
      <c r="C135" s="1026"/>
      <c r="D135" s="1027"/>
    </row>
    <row r="136" spans="3:4" x14ac:dyDescent="0.2">
      <c r="C136" s="1026"/>
      <c r="D136" s="1027"/>
    </row>
    <row r="137" spans="3:4" x14ac:dyDescent="0.2">
      <c r="C137" s="1026"/>
      <c r="D137" s="1027"/>
    </row>
    <row r="138" spans="3:4" x14ac:dyDescent="0.2">
      <c r="C138" s="1026"/>
      <c r="D138" s="1027"/>
    </row>
    <row r="139" spans="3:4" x14ac:dyDescent="0.2">
      <c r="C139" s="1026"/>
      <c r="D139" s="1027"/>
    </row>
    <row r="140" spans="3:4" x14ac:dyDescent="0.2">
      <c r="C140" s="1026"/>
      <c r="D140" s="1027"/>
    </row>
    <row r="141" spans="3:4" x14ac:dyDescent="0.2">
      <c r="C141" s="1026"/>
      <c r="D141" s="1027"/>
    </row>
    <row r="142" spans="3:4" x14ac:dyDescent="0.2">
      <c r="C142" s="1026"/>
      <c r="D142" s="1027"/>
    </row>
    <row r="143" spans="3:4" x14ac:dyDescent="0.2">
      <c r="C143" s="1026"/>
      <c r="D143" s="1027"/>
    </row>
    <row r="144" spans="3:4" x14ac:dyDescent="0.2">
      <c r="C144" s="1026"/>
      <c r="D144" s="1027"/>
    </row>
  </sheetData>
  <mergeCells count="84">
    <mergeCell ref="A2:O2"/>
    <mergeCell ref="M4:O4"/>
    <mergeCell ref="A1:O1"/>
    <mergeCell ref="C61:D61"/>
    <mergeCell ref="C62:D62"/>
    <mergeCell ref="C63:D63"/>
    <mergeCell ref="C64:D64"/>
    <mergeCell ref="C66:D66"/>
    <mergeCell ref="C67:D67"/>
    <mergeCell ref="C68:D68"/>
    <mergeCell ref="C70:D70"/>
    <mergeCell ref="E70:F70"/>
    <mergeCell ref="C72:D72"/>
    <mergeCell ref="C73:D73"/>
    <mergeCell ref="C74:D74"/>
    <mergeCell ref="C76:D76"/>
    <mergeCell ref="E83:F83"/>
    <mergeCell ref="C75:D75"/>
    <mergeCell ref="C82:D82"/>
    <mergeCell ref="C78:D78"/>
    <mergeCell ref="C79:D79"/>
    <mergeCell ref="C80:D80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4:D144"/>
    <mergeCell ref="C140:D140"/>
    <mergeCell ref="C141:D141"/>
    <mergeCell ref="C142:D142"/>
    <mergeCell ref="C143:D143"/>
  </mergeCells>
  <phoneticPr fontId="8" type="noConversion"/>
  <pageMargins left="0.17" right="0.16" top="0.26" bottom="0.28999999999999998" header="0.21" footer="0.21"/>
  <pageSetup paperSize="9" scale="97" orientation="landscape" r:id="rId1"/>
  <headerFooter alignWithMargins="0"/>
  <rowBreaks count="1" manualBreakCount="1">
    <brk id="101" max="1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opLeftCell="A28" workbookViewId="0">
      <selection activeCell="P19" sqref="P19"/>
    </sheetView>
  </sheetViews>
  <sheetFormatPr defaultRowHeight="15.75" x14ac:dyDescent="0.25"/>
  <cols>
    <col min="1" max="6" width="9.140625" style="13"/>
    <col min="7" max="8" width="11.5703125" style="13" hidden="1" customWidth="1"/>
    <col min="9" max="9" width="11.5703125" style="13" customWidth="1"/>
    <col min="10" max="10" width="11.5703125" style="97" customWidth="1"/>
    <col min="11" max="12" width="11.28515625" style="13" customWidth="1"/>
    <col min="13" max="16384" width="9.140625" style="13"/>
  </cols>
  <sheetData>
    <row r="1" spans="1:12" x14ac:dyDescent="0.25">
      <c r="A1" s="1024" t="s">
        <v>105</v>
      </c>
      <c r="B1" s="1024"/>
      <c r="C1" s="1024"/>
      <c r="D1" s="1024"/>
      <c r="E1" s="1024"/>
      <c r="F1" s="1024"/>
      <c r="G1" s="1024"/>
      <c r="H1" s="1024"/>
      <c r="I1" s="1024"/>
      <c r="J1" s="1024"/>
      <c r="K1" s="1024"/>
      <c r="L1" s="1024"/>
    </row>
    <row r="2" spans="1:12" ht="1.5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91"/>
    </row>
    <row r="3" spans="1:12" x14ac:dyDescent="0.25">
      <c r="A3" s="1025" t="s">
        <v>178</v>
      </c>
      <c r="B3" s="1025"/>
      <c r="C3" s="1025"/>
      <c r="D3" s="1025"/>
      <c r="E3" s="1025"/>
      <c r="F3" s="1025"/>
      <c r="G3" s="1025"/>
      <c r="H3" s="1025"/>
      <c r="I3" s="1025"/>
      <c r="J3" s="1025"/>
      <c r="K3" s="1025"/>
      <c r="L3" s="1025"/>
    </row>
    <row r="4" spans="1:12" x14ac:dyDescent="0.25">
      <c r="A4" s="1025" t="s">
        <v>507</v>
      </c>
      <c r="B4" s="1025"/>
      <c r="C4" s="1025"/>
      <c r="D4" s="1025"/>
      <c r="E4" s="1025"/>
      <c r="F4" s="1025"/>
      <c r="G4" s="1025"/>
      <c r="H4" s="1025"/>
      <c r="I4" s="1025"/>
      <c r="J4" s="1025"/>
      <c r="K4" s="1025"/>
      <c r="L4" s="1025"/>
    </row>
    <row r="5" spans="1:12" ht="6" customHeight="1" x14ac:dyDescent="0.25">
      <c r="A5" s="10"/>
      <c r="B5" s="10"/>
      <c r="C5" s="10"/>
      <c r="D5" s="10"/>
      <c r="E5" s="10"/>
      <c r="F5" s="10"/>
      <c r="G5" s="10"/>
      <c r="H5" s="10"/>
      <c r="I5" s="10"/>
      <c r="J5" s="91"/>
    </row>
    <row r="6" spans="1:12" s="21" customFormat="1" ht="27" customHeight="1" x14ac:dyDescent="0.2">
      <c r="A6" s="22" t="s">
        <v>64</v>
      </c>
      <c r="B6" s="22"/>
      <c r="C6" s="22"/>
      <c r="D6" s="22"/>
      <c r="E6" s="22"/>
      <c r="F6" s="22"/>
      <c r="G6" s="23" t="s">
        <v>202</v>
      </c>
      <c r="H6" s="23" t="s">
        <v>328</v>
      </c>
      <c r="I6" s="23" t="s">
        <v>193</v>
      </c>
      <c r="J6" s="92" t="s">
        <v>314</v>
      </c>
      <c r="K6" s="92" t="s">
        <v>463</v>
      </c>
      <c r="L6" s="92" t="s">
        <v>508</v>
      </c>
    </row>
    <row r="7" spans="1:12" ht="5.25" customHeight="1" x14ac:dyDescent="0.25">
      <c r="A7" s="10"/>
      <c r="B7" s="10"/>
      <c r="C7" s="10"/>
      <c r="D7" s="10"/>
      <c r="E7" s="10"/>
      <c r="F7" s="10"/>
      <c r="G7" s="10"/>
      <c r="H7" s="10"/>
      <c r="I7" s="10"/>
      <c r="J7" s="91"/>
    </row>
    <row r="8" spans="1:12" x14ac:dyDescent="0.25">
      <c r="A8" s="1025" t="s">
        <v>106</v>
      </c>
      <c r="B8" s="1025"/>
      <c r="C8" s="1025"/>
      <c r="D8" s="1025"/>
      <c r="E8" s="1025"/>
      <c r="F8" s="1025"/>
      <c r="G8" s="1025"/>
      <c r="H8" s="1025"/>
      <c r="I8" s="1025"/>
      <c r="J8" s="1025"/>
    </row>
    <row r="9" spans="1:12" ht="11.25" customHeight="1" x14ac:dyDescent="0.25">
      <c r="G9" s="14"/>
      <c r="H9" s="14"/>
      <c r="I9" s="14"/>
      <c r="J9" s="93"/>
    </row>
    <row r="10" spans="1:12" x14ac:dyDescent="0.25">
      <c r="A10" s="13" t="s">
        <v>107</v>
      </c>
      <c r="G10" s="14" t="e">
        <f>#REF!+#REF!+#REF!+#REF!+#REF!+#REF!</f>
        <v>#REF!</v>
      </c>
      <c r="H10" s="14">
        <v>1192040</v>
      </c>
      <c r="I10" s="28">
        <v>329707</v>
      </c>
      <c r="J10" s="94">
        <f>I10*1.1</f>
        <v>362677.7</v>
      </c>
      <c r="K10" s="94">
        <v>328000</v>
      </c>
      <c r="L10" s="94">
        <v>328000</v>
      </c>
    </row>
    <row r="11" spans="1:12" x14ac:dyDescent="0.25">
      <c r="A11" s="13" t="s">
        <v>108</v>
      </c>
      <c r="G11" s="14" t="e">
        <f>#REF!</f>
        <v>#REF!</v>
      </c>
      <c r="H11" s="14">
        <v>3004604</v>
      </c>
      <c r="I11" s="28">
        <v>3268878</v>
      </c>
      <c r="J11" s="94">
        <v>3051000</v>
      </c>
      <c r="K11" s="94">
        <v>3120000</v>
      </c>
      <c r="L11" s="94">
        <v>3120000</v>
      </c>
    </row>
    <row r="12" spans="1:12" x14ac:dyDescent="0.25">
      <c r="A12" s="13" t="s">
        <v>329</v>
      </c>
      <c r="G12" s="14" t="e">
        <f>#REF!+#REF!+#REF!</f>
        <v>#REF!</v>
      </c>
      <c r="H12" s="14">
        <v>1977406</v>
      </c>
      <c r="I12" s="28">
        <v>1713660</v>
      </c>
      <c r="J12" s="94">
        <v>1800000</v>
      </c>
      <c r="K12" s="94">
        <v>1780000</v>
      </c>
      <c r="L12" s="94">
        <v>1780000</v>
      </c>
    </row>
    <row r="13" spans="1:12" x14ac:dyDescent="0.25">
      <c r="A13" s="13" t="s">
        <v>109</v>
      </c>
      <c r="G13" s="14" t="e">
        <f>#REF!+#REF!</f>
        <v>#REF!</v>
      </c>
      <c r="H13" s="14">
        <v>1500</v>
      </c>
      <c r="I13" s="28">
        <v>98452</v>
      </c>
      <c r="J13" s="94">
        <v>90010</v>
      </c>
      <c r="K13" s="94">
        <v>95000</v>
      </c>
      <c r="L13" s="94">
        <v>95000</v>
      </c>
    </row>
    <row r="14" spans="1:12" x14ac:dyDescent="0.25">
      <c r="A14" s="13" t="s">
        <v>110</v>
      </c>
      <c r="G14" s="14" t="e">
        <f>#REF!</f>
        <v>#REF!</v>
      </c>
      <c r="H14" s="14">
        <v>3020458</v>
      </c>
      <c r="I14" s="28">
        <v>642810</v>
      </c>
      <c r="J14" s="94">
        <v>650000</v>
      </c>
      <c r="K14" s="94">
        <v>419000</v>
      </c>
      <c r="L14" s="94">
        <v>419000</v>
      </c>
    </row>
    <row r="15" spans="1:12" x14ac:dyDescent="0.25">
      <c r="A15" s="13" t="s">
        <v>111</v>
      </c>
      <c r="G15" s="93"/>
      <c r="H15" s="94" t="s">
        <v>135</v>
      </c>
      <c r="I15" s="28" t="s">
        <v>135</v>
      </c>
      <c r="J15" s="94" t="s">
        <v>135</v>
      </c>
      <c r="K15" s="94" t="s">
        <v>135</v>
      </c>
      <c r="L15" s="94" t="s">
        <v>135</v>
      </c>
    </row>
    <row r="16" spans="1:12" x14ac:dyDescent="0.25">
      <c r="A16" s="13" t="s">
        <v>326</v>
      </c>
      <c r="G16" s="93"/>
      <c r="H16" s="93">
        <v>1000</v>
      </c>
      <c r="I16" s="28" t="s">
        <v>135</v>
      </c>
      <c r="J16" s="94" t="s">
        <v>135</v>
      </c>
      <c r="K16" s="94" t="s">
        <v>135</v>
      </c>
      <c r="L16" s="94" t="s">
        <v>135</v>
      </c>
    </row>
    <row r="17" spans="1:12" s="10" customFormat="1" ht="16.5" thickBot="1" x14ac:dyDescent="0.3">
      <c r="A17" s="24" t="s">
        <v>112</v>
      </c>
      <c r="B17" s="25"/>
      <c r="C17" s="25"/>
      <c r="D17" s="25"/>
      <c r="E17" s="25"/>
      <c r="F17" s="25"/>
      <c r="G17" s="27" t="e">
        <f>SUM(G10:G15)</f>
        <v>#REF!</v>
      </c>
      <c r="H17" s="29">
        <f>SUM(H10:H16)</f>
        <v>9197008</v>
      </c>
      <c r="I17" s="29">
        <f>SUM(I10:I15)</f>
        <v>6053507</v>
      </c>
      <c r="J17" s="95">
        <f>SUM(J10:J15)</f>
        <v>5953687.7000000002</v>
      </c>
      <c r="K17" s="95">
        <f>SUM(K10:K15)</f>
        <v>5742000</v>
      </c>
      <c r="L17" s="95">
        <f>SUM(L10:L15)</f>
        <v>5742000</v>
      </c>
    </row>
    <row r="18" spans="1:12" x14ac:dyDescent="0.25">
      <c r="A18" s="13" t="s">
        <v>113</v>
      </c>
      <c r="G18" s="14" t="e">
        <f>#REF!+'2c'!D47</f>
        <v>#REF!</v>
      </c>
      <c r="H18" s="14">
        <v>3489683</v>
      </c>
      <c r="I18" s="28">
        <v>274085</v>
      </c>
      <c r="J18" s="94">
        <f>I18*1.05</f>
        <v>287789.25</v>
      </c>
      <c r="K18" s="94">
        <f>J18*1.05</f>
        <v>302178.71250000002</v>
      </c>
      <c r="L18" s="94">
        <f>K18*1.05</f>
        <v>317287.64812500007</v>
      </c>
    </row>
    <row r="19" spans="1:12" x14ac:dyDescent="0.25">
      <c r="A19" s="13" t="s">
        <v>114</v>
      </c>
      <c r="G19" s="14" t="e">
        <f>#REF!+'2c'!G47</f>
        <v>#REF!</v>
      </c>
      <c r="H19" s="14">
        <v>945200</v>
      </c>
      <c r="I19" s="28">
        <v>63615</v>
      </c>
      <c r="J19" s="94">
        <f>J18*0.27</f>
        <v>77703.097500000003</v>
      </c>
      <c r="K19" s="94">
        <f>K18*0.27</f>
        <v>81588.252375000011</v>
      </c>
      <c r="L19" s="94">
        <f>L18*0.27</f>
        <v>85667.664993750019</v>
      </c>
    </row>
    <row r="20" spans="1:12" x14ac:dyDescent="0.25">
      <c r="A20" s="13" t="s">
        <v>115</v>
      </c>
      <c r="G20" s="14" t="e">
        <f>#REF!+'2c'!J47</f>
        <v>#REF!</v>
      </c>
      <c r="H20" s="14">
        <v>4150202</v>
      </c>
      <c r="I20" s="28">
        <v>1208699</v>
      </c>
      <c r="J20" s="94">
        <v>1200000</v>
      </c>
      <c r="K20" s="94">
        <v>1230000</v>
      </c>
      <c r="L20" s="94">
        <v>1230000</v>
      </c>
    </row>
    <row r="21" spans="1:12" x14ac:dyDescent="0.25">
      <c r="A21" s="13" t="s">
        <v>116</v>
      </c>
      <c r="G21" s="14" t="e">
        <f>#REF!+'2c'!S47</f>
        <v>#REF!</v>
      </c>
      <c r="H21" s="14">
        <v>397157</v>
      </c>
      <c r="I21" s="28">
        <v>623411</v>
      </c>
      <c r="J21" s="94">
        <v>378000</v>
      </c>
      <c r="K21" s="94">
        <v>410000</v>
      </c>
      <c r="L21" s="94">
        <v>410000</v>
      </c>
    </row>
    <row r="22" spans="1:12" x14ac:dyDescent="0.25">
      <c r="A22" s="13" t="s">
        <v>117</v>
      </c>
      <c r="G22" s="14">
        <f>'2c'!P41</f>
        <v>6603000</v>
      </c>
      <c r="H22" s="14">
        <v>18090</v>
      </c>
      <c r="I22" s="28">
        <v>3080997</v>
      </c>
      <c r="J22" s="94">
        <v>3300000</v>
      </c>
      <c r="K22" s="94">
        <v>1616700</v>
      </c>
      <c r="L22" s="94">
        <v>1616700</v>
      </c>
    </row>
    <row r="23" spans="1:12" x14ac:dyDescent="0.25">
      <c r="A23" s="13" t="s">
        <v>118</v>
      </c>
      <c r="G23" s="14" t="e">
        <f>#REF!+'2c'!M47</f>
        <v>#REF!</v>
      </c>
      <c r="H23" s="14">
        <v>20788</v>
      </c>
      <c r="I23" s="28">
        <v>7000</v>
      </c>
      <c r="J23" s="94">
        <v>10000</v>
      </c>
      <c r="K23" s="94">
        <v>10000</v>
      </c>
      <c r="L23" s="94">
        <v>10000</v>
      </c>
    </row>
    <row r="24" spans="1:12" x14ac:dyDescent="0.25">
      <c r="A24" s="13" t="s">
        <v>119</v>
      </c>
      <c r="G24" s="28" t="s">
        <v>135</v>
      </c>
      <c r="H24" s="28" t="s">
        <v>135</v>
      </c>
      <c r="I24" s="28" t="s">
        <v>135</v>
      </c>
      <c r="J24" s="94" t="s">
        <v>135</v>
      </c>
      <c r="K24" s="94" t="s">
        <v>135</v>
      </c>
      <c r="L24" s="94" t="s">
        <v>135</v>
      </c>
    </row>
    <row r="25" spans="1:12" x14ac:dyDescent="0.25">
      <c r="A25" s="13" t="s">
        <v>120</v>
      </c>
      <c r="G25" s="14" t="e">
        <f>#REF!+#REF!+#REF!</f>
        <v>#REF!</v>
      </c>
      <c r="H25" s="3">
        <v>382803</v>
      </c>
      <c r="I25" s="28">
        <v>292250</v>
      </c>
      <c r="J25" s="94">
        <v>300000</v>
      </c>
      <c r="K25" s="94">
        <v>350000</v>
      </c>
      <c r="L25" s="94">
        <v>350000</v>
      </c>
    </row>
    <row r="26" spans="1:12" s="10" customFormat="1" ht="16.5" thickBot="1" x14ac:dyDescent="0.3">
      <c r="A26" s="24" t="s">
        <v>121</v>
      </c>
      <c r="B26" s="25"/>
      <c r="C26" s="25"/>
      <c r="D26" s="25"/>
      <c r="E26" s="25"/>
      <c r="F26" s="25"/>
      <c r="G26" s="27" t="e">
        <f t="shared" ref="G26:L26" si="0">SUM(G18:G25)</f>
        <v>#REF!</v>
      </c>
      <c r="H26" s="27">
        <f t="shared" si="0"/>
        <v>9403923</v>
      </c>
      <c r="I26" s="27">
        <f t="shared" si="0"/>
        <v>5550057</v>
      </c>
      <c r="J26" s="95">
        <f t="shared" si="0"/>
        <v>5553492.3475000001</v>
      </c>
      <c r="K26" s="95">
        <f t="shared" si="0"/>
        <v>4000466.9648750001</v>
      </c>
      <c r="L26" s="95">
        <f t="shared" si="0"/>
        <v>4019655.3131187502</v>
      </c>
    </row>
    <row r="27" spans="1:12" ht="9.75" customHeight="1" x14ac:dyDescent="0.25"/>
    <row r="28" spans="1:12" x14ac:dyDescent="0.25">
      <c r="A28" s="1045" t="s">
        <v>122</v>
      </c>
      <c r="B28" s="1045"/>
      <c r="C28" s="1045"/>
      <c r="D28" s="1045"/>
      <c r="E28" s="1045"/>
      <c r="F28" s="1045"/>
      <c r="G28" s="1045"/>
      <c r="H28" s="1045"/>
      <c r="I28" s="1045"/>
      <c r="J28" s="1045"/>
    </row>
    <row r="30" spans="1:12" x14ac:dyDescent="0.25">
      <c r="A30" s="13" t="s">
        <v>123</v>
      </c>
      <c r="G30" s="28" t="e">
        <f>#REF!</f>
        <v>#REF!</v>
      </c>
      <c r="H30" s="28">
        <v>1545592</v>
      </c>
      <c r="I30" s="28">
        <v>558251</v>
      </c>
      <c r="J30" s="94">
        <v>650000</v>
      </c>
      <c r="K30" s="94">
        <v>615000</v>
      </c>
      <c r="L30" s="94">
        <v>615000</v>
      </c>
    </row>
    <row r="31" spans="1:12" hidden="1" x14ac:dyDescent="0.25">
      <c r="A31" s="13" t="s">
        <v>124</v>
      </c>
      <c r="G31" s="28" t="e">
        <f>#REF!+#REF!</f>
        <v>#REF!</v>
      </c>
      <c r="H31" s="28" t="s">
        <v>135</v>
      </c>
      <c r="I31" s="28"/>
      <c r="J31" s="94"/>
      <c r="K31" s="94"/>
      <c r="L31" s="94"/>
    </row>
    <row r="32" spans="1:12" x14ac:dyDescent="0.25">
      <c r="A32" s="13" t="s">
        <v>125</v>
      </c>
      <c r="G32" s="28" t="e">
        <f>#REF!</f>
        <v>#REF!</v>
      </c>
      <c r="H32" s="28">
        <v>5594</v>
      </c>
      <c r="I32" s="28">
        <v>390952</v>
      </c>
      <c r="J32" s="94">
        <v>250000</v>
      </c>
      <c r="K32" s="94">
        <v>225000</v>
      </c>
      <c r="L32" s="94">
        <v>225000</v>
      </c>
    </row>
    <row r="33" spans="1:12" x14ac:dyDescent="0.25">
      <c r="A33" s="13" t="s">
        <v>126</v>
      </c>
      <c r="G33" s="28" t="s">
        <v>135</v>
      </c>
      <c r="H33" s="28">
        <v>2396934</v>
      </c>
      <c r="I33" s="28">
        <v>1427696</v>
      </c>
      <c r="J33" s="94">
        <v>2385000</v>
      </c>
      <c r="K33" s="94">
        <v>1970000</v>
      </c>
      <c r="L33" s="94">
        <v>1970000</v>
      </c>
    </row>
    <row r="34" spans="1:12" x14ac:dyDescent="0.25">
      <c r="A34" s="13" t="s">
        <v>465</v>
      </c>
      <c r="G34" s="28" t="e">
        <f>#REF!</f>
        <v>#REF!</v>
      </c>
      <c r="H34" s="28">
        <v>132000</v>
      </c>
      <c r="I34" s="28">
        <v>11702</v>
      </c>
      <c r="J34" s="94">
        <v>100000</v>
      </c>
      <c r="K34" s="94">
        <v>95000</v>
      </c>
      <c r="L34" s="94">
        <v>95000</v>
      </c>
    </row>
    <row r="35" spans="1:12" x14ac:dyDescent="0.25">
      <c r="A35" s="13" t="s">
        <v>330</v>
      </c>
      <c r="G35" s="28" t="e">
        <f>#REF!</f>
        <v>#REF!</v>
      </c>
      <c r="H35" s="28">
        <v>267164</v>
      </c>
      <c r="I35" s="28">
        <v>136215</v>
      </c>
      <c r="J35" s="94">
        <v>90000</v>
      </c>
      <c r="K35" s="94">
        <v>50000</v>
      </c>
      <c r="L35" s="94">
        <v>50000</v>
      </c>
    </row>
    <row r="36" spans="1:12" x14ac:dyDescent="0.25">
      <c r="A36" s="13" t="s">
        <v>464</v>
      </c>
      <c r="G36" s="28"/>
      <c r="H36" s="28" t="s">
        <v>135</v>
      </c>
      <c r="I36" s="28">
        <v>331567</v>
      </c>
      <c r="J36" s="94" t="s">
        <v>135</v>
      </c>
      <c r="K36" s="94" t="s">
        <v>135</v>
      </c>
      <c r="L36" s="94" t="s">
        <v>135</v>
      </c>
    </row>
    <row r="37" spans="1:12" x14ac:dyDescent="0.25">
      <c r="A37" s="13" t="s">
        <v>326</v>
      </c>
      <c r="G37" s="28" t="e">
        <f>#REF!+#REF!</f>
        <v>#REF!</v>
      </c>
      <c r="H37" s="28">
        <v>408951</v>
      </c>
      <c r="I37" s="94">
        <v>550753</v>
      </c>
      <c r="J37" s="94">
        <v>450000</v>
      </c>
      <c r="K37" s="94">
        <v>310000</v>
      </c>
      <c r="L37" s="94">
        <v>310000</v>
      </c>
    </row>
    <row r="38" spans="1:12" x14ac:dyDescent="0.25">
      <c r="A38" s="13" t="s">
        <v>198</v>
      </c>
      <c r="G38" s="94" t="e">
        <f>#REF!+#REF!</f>
        <v>#REF!</v>
      </c>
      <c r="H38" s="94">
        <v>1031599</v>
      </c>
      <c r="I38" s="94">
        <v>179114</v>
      </c>
      <c r="J38" s="94" t="s">
        <v>135</v>
      </c>
      <c r="K38" s="94" t="s">
        <v>135</v>
      </c>
      <c r="L38" s="94" t="s">
        <v>135</v>
      </c>
    </row>
    <row r="39" spans="1:12" x14ac:dyDescent="0.25">
      <c r="A39" s="13" t="s">
        <v>244</v>
      </c>
      <c r="G39" s="28">
        <v>194837</v>
      </c>
      <c r="H39" s="28">
        <v>194837</v>
      </c>
      <c r="I39" s="28">
        <v>250246</v>
      </c>
      <c r="J39" s="94">
        <v>200000</v>
      </c>
      <c r="K39" s="94">
        <v>180000</v>
      </c>
      <c r="L39" s="94">
        <v>180000</v>
      </c>
    </row>
    <row r="40" spans="1:12" s="10" customFormat="1" ht="16.5" thickBot="1" x14ac:dyDescent="0.3">
      <c r="A40" s="24" t="s">
        <v>127</v>
      </c>
      <c r="B40" s="25"/>
      <c r="C40" s="25"/>
      <c r="D40" s="25"/>
      <c r="E40" s="25"/>
      <c r="F40" s="25"/>
      <c r="G40" s="29" t="e">
        <f>SUM(G30:G39)</f>
        <v>#REF!</v>
      </c>
      <c r="H40" s="29">
        <f>H30+H32+H33+H37+H38+H39</f>
        <v>5583507</v>
      </c>
      <c r="I40" s="29">
        <f>SUM(I30:I39)</f>
        <v>3836496</v>
      </c>
      <c r="J40" s="95">
        <f>SUM(J30:J37)</f>
        <v>3925000</v>
      </c>
      <c r="K40" s="95">
        <f>SUM(K30:K37)</f>
        <v>3265000</v>
      </c>
      <c r="L40" s="95">
        <f>SUM(L30:L37)</f>
        <v>3265000</v>
      </c>
    </row>
    <row r="41" spans="1:12" x14ac:dyDescent="0.25">
      <c r="A41" s="13" t="s">
        <v>128</v>
      </c>
      <c r="G41" s="28" t="e">
        <f>#REF!+#REF!+#REF!</f>
        <v>#REF!</v>
      </c>
      <c r="H41" s="28">
        <f>4246771+3022</f>
        <v>4249793</v>
      </c>
      <c r="I41" s="28">
        <v>3828112</v>
      </c>
      <c r="J41" s="94">
        <v>3511328</v>
      </c>
      <c r="K41" s="94">
        <v>3973400</v>
      </c>
      <c r="L41" s="94">
        <v>3973400</v>
      </c>
    </row>
    <row r="42" spans="1:12" x14ac:dyDescent="0.25">
      <c r="A42" s="13" t="s">
        <v>129</v>
      </c>
      <c r="G42" s="28" t="e">
        <f>#REF!</f>
        <v>#REF!</v>
      </c>
      <c r="H42" s="28">
        <v>489500</v>
      </c>
      <c r="I42" s="28">
        <v>21584</v>
      </c>
      <c r="J42" s="94">
        <f>47632+297103</f>
        <v>344735</v>
      </c>
      <c r="K42" s="94">
        <v>564000</v>
      </c>
      <c r="L42" s="94">
        <v>564000</v>
      </c>
    </row>
    <row r="43" spans="1:12" x14ac:dyDescent="0.25">
      <c r="A43" s="13" t="s">
        <v>130</v>
      </c>
      <c r="G43" s="28" t="s">
        <v>135</v>
      </c>
      <c r="H43" s="28" t="s">
        <v>135</v>
      </c>
      <c r="I43" s="28" t="s">
        <v>135</v>
      </c>
      <c r="J43" s="94" t="s">
        <v>135</v>
      </c>
      <c r="K43" s="94" t="s">
        <v>135</v>
      </c>
      <c r="L43" s="94" t="s">
        <v>135</v>
      </c>
    </row>
    <row r="44" spans="1:12" x14ac:dyDescent="0.25">
      <c r="A44" s="13" t="s">
        <v>131</v>
      </c>
      <c r="G44" s="28">
        <f>'3'!C446</f>
        <v>0</v>
      </c>
      <c r="H44" s="28">
        <v>85997</v>
      </c>
      <c r="I44" s="94">
        <v>109713</v>
      </c>
      <c r="J44" s="94">
        <v>105685</v>
      </c>
      <c r="K44" s="94">
        <v>105685</v>
      </c>
      <c r="L44" s="94">
        <v>105685</v>
      </c>
    </row>
    <row r="45" spans="1:12" x14ac:dyDescent="0.25">
      <c r="A45" s="13" t="s">
        <v>36</v>
      </c>
      <c r="G45" s="28">
        <f>'3'!C447+'3'!C449+'3'!C450</f>
        <v>0</v>
      </c>
      <c r="H45" s="28">
        <v>246585</v>
      </c>
      <c r="I45" s="94">
        <v>228143</v>
      </c>
      <c r="J45" s="94">
        <v>208731</v>
      </c>
      <c r="K45" s="94">
        <v>208731</v>
      </c>
      <c r="L45" s="94">
        <v>208731</v>
      </c>
    </row>
    <row r="46" spans="1:12" x14ac:dyDescent="0.25">
      <c r="A46" s="13" t="s">
        <v>29</v>
      </c>
      <c r="G46" s="28">
        <f>'3'!C448</f>
        <v>0</v>
      </c>
      <c r="H46" s="28">
        <v>154717</v>
      </c>
      <c r="I46" s="94">
        <v>152394</v>
      </c>
      <c r="J46" s="94">
        <v>154717</v>
      </c>
      <c r="K46" s="94">
        <v>154717</v>
      </c>
      <c r="L46" s="94">
        <v>154717</v>
      </c>
    </row>
    <row r="47" spans="1:12" x14ac:dyDescent="0.25">
      <c r="A47" s="13" t="s">
        <v>180</v>
      </c>
      <c r="G47" s="28" t="e">
        <f>#REF!</f>
        <v>#REF!</v>
      </c>
      <c r="H47" s="28">
        <v>150000</v>
      </c>
      <c r="I47" s="94" t="s">
        <v>135</v>
      </c>
      <c r="J47" s="94" t="s">
        <v>135</v>
      </c>
      <c r="K47" s="94" t="s">
        <v>135</v>
      </c>
      <c r="L47" s="94" t="s">
        <v>135</v>
      </c>
    </row>
    <row r="48" spans="1:12" s="10" customFormat="1" ht="16.5" thickBot="1" x14ac:dyDescent="0.3">
      <c r="A48" s="25" t="s">
        <v>132</v>
      </c>
      <c r="B48" s="25"/>
      <c r="C48" s="25"/>
      <c r="D48" s="25"/>
      <c r="E48" s="25"/>
      <c r="F48" s="25"/>
      <c r="G48" s="29" t="e">
        <f>SUM(G41:G47)</f>
        <v>#REF!</v>
      </c>
      <c r="H48" s="29">
        <f>SUM(H41:H47)</f>
        <v>5376592</v>
      </c>
      <c r="I48" s="29">
        <f>SUM(I41:I46)</f>
        <v>4339946</v>
      </c>
      <c r="J48" s="95">
        <f>SUM(J41:J46)</f>
        <v>4325196</v>
      </c>
      <c r="K48" s="95">
        <f>SUM(K41:K46)</f>
        <v>5006533</v>
      </c>
      <c r="L48" s="95">
        <f>SUM(L41:L46)</f>
        <v>5006533</v>
      </c>
    </row>
    <row r="49" spans="1:12" s="10" customFormat="1" ht="16.5" thickBot="1" x14ac:dyDescent="0.3">
      <c r="A49" s="26" t="s">
        <v>133</v>
      </c>
      <c r="B49" s="26"/>
      <c r="C49" s="26"/>
      <c r="D49" s="26"/>
      <c r="E49" s="26"/>
      <c r="F49" s="26"/>
      <c r="G49" s="30" t="e">
        <f t="shared" ref="G49:L49" si="1">G17+G40</f>
        <v>#REF!</v>
      </c>
      <c r="H49" s="30">
        <f t="shared" si="1"/>
        <v>14780515</v>
      </c>
      <c r="I49" s="30">
        <f t="shared" si="1"/>
        <v>9890003</v>
      </c>
      <c r="J49" s="96">
        <f t="shared" si="1"/>
        <v>9878687.6999999993</v>
      </c>
      <c r="K49" s="96">
        <f t="shared" si="1"/>
        <v>9007000</v>
      </c>
      <c r="L49" s="96">
        <f t="shared" si="1"/>
        <v>9007000</v>
      </c>
    </row>
    <row r="50" spans="1:12" s="10" customFormat="1" ht="16.5" thickBot="1" x14ac:dyDescent="0.3">
      <c r="A50" s="26" t="s">
        <v>134</v>
      </c>
      <c r="B50" s="26"/>
      <c r="C50" s="26"/>
      <c r="D50" s="26"/>
      <c r="E50" s="26"/>
      <c r="F50" s="26"/>
      <c r="G50" s="30" t="e">
        <f t="shared" ref="G50:L50" si="2">G26+G48</f>
        <v>#REF!</v>
      </c>
      <c r="H50" s="30">
        <f t="shared" si="2"/>
        <v>14780515</v>
      </c>
      <c r="I50" s="30">
        <f t="shared" si="2"/>
        <v>9890003</v>
      </c>
      <c r="J50" s="96">
        <f t="shared" si="2"/>
        <v>9878688.3475000001</v>
      </c>
      <c r="K50" s="96">
        <f t="shared" si="2"/>
        <v>9006999.9648749996</v>
      </c>
      <c r="L50" s="96">
        <f t="shared" si="2"/>
        <v>9026188.3131187502</v>
      </c>
    </row>
    <row r="52" spans="1:12" ht="30.75" customHeight="1" x14ac:dyDescent="0.25">
      <c r="A52" s="1043"/>
      <c r="B52" s="1044"/>
      <c r="C52" s="1044"/>
      <c r="D52" s="1044"/>
      <c r="E52" s="1044"/>
      <c r="F52" s="1044"/>
      <c r="G52" s="1044"/>
      <c r="H52" s="1044"/>
      <c r="I52" s="1044"/>
      <c r="J52" s="1044"/>
    </row>
  </sheetData>
  <mergeCells count="6">
    <mergeCell ref="A52:J52"/>
    <mergeCell ref="A28:J28"/>
    <mergeCell ref="A8:J8"/>
    <mergeCell ref="A1:L1"/>
    <mergeCell ref="A3:L3"/>
    <mergeCell ref="A4:L4"/>
  </mergeCells>
  <phoneticPr fontId="8" type="noConversion"/>
  <pageMargins left="0.64" right="0.59" top="0.64" bottom="0.65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F31" sqref="F31"/>
    </sheetView>
  </sheetViews>
  <sheetFormatPr defaultRowHeight="12.75" x14ac:dyDescent="0.2"/>
  <cols>
    <col min="1" max="1" width="54" style="20" customWidth="1"/>
    <col min="2" max="2" width="14.5703125" style="20" customWidth="1"/>
    <col min="3" max="3" width="14.7109375" style="20" customWidth="1"/>
    <col min="4" max="4" width="15" style="20" customWidth="1"/>
    <col min="5" max="6" width="15.7109375" style="20" customWidth="1"/>
    <col min="7" max="7" width="9.28515625" style="20" customWidth="1"/>
    <col min="8" max="16384" width="9.140625" style="20"/>
  </cols>
  <sheetData>
    <row r="1" spans="1:7" ht="18.75" x14ac:dyDescent="0.3">
      <c r="A1" s="1047" t="s">
        <v>136</v>
      </c>
      <c r="B1" s="1047"/>
      <c r="C1" s="1047"/>
      <c r="D1" s="1047"/>
      <c r="E1" s="1047"/>
      <c r="F1" s="1047"/>
      <c r="G1" s="1047"/>
    </row>
    <row r="2" spans="1:7" ht="18.75" x14ac:dyDescent="0.3">
      <c r="A2" s="1046" t="s">
        <v>153</v>
      </c>
      <c r="B2" s="1046"/>
      <c r="C2" s="1046"/>
      <c r="D2" s="1046"/>
      <c r="E2" s="1046"/>
      <c r="F2" s="1046"/>
      <c r="G2" s="1046"/>
    </row>
    <row r="3" spans="1:7" ht="18.75" x14ac:dyDescent="0.3">
      <c r="A3" s="1046" t="str">
        <f>'2b'!A5:C5</f>
        <v>2018. ÉV</v>
      </c>
      <c r="B3" s="1046"/>
      <c r="C3" s="1046"/>
      <c r="D3" s="1046"/>
      <c r="E3" s="1046"/>
      <c r="F3" s="1046"/>
      <c r="G3" s="1046"/>
    </row>
    <row r="4" spans="1:7" ht="15.75" x14ac:dyDescent="0.25">
      <c r="A4" s="31"/>
      <c r="B4" s="32"/>
      <c r="C4" s="32"/>
      <c r="D4" s="32"/>
      <c r="E4" s="32"/>
      <c r="F4" s="32"/>
      <c r="G4" s="32"/>
    </row>
    <row r="5" spans="1:7" ht="6.75" customHeight="1" x14ac:dyDescent="0.2">
      <c r="A5" s="33"/>
      <c r="B5" s="33"/>
      <c r="C5" s="33"/>
      <c r="D5" s="33"/>
      <c r="E5" s="33"/>
      <c r="F5" s="33"/>
      <c r="G5" s="33"/>
    </row>
    <row r="6" spans="1:7" s="42" customFormat="1" ht="15.75" x14ac:dyDescent="0.25">
      <c r="A6" s="34" t="s">
        <v>138</v>
      </c>
      <c r="B6" s="34" t="s">
        <v>137</v>
      </c>
      <c r="C6" s="34" t="s">
        <v>190</v>
      </c>
      <c r="D6" s="34" t="s">
        <v>211</v>
      </c>
      <c r="E6" s="34" t="s">
        <v>479</v>
      </c>
      <c r="F6" s="34" t="s">
        <v>30</v>
      </c>
      <c r="G6" s="36" t="s">
        <v>191</v>
      </c>
    </row>
    <row r="7" spans="1:7" ht="15.75" x14ac:dyDescent="0.25">
      <c r="A7" s="34"/>
      <c r="B7" s="35"/>
      <c r="C7" s="35"/>
      <c r="D7" s="35"/>
      <c r="E7" s="35"/>
      <c r="F7" s="35"/>
      <c r="G7" s="36"/>
    </row>
    <row r="8" spans="1:7" x14ac:dyDescent="0.2">
      <c r="A8" s="135" t="s">
        <v>480</v>
      </c>
      <c r="B8" s="37">
        <v>47576645</v>
      </c>
      <c r="C8" s="37">
        <v>50902824</v>
      </c>
      <c r="D8" s="37">
        <v>48273918</v>
      </c>
      <c r="E8" s="37">
        <v>68823495</v>
      </c>
      <c r="F8" s="37">
        <v>101507784</v>
      </c>
      <c r="G8" s="184">
        <f>F8/E8</f>
        <v>1.4749001630911072</v>
      </c>
    </row>
    <row r="9" spans="1:7" x14ac:dyDescent="0.2">
      <c r="A9" s="135" t="s">
        <v>489</v>
      </c>
      <c r="B9" s="37">
        <v>51071442</v>
      </c>
      <c r="C9" s="37">
        <v>44867519</v>
      </c>
      <c r="D9" s="37">
        <v>36467310</v>
      </c>
      <c r="E9" s="37">
        <v>31503279</v>
      </c>
      <c r="F9" s="37">
        <f>37315236-3042360</f>
        <v>34272876</v>
      </c>
      <c r="G9" s="184">
        <f t="shared" ref="G9:G13" si="0">F9/E9</f>
        <v>1.0879145627983677</v>
      </c>
    </row>
    <row r="10" spans="1:7" x14ac:dyDescent="0.2">
      <c r="A10" s="135" t="s">
        <v>488</v>
      </c>
      <c r="B10" s="37">
        <v>0</v>
      </c>
      <c r="C10" s="37">
        <v>0</v>
      </c>
      <c r="D10" s="37">
        <v>0</v>
      </c>
      <c r="E10" s="37">
        <v>0</v>
      </c>
      <c r="F10" s="37">
        <v>3042360</v>
      </c>
      <c r="G10" s="184">
        <v>0</v>
      </c>
    </row>
    <row r="11" spans="1:7" x14ac:dyDescent="0.2">
      <c r="A11" s="135" t="s">
        <v>139</v>
      </c>
      <c r="B11" s="37">
        <v>380000</v>
      </c>
      <c r="C11" s="37">
        <v>314976</v>
      </c>
      <c r="D11" s="37">
        <v>258588</v>
      </c>
      <c r="E11" s="37">
        <v>232468</v>
      </c>
      <c r="F11" s="37">
        <v>237692</v>
      </c>
      <c r="G11" s="184">
        <f t="shared" si="0"/>
        <v>1.0224719101123596</v>
      </c>
    </row>
    <row r="12" spans="1:7" x14ac:dyDescent="0.2">
      <c r="A12" s="135" t="s">
        <v>140</v>
      </c>
      <c r="B12" s="37">
        <v>370000000</v>
      </c>
      <c r="C12" s="37">
        <v>440000000</v>
      </c>
      <c r="D12" s="37">
        <v>250000000</v>
      </c>
      <c r="E12" s="37">
        <v>360000000</v>
      </c>
      <c r="F12" s="37">
        <v>360000000</v>
      </c>
      <c r="G12" s="184">
        <f t="shared" si="0"/>
        <v>1</v>
      </c>
    </row>
    <row r="13" spans="1:7" x14ac:dyDescent="0.2">
      <c r="A13" s="135" t="s">
        <v>141</v>
      </c>
      <c r="B13" s="37">
        <v>144613432</v>
      </c>
      <c r="C13" s="37">
        <v>137575200</v>
      </c>
      <c r="D13" s="37">
        <v>139590220</v>
      </c>
      <c r="E13" s="37">
        <v>130861575</v>
      </c>
      <c r="F13" s="37">
        <v>106799632</v>
      </c>
      <c r="G13" s="184">
        <f t="shared" si="0"/>
        <v>0.81612675072877583</v>
      </c>
    </row>
    <row r="14" spans="1:7" x14ac:dyDescent="0.2">
      <c r="A14" s="135" t="s">
        <v>142</v>
      </c>
      <c r="B14" s="37">
        <v>61262910</v>
      </c>
      <c r="C14" s="37">
        <v>49744650</v>
      </c>
      <c r="D14" s="37">
        <v>50124876</v>
      </c>
      <c r="E14" s="37">
        <v>50666760</v>
      </c>
      <c r="F14" s="37">
        <v>45538780</v>
      </c>
      <c r="G14" s="184">
        <f>F14/E14</f>
        <v>0.89879005486042529</v>
      </c>
    </row>
    <row r="15" spans="1:7" x14ac:dyDescent="0.2">
      <c r="A15" s="135" t="s">
        <v>143</v>
      </c>
      <c r="B15" s="37">
        <v>42599100</v>
      </c>
      <c r="C15" s="37">
        <v>46972600</v>
      </c>
      <c r="D15" s="37">
        <v>39445900</v>
      </c>
      <c r="E15" s="37">
        <v>42515250</v>
      </c>
      <c r="F15" s="37">
        <v>43853460</v>
      </c>
      <c r="G15" s="184">
        <f t="shared" ref="G15:G32" si="1">F15/E15</f>
        <v>1.0314759997883112</v>
      </c>
    </row>
    <row r="16" spans="1:7" x14ac:dyDescent="0.2">
      <c r="A16" s="135" t="s">
        <v>144</v>
      </c>
      <c r="B16" s="37">
        <v>8400000</v>
      </c>
      <c r="C16" s="37">
        <v>8268000</v>
      </c>
      <c r="D16" s="37">
        <v>7493600</v>
      </c>
      <c r="E16" s="37">
        <v>14987200</v>
      </c>
      <c r="F16" s="37">
        <v>14987200</v>
      </c>
      <c r="G16" s="184">
        <f t="shared" si="1"/>
        <v>1</v>
      </c>
    </row>
    <row r="17" spans="1:7" x14ac:dyDescent="0.2">
      <c r="A17" s="135" t="s">
        <v>146</v>
      </c>
      <c r="B17" s="37">
        <v>23374000</v>
      </c>
      <c r="C17" s="37">
        <v>23141300</v>
      </c>
      <c r="D17" s="37">
        <v>27630500</v>
      </c>
      <c r="E17" s="37">
        <v>26101200</v>
      </c>
      <c r="F17" s="37">
        <v>33104700</v>
      </c>
      <c r="G17" s="184">
        <f t="shared" si="1"/>
        <v>1.2683209967357822</v>
      </c>
    </row>
    <row r="18" spans="1:7" x14ac:dyDescent="0.2">
      <c r="A18" s="135" t="s">
        <v>147</v>
      </c>
      <c r="B18" s="37">
        <v>724175867</v>
      </c>
      <c r="C18" s="37">
        <v>718695999</v>
      </c>
      <c r="D18" s="37">
        <v>612958333</v>
      </c>
      <c r="E18" s="37">
        <v>587813332</v>
      </c>
      <c r="F18" s="37">
        <v>602539999</v>
      </c>
      <c r="G18" s="184">
        <f t="shared" si="1"/>
        <v>1.0250533055279529</v>
      </c>
    </row>
    <row r="19" spans="1:7" x14ac:dyDescent="0.2">
      <c r="A19" s="135" t="s">
        <v>148</v>
      </c>
      <c r="B19" s="37">
        <v>40645000</v>
      </c>
      <c r="C19" s="37">
        <v>66129801</v>
      </c>
      <c r="D19" s="37">
        <v>48737899</v>
      </c>
      <c r="E19" s="37">
        <v>45385400</v>
      </c>
      <c r="F19" s="37">
        <v>34137601</v>
      </c>
      <c r="G19" s="184">
        <f t="shared" si="1"/>
        <v>0.75217142517197155</v>
      </c>
    </row>
    <row r="20" spans="1:7" x14ac:dyDescent="0.2">
      <c r="A20" s="135" t="s">
        <v>481</v>
      </c>
      <c r="B20" s="37">
        <v>74208000</v>
      </c>
      <c r="C20" s="37">
        <v>102774000</v>
      </c>
      <c r="D20" s="37">
        <v>99285000</v>
      </c>
      <c r="E20" s="37">
        <v>99524000</v>
      </c>
      <c r="F20" s="37">
        <v>86075584</v>
      </c>
      <c r="G20" s="184">
        <f t="shared" si="1"/>
        <v>0.86487263373658618</v>
      </c>
    </row>
    <row r="21" spans="1:7" x14ac:dyDescent="0.2">
      <c r="A21" s="135" t="s">
        <v>149</v>
      </c>
      <c r="B21" s="37">
        <v>27763235</v>
      </c>
      <c r="C21" s="37">
        <v>26065587</v>
      </c>
      <c r="D21" s="37">
        <v>0</v>
      </c>
      <c r="E21" s="37">
        <v>0</v>
      </c>
      <c r="F21" s="37">
        <v>0</v>
      </c>
      <c r="G21" s="184">
        <v>0</v>
      </c>
    </row>
    <row r="22" spans="1:7" ht="13.5" x14ac:dyDescent="0.25">
      <c r="A22" s="136" t="s">
        <v>482</v>
      </c>
      <c r="B22" s="38">
        <f>SUM(B7:B21)</f>
        <v>1616069631</v>
      </c>
      <c r="C22" s="38">
        <f>SUM(C7:C21)</f>
        <v>1715452456</v>
      </c>
      <c r="D22" s="38">
        <f>SUM(D7:D21)</f>
        <v>1360266144</v>
      </c>
      <c r="E22" s="38">
        <f>SUM(E7:E21)</f>
        <v>1458413959</v>
      </c>
      <c r="F22" s="38">
        <f>SUM(F7:F21)</f>
        <v>1466097668</v>
      </c>
      <c r="G22" s="184">
        <f t="shared" si="1"/>
        <v>1.0052685377512902</v>
      </c>
    </row>
    <row r="23" spans="1:7" x14ac:dyDescent="0.2">
      <c r="A23" s="135" t="s">
        <v>483</v>
      </c>
      <c r="B23" s="37">
        <v>4270500</v>
      </c>
      <c r="C23" s="37">
        <v>4329000</v>
      </c>
      <c r="D23" s="37">
        <v>0</v>
      </c>
      <c r="E23" s="37">
        <v>3517500</v>
      </c>
      <c r="F23" s="37">
        <v>1988700</v>
      </c>
      <c r="G23" s="184">
        <f t="shared" si="1"/>
        <v>0.56537313432835823</v>
      </c>
    </row>
    <row r="24" spans="1:7" x14ac:dyDescent="0.2">
      <c r="A24" s="135" t="s">
        <v>150</v>
      </c>
      <c r="B24" s="37">
        <v>5100000</v>
      </c>
      <c r="C24" s="37">
        <v>13580000</v>
      </c>
      <c r="D24" s="37">
        <v>11700000</v>
      </c>
      <c r="E24" s="37">
        <v>15600000</v>
      </c>
      <c r="F24" s="37">
        <v>15600000</v>
      </c>
      <c r="G24" s="184">
        <f t="shared" si="1"/>
        <v>1</v>
      </c>
    </row>
    <row r="25" spans="1:7" x14ac:dyDescent="0.2">
      <c r="A25" s="135" t="s">
        <v>484</v>
      </c>
      <c r="B25" s="37">
        <v>0</v>
      </c>
      <c r="C25" s="37">
        <v>0</v>
      </c>
      <c r="D25" s="37">
        <v>0</v>
      </c>
      <c r="E25" s="37">
        <v>3887000</v>
      </c>
      <c r="F25" s="37">
        <v>3843666</v>
      </c>
      <c r="G25" s="184">
        <f t="shared" si="1"/>
        <v>0.98885155647028555</v>
      </c>
    </row>
    <row r="26" spans="1:7" x14ac:dyDescent="0.2">
      <c r="A26" s="135" t="s">
        <v>485</v>
      </c>
      <c r="B26" s="37">
        <v>573400</v>
      </c>
      <c r="C26" s="37">
        <v>526400</v>
      </c>
      <c r="D26" s="37">
        <v>507600</v>
      </c>
      <c r="E26" s="37">
        <v>507600</v>
      </c>
      <c r="F26" s="37">
        <v>103320</v>
      </c>
      <c r="G26" s="184">
        <f t="shared" si="1"/>
        <v>0.20354609929078013</v>
      </c>
    </row>
    <row r="27" spans="1:7" x14ac:dyDescent="0.2">
      <c r="A27" s="135" t="s">
        <v>151</v>
      </c>
      <c r="B27" s="37">
        <v>325142377</v>
      </c>
      <c r="C27" s="37">
        <v>326476214</v>
      </c>
      <c r="D27" s="37">
        <v>311015734</v>
      </c>
      <c r="E27" s="37">
        <v>313745294</v>
      </c>
      <c r="F27" s="37">
        <v>0</v>
      </c>
      <c r="G27" s="184">
        <f t="shared" si="1"/>
        <v>0</v>
      </c>
    </row>
    <row r="28" spans="1:7" x14ac:dyDescent="0.2">
      <c r="A28" s="135" t="s">
        <v>200</v>
      </c>
      <c r="B28" s="37">
        <v>0</v>
      </c>
      <c r="C28" s="37">
        <v>1027844</v>
      </c>
      <c r="D28" s="37">
        <v>0</v>
      </c>
      <c r="E28" s="37">
        <v>0</v>
      </c>
      <c r="F28" s="37">
        <v>0</v>
      </c>
      <c r="G28" s="184">
        <v>0</v>
      </c>
    </row>
    <row r="29" spans="1:7" s="39" customFormat="1" ht="13.5" x14ac:dyDescent="0.25">
      <c r="A29" s="136" t="s">
        <v>63</v>
      </c>
      <c r="B29" s="38">
        <f>SUM(B23:B28)</f>
        <v>335086277</v>
      </c>
      <c r="C29" s="38">
        <f>SUM(C23:C28)</f>
        <v>345939458</v>
      </c>
      <c r="D29" s="38">
        <f>SUM(D23:D28)</f>
        <v>323223334</v>
      </c>
      <c r="E29" s="38">
        <f>SUM(E23:E28)</f>
        <v>337257394</v>
      </c>
      <c r="F29" s="38">
        <f>SUM(F23:F28)</f>
        <v>21535686</v>
      </c>
      <c r="G29" s="184">
        <f t="shared" si="1"/>
        <v>6.3855341300537952E-2</v>
      </c>
    </row>
    <row r="30" spans="1:7" x14ac:dyDescent="0.2">
      <c r="A30" s="137" t="s">
        <v>152</v>
      </c>
      <c r="B30" s="40">
        <f>B22+B29</f>
        <v>1951155908</v>
      </c>
      <c r="C30" s="40">
        <f>C22+C29</f>
        <v>2061391914</v>
      </c>
      <c r="D30" s="40">
        <f>D22+D29</f>
        <v>1683489478</v>
      </c>
      <c r="E30" s="40">
        <f>E22+E29</f>
        <v>1795671353</v>
      </c>
      <c r="F30" s="40">
        <f>F22+F29</f>
        <v>1487633354</v>
      </c>
      <c r="G30" s="184">
        <f t="shared" si="1"/>
        <v>0.82845524684382488</v>
      </c>
    </row>
    <row r="31" spans="1:7" x14ac:dyDescent="0.2">
      <c r="A31" s="135" t="s">
        <v>486</v>
      </c>
      <c r="B31" s="37">
        <v>288919244</v>
      </c>
      <c r="C31" s="37">
        <v>352703360</v>
      </c>
      <c r="D31" s="37">
        <v>331494100</v>
      </c>
      <c r="E31" s="37">
        <v>304604145</v>
      </c>
      <c r="F31" s="37">
        <v>293877860</v>
      </c>
      <c r="G31" s="184">
        <f t="shared" si="1"/>
        <v>0.96478614892124992</v>
      </c>
    </row>
    <row r="32" spans="1:7" x14ac:dyDescent="0.2">
      <c r="A32" s="137" t="s">
        <v>487</v>
      </c>
      <c r="B32" s="40">
        <f>B30+B31</f>
        <v>2240075152</v>
      </c>
      <c r="C32" s="40">
        <f>C30+C31</f>
        <v>2414095274</v>
      </c>
      <c r="D32" s="40">
        <f>D30+D31</f>
        <v>2014983578</v>
      </c>
      <c r="E32" s="40">
        <f>E30+E31</f>
        <v>2100275498</v>
      </c>
      <c r="F32" s="40">
        <f>F30+F31</f>
        <v>1781511214</v>
      </c>
      <c r="G32" s="184">
        <f t="shared" si="1"/>
        <v>0.84822739478532927</v>
      </c>
    </row>
  </sheetData>
  <mergeCells count="3">
    <mergeCell ref="A2:G2"/>
    <mergeCell ref="A3:G3"/>
    <mergeCell ref="A1:G1"/>
  </mergeCells>
  <phoneticPr fontId="8" type="noConversion"/>
  <pageMargins left="0.64" right="0.38" top="0.62" bottom="0.56999999999999995" header="0.51181102362204722" footer="0.51181102362204722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16" workbookViewId="0">
      <selection activeCell="N24" sqref="N24"/>
    </sheetView>
  </sheetViews>
  <sheetFormatPr defaultRowHeight="15.75" x14ac:dyDescent="0.25"/>
  <cols>
    <col min="1" max="1" width="37.85546875" style="13" customWidth="1"/>
    <col min="2" max="2" width="1.5703125" style="13" customWidth="1"/>
    <col min="3" max="5" width="9.7109375" style="13" hidden="1" customWidth="1"/>
    <col min="6" max="10" width="11" style="13" customWidth="1"/>
    <col min="11" max="16384" width="9.140625" style="13"/>
  </cols>
  <sheetData>
    <row r="1" spans="1:10" ht="18.75" x14ac:dyDescent="0.3">
      <c r="A1" s="1050" t="s">
        <v>313</v>
      </c>
      <c r="B1" s="1050"/>
      <c r="C1" s="1050"/>
      <c r="D1" s="1050"/>
      <c r="E1" s="1050"/>
      <c r="F1" s="1050"/>
      <c r="G1" s="1050"/>
      <c r="H1" s="1050"/>
      <c r="I1" s="944"/>
      <c r="J1" s="944"/>
    </row>
    <row r="2" spans="1:10" ht="18.75" x14ac:dyDescent="0.3">
      <c r="A2" s="43"/>
      <c r="B2" s="43"/>
      <c r="C2" s="43"/>
      <c r="D2" s="43"/>
      <c r="E2" s="43"/>
      <c r="F2" s="43"/>
    </row>
    <row r="3" spans="1:10" ht="18.75" x14ac:dyDescent="0.3">
      <c r="A3" s="1049" t="s">
        <v>177</v>
      </c>
      <c r="B3" s="1049"/>
      <c r="C3" s="1049"/>
      <c r="D3" s="1049"/>
      <c r="E3" s="1049"/>
      <c r="F3" s="1049"/>
      <c r="G3" s="1049"/>
      <c r="H3" s="1049"/>
      <c r="I3" s="944"/>
      <c r="J3" s="944"/>
    </row>
    <row r="4" spans="1:10" ht="18.75" x14ac:dyDescent="0.3">
      <c r="A4" s="1049" t="str">
        <f>'2b'!A5:C5</f>
        <v>2018. ÉV</v>
      </c>
      <c r="B4" s="1049"/>
      <c r="C4" s="1049"/>
      <c r="D4" s="1049"/>
      <c r="E4" s="1049"/>
      <c r="F4" s="1049"/>
      <c r="G4" s="1049"/>
      <c r="H4" s="1049"/>
      <c r="I4" s="944"/>
      <c r="J4" s="944"/>
    </row>
    <row r="5" spans="1:10" ht="18.75" hidden="1" x14ac:dyDescent="0.3">
      <c r="A5" s="43"/>
      <c r="B5" s="43"/>
      <c r="C5" s="43"/>
      <c r="D5" s="43"/>
      <c r="E5" s="43"/>
      <c r="F5" s="43"/>
    </row>
    <row r="6" spans="1:10" x14ac:dyDescent="0.25">
      <c r="A6" s="1048" t="s">
        <v>401</v>
      </c>
      <c r="B6" s="944"/>
      <c r="C6" s="944"/>
      <c r="D6" s="944"/>
      <c r="E6" s="944"/>
      <c r="F6" s="944"/>
      <c r="G6" s="944"/>
      <c r="H6" s="944"/>
      <c r="I6" s="944"/>
      <c r="J6" s="944"/>
    </row>
    <row r="8" spans="1:10" x14ac:dyDescent="0.25">
      <c r="C8" s="1025" t="s">
        <v>155</v>
      </c>
      <c r="D8" s="1025"/>
      <c r="E8" s="1025"/>
      <c r="F8" s="1025"/>
      <c r="G8" s="1025"/>
      <c r="H8" s="944"/>
      <c r="I8" s="944"/>
    </row>
    <row r="9" spans="1:10" ht="20.25" customHeight="1" x14ac:dyDescent="0.25">
      <c r="C9" s="18" t="s">
        <v>201</v>
      </c>
      <c r="D9" s="19" t="s">
        <v>156</v>
      </c>
      <c r="E9" s="19" t="s">
        <v>27</v>
      </c>
      <c r="F9" s="19" t="s">
        <v>230</v>
      </c>
      <c r="G9" s="19" t="s">
        <v>189</v>
      </c>
      <c r="H9" s="19" t="s">
        <v>192</v>
      </c>
      <c r="I9" s="155" t="s">
        <v>306</v>
      </c>
      <c r="J9" s="155" t="s">
        <v>333</v>
      </c>
    </row>
    <row r="10" spans="1:10" ht="15" customHeight="1" x14ac:dyDescent="0.25">
      <c r="A10" s="10" t="s">
        <v>157</v>
      </c>
    </row>
    <row r="11" spans="1:10" ht="15" customHeight="1" x14ac:dyDescent="0.25">
      <c r="A11" s="10" t="s">
        <v>158</v>
      </c>
      <c r="C11" s="14"/>
      <c r="D11" s="14"/>
      <c r="E11" s="14"/>
      <c r="F11" s="14"/>
      <c r="G11" s="14"/>
      <c r="H11" s="14"/>
      <c r="J11" s="14"/>
    </row>
    <row r="12" spans="1:10" ht="15" customHeight="1" x14ac:dyDescent="0.25">
      <c r="A12" s="13" t="s">
        <v>159</v>
      </c>
      <c r="C12" s="28">
        <v>90670</v>
      </c>
      <c r="D12" s="28">
        <v>78019</v>
      </c>
      <c r="E12" s="14">
        <v>93761</v>
      </c>
      <c r="F12" s="14">
        <v>126156</v>
      </c>
      <c r="G12" s="14">
        <v>126156</v>
      </c>
      <c r="H12" s="14">
        <v>126156</v>
      </c>
      <c r="I12" s="14"/>
      <c r="J12" s="14"/>
    </row>
    <row r="13" spans="1:10" ht="15" customHeight="1" x14ac:dyDescent="0.25">
      <c r="A13" s="13" t="s">
        <v>307</v>
      </c>
      <c r="C13" s="28"/>
      <c r="D13" s="28"/>
      <c r="E13" s="14"/>
      <c r="F13" s="14"/>
      <c r="G13" s="14"/>
      <c r="H13" s="14"/>
      <c r="I13" s="14">
        <v>100500</v>
      </c>
      <c r="J13" s="14">
        <v>90000</v>
      </c>
    </row>
    <row r="14" spans="1:10" ht="15" customHeight="1" x14ac:dyDescent="0.25">
      <c r="A14" s="13" t="s">
        <v>417</v>
      </c>
      <c r="C14" s="28"/>
      <c r="D14" s="28"/>
      <c r="E14" s="14"/>
      <c r="F14" s="14"/>
      <c r="G14" s="14"/>
      <c r="H14" s="14"/>
      <c r="I14" s="14"/>
      <c r="J14" s="14"/>
    </row>
    <row r="15" spans="1:10" ht="15" customHeight="1" x14ac:dyDescent="0.25">
      <c r="A15" s="13" t="s">
        <v>416</v>
      </c>
      <c r="C15" s="28"/>
      <c r="D15" s="28"/>
      <c r="E15" s="14"/>
      <c r="F15" s="14">
        <v>3211</v>
      </c>
      <c r="G15" s="14">
        <v>3211</v>
      </c>
      <c r="H15" s="14">
        <v>3211</v>
      </c>
      <c r="I15" s="14">
        <v>4500</v>
      </c>
      <c r="J15" s="14">
        <v>4500</v>
      </c>
    </row>
    <row r="16" spans="1:10" ht="15" customHeight="1" x14ac:dyDescent="0.25">
      <c r="A16" s="13" t="s">
        <v>308</v>
      </c>
      <c r="C16" s="28"/>
      <c r="D16" s="28"/>
      <c r="E16" s="14"/>
      <c r="F16" s="14"/>
      <c r="G16" s="14"/>
      <c r="H16" s="14"/>
      <c r="I16" s="14">
        <v>25200</v>
      </c>
      <c r="J16" s="14">
        <v>30000</v>
      </c>
    </row>
    <row r="17" spans="1:10" ht="15" customHeight="1" x14ac:dyDescent="0.25">
      <c r="A17" s="13" t="s">
        <v>160</v>
      </c>
      <c r="C17" s="28">
        <v>5068</v>
      </c>
      <c r="D17" s="28">
        <v>5294</v>
      </c>
      <c r="E17" s="14">
        <v>4680</v>
      </c>
      <c r="F17" s="14">
        <v>4241</v>
      </c>
      <c r="G17" s="14">
        <v>4241</v>
      </c>
      <c r="H17" s="14">
        <v>4241</v>
      </c>
      <c r="I17" s="14">
        <v>3750</v>
      </c>
      <c r="J17" s="14">
        <v>4500</v>
      </c>
    </row>
    <row r="18" spans="1:10" ht="15" customHeight="1" x14ac:dyDescent="0.25">
      <c r="A18" s="13" t="s">
        <v>161</v>
      </c>
      <c r="C18" s="28">
        <v>22200</v>
      </c>
      <c r="D18" s="28">
        <v>23710</v>
      </c>
      <c r="E18" s="14">
        <v>25220</v>
      </c>
      <c r="F18" s="14">
        <v>26481</v>
      </c>
      <c r="G18" s="14">
        <v>26481</v>
      </c>
      <c r="H18" s="14">
        <v>26481</v>
      </c>
      <c r="I18" s="14">
        <v>16500</v>
      </c>
      <c r="J18" s="14">
        <v>13000</v>
      </c>
    </row>
    <row r="19" spans="1:10" ht="15" hidden="1" customHeight="1" x14ac:dyDescent="0.25">
      <c r="A19" s="13" t="s">
        <v>162</v>
      </c>
      <c r="C19" s="28">
        <v>237</v>
      </c>
      <c r="D19" s="28"/>
      <c r="E19" s="14"/>
      <c r="F19" s="14"/>
      <c r="G19" s="14"/>
      <c r="H19" s="14"/>
      <c r="I19" s="14"/>
      <c r="J19" s="14"/>
    </row>
    <row r="20" spans="1:10" ht="15" hidden="1" customHeight="1" x14ac:dyDescent="0.25">
      <c r="A20" s="13" t="s">
        <v>163</v>
      </c>
      <c r="C20" s="28">
        <v>41</v>
      </c>
      <c r="D20" s="28"/>
      <c r="E20" s="14"/>
      <c r="F20" s="14"/>
      <c r="G20" s="14"/>
      <c r="H20" s="14"/>
      <c r="I20" s="14"/>
      <c r="J20" s="14"/>
    </row>
    <row r="21" spans="1:10" ht="15" customHeight="1" x14ac:dyDescent="0.25">
      <c r="A21" s="13" t="s">
        <v>164</v>
      </c>
      <c r="C21" s="28">
        <v>4620</v>
      </c>
      <c r="D21" s="28">
        <v>15000</v>
      </c>
      <c r="E21" s="14">
        <v>18000</v>
      </c>
      <c r="F21" s="14">
        <v>18900</v>
      </c>
      <c r="G21" s="14">
        <v>18900</v>
      </c>
      <c r="H21" s="14">
        <v>18900</v>
      </c>
      <c r="I21" s="14"/>
      <c r="J21" s="14">
        <v>39000</v>
      </c>
    </row>
    <row r="22" spans="1:10" ht="15" customHeight="1" x14ac:dyDescent="0.25">
      <c r="A22" s="13" t="s">
        <v>309</v>
      </c>
      <c r="C22" s="28"/>
      <c r="D22" s="28"/>
      <c r="E22" s="14"/>
      <c r="F22" s="14"/>
      <c r="G22" s="14"/>
      <c r="H22" s="14"/>
      <c r="I22" s="14">
        <v>6240</v>
      </c>
      <c r="J22" s="14"/>
    </row>
    <row r="23" spans="1:10" ht="15" customHeight="1" x14ac:dyDescent="0.25">
      <c r="A23" s="13" t="s">
        <v>310</v>
      </c>
      <c r="C23" s="28"/>
      <c r="D23" s="28"/>
      <c r="E23" s="14"/>
      <c r="F23" s="14"/>
      <c r="G23" s="14"/>
      <c r="H23" s="14"/>
      <c r="I23" s="14">
        <v>26800</v>
      </c>
      <c r="J23" s="14"/>
    </row>
    <row r="24" spans="1:10" ht="15" customHeight="1" x14ac:dyDescent="0.25">
      <c r="A24" s="13" t="s">
        <v>165</v>
      </c>
      <c r="C24" s="28">
        <f>30778-427</f>
        <v>30351</v>
      </c>
      <c r="D24" s="28">
        <f>40552-1282</f>
        <v>39270</v>
      </c>
      <c r="E24" s="14">
        <v>36137</v>
      </c>
      <c r="F24" s="14">
        <v>37517</v>
      </c>
      <c r="G24" s="14">
        <v>37517</v>
      </c>
      <c r="H24" s="14">
        <v>37517</v>
      </c>
      <c r="I24" s="14"/>
      <c r="J24" s="14"/>
    </row>
    <row r="25" spans="1:10" ht="15" customHeight="1" x14ac:dyDescent="0.25">
      <c r="A25" s="13" t="s">
        <v>444</v>
      </c>
      <c r="C25" s="28"/>
      <c r="D25" s="28"/>
      <c r="E25" s="14"/>
      <c r="F25" s="14"/>
      <c r="G25" s="14"/>
      <c r="H25" s="14"/>
      <c r="I25" s="14">
        <v>25456</v>
      </c>
      <c r="J25" s="14">
        <v>20000</v>
      </c>
    </row>
    <row r="26" spans="1:10" ht="15" customHeight="1" x14ac:dyDescent="0.25">
      <c r="A26" s="13" t="s">
        <v>445</v>
      </c>
      <c r="C26" s="28"/>
      <c r="D26" s="28"/>
      <c r="E26" s="14"/>
      <c r="F26" s="14"/>
      <c r="G26" s="14"/>
      <c r="H26" s="14"/>
      <c r="I26" s="14">
        <v>15000</v>
      </c>
      <c r="J26" s="14">
        <v>16000</v>
      </c>
    </row>
    <row r="27" spans="1:10" ht="15" customHeight="1" x14ac:dyDescent="0.25">
      <c r="A27" s="13" t="s">
        <v>163</v>
      </c>
      <c r="C27" s="28">
        <v>427</v>
      </c>
      <c r="D27" s="28">
        <v>1282</v>
      </c>
      <c r="E27" s="14">
        <v>6505</v>
      </c>
      <c r="F27" s="14">
        <v>6753</v>
      </c>
      <c r="G27" s="14">
        <v>6753</v>
      </c>
      <c r="H27" s="14">
        <v>6753</v>
      </c>
      <c r="I27" s="14"/>
      <c r="J27" s="14"/>
    </row>
    <row r="28" spans="1:10" ht="15" customHeight="1" x14ac:dyDescent="0.25">
      <c r="A28" s="13" t="s">
        <v>311</v>
      </c>
      <c r="C28" s="28"/>
      <c r="D28" s="28"/>
      <c r="E28" s="14"/>
      <c r="F28" s="14"/>
      <c r="G28" s="14"/>
      <c r="H28" s="14"/>
      <c r="I28" s="14">
        <v>3355</v>
      </c>
      <c r="J28" s="14">
        <v>0</v>
      </c>
    </row>
    <row r="29" spans="1:10" ht="15" customHeight="1" x14ac:dyDescent="0.25">
      <c r="A29" s="13" t="s">
        <v>309</v>
      </c>
      <c r="C29" s="28"/>
      <c r="D29" s="28"/>
      <c r="E29" s="14"/>
      <c r="F29" s="14"/>
      <c r="G29" s="14"/>
      <c r="H29" s="14"/>
      <c r="I29" s="14">
        <v>3682</v>
      </c>
      <c r="J29" s="14">
        <v>0</v>
      </c>
    </row>
    <row r="30" spans="1:10" ht="15" customHeight="1" x14ac:dyDescent="0.25">
      <c r="A30" s="13" t="s">
        <v>166</v>
      </c>
      <c r="C30" s="28">
        <v>2500</v>
      </c>
      <c r="D30" s="28">
        <v>4000</v>
      </c>
      <c r="E30" s="14">
        <v>4200</v>
      </c>
      <c r="F30" s="14">
        <v>4410</v>
      </c>
      <c r="G30" s="14">
        <v>4410</v>
      </c>
      <c r="H30" s="14">
        <v>4410</v>
      </c>
      <c r="I30" s="14">
        <v>7500</v>
      </c>
      <c r="J30" s="14">
        <v>8000</v>
      </c>
    </row>
    <row r="31" spans="1:10" ht="15" customHeight="1" x14ac:dyDescent="0.25">
      <c r="A31" s="13" t="s">
        <v>167</v>
      </c>
      <c r="C31" s="28">
        <v>11930</v>
      </c>
      <c r="D31" s="28">
        <v>14512</v>
      </c>
      <c r="E31" s="14">
        <v>8250</v>
      </c>
      <c r="F31" s="14">
        <v>1650</v>
      </c>
      <c r="G31" s="14">
        <v>4000</v>
      </c>
      <c r="H31" s="14">
        <v>4000</v>
      </c>
      <c r="I31" s="14">
        <v>515</v>
      </c>
      <c r="J31" s="14">
        <v>1000</v>
      </c>
    </row>
    <row r="32" spans="1:10" ht="15" customHeight="1" x14ac:dyDescent="0.25">
      <c r="A32" s="13" t="s">
        <v>168</v>
      </c>
      <c r="C32" s="28">
        <v>2200</v>
      </c>
      <c r="D32" s="28">
        <v>2200</v>
      </c>
      <c r="E32" s="14">
        <v>2200</v>
      </c>
      <c r="F32" s="14">
        <v>2310</v>
      </c>
      <c r="G32" s="14">
        <v>2310</v>
      </c>
      <c r="H32" s="14">
        <v>2310</v>
      </c>
      <c r="I32" s="14">
        <v>1050</v>
      </c>
      <c r="J32" s="14">
        <v>800</v>
      </c>
    </row>
    <row r="33" spans="1:10" ht="15" customHeight="1" x14ac:dyDescent="0.25">
      <c r="A33" s="10" t="s">
        <v>169</v>
      </c>
      <c r="C33" s="45">
        <f t="shared" ref="C33:I33" si="0">SUM(C12:C32)</f>
        <v>170244</v>
      </c>
      <c r="D33" s="45">
        <f t="shared" si="0"/>
        <v>183287</v>
      </c>
      <c r="E33" s="11">
        <f t="shared" si="0"/>
        <v>198953</v>
      </c>
      <c r="F33" s="11">
        <f t="shared" si="0"/>
        <v>231629</v>
      </c>
      <c r="G33" s="11">
        <f t="shared" si="0"/>
        <v>233979</v>
      </c>
      <c r="H33" s="11">
        <f t="shared" si="0"/>
        <v>233979</v>
      </c>
      <c r="I33" s="11">
        <f t="shared" si="0"/>
        <v>240048</v>
      </c>
      <c r="J33" s="11">
        <f t="shared" ref="J33" si="1">SUM(J12:J32)</f>
        <v>226800</v>
      </c>
    </row>
    <row r="34" spans="1:10" ht="15" customHeight="1" x14ac:dyDescent="0.25">
      <c r="C34" s="14"/>
      <c r="D34" s="14"/>
      <c r="E34" s="14"/>
      <c r="F34" s="14"/>
      <c r="G34" s="14"/>
      <c r="H34" s="14"/>
      <c r="I34" s="14"/>
      <c r="J34" s="14"/>
    </row>
    <row r="35" spans="1:10" ht="15" customHeight="1" x14ac:dyDescent="0.25">
      <c r="A35" s="10" t="s">
        <v>170</v>
      </c>
      <c r="C35" s="14"/>
      <c r="D35" s="14"/>
      <c r="E35" s="14"/>
      <c r="F35" s="14"/>
      <c r="G35" s="14"/>
      <c r="H35" s="14"/>
      <c r="I35" s="14"/>
      <c r="J35" s="14"/>
    </row>
    <row r="36" spans="1:10" ht="15" customHeight="1" x14ac:dyDescent="0.25">
      <c r="A36" s="13" t="s">
        <v>171</v>
      </c>
      <c r="C36" s="14">
        <v>95910</v>
      </c>
      <c r="D36" s="14"/>
      <c r="E36" s="14">
        <v>6330</v>
      </c>
      <c r="F36" s="14">
        <v>6650</v>
      </c>
      <c r="G36" s="14">
        <v>6650</v>
      </c>
      <c r="H36" s="14">
        <v>6650</v>
      </c>
      <c r="I36" s="14">
        <v>11900</v>
      </c>
      <c r="J36" s="14">
        <v>12000</v>
      </c>
    </row>
    <row r="37" spans="1:10" ht="15" customHeight="1" x14ac:dyDescent="0.25">
      <c r="A37" s="13" t="s">
        <v>172</v>
      </c>
      <c r="C37" s="14">
        <v>12000</v>
      </c>
      <c r="D37" s="14">
        <v>12000</v>
      </c>
      <c r="E37" s="14">
        <v>12000</v>
      </c>
      <c r="F37" s="14">
        <v>12600</v>
      </c>
      <c r="G37" s="14">
        <v>12600</v>
      </c>
      <c r="H37" s="14">
        <v>12600</v>
      </c>
      <c r="I37" s="14">
        <v>2200</v>
      </c>
      <c r="J37" s="14">
        <v>3000</v>
      </c>
    </row>
    <row r="38" spans="1:10" ht="15" customHeight="1" x14ac:dyDescent="0.25">
      <c r="A38" s="13" t="s">
        <v>418</v>
      </c>
      <c r="C38" s="14"/>
      <c r="D38" s="14"/>
      <c r="E38" s="14"/>
      <c r="F38" s="14">
        <v>13125</v>
      </c>
      <c r="G38" s="14">
        <v>13125</v>
      </c>
      <c r="H38" s="14">
        <v>13125</v>
      </c>
      <c r="I38" s="14">
        <v>7265</v>
      </c>
      <c r="J38" s="14">
        <v>7000</v>
      </c>
    </row>
    <row r="39" spans="1:10" ht="15" customHeight="1" x14ac:dyDescent="0.25">
      <c r="A39" s="13" t="s">
        <v>173</v>
      </c>
      <c r="C39" s="14">
        <v>2500</v>
      </c>
      <c r="D39" s="14">
        <v>2700</v>
      </c>
      <c r="E39" s="14">
        <v>2900</v>
      </c>
      <c r="F39" s="14">
        <v>3050</v>
      </c>
      <c r="G39" s="14">
        <v>3050</v>
      </c>
      <c r="H39" s="14">
        <v>3050</v>
      </c>
      <c r="I39" s="14">
        <v>6157</v>
      </c>
      <c r="J39" s="14">
        <v>7000</v>
      </c>
    </row>
    <row r="40" spans="1:10" ht="15" customHeight="1" x14ac:dyDescent="0.25">
      <c r="A40" s="13" t="s">
        <v>312</v>
      </c>
      <c r="C40" s="14"/>
      <c r="D40" s="14"/>
      <c r="E40" s="14"/>
      <c r="F40" s="14"/>
      <c r="G40" s="14"/>
      <c r="H40" s="14"/>
      <c r="I40" s="14">
        <v>800</v>
      </c>
      <c r="J40" s="14">
        <v>1200</v>
      </c>
    </row>
    <row r="41" spans="1:10" ht="15" customHeight="1" x14ac:dyDescent="0.25">
      <c r="A41" s="13" t="s">
        <v>174</v>
      </c>
      <c r="C41" s="14">
        <v>1500</v>
      </c>
      <c r="D41" s="14">
        <v>1500</v>
      </c>
      <c r="E41" s="14">
        <v>1500</v>
      </c>
      <c r="F41" s="14">
        <v>2000</v>
      </c>
      <c r="G41" s="14">
        <v>2000</v>
      </c>
      <c r="H41" s="14">
        <v>2000</v>
      </c>
      <c r="I41" s="14">
        <v>2000</v>
      </c>
      <c r="J41" s="14">
        <v>2000</v>
      </c>
    </row>
    <row r="42" spans="1:10" ht="15" customHeight="1" x14ac:dyDescent="0.25">
      <c r="A42" s="10" t="s">
        <v>175</v>
      </c>
      <c r="B42" s="10"/>
      <c r="C42" s="11">
        <f t="shared" ref="C42:I42" si="2">SUM(C36:C41)</f>
        <v>111910</v>
      </c>
      <c r="D42" s="11">
        <f t="shared" si="2"/>
        <v>16200</v>
      </c>
      <c r="E42" s="11">
        <f t="shared" si="2"/>
        <v>22730</v>
      </c>
      <c r="F42" s="11">
        <f t="shared" si="2"/>
        <v>37425</v>
      </c>
      <c r="G42" s="11">
        <f t="shared" si="2"/>
        <v>37425</v>
      </c>
      <c r="H42" s="11">
        <f t="shared" si="2"/>
        <v>37425</v>
      </c>
      <c r="I42" s="11">
        <f t="shared" si="2"/>
        <v>30322</v>
      </c>
      <c r="J42" s="11">
        <f t="shared" ref="J42" si="3">SUM(J36:J41)</f>
        <v>32200</v>
      </c>
    </row>
    <row r="43" spans="1:10" ht="15" customHeight="1" thickBot="1" x14ac:dyDescent="0.3">
      <c r="A43" s="13" t="s">
        <v>377</v>
      </c>
      <c r="C43" s="14"/>
      <c r="D43" s="14"/>
      <c r="E43" s="14"/>
      <c r="F43" s="14"/>
      <c r="G43" s="14"/>
      <c r="H43" s="14"/>
      <c r="I43" s="235"/>
      <c r="J43" s="235">
        <v>4000</v>
      </c>
    </row>
    <row r="44" spans="1:10" ht="19.5" customHeight="1" thickTop="1" thickBot="1" x14ac:dyDescent="0.3">
      <c r="A44" s="46" t="s">
        <v>176</v>
      </c>
      <c r="B44" s="46"/>
      <c r="C44" s="47">
        <f t="shared" ref="C44:I44" si="4">C33+C42</f>
        <v>282154</v>
      </c>
      <c r="D44" s="47">
        <f t="shared" si="4"/>
        <v>199487</v>
      </c>
      <c r="E44" s="47">
        <f t="shared" si="4"/>
        <v>221683</v>
      </c>
      <c r="F44" s="47">
        <f t="shared" si="4"/>
        <v>269054</v>
      </c>
      <c r="G44" s="47">
        <f t="shared" si="4"/>
        <v>271404</v>
      </c>
      <c r="H44" s="47">
        <f t="shared" si="4"/>
        <v>271404</v>
      </c>
      <c r="I44" s="47">
        <f t="shared" si="4"/>
        <v>270370</v>
      </c>
      <c r="J44" s="448">
        <f>J33+J42+J43</f>
        <v>263000</v>
      </c>
    </row>
    <row r="45" spans="1:10" ht="16.5" thickTop="1" x14ac:dyDescent="0.25">
      <c r="C45" s="14"/>
      <c r="D45" s="14"/>
      <c r="E45" s="14"/>
      <c r="F45" s="14"/>
      <c r="G45" s="14"/>
      <c r="H45" s="14"/>
    </row>
    <row r="46" spans="1:10" x14ac:dyDescent="0.25">
      <c r="C46" s="14"/>
      <c r="D46" s="14"/>
      <c r="E46" s="14"/>
      <c r="F46" s="14"/>
      <c r="G46" s="14"/>
      <c r="H46" s="14"/>
    </row>
  </sheetData>
  <mergeCells count="5">
    <mergeCell ref="C8:I8"/>
    <mergeCell ref="A6:J6"/>
    <mergeCell ref="A3:J3"/>
    <mergeCell ref="A4:J4"/>
    <mergeCell ref="A1:J1"/>
  </mergeCells>
  <phoneticPr fontId="8" type="noConversion"/>
  <pageMargins left="0.41" right="0.36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view="pageLayout" zoomScaleNormal="100" zoomScaleSheetLayoutView="100" workbookViewId="0">
      <selection sqref="A1:K1"/>
    </sheetView>
  </sheetViews>
  <sheetFormatPr defaultRowHeight="12.75" x14ac:dyDescent="0.2"/>
  <cols>
    <col min="1" max="1" width="12.140625" style="132" customWidth="1"/>
    <col min="2" max="2" width="47.28515625" style="132" customWidth="1"/>
    <col min="3" max="4" width="13.140625" style="132" customWidth="1"/>
    <col min="5" max="5" width="11.7109375" style="281" customWidth="1"/>
    <col min="6" max="6" width="6.85546875" style="132" customWidth="1"/>
    <col min="7" max="7" width="10.7109375" style="132" customWidth="1"/>
    <col min="8" max="8" width="43.42578125" style="132" customWidth="1"/>
    <col min="9" max="9" width="14.28515625" style="132" customWidth="1"/>
    <col min="10" max="10" width="14.140625" style="132" customWidth="1"/>
    <col min="11" max="11" width="11.85546875" style="132" bestFit="1" customWidth="1"/>
    <col min="12" max="12" width="9.140625" style="132" customWidth="1"/>
    <col min="13" max="16384" width="9.140625" style="132"/>
  </cols>
  <sheetData>
    <row r="1" spans="1:11" ht="15.75" x14ac:dyDescent="0.25">
      <c r="A1" s="1073" t="s">
        <v>967</v>
      </c>
      <c r="B1" s="923"/>
      <c r="C1" s="923"/>
      <c r="D1" s="923"/>
      <c r="E1" s="923"/>
      <c r="F1" s="923"/>
      <c r="G1" s="923"/>
      <c r="H1" s="923"/>
      <c r="I1" s="923"/>
      <c r="J1" s="923"/>
      <c r="K1" s="923"/>
    </row>
    <row r="2" spans="1:11" ht="14.25" customHeight="1" x14ac:dyDescent="0.25">
      <c r="A2" s="924" t="s">
        <v>935</v>
      </c>
      <c r="B2" s="924"/>
      <c r="C2" s="924"/>
      <c r="D2" s="924"/>
      <c r="E2" s="924"/>
      <c r="F2" s="924"/>
      <c r="G2" s="924"/>
      <c r="H2" s="924"/>
      <c r="I2" s="924"/>
      <c r="J2" s="924"/>
      <c r="K2" s="924"/>
    </row>
    <row r="3" spans="1:11" ht="15.75" x14ac:dyDescent="0.25">
      <c r="A3" s="924" t="s">
        <v>884</v>
      </c>
      <c r="B3" s="924"/>
      <c r="C3" s="924"/>
      <c r="D3" s="924"/>
      <c r="E3" s="924"/>
      <c r="F3" s="924"/>
      <c r="G3" s="924"/>
      <c r="H3" s="924"/>
      <c r="I3" s="924"/>
      <c r="J3" s="924"/>
      <c r="K3" s="924"/>
    </row>
    <row r="4" spans="1:11" ht="11.25" customHeight="1" x14ac:dyDescent="0.2">
      <c r="A4" s="925" t="s">
        <v>872</v>
      </c>
      <c r="B4" s="925"/>
      <c r="C4" s="925"/>
      <c r="D4" s="925"/>
      <c r="E4" s="925"/>
      <c r="F4" s="925"/>
      <c r="G4" s="925"/>
      <c r="H4" s="925"/>
      <c r="I4" s="925"/>
      <c r="J4" s="925"/>
      <c r="K4" s="925"/>
    </row>
    <row r="5" spans="1:11" s="296" customFormat="1" ht="41.25" customHeight="1" thickBot="1" x14ac:dyDescent="0.25">
      <c r="A5" s="926" t="s">
        <v>241</v>
      </c>
      <c r="B5" s="926"/>
      <c r="C5" s="295" t="s">
        <v>885</v>
      </c>
      <c r="D5" s="295" t="s">
        <v>947</v>
      </c>
      <c r="E5" s="705" t="s">
        <v>334</v>
      </c>
      <c r="F5" s="295"/>
      <c r="G5" s="926" t="s">
        <v>12</v>
      </c>
      <c r="H5" s="926"/>
      <c r="I5" s="295" t="str">
        <f>C5</f>
        <v>2018. évi        terv</v>
      </c>
      <c r="J5" s="295" t="str">
        <f>D5</f>
        <v>2018. évi        módosított</v>
      </c>
      <c r="K5" s="295" t="str">
        <f>E5</f>
        <v>%</v>
      </c>
    </row>
    <row r="6" spans="1:11" ht="15.75" x14ac:dyDescent="0.25">
      <c r="A6" s="297" t="s">
        <v>879</v>
      </c>
      <c r="B6" s="4"/>
      <c r="C6" s="294">
        <f>'1a'!H12</f>
        <v>23149510</v>
      </c>
      <c r="D6" s="294">
        <f>'1a'!I12</f>
        <v>23397160</v>
      </c>
      <c r="E6" s="706">
        <f>D6/C6</f>
        <v>1.010697850624052</v>
      </c>
      <c r="F6" s="298"/>
      <c r="G6" s="297" t="s">
        <v>113</v>
      </c>
      <c r="H6" s="4"/>
      <c r="I6" s="131">
        <f>'2c'!C47</f>
        <v>32506000</v>
      </c>
      <c r="J6" s="131">
        <f>'2c'!D47</f>
        <v>32747000</v>
      </c>
      <c r="K6" s="706">
        <f>J6/I6</f>
        <v>1.0074140158739926</v>
      </c>
    </row>
    <row r="7" spans="1:11" x14ac:dyDescent="0.2">
      <c r="E7" s="706"/>
      <c r="F7" s="298"/>
      <c r="G7" s="300"/>
      <c r="I7" s="299"/>
      <c r="J7" s="299"/>
      <c r="K7" s="706"/>
    </row>
    <row r="8" spans="1:11" ht="15.75" x14ac:dyDescent="0.25">
      <c r="A8" s="297" t="s">
        <v>763</v>
      </c>
      <c r="C8" s="294">
        <f>'1a'!H33</f>
        <v>8960000</v>
      </c>
      <c r="D8" s="294">
        <f>'1a'!I33</f>
        <v>8960000</v>
      </c>
      <c r="E8" s="706">
        <f t="shared" ref="E8:E12" si="0">D8/C8</f>
        <v>1</v>
      </c>
      <c r="F8" s="298"/>
      <c r="G8" s="297" t="s">
        <v>343</v>
      </c>
      <c r="H8" s="4"/>
      <c r="I8" s="131">
        <f>'2c'!F47</f>
        <v>5816000</v>
      </c>
      <c r="J8" s="131">
        <f>'2c'!G47</f>
        <v>5816000</v>
      </c>
      <c r="K8" s="706">
        <f t="shared" ref="K8:K19" si="1">J8/I8</f>
        <v>1</v>
      </c>
    </row>
    <row r="9" spans="1:11" ht="15.75" x14ac:dyDescent="0.25">
      <c r="A9" s="297"/>
      <c r="B9" s="4"/>
      <c r="C9" s="294"/>
      <c r="D9" s="294"/>
      <c r="E9" s="706"/>
      <c r="F9" s="298"/>
      <c r="G9" s="297"/>
      <c r="H9" s="4"/>
      <c r="I9" s="131"/>
      <c r="J9" s="131"/>
      <c r="K9" s="706"/>
    </row>
    <row r="10" spans="1:11" ht="15.75" x14ac:dyDescent="0.25">
      <c r="A10" s="297" t="s">
        <v>883</v>
      </c>
      <c r="C10" s="294">
        <f>'1a'!H49</f>
        <v>9007000</v>
      </c>
      <c r="D10" s="294">
        <f>'1a'!I49</f>
        <v>9007000</v>
      </c>
      <c r="E10" s="706">
        <f t="shared" si="0"/>
        <v>1</v>
      </c>
      <c r="G10" s="297" t="s">
        <v>657</v>
      </c>
      <c r="I10" s="131">
        <f>'2c'!I47</f>
        <v>23529180</v>
      </c>
      <c r="J10" s="131">
        <f>'2c'!J47</f>
        <v>24156830</v>
      </c>
      <c r="K10" s="706">
        <f t="shared" si="1"/>
        <v>1.0266753877525694</v>
      </c>
    </row>
    <row r="11" spans="1:11" ht="15.75" x14ac:dyDescent="0.25">
      <c r="A11" s="297"/>
      <c r="B11" s="4"/>
      <c r="C11" s="294"/>
      <c r="D11" s="294"/>
      <c r="E11" s="706"/>
      <c r="F11" s="298"/>
      <c r="G11" s="297"/>
      <c r="H11" s="4"/>
      <c r="I11" s="131"/>
      <c r="J11" s="131"/>
      <c r="K11" s="706"/>
    </row>
    <row r="12" spans="1:11" ht="15.75" x14ac:dyDescent="0.25">
      <c r="A12" s="297" t="s">
        <v>767</v>
      </c>
      <c r="C12" s="294">
        <f>'1a'!H76</f>
        <v>6233000</v>
      </c>
      <c r="D12" s="294">
        <f>'1a'!I76</f>
        <v>6233000</v>
      </c>
      <c r="E12" s="706">
        <f t="shared" si="0"/>
        <v>1</v>
      </c>
      <c r="F12" s="298"/>
      <c r="G12" s="297" t="s">
        <v>344</v>
      </c>
      <c r="I12" s="131">
        <f>'2c'!L47</f>
        <v>3256000</v>
      </c>
      <c r="J12" s="131">
        <f>'2c'!M47</f>
        <v>3256000</v>
      </c>
      <c r="K12" s="706">
        <f t="shared" si="1"/>
        <v>1</v>
      </c>
    </row>
    <row r="13" spans="1:11" x14ac:dyDescent="0.2">
      <c r="E13" s="706"/>
      <c r="F13" s="298"/>
      <c r="I13" s="299"/>
      <c r="J13" s="299"/>
      <c r="K13" s="706"/>
    </row>
    <row r="14" spans="1:11" ht="15.75" x14ac:dyDescent="0.25">
      <c r="A14" s="297" t="s">
        <v>768</v>
      </c>
      <c r="C14" s="131">
        <f>'1a'!H119</f>
        <v>400000</v>
      </c>
      <c r="D14" s="131">
        <f>'1a'!I119</f>
        <v>400000</v>
      </c>
      <c r="E14" s="706">
        <f t="shared" ref="E14" si="2">D14/C14</f>
        <v>1</v>
      </c>
      <c r="F14" s="298"/>
      <c r="G14" s="297" t="s">
        <v>658</v>
      </c>
      <c r="I14" s="131">
        <f>'2c'!O41+'2c'!R41</f>
        <v>6222000</v>
      </c>
      <c r="J14" s="131">
        <f>'2c'!P41+'2c'!S41</f>
        <v>6683000</v>
      </c>
      <c r="K14" s="706">
        <f t="shared" si="1"/>
        <v>1.0740919318547091</v>
      </c>
    </row>
    <row r="15" spans="1:11" ht="13.5" x14ac:dyDescent="0.25">
      <c r="A15" s="300"/>
      <c r="C15" s="299"/>
      <c r="D15" s="299"/>
      <c r="F15" s="298"/>
      <c r="G15" s="300" t="s">
        <v>276</v>
      </c>
      <c r="H15" s="593" t="s">
        <v>830</v>
      </c>
      <c r="I15" s="299">
        <f>'2c'!O41</f>
        <v>6142000</v>
      </c>
      <c r="J15" s="299">
        <f>'2c'!P41</f>
        <v>6603000</v>
      </c>
      <c r="K15" s="706">
        <f t="shared" si="1"/>
        <v>1.0750569846955389</v>
      </c>
    </row>
    <row r="16" spans="1:11" x14ac:dyDescent="0.2">
      <c r="F16" s="298"/>
      <c r="I16" s="299"/>
      <c r="J16" s="299"/>
      <c r="K16" s="706"/>
    </row>
    <row r="17" spans="1:11" ht="15.75" x14ac:dyDescent="0.25">
      <c r="F17" s="298"/>
      <c r="G17" s="297"/>
      <c r="H17" s="593" t="s">
        <v>831</v>
      </c>
      <c r="I17" s="299">
        <f>'2c'!R41</f>
        <v>80000</v>
      </c>
      <c r="J17" s="299">
        <f>'2c'!S41</f>
        <v>80000</v>
      </c>
      <c r="K17" s="706">
        <f t="shared" si="1"/>
        <v>1</v>
      </c>
    </row>
    <row r="18" spans="1:11" ht="13.5" x14ac:dyDescent="0.25">
      <c r="F18" s="298"/>
      <c r="G18" s="300"/>
      <c r="H18" s="593"/>
      <c r="I18" s="594"/>
      <c r="J18" s="594"/>
      <c r="K18" s="706"/>
    </row>
    <row r="19" spans="1:11" ht="15.75" x14ac:dyDescent="0.25">
      <c r="C19" s="299"/>
      <c r="D19" s="299"/>
      <c r="F19" s="298"/>
      <c r="G19" s="309" t="s">
        <v>350</v>
      </c>
      <c r="I19" s="131">
        <v>379418</v>
      </c>
      <c r="J19" s="131">
        <f>Tartalék!C62+Tartalék!G62</f>
        <v>9839275</v>
      </c>
      <c r="K19" s="706">
        <f t="shared" si="1"/>
        <v>25.932546689930366</v>
      </c>
    </row>
    <row r="20" spans="1:11" ht="16.5" thickBot="1" x14ac:dyDescent="0.3">
      <c r="A20" s="590"/>
      <c r="B20" s="591"/>
      <c r="C20" s="592"/>
      <c r="D20" s="592"/>
      <c r="E20" s="732"/>
      <c r="F20" s="298"/>
      <c r="H20" s="593"/>
      <c r="I20" s="594"/>
      <c r="J20" s="594"/>
      <c r="K20" s="706"/>
    </row>
    <row r="21" spans="1:11" ht="16.5" thickBot="1" x14ac:dyDescent="0.3">
      <c r="A21" s="919" t="s">
        <v>345</v>
      </c>
      <c r="B21" s="920"/>
      <c r="C21" s="303">
        <f>C6+C8+C10+C12+C14</f>
        <v>47749510</v>
      </c>
      <c r="D21" s="303">
        <f>D6+D8+D10+D12+D14</f>
        <v>47997160</v>
      </c>
      <c r="E21" s="890">
        <f>D21/C21</f>
        <v>1.0051864406566686</v>
      </c>
      <c r="F21" s="304"/>
      <c r="G21" s="919" t="s">
        <v>346</v>
      </c>
      <c r="H21" s="921"/>
      <c r="I21" s="303">
        <f>I6+I8+I10+I12+I14+I19</f>
        <v>71708598</v>
      </c>
      <c r="J21" s="303">
        <f>J6+J8+J10+J12+J14+J19</f>
        <v>82498105</v>
      </c>
      <c r="K21" s="890">
        <f>J21/I21</f>
        <v>1.1504632261810501</v>
      </c>
    </row>
    <row r="22" spans="1:11" ht="21" customHeight="1" x14ac:dyDescent="0.25">
      <c r="A22" s="305" t="s">
        <v>764</v>
      </c>
      <c r="B22" s="129"/>
      <c r="C22" s="294">
        <f>'1a'!E37</f>
        <v>50877000</v>
      </c>
      <c r="D22" s="294">
        <f>'1a'!F37</f>
        <v>61247000</v>
      </c>
      <c r="E22" s="706">
        <f t="shared" ref="E22" si="3">D22/C22</f>
        <v>1.2038249110600074</v>
      </c>
      <c r="F22" s="302"/>
      <c r="G22" s="306" t="s">
        <v>698</v>
      </c>
      <c r="H22" s="301"/>
      <c r="I22" s="130">
        <f>'3'!C63</f>
        <v>19060000</v>
      </c>
      <c r="J22" s="130">
        <f>'3'!D63</f>
        <v>19060000</v>
      </c>
      <c r="K22" s="706">
        <f>J22/I22</f>
        <v>1</v>
      </c>
    </row>
    <row r="23" spans="1:11" ht="21" customHeight="1" x14ac:dyDescent="0.25">
      <c r="A23" s="297"/>
      <c r="B23" s="4"/>
      <c r="C23" s="294"/>
      <c r="D23" s="294"/>
      <c r="E23" s="706"/>
      <c r="F23" s="298"/>
      <c r="G23" s="300"/>
      <c r="I23" s="299"/>
      <c r="J23" s="299"/>
      <c r="K23" s="706"/>
    </row>
    <row r="24" spans="1:11" ht="21" customHeight="1" x14ac:dyDescent="0.25">
      <c r="A24" s="297" t="s">
        <v>771</v>
      </c>
      <c r="B24" s="4"/>
      <c r="C24" s="294">
        <v>0</v>
      </c>
      <c r="D24" s="294">
        <v>0</v>
      </c>
      <c r="E24" s="706">
        <v>0</v>
      </c>
      <c r="F24" s="298"/>
      <c r="G24" s="297" t="s">
        <v>347</v>
      </c>
      <c r="H24" s="4"/>
      <c r="I24" s="131">
        <f>'3'!C90</f>
        <v>15569000</v>
      </c>
      <c r="J24" s="131">
        <f>'3'!D90</f>
        <v>15699000</v>
      </c>
      <c r="K24" s="706">
        <f>J24/I24</f>
        <v>1.0083499261352689</v>
      </c>
    </row>
    <row r="25" spans="1:11" ht="21" customHeight="1" x14ac:dyDescent="0.25">
      <c r="A25" s="297"/>
      <c r="B25" s="4"/>
      <c r="C25" s="294"/>
      <c r="D25" s="294"/>
      <c r="E25" s="706"/>
      <c r="F25" s="298"/>
      <c r="K25" s="706"/>
    </row>
    <row r="26" spans="1:11" ht="21" customHeight="1" x14ac:dyDescent="0.25">
      <c r="A26" s="297" t="s">
        <v>769</v>
      </c>
      <c r="B26" s="4"/>
      <c r="C26" s="294">
        <v>0</v>
      </c>
      <c r="D26" s="294">
        <v>0</v>
      </c>
      <c r="E26" s="706">
        <v>0</v>
      </c>
      <c r="F26" s="298"/>
      <c r="G26" s="297" t="s">
        <v>880</v>
      </c>
      <c r="I26" s="4">
        <v>0</v>
      </c>
      <c r="J26" s="131">
        <v>0</v>
      </c>
      <c r="K26" s="706">
        <v>0</v>
      </c>
    </row>
    <row r="27" spans="1:11" ht="8.25" customHeight="1" thickBot="1" x14ac:dyDescent="0.3">
      <c r="A27" s="297"/>
      <c r="B27" s="4"/>
      <c r="C27" s="294"/>
      <c r="D27" s="294"/>
      <c r="E27" s="706"/>
      <c r="F27" s="298"/>
      <c r="K27" s="706"/>
    </row>
    <row r="28" spans="1:11" ht="16.5" thickBot="1" x14ac:dyDescent="0.3">
      <c r="A28" s="919" t="s">
        <v>348</v>
      </c>
      <c r="B28" s="919"/>
      <c r="C28" s="303">
        <f>C22+C23+C24+C25</f>
        <v>50877000</v>
      </c>
      <c r="D28" s="303">
        <f>D22+D23+D24+D25+D26</f>
        <v>61247000</v>
      </c>
      <c r="E28" s="890">
        <v>0</v>
      </c>
      <c r="F28" s="307"/>
      <c r="G28" s="922" t="s">
        <v>349</v>
      </c>
      <c r="H28" s="922"/>
      <c r="I28" s="308">
        <f>I22+I24</f>
        <v>34629000</v>
      </c>
      <c r="J28" s="308">
        <f>J22+J24</f>
        <v>34759000</v>
      </c>
      <c r="K28" s="890">
        <f>J28/I28</f>
        <v>1.0037540789511681</v>
      </c>
    </row>
    <row r="29" spans="1:11" ht="21.75" customHeight="1" x14ac:dyDescent="0.25">
      <c r="F29" s="302"/>
      <c r="G29" s="309"/>
      <c r="H29" s="310"/>
      <c r="I29" s="131"/>
      <c r="J29" s="131"/>
      <c r="K29" s="281"/>
    </row>
    <row r="30" spans="1:11" ht="12" customHeight="1" thickBot="1" x14ac:dyDescent="0.3">
      <c r="A30" s="306"/>
      <c r="B30" s="4"/>
      <c r="C30" s="294"/>
      <c r="D30" s="294"/>
      <c r="E30" s="706"/>
      <c r="F30" s="298"/>
      <c r="K30" s="706"/>
    </row>
    <row r="31" spans="1:11" ht="16.5" thickBot="1" x14ac:dyDescent="0.3">
      <c r="A31" s="919" t="s">
        <v>820</v>
      </c>
      <c r="B31" s="919"/>
      <c r="C31" s="303">
        <f>C21+C28+C30</f>
        <v>98626510</v>
      </c>
      <c r="D31" s="303">
        <f>D21+D28+D30</f>
        <v>109244160</v>
      </c>
      <c r="E31" s="890">
        <f>D31/C31</f>
        <v>1.1076551324790871</v>
      </c>
      <c r="F31" s="307"/>
      <c r="G31" s="922" t="s">
        <v>881</v>
      </c>
      <c r="H31" s="922"/>
      <c r="I31" s="308">
        <f>I21+I28+I29</f>
        <v>106337598</v>
      </c>
      <c r="J31" s="308">
        <f>J21+J28+J29</f>
        <v>117257105</v>
      </c>
      <c r="K31" s="890">
        <f>J31/I31</f>
        <v>1.1026871699697411</v>
      </c>
    </row>
    <row r="32" spans="1:11" ht="15.75" x14ac:dyDescent="0.25">
      <c r="A32" s="917" t="s">
        <v>952</v>
      </c>
      <c r="B32" s="917"/>
      <c r="C32" s="294">
        <f>'1a'!H138</f>
        <v>13610000</v>
      </c>
      <c r="D32" s="294">
        <f>'1a'!I138</f>
        <v>13610000</v>
      </c>
      <c r="E32" s="706">
        <v>0</v>
      </c>
      <c r="F32" s="298"/>
      <c r="G32" s="918" t="s">
        <v>953</v>
      </c>
      <c r="H32" s="918"/>
      <c r="I32" s="131">
        <f>'3'!C96</f>
        <v>13910000</v>
      </c>
      <c r="J32" s="131">
        <f>'3'!D96</f>
        <v>13910000</v>
      </c>
      <c r="K32" s="889">
        <v>0</v>
      </c>
    </row>
    <row r="33" spans="1:12" ht="15.75" x14ac:dyDescent="0.25">
      <c r="A33" s="927" t="s">
        <v>882</v>
      </c>
      <c r="B33" s="927"/>
      <c r="C33" s="294">
        <f>'1a'!H141</f>
        <v>8937068</v>
      </c>
      <c r="D33" s="294">
        <f>'1a'!I141</f>
        <v>9238925</v>
      </c>
      <c r="E33" s="706">
        <f>D33/C33</f>
        <v>1.0337758423679893</v>
      </c>
      <c r="G33" s="928" t="s">
        <v>878</v>
      </c>
      <c r="H33" s="928"/>
      <c r="I33" s="131">
        <f>'2c'!O43</f>
        <v>925980</v>
      </c>
      <c r="J33" s="131">
        <f>'2c'!V43</f>
        <v>925980</v>
      </c>
      <c r="K33" s="706">
        <f>J33/I33</f>
        <v>1</v>
      </c>
    </row>
    <row r="34" spans="1:12" ht="15.75" x14ac:dyDescent="0.25">
      <c r="A34" s="306" t="s">
        <v>866</v>
      </c>
      <c r="B34" s="832"/>
      <c r="C34" s="294">
        <f>'1a'!H146</f>
        <v>0</v>
      </c>
      <c r="D34" s="294">
        <f>'1a'!I146</f>
        <v>0</v>
      </c>
      <c r="E34" s="281">
        <v>0</v>
      </c>
      <c r="G34" s="927" t="s">
        <v>868</v>
      </c>
      <c r="H34" s="927"/>
      <c r="I34" s="131">
        <f>'2c'!O44</f>
        <v>0</v>
      </c>
      <c r="J34" s="131">
        <f>'2c'!V44</f>
        <v>0</v>
      </c>
      <c r="K34" s="281">
        <v>0</v>
      </c>
    </row>
    <row r="35" spans="1:12" ht="17.25" customHeight="1" thickBot="1" x14ac:dyDescent="0.3">
      <c r="A35" s="306"/>
      <c r="B35" s="885"/>
      <c r="C35" s="294"/>
      <c r="D35" s="294"/>
      <c r="G35" s="297"/>
      <c r="H35" s="4"/>
      <c r="I35" s="131"/>
      <c r="J35" s="131"/>
      <c r="K35" s="281"/>
    </row>
    <row r="36" spans="1:12" ht="16.5" thickBot="1" x14ac:dyDescent="0.3">
      <c r="A36" s="919" t="s">
        <v>351</v>
      </c>
      <c r="B36" s="919"/>
      <c r="C36" s="303">
        <f>C31+C32+C33+C34</f>
        <v>121173578</v>
      </c>
      <c r="D36" s="303">
        <f>D31+D32+D33+D34</f>
        <v>132093085</v>
      </c>
      <c r="E36" s="890">
        <f>D36/C36</f>
        <v>1.090114587521712</v>
      </c>
      <c r="F36" s="307"/>
      <c r="G36" s="922" t="s">
        <v>352</v>
      </c>
      <c r="H36" s="922"/>
      <c r="I36" s="308">
        <f>I31+I32+I33</f>
        <v>121173578</v>
      </c>
      <c r="J36" s="308">
        <f>SUM(J31,J32,J33)</f>
        <v>132093085</v>
      </c>
      <c r="K36" s="890">
        <f>J36/I36</f>
        <v>1.090114587521712</v>
      </c>
    </row>
    <row r="37" spans="1:12" ht="15.75" hidden="1" x14ac:dyDescent="0.25">
      <c r="A37" s="311"/>
      <c r="B37" s="311"/>
      <c r="E37" s="313"/>
      <c r="F37" s="298"/>
      <c r="G37" s="315"/>
      <c r="H37" s="311"/>
      <c r="I37" s="314"/>
      <c r="J37" s="314">
        <f>D36-J36</f>
        <v>0</v>
      </c>
      <c r="K37" s="314">
        <f>E36-K36</f>
        <v>0</v>
      </c>
    </row>
    <row r="38" spans="1:12" ht="15.75" x14ac:dyDescent="0.25">
      <c r="A38" s="311"/>
      <c r="B38" s="311"/>
      <c r="C38" s="312"/>
      <c r="D38" s="312">
        <f>D36-C36</f>
        <v>10919507</v>
      </c>
      <c r="E38" s="313"/>
      <c r="F38" s="298"/>
      <c r="G38" s="315"/>
      <c r="H38" s="311"/>
      <c r="I38" s="314"/>
      <c r="J38" s="299">
        <f>J36-D36</f>
        <v>0</v>
      </c>
      <c r="K38" s="281"/>
    </row>
    <row r="39" spans="1:12" ht="15.75" hidden="1" x14ac:dyDescent="0.25">
      <c r="A39" s="311"/>
      <c r="B39" s="311"/>
      <c r="C39" s="312"/>
      <c r="D39" s="312"/>
      <c r="E39" s="313"/>
      <c r="F39" s="298"/>
      <c r="G39" s="300"/>
      <c r="H39" s="300"/>
      <c r="J39" s="314">
        <f>J36-D36</f>
        <v>0</v>
      </c>
      <c r="K39" s="281"/>
    </row>
    <row r="40" spans="1:12" ht="15.75" x14ac:dyDescent="0.25">
      <c r="A40" s="301"/>
      <c r="B40" s="301"/>
      <c r="C40" s="316"/>
      <c r="D40" s="316"/>
      <c r="E40" s="313"/>
      <c r="F40" s="302"/>
      <c r="G40" s="301"/>
      <c r="H40" s="301"/>
      <c r="I40" s="317"/>
      <c r="J40" s="317"/>
      <c r="K40" s="281"/>
      <c r="L40" s="299"/>
    </row>
    <row r="41" spans="1:12" ht="15.75" x14ac:dyDescent="0.25">
      <c r="A41" s="301"/>
      <c r="B41" s="301"/>
      <c r="C41" s="317"/>
      <c r="D41" s="317"/>
      <c r="E41" s="313"/>
      <c r="F41" s="318"/>
      <c r="G41" s="301"/>
      <c r="H41" s="301"/>
      <c r="I41" s="317"/>
      <c r="J41" s="317"/>
      <c r="K41" s="281"/>
    </row>
    <row r="42" spans="1:12" ht="15.75" x14ac:dyDescent="0.25">
      <c r="A42" s="319"/>
      <c r="B42" s="301"/>
      <c r="C42" s="314"/>
      <c r="D42" s="314"/>
      <c r="E42" s="313"/>
      <c r="F42" s="318"/>
      <c r="G42" s="311"/>
      <c r="H42" s="301"/>
      <c r="I42" s="314"/>
      <c r="J42" s="314"/>
      <c r="K42" s="281"/>
    </row>
    <row r="43" spans="1:12" ht="15.75" x14ac:dyDescent="0.25">
      <c r="A43" s="320"/>
      <c r="B43" s="320"/>
      <c r="C43" s="314"/>
      <c r="D43" s="314"/>
      <c r="E43" s="313"/>
      <c r="F43" s="321"/>
      <c r="G43" s="315"/>
      <c r="H43" s="311"/>
      <c r="I43" s="315"/>
      <c r="J43" s="314"/>
      <c r="K43" s="281"/>
    </row>
    <row r="44" spans="1:12" ht="15.75" x14ac:dyDescent="0.25">
      <c r="A44" s="320"/>
      <c r="B44" s="320"/>
      <c r="C44" s="314"/>
      <c r="D44" s="314"/>
      <c r="E44" s="313"/>
      <c r="F44" s="321"/>
      <c r="G44" s="311"/>
      <c r="H44" s="311"/>
      <c r="I44" s="311"/>
      <c r="J44" s="311"/>
      <c r="K44" s="281"/>
    </row>
    <row r="45" spans="1:12" ht="15.75" x14ac:dyDescent="0.25">
      <c r="A45" s="320"/>
      <c r="B45" s="320"/>
      <c r="C45" s="314"/>
      <c r="D45" s="314"/>
      <c r="E45" s="313"/>
      <c r="F45" s="321"/>
      <c r="G45" s="311"/>
      <c r="H45" s="311"/>
      <c r="I45" s="311"/>
      <c r="J45" s="311"/>
      <c r="K45" s="281"/>
    </row>
    <row r="46" spans="1:12" ht="15.75" x14ac:dyDescent="0.25">
      <c r="A46" s="319"/>
      <c r="B46" s="319"/>
      <c r="C46" s="314"/>
      <c r="D46" s="314"/>
      <c r="E46" s="313"/>
      <c r="F46" s="321"/>
      <c r="G46" s="311"/>
      <c r="H46" s="311"/>
      <c r="I46" s="311"/>
      <c r="J46" s="314"/>
      <c r="K46" s="281"/>
    </row>
    <row r="47" spans="1:12" ht="15.75" x14ac:dyDescent="0.25">
      <c r="A47" s="322"/>
      <c r="B47" s="311"/>
      <c r="C47" s="317"/>
      <c r="D47" s="317"/>
      <c r="E47" s="313"/>
      <c r="F47" s="318"/>
      <c r="G47" s="301"/>
      <c r="H47" s="301"/>
      <c r="I47" s="317"/>
      <c r="J47" s="317"/>
      <c r="K47" s="281"/>
    </row>
    <row r="48" spans="1:12" x14ac:dyDescent="0.2">
      <c r="A48" s="293"/>
      <c r="B48" s="293"/>
      <c r="C48" s="293"/>
      <c r="D48" s="293"/>
      <c r="E48" s="707"/>
      <c r="F48" s="315"/>
      <c r="G48" s="315"/>
      <c r="H48" s="315"/>
      <c r="I48" s="315"/>
      <c r="J48" s="315"/>
    </row>
    <row r="49" spans="1:10" x14ac:dyDescent="0.2">
      <c r="A49" s="293"/>
      <c r="B49" s="293"/>
      <c r="C49" s="293"/>
      <c r="D49" s="293"/>
      <c r="E49" s="708"/>
      <c r="F49" s="315"/>
      <c r="G49" s="315"/>
      <c r="H49" s="315"/>
      <c r="I49" s="315"/>
      <c r="J49" s="315"/>
    </row>
    <row r="50" spans="1:10" x14ac:dyDescent="0.2">
      <c r="A50" s="315"/>
      <c r="B50" s="315"/>
      <c r="C50" s="315"/>
      <c r="D50" s="315"/>
      <c r="E50" s="707"/>
      <c r="F50" s="315"/>
      <c r="G50" s="315"/>
      <c r="H50" s="315"/>
      <c r="I50" s="315"/>
      <c r="J50" s="315"/>
    </row>
    <row r="51" spans="1:10" x14ac:dyDescent="0.2">
      <c r="A51" s="315"/>
      <c r="B51" s="315"/>
      <c r="C51" s="315"/>
      <c r="D51" s="315"/>
      <c r="E51" s="707"/>
      <c r="F51" s="315"/>
      <c r="G51" s="315"/>
      <c r="H51" s="315"/>
      <c r="I51" s="315"/>
      <c r="J51" s="315"/>
    </row>
    <row r="52" spans="1:10" x14ac:dyDescent="0.2">
      <c r="A52" s="315"/>
      <c r="B52" s="315"/>
      <c r="C52" s="315"/>
      <c r="D52" s="315"/>
      <c r="E52" s="707"/>
      <c r="F52" s="315"/>
      <c r="G52" s="315"/>
      <c r="H52" s="315"/>
      <c r="I52" s="315"/>
      <c r="J52" s="315"/>
    </row>
    <row r="53" spans="1:10" x14ac:dyDescent="0.2">
      <c r="A53" s="315"/>
      <c r="B53" s="315"/>
      <c r="C53" s="315"/>
      <c r="D53" s="315"/>
      <c r="E53" s="707"/>
      <c r="F53" s="315"/>
      <c r="G53" s="315"/>
      <c r="H53" s="315"/>
      <c r="I53" s="315"/>
      <c r="J53" s="315"/>
    </row>
    <row r="54" spans="1:10" x14ac:dyDescent="0.2">
      <c r="A54" s="315"/>
      <c r="B54" s="315"/>
      <c r="C54" s="315"/>
      <c r="D54" s="315"/>
      <c r="E54" s="707"/>
      <c r="F54" s="315"/>
      <c r="G54" s="315"/>
      <c r="H54" s="315"/>
      <c r="I54" s="315"/>
      <c r="J54" s="315"/>
    </row>
    <row r="55" spans="1:10" x14ac:dyDescent="0.2">
      <c r="A55" s="315"/>
      <c r="B55" s="315"/>
      <c r="C55" s="315"/>
      <c r="D55" s="315"/>
      <c r="E55" s="707"/>
      <c r="F55" s="315"/>
      <c r="G55" s="315"/>
      <c r="H55" s="315"/>
      <c r="I55" s="315"/>
      <c r="J55" s="315"/>
    </row>
    <row r="56" spans="1:10" x14ac:dyDescent="0.2">
      <c r="A56" s="315"/>
      <c r="B56" s="315"/>
      <c r="C56" s="315"/>
      <c r="D56" s="315"/>
      <c r="E56" s="707"/>
      <c r="F56" s="315"/>
      <c r="G56" s="315"/>
      <c r="H56" s="315"/>
      <c r="I56" s="315"/>
      <c r="J56" s="315"/>
    </row>
    <row r="57" spans="1:10" x14ac:dyDescent="0.2">
      <c r="A57" s="315"/>
      <c r="B57" s="315"/>
      <c r="C57" s="315"/>
      <c r="D57" s="315"/>
      <c r="E57" s="707"/>
      <c r="F57" s="315"/>
      <c r="G57" s="315"/>
      <c r="H57" s="315"/>
      <c r="I57" s="315"/>
      <c r="J57" s="315"/>
    </row>
    <row r="58" spans="1:10" x14ac:dyDescent="0.2">
      <c r="A58" s="315"/>
      <c r="B58" s="315"/>
      <c r="C58" s="315"/>
      <c r="D58" s="315"/>
      <c r="E58" s="707"/>
      <c r="F58" s="315"/>
      <c r="G58" s="315"/>
      <c r="H58" s="315"/>
      <c r="I58" s="315"/>
      <c r="J58" s="315"/>
    </row>
    <row r="59" spans="1:10" x14ac:dyDescent="0.2">
      <c r="A59" s="315"/>
      <c r="B59" s="315"/>
      <c r="C59" s="315"/>
      <c r="D59" s="315"/>
      <c r="E59" s="707"/>
      <c r="F59" s="315"/>
      <c r="G59" s="315"/>
      <c r="H59" s="315"/>
      <c r="I59" s="315"/>
      <c r="J59" s="315"/>
    </row>
    <row r="60" spans="1:10" x14ac:dyDescent="0.2">
      <c r="A60" s="315"/>
      <c r="B60" s="315"/>
      <c r="C60" s="315"/>
      <c r="D60" s="315"/>
      <c r="E60" s="707"/>
      <c r="F60" s="315"/>
      <c r="G60" s="315"/>
      <c r="H60" s="315"/>
      <c r="I60" s="315"/>
      <c r="J60" s="315"/>
    </row>
    <row r="61" spans="1:10" x14ac:dyDescent="0.2">
      <c r="A61" s="315"/>
      <c r="B61" s="315"/>
      <c r="C61" s="315"/>
      <c r="D61" s="315"/>
      <c r="E61" s="707"/>
      <c r="F61" s="315"/>
      <c r="G61" s="315"/>
      <c r="H61" s="315"/>
      <c r="I61" s="315"/>
      <c r="J61" s="315"/>
    </row>
    <row r="62" spans="1:10" x14ac:dyDescent="0.2">
      <c r="A62" s="315"/>
      <c r="B62" s="315"/>
      <c r="C62" s="315"/>
      <c r="D62" s="315"/>
      <c r="E62" s="707"/>
      <c r="F62" s="315"/>
      <c r="G62" s="315"/>
      <c r="H62" s="315"/>
      <c r="I62" s="315"/>
      <c r="J62" s="315"/>
    </row>
    <row r="63" spans="1:10" x14ac:dyDescent="0.2">
      <c r="A63" s="315"/>
      <c r="B63" s="315"/>
      <c r="C63" s="315"/>
      <c r="D63" s="315"/>
      <c r="E63" s="707"/>
      <c r="F63" s="315"/>
      <c r="G63" s="315"/>
      <c r="H63" s="315"/>
      <c r="I63" s="315"/>
      <c r="J63" s="315"/>
    </row>
    <row r="64" spans="1:10" x14ac:dyDescent="0.2">
      <c r="A64" s="315"/>
      <c r="B64" s="315"/>
      <c r="C64" s="315"/>
      <c r="D64" s="315"/>
      <c r="E64" s="707"/>
      <c r="F64" s="315"/>
      <c r="G64" s="315"/>
      <c r="H64" s="315"/>
      <c r="I64" s="315"/>
      <c r="J64" s="315"/>
    </row>
    <row r="65" spans="1:10" x14ac:dyDescent="0.2">
      <c r="A65" s="315"/>
      <c r="B65" s="315"/>
      <c r="C65" s="315"/>
      <c r="D65" s="315"/>
      <c r="E65" s="707"/>
      <c r="F65" s="315"/>
      <c r="G65" s="315"/>
      <c r="H65" s="315"/>
      <c r="I65" s="315"/>
      <c r="J65" s="315"/>
    </row>
    <row r="66" spans="1:10" x14ac:dyDescent="0.2">
      <c r="A66" s="315"/>
      <c r="B66" s="315"/>
      <c r="C66" s="315"/>
      <c r="D66" s="315"/>
      <c r="E66" s="707"/>
      <c r="F66" s="315"/>
      <c r="G66" s="315"/>
      <c r="H66" s="315"/>
      <c r="I66" s="315"/>
      <c r="J66" s="315"/>
    </row>
    <row r="67" spans="1:10" x14ac:dyDescent="0.2">
      <c r="A67" s="315"/>
      <c r="B67" s="315"/>
      <c r="C67" s="315"/>
      <c r="D67" s="315"/>
      <c r="E67" s="707"/>
      <c r="F67" s="315"/>
      <c r="G67" s="315"/>
      <c r="H67" s="315"/>
      <c r="I67" s="315"/>
      <c r="J67" s="315"/>
    </row>
    <row r="68" spans="1:10" x14ac:dyDescent="0.2">
      <c r="A68" s="315"/>
      <c r="B68" s="315"/>
      <c r="C68" s="315"/>
      <c r="D68" s="315"/>
      <c r="E68" s="707"/>
      <c r="F68" s="315"/>
      <c r="G68" s="315"/>
      <c r="H68" s="315"/>
      <c r="I68" s="315"/>
      <c r="J68" s="315"/>
    </row>
    <row r="69" spans="1:10" x14ac:dyDescent="0.2">
      <c r="A69" s="315"/>
      <c r="B69" s="315"/>
      <c r="C69" s="315"/>
      <c r="D69" s="315"/>
      <c r="E69" s="707"/>
      <c r="F69" s="315"/>
      <c r="G69" s="315"/>
      <c r="H69" s="315"/>
      <c r="I69" s="315"/>
      <c r="J69" s="315"/>
    </row>
    <row r="70" spans="1:10" x14ac:dyDescent="0.2">
      <c r="A70" s="315"/>
      <c r="B70" s="315"/>
      <c r="C70" s="315"/>
      <c r="D70" s="315"/>
      <c r="E70" s="707"/>
      <c r="F70" s="315"/>
      <c r="G70" s="315"/>
      <c r="H70" s="315"/>
      <c r="I70" s="315"/>
      <c r="J70" s="315"/>
    </row>
    <row r="71" spans="1:10" x14ac:dyDescent="0.2">
      <c r="A71" s="315"/>
      <c r="B71" s="315"/>
      <c r="C71" s="315"/>
      <c r="D71" s="315"/>
      <c r="E71" s="707"/>
      <c r="F71" s="315"/>
      <c r="G71" s="315"/>
      <c r="H71" s="315"/>
      <c r="I71" s="315"/>
      <c r="J71" s="315"/>
    </row>
    <row r="72" spans="1:10" x14ac:dyDescent="0.2">
      <c r="A72" s="315"/>
      <c r="B72" s="315"/>
      <c r="C72" s="315"/>
      <c r="D72" s="315"/>
      <c r="E72" s="707"/>
      <c r="F72" s="315"/>
      <c r="G72" s="315"/>
      <c r="H72" s="315"/>
      <c r="I72" s="315"/>
      <c r="J72" s="315"/>
    </row>
    <row r="73" spans="1:10" x14ac:dyDescent="0.2">
      <c r="A73" s="315"/>
      <c r="B73" s="315"/>
      <c r="C73" s="315"/>
      <c r="D73" s="315"/>
      <c r="E73" s="707"/>
      <c r="F73" s="315"/>
      <c r="G73" s="315"/>
      <c r="H73" s="315"/>
      <c r="I73" s="315"/>
      <c r="J73" s="315"/>
    </row>
    <row r="74" spans="1:10" x14ac:dyDescent="0.2">
      <c r="A74" s="315"/>
      <c r="B74" s="315"/>
      <c r="C74" s="315"/>
      <c r="D74" s="315"/>
      <c r="E74" s="707"/>
      <c r="F74" s="315"/>
      <c r="G74" s="315"/>
      <c r="H74" s="315"/>
      <c r="I74" s="315"/>
      <c r="J74" s="315"/>
    </row>
    <row r="75" spans="1:10" x14ac:dyDescent="0.2">
      <c r="A75" s="315"/>
      <c r="B75" s="315"/>
      <c r="C75" s="315"/>
      <c r="D75" s="315"/>
      <c r="E75" s="707"/>
      <c r="F75" s="315"/>
      <c r="G75" s="315"/>
      <c r="H75" s="315"/>
      <c r="I75" s="315"/>
      <c r="J75" s="315"/>
    </row>
    <row r="76" spans="1:10" x14ac:dyDescent="0.2">
      <c r="A76" s="315"/>
      <c r="B76" s="315"/>
      <c r="C76" s="315"/>
      <c r="D76" s="315"/>
      <c r="E76" s="707"/>
      <c r="F76" s="315"/>
      <c r="G76" s="315"/>
      <c r="H76" s="315"/>
      <c r="I76" s="315"/>
      <c r="J76" s="315"/>
    </row>
    <row r="77" spans="1:10" x14ac:dyDescent="0.2">
      <c r="A77" s="315"/>
      <c r="B77" s="315"/>
      <c r="C77" s="315"/>
      <c r="D77" s="315"/>
      <c r="E77" s="707"/>
      <c r="F77" s="315"/>
      <c r="G77" s="315"/>
      <c r="H77" s="315"/>
      <c r="I77" s="315"/>
      <c r="J77" s="315"/>
    </row>
    <row r="78" spans="1:10" x14ac:dyDescent="0.2">
      <c r="A78" s="315"/>
      <c r="B78" s="315"/>
      <c r="C78" s="315"/>
      <c r="D78" s="315"/>
      <c r="E78" s="707"/>
      <c r="F78" s="315"/>
      <c r="G78" s="315"/>
      <c r="H78" s="315"/>
      <c r="I78" s="315"/>
      <c r="J78" s="315"/>
    </row>
    <row r="79" spans="1:10" x14ac:dyDescent="0.2">
      <c r="A79" s="315"/>
      <c r="B79" s="315"/>
      <c r="C79" s="315"/>
      <c r="D79" s="315"/>
      <c r="E79" s="707"/>
      <c r="F79" s="315"/>
      <c r="G79" s="315"/>
      <c r="H79" s="315"/>
      <c r="I79" s="315"/>
      <c r="J79" s="315"/>
    </row>
    <row r="80" spans="1:10" x14ac:dyDescent="0.2">
      <c r="A80" s="315"/>
      <c r="B80" s="315"/>
      <c r="C80" s="315"/>
      <c r="D80" s="315"/>
      <c r="E80" s="707"/>
      <c r="F80" s="315"/>
      <c r="G80" s="315"/>
      <c r="H80" s="315"/>
      <c r="I80" s="315"/>
      <c r="J80" s="315"/>
    </row>
    <row r="81" spans="1:10" x14ac:dyDescent="0.2">
      <c r="A81" s="315"/>
      <c r="B81" s="315"/>
      <c r="C81" s="315"/>
      <c r="D81" s="315"/>
      <c r="E81" s="707"/>
      <c r="F81" s="315"/>
      <c r="G81" s="315"/>
      <c r="H81" s="315"/>
      <c r="I81" s="315"/>
      <c r="J81" s="315"/>
    </row>
    <row r="82" spans="1:10" x14ac:dyDescent="0.2">
      <c r="A82" s="315"/>
      <c r="B82" s="315"/>
      <c r="C82" s="315"/>
      <c r="D82" s="315"/>
      <c r="E82" s="707"/>
      <c r="F82" s="315"/>
      <c r="G82" s="315"/>
      <c r="H82" s="315"/>
      <c r="I82" s="315"/>
      <c r="J82" s="315"/>
    </row>
    <row r="83" spans="1:10" x14ac:dyDescent="0.2">
      <c r="A83" s="315"/>
      <c r="B83" s="315"/>
      <c r="C83" s="315"/>
      <c r="D83" s="315"/>
      <c r="E83" s="707"/>
      <c r="F83" s="315"/>
      <c r="G83" s="315"/>
      <c r="H83" s="315"/>
      <c r="I83" s="315"/>
      <c r="J83" s="315"/>
    </row>
    <row r="84" spans="1:10" x14ac:dyDescent="0.2">
      <c r="A84" s="315"/>
      <c r="B84" s="315"/>
      <c r="C84" s="315"/>
      <c r="D84" s="315"/>
      <c r="E84" s="707"/>
      <c r="F84" s="315"/>
      <c r="G84" s="315"/>
      <c r="H84" s="315"/>
      <c r="I84" s="315"/>
      <c r="J84" s="315"/>
    </row>
    <row r="85" spans="1:10" x14ac:dyDescent="0.2">
      <c r="A85" s="315"/>
      <c r="B85" s="315"/>
      <c r="C85" s="315"/>
      <c r="D85" s="315"/>
      <c r="E85" s="707"/>
      <c r="F85" s="315"/>
      <c r="G85" s="315"/>
      <c r="H85" s="315"/>
      <c r="I85" s="315"/>
      <c r="J85" s="315"/>
    </row>
    <row r="86" spans="1:10" x14ac:dyDescent="0.2">
      <c r="A86" s="315"/>
      <c r="B86" s="315"/>
      <c r="C86" s="315"/>
      <c r="D86" s="315"/>
      <c r="E86" s="707"/>
      <c r="F86" s="315"/>
      <c r="G86" s="315"/>
      <c r="H86" s="315"/>
      <c r="I86" s="315"/>
      <c r="J86" s="315"/>
    </row>
    <row r="87" spans="1:10" x14ac:dyDescent="0.2">
      <c r="A87" s="315"/>
      <c r="B87" s="315"/>
      <c r="C87" s="315"/>
      <c r="D87" s="315"/>
      <c r="E87" s="707"/>
      <c r="F87" s="315"/>
      <c r="G87" s="315"/>
      <c r="H87" s="315"/>
      <c r="I87" s="315"/>
      <c r="J87" s="315"/>
    </row>
    <row r="88" spans="1:10" x14ac:dyDescent="0.2">
      <c r="A88" s="315"/>
      <c r="B88" s="315"/>
      <c r="C88" s="315"/>
      <c r="D88" s="315"/>
      <c r="E88" s="707"/>
      <c r="F88" s="315"/>
      <c r="G88" s="315"/>
      <c r="H88" s="315"/>
      <c r="I88" s="315"/>
      <c r="J88" s="315"/>
    </row>
  </sheetData>
  <mergeCells count="19">
    <mergeCell ref="A33:B33"/>
    <mergeCell ref="G33:H33"/>
    <mergeCell ref="G34:H34"/>
    <mergeCell ref="A36:B36"/>
    <mergeCell ref="G36:H36"/>
    <mergeCell ref="A1:K1"/>
    <mergeCell ref="A2:K2"/>
    <mergeCell ref="A3:K3"/>
    <mergeCell ref="A4:K4"/>
    <mergeCell ref="A5:B5"/>
    <mergeCell ref="G5:H5"/>
    <mergeCell ref="A32:B32"/>
    <mergeCell ref="G32:H32"/>
    <mergeCell ref="A21:B21"/>
    <mergeCell ref="G21:H21"/>
    <mergeCell ref="A28:B28"/>
    <mergeCell ref="G28:H28"/>
    <mergeCell ref="A31:B31"/>
    <mergeCell ref="G31:H31"/>
  </mergeCells>
  <pageMargins left="0.51181102362204722" right="0.11811023622047245" top="0.15748031496062992" bottom="0.15748031496062992" header="0.31496062992125984" footer="0.31496062992125984"/>
  <pageSetup paperSize="9" scale="72" orientation="landscape" r:id="rId1"/>
  <colBreaks count="1" manualBreakCount="1">
    <brk id="11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A4" sqref="A4"/>
    </sheetView>
  </sheetViews>
  <sheetFormatPr defaultRowHeight="12.75" x14ac:dyDescent="0.2"/>
  <cols>
    <col min="1" max="1" width="4.28515625" style="183" customWidth="1"/>
    <col min="2" max="2" width="39.28515625" style="5" customWidth="1"/>
    <col min="3" max="3" width="10.85546875" style="5" customWidth="1"/>
    <col min="4" max="4" width="4.85546875" style="5" customWidth="1"/>
    <col min="5" max="5" width="3.28515625" style="5" customWidth="1"/>
    <col min="6" max="6" width="3.140625" style="5" customWidth="1"/>
    <col min="7" max="7" width="5.85546875" style="162" customWidth="1"/>
    <col min="8" max="8" width="3.85546875" style="5" customWidth="1"/>
    <col min="9" max="9" width="26.85546875" style="5" customWidth="1"/>
    <col min="10" max="10" width="19.28515625" style="5" customWidth="1"/>
    <col min="11" max="16384" width="9.140625" style="5"/>
  </cols>
  <sheetData>
    <row r="1" spans="1:10" ht="24" customHeight="1" x14ac:dyDescent="0.25">
      <c r="A1" s="1057" t="s">
        <v>45</v>
      </c>
      <c r="B1" s="1057"/>
      <c r="C1" s="1057"/>
      <c r="D1" s="1057"/>
      <c r="E1" s="1057"/>
      <c r="F1" s="1057"/>
      <c r="G1" s="1057"/>
      <c r="H1" s="1057"/>
      <c r="I1" s="1057"/>
      <c r="J1" s="1057"/>
    </row>
    <row r="2" spans="1:10" ht="16.5" x14ac:dyDescent="0.25">
      <c r="A2" s="1058" t="s">
        <v>154</v>
      </c>
      <c r="B2" s="1058"/>
      <c r="C2" s="1058"/>
      <c r="D2" s="1058"/>
      <c r="E2" s="1058"/>
      <c r="F2" s="1058"/>
      <c r="G2" s="1058"/>
      <c r="H2" s="1058"/>
      <c r="I2" s="1058"/>
      <c r="J2" s="1058"/>
    </row>
    <row r="3" spans="1:10" ht="16.5" x14ac:dyDescent="0.25">
      <c r="A3" s="1058" t="s">
        <v>316</v>
      </c>
      <c r="B3" s="1058"/>
      <c r="C3" s="1058"/>
      <c r="D3" s="1058"/>
      <c r="E3" s="1058"/>
      <c r="F3" s="1058"/>
      <c r="G3" s="1058"/>
      <c r="H3" s="1058"/>
      <c r="I3" s="1058"/>
      <c r="J3" s="1058"/>
    </row>
    <row r="4" spans="1:10" ht="10.5" customHeight="1" x14ac:dyDescent="0.3">
      <c r="A4" s="444"/>
      <c r="B4" s="444"/>
      <c r="C4" s="444"/>
      <c r="D4" s="444"/>
      <c r="E4" s="444"/>
      <c r="F4" s="444"/>
      <c r="G4" s="444"/>
      <c r="H4" s="444"/>
      <c r="I4" s="444"/>
      <c r="J4" s="444"/>
    </row>
    <row r="5" spans="1:10" ht="24" customHeight="1" thickBot="1" x14ac:dyDescent="0.25">
      <c r="J5" s="503" t="s">
        <v>478</v>
      </c>
    </row>
    <row r="6" spans="1:10" s="128" customFormat="1" ht="16.5" customHeight="1" x14ac:dyDescent="0.25">
      <c r="A6" s="449" t="s">
        <v>13</v>
      </c>
      <c r="B6" s="450" t="s">
        <v>447</v>
      </c>
      <c r="C6" s="451">
        <v>6684</v>
      </c>
      <c r="D6" s="452" t="s">
        <v>197</v>
      </c>
      <c r="E6" s="453"/>
      <c r="F6" s="450"/>
      <c r="G6" s="454">
        <v>1623</v>
      </c>
      <c r="H6" s="467" t="s">
        <v>39</v>
      </c>
      <c r="I6" s="450" t="s">
        <v>448</v>
      </c>
      <c r="J6" s="356">
        <v>150700000</v>
      </c>
    </row>
    <row r="7" spans="1:10" s="128" customFormat="1" ht="16.5" customHeight="1" x14ac:dyDescent="0.2">
      <c r="A7" s="1054" t="s">
        <v>14</v>
      </c>
      <c r="B7" s="455"/>
      <c r="C7" s="1059" t="s">
        <v>461</v>
      </c>
      <c r="D7" s="1060"/>
      <c r="E7" s="1060"/>
      <c r="F7" s="1060"/>
      <c r="G7" s="1060"/>
      <c r="H7" s="1060"/>
      <c r="I7" s="1061"/>
      <c r="J7" s="456"/>
    </row>
    <row r="8" spans="1:10" s="128" customFormat="1" ht="16.5" customHeight="1" x14ac:dyDescent="0.25">
      <c r="A8" s="1055"/>
      <c r="B8" s="1062" t="s">
        <v>449</v>
      </c>
      <c r="C8" s="457" t="s">
        <v>450</v>
      </c>
      <c r="D8" s="458" t="s">
        <v>197</v>
      </c>
      <c r="E8" s="459">
        <v>12.4</v>
      </c>
      <c r="F8" s="455" t="s">
        <v>451</v>
      </c>
      <c r="G8" s="460">
        <v>4010</v>
      </c>
      <c r="H8" s="468" t="s">
        <v>40</v>
      </c>
      <c r="I8" s="461" t="s">
        <v>452</v>
      </c>
      <c r="J8" s="1065" t="s">
        <v>453</v>
      </c>
    </row>
    <row r="9" spans="1:10" s="128" customFormat="1" ht="16.5" customHeight="1" x14ac:dyDescent="0.25">
      <c r="A9" s="1055"/>
      <c r="B9" s="1063"/>
      <c r="C9" s="462" t="s">
        <v>454</v>
      </c>
      <c r="D9" s="458" t="s">
        <v>197</v>
      </c>
      <c r="E9" s="463"/>
      <c r="F9" s="464"/>
      <c r="G9" s="465">
        <v>886</v>
      </c>
      <c r="H9" s="468" t="s">
        <v>40</v>
      </c>
      <c r="I9" s="461" t="s">
        <v>455</v>
      </c>
      <c r="J9" s="1066"/>
    </row>
    <row r="10" spans="1:10" s="128" customFormat="1" ht="16.5" customHeight="1" x14ac:dyDescent="0.25">
      <c r="A10" s="1055"/>
      <c r="B10" s="1064"/>
      <c r="C10" s="462" t="s">
        <v>456</v>
      </c>
      <c r="D10" s="458" t="s">
        <v>197</v>
      </c>
      <c r="E10" s="463">
        <v>9</v>
      </c>
      <c r="F10" s="464" t="s">
        <v>451</v>
      </c>
      <c r="G10" s="465">
        <v>3903</v>
      </c>
      <c r="H10" s="468" t="s">
        <v>40</v>
      </c>
      <c r="I10" s="461" t="s">
        <v>452</v>
      </c>
      <c r="J10" s="1066"/>
    </row>
    <row r="11" spans="1:10" s="128" customFormat="1" ht="16.5" customHeight="1" x14ac:dyDescent="0.25">
      <c r="A11" s="1055"/>
      <c r="B11" s="483" t="s">
        <v>457</v>
      </c>
      <c r="C11" s="466" t="s">
        <v>477</v>
      </c>
      <c r="D11" s="458" t="s">
        <v>197</v>
      </c>
      <c r="E11" s="463">
        <v>4</v>
      </c>
      <c r="F11" s="464" t="s">
        <v>451</v>
      </c>
      <c r="G11" s="465">
        <v>2161</v>
      </c>
      <c r="H11" s="468" t="s">
        <v>40</v>
      </c>
      <c r="I11" s="251" t="s">
        <v>452</v>
      </c>
      <c r="J11" s="1066"/>
    </row>
    <row r="12" spans="1:10" s="128" customFormat="1" ht="16.5" customHeight="1" x14ac:dyDescent="0.25">
      <c r="A12" s="1056"/>
      <c r="B12" s="355" t="s">
        <v>458</v>
      </c>
      <c r="C12" s="466" t="s">
        <v>459</v>
      </c>
      <c r="D12" s="458" t="s">
        <v>197</v>
      </c>
      <c r="E12" s="459"/>
      <c r="F12" s="455"/>
      <c r="G12" s="460">
        <v>2107</v>
      </c>
      <c r="H12" s="468" t="s">
        <v>40</v>
      </c>
      <c r="I12" s="251" t="s">
        <v>460</v>
      </c>
      <c r="J12" s="1067"/>
    </row>
    <row r="13" spans="1:10" s="128" customFormat="1" ht="16.5" customHeight="1" x14ac:dyDescent="0.25">
      <c r="A13" s="499" t="s">
        <v>15</v>
      </c>
      <c r="B13" s="487" t="s">
        <v>466</v>
      </c>
      <c r="C13" s="488">
        <v>6646</v>
      </c>
      <c r="D13" s="489" t="s">
        <v>197</v>
      </c>
      <c r="E13" s="487"/>
      <c r="F13" s="490"/>
      <c r="G13" s="491">
        <v>2031</v>
      </c>
      <c r="H13" s="492" t="s">
        <v>40</v>
      </c>
      <c r="I13" s="44" t="s">
        <v>467</v>
      </c>
      <c r="J13" s="500">
        <v>104000000</v>
      </c>
    </row>
    <row r="14" spans="1:10" s="128" customFormat="1" ht="16.5" customHeight="1" x14ac:dyDescent="0.25">
      <c r="A14" s="499" t="s">
        <v>16</v>
      </c>
      <c r="B14" s="44" t="s">
        <v>468</v>
      </c>
      <c r="C14" s="487" t="s">
        <v>469</v>
      </c>
      <c r="D14" s="489" t="s">
        <v>197</v>
      </c>
      <c r="E14" s="487"/>
      <c r="F14" s="490"/>
      <c r="G14" s="491">
        <v>195</v>
      </c>
      <c r="H14" s="492" t="s">
        <v>40</v>
      </c>
      <c r="I14" s="44" t="s">
        <v>470</v>
      </c>
      <c r="J14" s="500">
        <v>35000000</v>
      </c>
    </row>
    <row r="15" spans="1:10" s="128" customFormat="1" ht="16.5" customHeight="1" x14ac:dyDescent="0.25">
      <c r="A15" s="499" t="s">
        <v>17</v>
      </c>
      <c r="B15" s="487" t="s">
        <v>471</v>
      </c>
      <c r="C15" s="493" t="s">
        <v>472</v>
      </c>
      <c r="D15" s="489" t="s">
        <v>197</v>
      </c>
      <c r="E15" s="487"/>
      <c r="F15" s="490"/>
      <c r="G15" s="491">
        <v>841</v>
      </c>
      <c r="H15" s="492" t="s">
        <v>40</v>
      </c>
      <c r="I15" s="44" t="s">
        <v>473</v>
      </c>
      <c r="J15" s="500">
        <v>29000000</v>
      </c>
    </row>
    <row r="16" spans="1:10" s="128" customFormat="1" ht="16.5" customHeight="1" x14ac:dyDescent="0.25">
      <c r="A16" s="499" t="s">
        <v>18</v>
      </c>
      <c r="B16" s="487" t="s">
        <v>474</v>
      </c>
      <c r="C16" s="488">
        <v>3787</v>
      </c>
      <c r="D16" s="489" t="s">
        <v>197</v>
      </c>
      <c r="E16" s="487"/>
      <c r="F16" s="490"/>
      <c r="G16" s="491">
        <v>837</v>
      </c>
      <c r="H16" s="492" t="s">
        <v>40</v>
      </c>
      <c r="I16" s="44" t="s">
        <v>460</v>
      </c>
      <c r="J16" s="500">
        <v>8370000</v>
      </c>
    </row>
    <row r="17" spans="1:10" s="128" customFormat="1" ht="16.5" customHeight="1" x14ac:dyDescent="0.25">
      <c r="A17" s="499" t="s">
        <v>19</v>
      </c>
      <c r="B17" s="487" t="s">
        <v>475</v>
      </c>
      <c r="C17" s="494" t="s">
        <v>476</v>
      </c>
      <c r="D17" s="495" t="s">
        <v>197</v>
      </c>
      <c r="E17" s="496"/>
      <c r="F17" s="496"/>
      <c r="G17" s="497">
        <v>716</v>
      </c>
      <c r="H17" s="492" t="s">
        <v>40</v>
      </c>
      <c r="I17" s="44" t="s">
        <v>460</v>
      </c>
      <c r="J17" s="500">
        <v>5600000</v>
      </c>
    </row>
    <row r="18" spans="1:10" s="128" customFormat="1" ht="16.5" customHeight="1" x14ac:dyDescent="0.25">
      <c r="A18" s="499" t="s">
        <v>20</v>
      </c>
      <c r="B18" s="487" t="s">
        <v>490</v>
      </c>
      <c r="C18" s="506">
        <v>6620</v>
      </c>
      <c r="D18" s="495" t="s">
        <v>197</v>
      </c>
      <c r="E18" s="496"/>
      <c r="F18" s="496"/>
      <c r="G18" s="497">
        <v>548</v>
      </c>
      <c r="H18" s="492" t="s">
        <v>40</v>
      </c>
      <c r="I18" s="44" t="s">
        <v>491</v>
      </c>
      <c r="J18" s="505">
        <v>50000000</v>
      </c>
    </row>
    <row r="19" spans="1:10" ht="18.75" customHeight="1" thickBot="1" x14ac:dyDescent="0.25">
      <c r="A19" s="1051" t="s">
        <v>381</v>
      </c>
      <c r="B19" s="1052"/>
      <c r="C19" s="1052"/>
      <c r="D19" s="1052"/>
      <c r="E19" s="1052"/>
      <c r="F19" s="1052"/>
      <c r="G19" s="1052"/>
      <c r="H19" s="1052"/>
      <c r="I19" s="1053"/>
      <c r="J19" s="469">
        <f>150700000+68800000+J13+J14+J15+J16+J17+J18</f>
        <v>451470000</v>
      </c>
    </row>
    <row r="21" spans="1:10" x14ac:dyDescent="0.2">
      <c r="A21" s="5"/>
      <c r="G21" s="5"/>
    </row>
    <row r="22" spans="1:10" x14ac:dyDescent="0.2">
      <c r="A22" s="5"/>
      <c r="G22" s="5"/>
    </row>
    <row r="23" spans="1:10" x14ac:dyDescent="0.2">
      <c r="A23" s="5"/>
      <c r="G23" s="5"/>
    </row>
    <row r="24" spans="1:10" x14ac:dyDescent="0.2">
      <c r="A24" s="5"/>
      <c r="G24" s="5"/>
    </row>
    <row r="25" spans="1:10" x14ac:dyDescent="0.2">
      <c r="A25" s="5"/>
      <c r="G25" s="5"/>
    </row>
    <row r="26" spans="1:10" x14ac:dyDescent="0.2">
      <c r="J26" s="498"/>
    </row>
  </sheetData>
  <mergeCells count="8">
    <mergeCell ref="A19:I19"/>
    <mergeCell ref="A7:A12"/>
    <mergeCell ref="A1:J1"/>
    <mergeCell ref="A2:J2"/>
    <mergeCell ref="A3:J3"/>
    <mergeCell ref="C7:I7"/>
    <mergeCell ref="B8:B10"/>
    <mergeCell ref="J8:J12"/>
  </mergeCells>
  <phoneticPr fontId="8" type="noConversion"/>
  <pageMargins left="0.74803149606299213" right="0.74803149606299213" top="1.2204724409448819" bottom="0.27559055118110237" header="0.15748031496062992" footer="0.19685039370078741"/>
  <pageSetup paperSize="9" scale="109" fitToWidth="0" fitToHeight="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2"/>
  <sheetViews>
    <sheetView topLeftCell="A21" workbookViewId="0">
      <selection activeCell="J21" sqref="J21"/>
    </sheetView>
  </sheetViews>
  <sheetFormatPr defaultRowHeight="12" customHeight="1" x14ac:dyDescent="0.25"/>
  <cols>
    <col min="1" max="1" width="3.85546875" style="12" customWidth="1"/>
    <col min="2" max="2" width="66.140625" style="391" customWidth="1"/>
    <col min="3" max="3" width="10.85546875" style="323" customWidth="1"/>
    <col min="4" max="4" width="10.7109375" style="413" customWidth="1"/>
    <col min="5" max="5" width="10.42578125" style="12" customWidth="1"/>
    <col min="6" max="6" width="10" style="12" customWidth="1"/>
    <col min="7" max="7" width="10.140625" style="12" customWidth="1"/>
    <col min="8" max="9" width="9.140625" style="12" customWidth="1"/>
    <col min="10" max="10" width="9.140625" style="564"/>
    <col min="11" max="16384" width="9.140625" style="12"/>
  </cols>
  <sheetData>
    <row r="1" spans="1:10" ht="15.75" x14ac:dyDescent="0.25">
      <c r="A1" s="1070" t="s">
        <v>509</v>
      </c>
      <c r="B1" s="1070"/>
      <c r="C1" s="1070"/>
      <c r="D1" s="1070"/>
      <c r="E1" s="992"/>
    </row>
    <row r="2" spans="1:10" ht="15.75" x14ac:dyDescent="0.25">
      <c r="A2" s="993" t="s">
        <v>438</v>
      </c>
      <c r="B2" s="993"/>
      <c r="C2" s="993"/>
      <c r="D2" s="993"/>
      <c r="E2" s="944"/>
    </row>
    <row r="3" spans="1:10" ht="15.75" x14ac:dyDescent="0.25">
      <c r="A3" s="993" t="str">
        <f>'1'!A3:K3</f>
        <v>2018. ÉV</v>
      </c>
      <c r="B3" s="993"/>
      <c r="C3" s="993"/>
      <c r="D3" s="993"/>
      <c r="E3" s="944"/>
      <c r="G3" s="324">
        <f>G319</f>
        <v>3873289</v>
      </c>
    </row>
    <row r="4" spans="1:10" s="33" customFormat="1" ht="12.75" x14ac:dyDescent="0.2">
      <c r="A4" s="1071" t="s">
        <v>401</v>
      </c>
      <c r="B4" s="1071"/>
      <c r="C4" s="1071"/>
      <c r="D4" s="1071"/>
      <c r="E4" s="944"/>
      <c r="G4" s="324"/>
      <c r="J4" s="565"/>
    </row>
    <row r="5" spans="1:10" s="225" customFormat="1" x14ac:dyDescent="0.2">
      <c r="A5" s="234" t="s">
        <v>204</v>
      </c>
      <c r="B5" s="380"/>
      <c r="C5" s="234"/>
      <c r="D5" s="217"/>
      <c r="J5" s="324"/>
    </row>
    <row r="6" spans="1:10" s="325" customFormat="1" ht="24" x14ac:dyDescent="0.2">
      <c r="C6" s="414" t="s">
        <v>503</v>
      </c>
      <c r="D6" s="414" t="s">
        <v>601</v>
      </c>
      <c r="E6" s="374" t="s">
        <v>334</v>
      </c>
      <c r="J6" s="566"/>
    </row>
    <row r="7" spans="1:10" s="225" customFormat="1" x14ac:dyDescent="0.2">
      <c r="A7" s="326" t="s">
        <v>231</v>
      </c>
      <c r="B7" s="381"/>
      <c r="C7" s="432"/>
      <c r="D7" s="433"/>
      <c r="E7" s="375"/>
      <c r="J7" s="324"/>
    </row>
    <row r="8" spans="1:10" s="169" customFormat="1" x14ac:dyDescent="0.2">
      <c r="A8" s="432" t="s">
        <v>13</v>
      </c>
      <c r="B8" s="286" t="s">
        <v>290</v>
      </c>
      <c r="C8" s="370">
        <v>170000</v>
      </c>
      <c r="D8" s="370">
        <v>80000</v>
      </c>
      <c r="E8" s="371">
        <f>D8/C8</f>
        <v>0.47058823529411764</v>
      </c>
      <c r="J8" s="217"/>
    </row>
    <row r="9" spans="1:10" s="169" customFormat="1" x14ac:dyDescent="0.2">
      <c r="A9" s="432" t="s">
        <v>14</v>
      </c>
      <c r="B9" s="286" t="s">
        <v>363</v>
      </c>
      <c r="C9" s="370">
        <v>9000</v>
      </c>
      <c r="D9" s="370">
        <v>0</v>
      </c>
      <c r="E9" s="371">
        <f t="shared" ref="E9:E21" si="0">D9/C9</f>
        <v>0</v>
      </c>
      <c r="J9" s="217"/>
    </row>
    <row r="10" spans="1:10" s="169" customFormat="1" x14ac:dyDescent="0.2">
      <c r="A10" s="432" t="s">
        <v>15</v>
      </c>
      <c r="B10" s="286" t="s">
        <v>224</v>
      </c>
      <c r="C10" s="370">
        <v>50000</v>
      </c>
      <c r="D10" s="370">
        <v>0</v>
      </c>
      <c r="E10" s="371">
        <f t="shared" si="0"/>
        <v>0</v>
      </c>
      <c r="J10" s="217"/>
    </row>
    <row r="11" spans="1:10" s="169" customFormat="1" x14ac:dyDescent="0.2">
      <c r="A11" s="432" t="s">
        <v>16</v>
      </c>
      <c r="B11" s="286" t="s">
        <v>297</v>
      </c>
      <c r="C11" s="370">
        <v>100000</v>
      </c>
      <c r="D11" s="370">
        <v>0</v>
      </c>
      <c r="E11" s="371">
        <f t="shared" si="0"/>
        <v>0</v>
      </c>
      <c r="J11" s="217"/>
    </row>
    <row r="12" spans="1:10" s="169" customFormat="1" x14ac:dyDescent="0.2">
      <c r="A12" s="432" t="s">
        <v>17</v>
      </c>
      <c r="B12" s="286" t="s">
        <v>353</v>
      </c>
      <c r="C12" s="370">
        <v>211000</v>
      </c>
      <c r="D12" s="370">
        <v>0</v>
      </c>
      <c r="E12" s="371">
        <f t="shared" si="0"/>
        <v>0</v>
      </c>
      <c r="J12" s="217"/>
    </row>
    <row r="13" spans="1:10" s="169" customFormat="1" x14ac:dyDescent="0.2">
      <c r="A13" s="432" t="s">
        <v>18</v>
      </c>
      <c r="B13" s="286" t="s">
        <v>223</v>
      </c>
      <c r="C13" s="370">
        <v>5000</v>
      </c>
      <c r="D13" s="370">
        <v>5000</v>
      </c>
      <c r="E13" s="371">
        <f t="shared" si="0"/>
        <v>1</v>
      </c>
      <c r="J13" s="217"/>
    </row>
    <row r="14" spans="1:10" s="169" customFormat="1" x14ac:dyDescent="0.2">
      <c r="A14" s="432" t="s">
        <v>19</v>
      </c>
      <c r="B14" s="286" t="s">
        <v>406</v>
      </c>
      <c r="C14" s="370">
        <v>28000</v>
      </c>
      <c r="D14" s="370">
        <v>0</v>
      </c>
      <c r="E14" s="371">
        <f t="shared" si="0"/>
        <v>0</v>
      </c>
      <c r="J14" s="217"/>
    </row>
    <row r="15" spans="1:10" s="169" customFormat="1" x14ac:dyDescent="0.2">
      <c r="A15" s="432" t="s">
        <v>20</v>
      </c>
      <c r="B15" s="286" t="s">
        <v>389</v>
      </c>
      <c r="C15" s="370">
        <v>24418</v>
      </c>
      <c r="D15" s="370">
        <v>0</v>
      </c>
      <c r="E15" s="371">
        <f t="shared" si="0"/>
        <v>0</v>
      </c>
      <c r="J15" s="217"/>
    </row>
    <row r="16" spans="1:10" s="169" customFormat="1" x14ac:dyDescent="0.2">
      <c r="A16" s="432" t="s">
        <v>21</v>
      </c>
      <c r="B16" s="286" t="s">
        <v>390</v>
      </c>
      <c r="C16" s="370">
        <v>103750</v>
      </c>
      <c r="D16" s="370">
        <v>0</v>
      </c>
      <c r="E16" s="371">
        <f t="shared" si="0"/>
        <v>0</v>
      </c>
      <c r="J16" s="217"/>
    </row>
    <row r="17" spans="1:10" s="169" customFormat="1" x14ac:dyDescent="0.2">
      <c r="A17" s="432" t="s">
        <v>232</v>
      </c>
      <c r="B17" s="286" t="s">
        <v>391</v>
      </c>
      <c r="C17" s="370">
        <v>12617</v>
      </c>
      <c r="D17" s="370">
        <v>0</v>
      </c>
      <c r="E17" s="371">
        <f t="shared" si="0"/>
        <v>0</v>
      </c>
      <c r="J17" s="217"/>
    </row>
    <row r="18" spans="1:10" s="169" customFormat="1" x14ac:dyDescent="0.2">
      <c r="A18" s="432" t="s">
        <v>233</v>
      </c>
      <c r="B18" s="286" t="s">
        <v>392</v>
      </c>
      <c r="C18" s="370">
        <v>12226</v>
      </c>
      <c r="D18" s="370">
        <v>0</v>
      </c>
      <c r="E18" s="371">
        <f t="shared" si="0"/>
        <v>0</v>
      </c>
      <c r="J18" s="217"/>
    </row>
    <row r="19" spans="1:10" s="169" customFormat="1" x14ac:dyDescent="0.2">
      <c r="A19" s="432" t="s">
        <v>234</v>
      </c>
      <c r="B19" s="286" t="s">
        <v>407</v>
      </c>
      <c r="C19" s="370">
        <v>21062</v>
      </c>
      <c r="D19" s="370">
        <v>0</v>
      </c>
      <c r="E19" s="371">
        <f t="shared" si="0"/>
        <v>0</v>
      </c>
      <c r="J19" s="217"/>
    </row>
    <row r="20" spans="1:10" s="169" customFormat="1" x14ac:dyDescent="0.2">
      <c r="A20" s="432" t="s">
        <v>235</v>
      </c>
      <c r="B20" s="286" t="s">
        <v>413</v>
      </c>
      <c r="C20" s="370">
        <v>600</v>
      </c>
      <c r="D20" s="370">
        <v>0</v>
      </c>
      <c r="E20" s="371">
        <f t="shared" si="0"/>
        <v>0</v>
      </c>
      <c r="J20" s="217"/>
    </row>
    <row r="21" spans="1:10" s="169" customFormat="1" x14ac:dyDescent="0.2">
      <c r="A21" s="432" t="s">
        <v>236</v>
      </c>
      <c r="B21" s="167" t="s">
        <v>431</v>
      </c>
      <c r="C21" s="370">
        <v>4500</v>
      </c>
      <c r="D21" s="370">
        <v>0</v>
      </c>
      <c r="E21" s="371">
        <f t="shared" si="0"/>
        <v>0</v>
      </c>
      <c r="J21" s="217"/>
    </row>
    <row r="22" spans="1:10" s="169" customFormat="1" x14ac:dyDescent="0.2">
      <c r="A22" s="432" t="s">
        <v>237</v>
      </c>
      <c r="B22" s="286" t="s">
        <v>610</v>
      </c>
      <c r="C22" s="370">
        <v>0</v>
      </c>
      <c r="D22" s="370">
        <v>6000</v>
      </c>
      <c r="E22" s="371">
        <v>0</v>
      </c>
      <c r="J22" s="217"/>
    </row>
    <row r="23" spans="1:10" s="169" customFormat="1" x14ac:dyDescent="0.2">
      <c r="A23" s="432" t="s">
        <v>238</v>
      </c>
      <c r="B23" s="286" t="s">
        <v>590</v>
      </c>
      <c r="C23" s="370">
        <v>3000</v>
      </c>
      <c r="D23" s="370">
        <v>3500</v>
      </c>
      <c r="E23" s="371">
        <f>D23/C23</f>
        <v>1.1666666666666667</v>
      </c>
      <c r="J23" s="217"/>
    </row>
    <row r="24" spans="1:10" s="169" customFormat="1" x14ac:dyDescent="0.2">
      <c r="A24" s="432" t="s">
        <v>55</v>
      </c>
      <c r="B24" s="432" t="s">
        <v>513</v>
      </c>
      <c r="C24" s="370">
        <v>0</v>
      </c>
      <c r="D24" s="370">
        <v>1750</v>
      </c>
      <c r="E24" s="371">
        <v>0</v>
      </c>
      <c r="J24" s="217"/>
    </row>
    <row r="25" spans="1:10" s="169" customFormat="1" x14ac:dyDescent="0.2">
      <c r="A25" s="432" t="s">
        <v>56</v>
      </c>
      <c r="B25" s="574" t="s">
        <v>515</v>
      </c>
      <c r="C25" s="370">
        <v>0</v>
      </c>
      <c r="D25" s="370">
        <v>15000</v>
      </c>
      <c r="E25" s="371">
        <v>0</v>
      </c>
      <c r="J25" s="217"/>
    </row>
    <row r="26" spans="1:10" s="169" customFormat="1" x14ac:dyDescent="0.2">
      <c r="A26" s="432" t="s">
        <v>57</v>
      </c>
      <c r="B26" s="286" t="s">
        <v>414</v>
      </c>
      <c r="C26" s="433">
        <v>8200</v>
      </c>
      <c r="D26" s="433">
        <v>8200</v>
      </c>
      <c r="E26" s="371">
        <f>D26/C26</f>
        <v>1</v>
      </c>
      <c r="J26" s="217"/>
    </row>
    <row r="27" spans="1:10" s="169" customFormat="1" x14ac:dyDescent="0.2">
      <c r="A27" s="432" t="s">
        <v>58</v>
      </c>
      <c r="B27" s="286"/>
      <c r="C27" s="370"/>
      <c r="D27" s="370"/>
      <c r="E27" s="371"/>
      <c r="J27" s="217"/>
    </row>
    <row r="28" spans="1:10" s="169" customFormat="1" x14ac:dyDescent="0.2">
      <c r="A28" s="432" t="s">
        <v>59</v>
      </c>
      <c r="B28" s="167"/>
      <c r="C28" s="370"/>
      <c r="D28" s="370"/>
      <c r="E28" s="371"/>
      <c r="J28" s="217"/>
    </row>
    <row r="29" spans="1:10" s="169" customFormat="1" x14ac:dyDescent="0.2">
      <c r="A29" s="432" t="s">
        <v>60</v>
      </c>
      <c r="B29" s="286"/>
      <c r="C29" s="370"/>
      <c r="D29" s="370"/>
      <c r="E29" s="371"/>
      <c r="J29" s="217"/>
    </row>
    <row r="30" spans="1:10" s="169" customFormat="1" x14ac:dyDescent="0.2">
      <c r="A30" s="432" t="s">
        <v>61</v>
      </c>
      <c r="B30" s="286"/>
      <c r="C30" s="370"/>
      <c r="D30" s="370"/>
      <c r="E30" s="371"/>
      <c r="J30" s="217"/>
    </row>
    <row r="31" spans="1:10" s="169" customFormat="1" ht="12.75" thickBot="1" x14ac:dyDescent="0.25">
      <c r="A31" s="432" t="s">
        <v>278</v>
      </c>
      <c r="B31" s="174"/>
      <c r="C31" s="230"/>
      <c r="D31" s="230"/>
      <c r="E31" s="335"/>
      <c r="J31" s="217"/>
    </row>
    <row r="32" spans="1:10" s="169" customFormat="1" x14ac:dyDescent="0.2">
      <c r="A32" s="425" t="s">
        <v>5</v>
      </c>
      <c r="B32" s="426"/>
      <c r="C32" s="427">
        <f>SUM(C8:C31)</f>
        <v>763373</v>
      </c>
      <c r="D32" s="427">
        <f>SUM(D8:D31)</f>
        <v>119450</v>
      </c>
      <c r="E32" s="428">
        <f t="shared" ref="E32" si="1">D32/C32</f>
        <v>0.1564765848412244</v>
      </c>
      <c r="J32" s="217"/>
    </row>
    <row r="33" spans="1:10" s="169" customFormat="1" x14ac:dyDescent="0.2">
      <c r="B33" s="174"/>
      <c r="C33" s="230"/>
      <c r="D33" s="230"/>
      <c r="J33" s="217"/>
    </row>
    <row r="34" spans="1:10" s="169" customFormat="1" x14ac:dyDescent="0.2">
      <c r="B34" s="174"/>
      <c r="C34" s="230"/>
      <c r="D34" s="230"/>
      <c r="J34" s="217"/>
    </row>
    <row r="35" spans="1:10" s="169" customFormat="1" x14ac:dyDescent="0.2">
      <c r="A35" s="327" t="s">
        <v>291</v>
      </c>
      <c r="B35" s="174"/>
      <c r="C35" s="230"/>
      <c r="D35" s="230"/>
      <c r="J35" s="217"/>
    </row>
    <row r="36" spans="1:10" s="169" customFormat="1" x14ac:dyDescent="0.2">
      <c r="A36" s="432" t="s">
        <v>13</v>
      </c>
      <c r="B36" s="286" t="s">
        <v>378</v>
      </c>
      <c r="C36" s="370">
        <v>87500</v>
      </c>
      <c r="D36" s="370">
        <v>76230</v>
      </c>
      <c r="E36" s="371">
        <f t="shared" ref="E36:E64" si="2">D36/C36</f>
        <v>0.87119999999999997</v>
      </c>
      <c r="J36" s="217"/>
    </row>
    <row r="37" spans="1:10" s="169" customFormat="1" x14ac:dyDescent="0.2">
      <c r="A37" s="432" t="s">
        <v>14</v>
      </c>
      <c r="B37" s="286" t="s">
        <v>408</v>
      </c>
      <c r="C37" s="370">
        <v>3200</v>
      </c>
      <c r="D37" s="370">
        <v>2500</v>
      </c>
      <c r="E37" s="371">
        <f t="shared" si="2"/>
        <v>0.78125</v>
      </c>
      <c r="J37" s="217"/>
    </row>
    <row r="38" spans="1:10" s="169" customFormat="1" x14ac:dyDescent="0.2">
      <c r="A38" s="432" t="s">
        <v>15</v>
      </c>
      <c r="B38" s="286" t="s">
        <v>409</v>
      </c>
      <c r="C38" s="370">
        <v>10000</v>
      </c>
      <c r="D38" s="370">
        <v>15000</v>
      </c>
      <c r="E38" s="371">
        <f t="shared" si="2"/>
        <v>1.5</v>
      </c>
      <c r="J38" s="217"/>
    </row>
    <row r="39" spans="1:10" s="169" customFormat="1" x14ac:dyDescent="0.2">
      <c r="A39" s="432" t="s">
        <v>16</v>
      </c>
      <c r="B39" s="286" t="s">
        <v>410</v>
      </c>
      <c r="C39" s="370">
        <v>30420</v>
      </c>
      <c r="D39" s="370">
        <v>13000</v>
      </c>
      <c r="E39" s="371">
        <f t="shared" si="2"/>
        <v>0.42735042735042733</v>
      </c>
      <c r="J39" s="217"/>
    </row>
    <row r="40" spans="1:10" s="169" customFormat="1" x14ac:dyDescent="0.2">
      <c r="A40" s="432" t="s">
        <v>17</v>
      </c>
      <c r="B40" s="286" t="s">
        <v>383</v>
      </c>
      <c r="C40" s="370">
        <v>414575</v>
      </c>
      <c r="D40" s="370">
        <v>202000</v>
      </c>
      <c r="E40" s="371">
        <f t="shared" si="2"/>
        <v>0.48724597479346321</v>
      </c>
      <c r="J40" s="217"/>
    </row>
    <row r="41" spans="1:10" s="169" customFormat="1" x14ac:dyDescent="0.2">
      <c r="A41" s="432" t="s">
        <v>18</v>
      </c>
      <c r="B41" s="286" t="s">
        <v>385</v>
      </c>
      <c r="C41" s="370">
        <v>20000</v>
      </c>
      <c r="D41" s="370">
        <v>10000</v>
      </c>
      <c r="E41" s="371">
        <f t="shared" si="2"/>
        <v>0.5</v>
      </c>
      <c r="J41" s="217"/>
    </row>
    <row r="42" spans="1:10" s="169" customFormat="1" ht="24" x14ac:dyDescent="0.2">
      <c r="A42" s="432" t="s">
        <v>19</v>
      </c>
      <c r="B42" s="286" t="s">
        <v>354</v>
      </c>
      <c r="C42" s="433">
        <v>101568</v>
      </c>
      <c r="D42" s="433">
        <v>0</v>
      </c>
      <c r="E42" s="371">
        <f t="shared" si="2"/>
        <v>0</v>
      </c>
      <c r="J42" s="217"/>
    </row>
    <row r="43" spans="1:10" s="169" customFormat="1" ht="24" x14ac:dyDescent="0.2">
      <c r="A43" s="432" t="s">
        <v>20</v>
      </c>
      <c r="B43" s="286" t="s">
        <v>398</v>
      </c>
      <c r="C43" s="240">
        <v>434650</v>
      </c>
      <c r="D43" s="573">
        <v>434650</v>
      </c>
      <c r="E43" s="371">
        <f t="shared" si="2"/>
        <v>1</v>
      </c>
      <c r="F43" s="169" t="s">
        <v>611</v>
      </c>
      <c r="J43" s="217"/>
    </row>
    <row r="44" spans="1:10" s="169" customFormat="1" ht="24" x14ac:dyDescent="0.2">
      <c r="A44" s="583" t="s">
        <v>21</v>
      </c>
      <c r="B44" s="286" t="s">
        <v>386</v>
      </c>
      <c r="C44" s="240">
        <v>40000</v>
      </c>
      <c r="D44" s="240">
        <v>0</v>
      </c>
      <c r="E44" s="392">
        <f t="shared" si="2"/>
        <v>0</v>
      </c>
      <c r="J44" s="217"/>
    </row>
    <row r="45" spans="1:10" s="169" customFormat="1" x14ac:dyDescent="0.2">
      <c r="A45" s="432" t="s">
        <v>232</v>
      </c>
      <c r="B45" s="286" t="s">
        <v>387</v>
      </c>
      <c r="C45" s="433">
        <v>77631</v>
      </c>
      <c r="D45" s="433">
        <v>0</v>
      </c>
      <c r="E45" s="371">
        <f t="shared" si="2"/>
        <v>0</v>
      </c>
      <c r="J45" s="217"/>
    </row>
    <row r="46" spans="1:10" s="169" customFormat="1" ht="24" x14ac:dyDescent="0.2">
      <c r="A46" s="432" t="s">
        <v>233</v>
      </c>
      <c r="B46" s="286" t="s">
        <v>388</v>
      </c>
      <c r="C46" s="240">
        <v>20000</v>
      </c>
      <c r="D46" s="240">
        <v>0</v>
      </c>
      <c r="E46" s="371">
        <f t="shared" si="2"/>
        <v>0</v>
      </c>
      <c r="J46" s="217"/>
    </row>
    <row r="47" spans="1:10" s="169" customFormat="1" x14ac:dyDescent="0.2">
      <c r="A47" s="432" t="s">
        <v>234</v>
      </c>
      <c r="B47" s="286" t="s">
        <v>382</v>
      </c>
      <c r="C47" s="370">
        <v>100000</v>
      </c>
      <c r="D47" s="370">
        <v>100000</v>
      </c>
      <c r="E47" s="371">
        <f t="shared" si="2"/>
        <v>1</v>
      </c>
      <c r="J47" s="217"/>
    </row>
    <row r="48" spans="1:10" s="169" customFormat="1" x14ac:dyDescent="0.2">
      <c r="A48" s="432" t="s">
        <v>235</v>
      </c>
      <c r="B48" s="286" t="s">
        <v>612</v>
      </c>
      <c r="C48" s="370">
        <v>0</v>
      </c>
      <c r="D48" s="370">
        <v>20000</v>
      </c>
      <c r="E48" s="371">
        <v>0</v>
      </c>
      <c r="J48" s="217"/>
    </row>
    <row r="49" spans="1:10" s="169" customFormat="1" x14ac:dyDescent="0.2">
      <c r="A49" s="432" t="s">
        <v>236</v>
      </c>
      <c r="B49" s="574" t="s">
        <v>424</v>
      </c>
      <c r="C49" s="575">
        <f>2223+1727</f>
        <v>3950</v>
      </c>
      <c r="D49" s="575">
        <v>72</v>
      </c>
      <c r="E49" s="576">
        <f t="shared" si="2"/>
        <v>1.8227848101265823E-2</v>
      </c>
      <c r="F49" s="169" t="s">
        <v>629</v>
      </c>
      <c r="J49" s="217"/>
    </row>
    <row r="50" spans="1:10" s="169" customFormat="1" ht="24" x14ac:dyDescent="0.2">
      <c r="A50" s="583" t="s">
        <v>237</v>
      </c>
      <c r="B50" s="286" t="s">
        <v>425</v>
      </c>
      <c r="C50" s="240">
        <v>8400</v>
      </c>
      <c r="D50" s="240">
        <v>8400</v>
      </c>
      <c r="E50" s="392">
        <f t="shared" si="2"/>
        <v>1</v>
      </c>
      <c r="J50" s="217"/>
    </row>
    <row r="51" spans="1:10" s="169" customFormat="1" x14ac:dyDescent="0.2">
      <c r="A51" s="432" t="s">
        <v>238</v>
      </c>
      <c r="B51" s="286" t="s">
        <v>516</v>
      </c>
      <c r="C51" s="240">
        <v>5000</v>
      </c>
      <c r="D51" s="240">
        <v>15000</v>
      </c>
      <c r="E51" s="392">
        <v>0</v>
      </c>
      <c r="J51" s="217"/>
    </row>
    <row r="52" spans="1:10" s="570" customFormat="1" x14ac:dyDescent="0.2">
      <c r="A52" s="583" t="s">
        <v>55</v>
      </c>
      <c r="B52" s="569" t="s">
        <v>613</v>
      </c>
      <c r="C52" s="551">
        <v>0</v>
      </c>
      <c r="D52" s="240">
        <v>33565</v>
      </c>
      <c r="E52" s="392">
        <v>0</v>
      </c>
      <c r="J52" s="571"/>
    </row>
    <row r="53" spans="1:10" s="225" customFormat="1" ht="24" x14ac:dyDescent="0.2">
      <c r="A53" s="583" t="s">
        <v>56</v>
      </c>
      <c r="B53" s="386" t="s">
        <v>519</v>
      </c>
      <c r="C53" s="552">
        <v>0</v>
      </c>
      <c r="D53" s="240">
        <v>8000</v>
      </c>
      <c r="E53" s="392">
        <v>0</v>
      </c>
      <c r="J53" s="324"/>
    </row>
    <row r="54" spans="1:10" s="225" customFormat="1" x14ac:dyDescent="0.2">
      <c r="A54" s="583" t="s">
        <v>57</v>
      </c>
      <c r="B54" s="383" t="s">
        <v>520</v>
      </c>
      <c r="C54" s="370">
        <v>0</v>
      </c>
      <c r="D54" s="240">
        <v>59569</v>
      </c>
      <c r="E54" s="371">
        <v>0</v>
      </c>
      <c r="J54" s="324"/>
    </row>
    <row r="55" spans="1:10" s="225" customFormat="1" ht="24" x14ac:dyDescent="0.2">
      <c r="A55" s="432" t="s">
        <v>58</v>
      </c>
      <c r="B55" s="383" t="s">
        <v>614</v>
      </c>
      <c r="C55" s="370">
        <v>0</v>
      </c>
      <c r="D55" s="240">
        <v>8000</v>
      </c>
      <c r="E55" s="371">
        <v>0</v>
      </c>
      <c r="J55" s="324"/>
    </row>
    <row r="56" spans="1:10" s="225" customFormat="1" x14ac:dyDescent="0.2">
      <c r="A56" s="583" t="s">
        <v>59</v>
      </c>
      <c r="B56" s="383" t="s">
        <v>591</v>
      </c>
      <c r="C56" s="370">
        <v>0</v>
      </c>
      <c r="D56" s="240">
        <v>300000</v>
      </c>
      <c r="E56" s="371">
        <v>0</v>
      </c>
      <c r="J56" s="324"/>
    </row>
    <row r="57" spans="1:10" s="225" customFormat="1" x14ac:dyDescent="0.2">
      <c r="A57" s="432" t="s">
        <v>60</v>
      </c>
      <c r="B57" s="383" t="s">
        <v>595</v>
      </c>
      <c r="C57" s="370">
        <v>0</v>
      </c>
      <c r="D57" s="577" t="s">
        <v>615</v>
      </c>
      <c r="E57" s="371">
        <v>0</v>
      </c>
      <c r="J57" s="324"/>
    </row>
    <row r="58" spans="1:10" s="225" customFormat="1" x14ac:dyDescent="0.2">
      <c r="A58" s="583" t="s">
        <v>61</v>
      </c>
      <c r="B58" s="383" t="s">
        <v>521</v>
      </c>
      <c r="C58" s="370">
        <v>0</v>
      </c>
      <c r="D58" s="240">
        <v>70000</v>
      </c>
      <c r="E58" s="371">
        <v>0</v>
      </c>
      <c r="J58" s="324"/>
    </row>
    <row r="59" spans="1:10" s="225" customFormat="1" x14ac:dyDescent="0.2">
      <c r="A59" s="432" t="s">
        <v>278</v>
      </c>
      <c r="B59" s="383" t="s">
        <v>522</v>
      </c>
      <c r="C59" s="370">
        <v>0</v>
      </c>
      <c r="D59" s="370">
        <v>110000</v>
      </c>
      <c r="E59" s="371">
        <v>0</v>
      </c>
      <c r="J59" s="324"/>
    </row>
    <row r="60" spans="1:10" s="225" customFormat="1" x14ac:dyDescent="0.2">
      <c r="A60" s="583" t="s">
        <v>279</v>
      </c>
      <c r="B60" s="382" t="s">
        <v>631</v>
      </c>
      <c r="C60" s="370">
        <v>0</v>
      </c>
      <c r="D60" s="370">
        <v>11163</v>
      </c>
      <c r="E60" s="371">
        <v>0</v>
      </c>
      <c r="J60" s="324"/>
    </row>
    <row r="61" spans="1:10" s="225" customFormat="1" x14ac:dyDescent="0.2">
      <c r="A61" s="432" t="s">
        <v>62</v>
      </c>
      <c r="B61" s="578" t="s">
        <v>636</v>
      </c>
      <c r="C61" s="579">
        <v>0</v>
      </c>
      <c r="D61" s="580">
        <v>135000</v>
      </c>
      <c r="E61" s="581">
        <v>0</v>
      </c>
      <c r="J61" s="324"/>
    </row>
    <row r="62" spans="1:10" s="225" customFormat="1" x14ac:dyDescent="0.2">
      <c r="A62" s="583" t="s">
        <v>280</v>
      </c>
      <c r="B62" s="383"/>
      <c r="C62" s="370"/>
      <c r="D62" s="370"/>
      <c r="E62" s="371"/>
      <c r="J62" s="324"/>
    </row>
    <row r="63" spans="1:10" s="225" customFormat="1" ht="12.75" thickBot="1" x14ac:dyDescent="0.25">
      <c r="A63" s="432" t="s">
        <v>283</v>
      </c>
      <c r="B63" s="383"/>
      <c r="C63" s="370"/>
      <c r="D63" s="370"/>
      <c r="E63" s="371"/>
      <c r="J63" s="324"/>
    </row>
    <row r="64" spans="1:10" s="225" customFormat="1" x14ac:dyDescent="0.2">
      <c r="A64" s="425" t="s">
        <v>5</v>
      </c>
      <c r="B64" s="426"/>
      <c r="C64" s="427">
        <f>SUM(C36:C63)</f>
        <v>1356894</v>
      </c>
      <c r="D64" s="427">
        <f>SUM(D36:D63)</f>
        <v>1632149</v>
      </c>
      <c r="E64" s="428">
        <f t="shared" si="2"/>
        <v>1.202856671191707</v>
      </c>
      <c r="J64" s="324"/>
    </row>
    <row r="65" spans="1:10" s="225" customFormat="1" x14ac:dyDescent="0.2">
      <c r="A65" s="234"/>
      <c r="B65" s="385"/>
      <c r="C65" s="228"/>
      <c r="D65" s="228"/>
      <c r="J65" s="324"/>
    </row>
    <row r="66" spans="1:10" s="225" customFormat="1" x14ac:dyDescent="0.2">
      <c r="A66" s="169"/>
      <c r="B66" s="325"/>
      <c r="C66" s="230"/>
      <c r="D66" s="230"/>
      <c r="J66" s="324"/>
    </row>
    <row r="67" spans="1:10" s="225" customFormat="1" x14ac:dyDescent="0.2">
      <c r="A67" s="327" t="s">
        <v>299</v>
      </c>
      <c r="B67" s="384"/>
      <c r="C67" s="230"/>
      <c r="D67" s="230"/>
      <c r="J67" s="324"/>
    </row>
    <row r="68" spans="1:10" s="225" customFormat="1" x14ac:dyDescent="0.2">
      <c r="A68" s="432" t="s">
        <v>13</v>
      </c>
      <c r="B68" s="386" t="s">
        <v>370</v>
      </c>
      <c r="C68" s="433">
        <v>10000</v>
      </c>
      <c r="D68" s="433">
        <v>15000</v>
      </c>
      <c r="E68" s="371">
        <f t="shared" ref="E68:E74" si="3">D68/C68</f>
        <v>1.5</v>
      </c>
      <c r="J68" s="324"/>
    </row>
    <row r="69" spans="1:10" s="225" customFormat="1" x14ac:dyDescent="0.2">
      <c r="A69" s="432" t="s">
        <v>14</v>
      </c>
      <c r="B69" s="286" t="s">
        <v>371</v>
      </c>
      <c r="C69" s="433">
        <v>10000</v>
      </c>
      <c r="D69" s="433">
        <v>3000</v>
      </c>
      <c r="E69" s="371">
        <f t="shared" si="3"/>
        <v>0.3</v>
      </c>
      <c r="J69" s="324"/>
    </row>
    <row r="70" spans="1:10" s="225" customFormat="1" x14ac:dyDescent="0.2">
      <c r="A70" s="432" t="s">
        <v>15</v>
      </c>
      <c r="B70" s="286" t="s">
        <v>393</v>
      </c>
      <c r="C70" s="433">
        <v>1559592</v>
      </c>
      <c r="D70" s="433">
        <v>0</v>
      </c>
      <c r="E70" s="371">
        <f t="shared" si="3"/>
        <v>0</v>
      </c>
      <c r="J70" s="324"/>
    </row>
    <row r="71" spans="1:10" s="225" customFormat="1" x14ac:dyDescent="0.2">
      <c r="A71" s="432" t="s">
        <v>16</v>
      </c>
      <c r="B71" s="286" t="s">
        <v>399</v>
      </c>
      <c r="C71" s="433">
        <v>70000</v>
      </c>
      <c r="D71" s="433">
        <v>0</v>
      </c>
      <c r="E71" s="371">
        <f t="shared" si="3"/>
        <v>0</v>
      </c>
      <c r="J71" s="324"/>
    </row>
    <row r="72" spans="1:10" s="225" customFormat="1" x14ac:dyDescent="0.2">
      <c r="A72" s="432" t="s">
        <v>17</v>
      </c>
      <c r="B72" s="286" t="s">
        <v>405</v>
      </c>
      <c r="C72" s="433">
        <v>635</v>
      </c>
      <c r="D72" s="433">
        <v>0</v>
      </c>
      <c r="E72" s="371">
        <f t="shared" si="3"/>
        <v>0</v>
      </c>
      <c r="J72" s="324"/>
    </row>
    <row r="73" spans="1:10" s="225" customFormat="1" x14ac:dyDescent="0.2">
      <c r="A73" s="432" t="s">
        <v>18</v>
      </c>
      <c r="B73" s="286" t="s">
        <v>531</v>
      </c>
      <c r="C73" s="433">
        <v>0</v>
      </c>
      <c r="D73" s="433">
        <v>1300</v>
      </c>
      <c r="E73" s="371">
        <v>0</v>
      </c>
      <c r="J73" s="324"/>
    </row>
    <row r="74" spans="1:10" s="225" customFormat="1" x14ac:dyDescent="0.2">
      <c r="A74" s="432" t="s">
        <v>19</v>
      </c>
      <c r="B74" s="286" t="s">
        <v>427</v>
      </c>
      <c r="C74" s="433">
        <v>5000</v>
      </c>
      <c r="D74" s="433">
        <v>0</v>
      </c>
      <c r="E74" s="371">
        <f t="shared" si="3"/>
        <v>0</v>
      </c>
      <c r="J74" s="324"/>
    </row>
    <row r="75" spans="1:10" s="225" customFormat="1" x14ac:dyDescent="0.2">
      <c r="A75" s="432" t="s">
        <v>20</v>
      </c>
      <c r="B75" s="286" t="s">
        <v>415</v>
      </c>
      <c r="C75" s="433">
        <v>200</v>
      </c>
      <c r="D75" s="433">
        <v>0</v>
      </c>
      <c r="E75" s="371">
        <f>D75/C75</f>
        <v>0</v>
      </c>
      <c r="J75" s="324"/>
    </row>
    <row r="76" spans="1:10" s="225" customFormat="1" x14ac:dyDescent="0.2">
      <c r="A76" s="432" t="s">
        <v>21</v>
      </c>
      <c r="B76" s="286" t="s">
        <v>419</v>
      </c>
      <c r="C76" s="433">
        <v>2470</v>
      </c>
      <c r="D76" s="433">
        <v>0</v>
      </c>
      <c r="E76" s="371">
        <f>D76/C76</f>
        <v>0</v>
      </c>
      <c r="J76" s="324"/>
    </row>
    <row r="77" spans="1:10" s="225" customFormat="1" x14ac:dyDescent="0.2">
      <c r="A77" s="432" t="s">
        <v>232</v>
      </c>
      <c r="B77" s="386" t="s">
        <v>429</v>
      </c>
      <c r="C77" s="433">
        <v>3500</v>
      </c>
      <c r="D77" s="433">
        <v>0</v>
      </c>
      <c r="E77" s="371">
        <f>D77/C77</f>
        <v>0</v>
      </c>
      <c r="J77" s="324"/>
    </row>
    <row r="78" spans="1:10" s="225" customFormat="1" ht="24" x14ac:dyDescent="0.2">
      <c r="A78" s="432" t="s">
        <v>233</v>
      </c>
      <c r="B78" s="386" t="s">
        <v>430</v>
      </c>
      <c r="C78" s="433">
        <v>750</v>
      </c>
      <c r="D78" s="433">
        <v>0</v>
      </c>
      <c r="E78" s="371">
        <f>D78/C78</f>
        <v>0</v>
      </c>
      <c r="J78" s="324"/>
    </row>
    <row r="79" spans="1:10" s="225" customFormat="1" x14ac:dyDescent="0.2">
      <c r="A79" s="432" t="s">
        <v>234</v>
      </c>
      <c r="B79" s="386" t="s">
        <v>446</v>
      </c>
      <c r="C79" s="433">
        <v>45328</v>
      </c>
      <c r="D79" s="433">
        <v>0</v>
      </c>
      <c r="E79" s="371">
        <f>D79/C79</f>
        <v>0</v>
      </c>
      <c r="J79" s="324"/>
    </row>
    <row r="80" spans="1:10" s="225" customFormat="1" x14ac:dyDescent="0.2">
      <c r="A80" s="432" t="s">
        <v>235</v>
      </c>
      <c r="B80" s="286" t="s">
        <v>512</v>
      </c>
      <c r="C80" s="433">
        <v>0</v>
      </c>
      <c r="D80" s="433">
        <v>3000</v>
      </c>
      <c r="E80" s="371">
        <v>0</v>
      </c>
      <c r="J80" s="324"/>
    </row>
    <row r="81" spans="1:11" s="225" customFormat="1" ht="12" customHeight="1" x14ac:dyDescent="0.2">
      <c r="A81" s="432" t="s">
        <v>236</v>
      </c>
      <c r="B81" s="286" t="s">
        <v>517</v>
      </c>
      <c r="C81" s="433">
        <v>0</v>
      </c>
      <c r="D81" s="433">
        <v>10000</v>
      </c>
      <c r="E81" s="371">
        <v>0</v>
      </c>
      <c r="J81" s="324"/>
    </row>
    <row r="82" spans="1:11" s="225" customFormat="1" ht="12" customHeight="1" x14ac:dyDescent="0.2">
      <c r="A82" s="432" t="s">
        <v>237</v>
      </c>
      <c r="B82" s="286" t="s">
        <v>523</v>
      </c>
      <c r="C82" s="433">
        <v>0</v>
      </c>
      <c r="D82" s="433">
        <v>600</v>
      </c>
      <c r="E82" s="371">
        <v>0</v>
      </c>
      <c r="J82" s="324"/>
    </row>
    <row r="83" spans="1:11" s="225" customFormat="1" ht="12" customHeight="1" x14ac:dyDescent="0.2">
      <c r="A83" s="432" t="s">
        <v>238</v>
      </c>
      <c r="B83" s="286" t="s">
        <v>524</v>
      </c>
      <c r="C83" s="433">
        <v>0</v>
      </c>
      <c r="D83" s="433">
        <f>190000</f>
        <v>190000</v>
      </c>
      <c r="E83" s="371">
        <v>0</v>
      </c>
      <c r="J83" s="324"/>
      <c r="K83" s="582"/>
    </row>
    <row r="84" spans="1:11" s="225" customFormat="1" ht="12" customHeight="1" x14ac:dyDescent="0.2">
      <c r="A84" s="432" t="s">
        <v>55</v>
      </c>
      <c r="B84" s="286" t="s">
        <v>525</v>
      </c>
      <c r="C84" s="433">
        <v>0</v>
      </c>
      <c r="D84" s="433">
        <v>12000</v>
      </c>
      <c r="E84" s="371">
        <v>0</v>
      </c>
      <c r="J84" s="324"/>
    </row>
    <row r="85" spans="1:11" s="225" customFormat="1" ht="12" customHeight="1" x14ac:dyDescent="0.2">
      <c r="A85" s="432" t="s">
        <v>56</v>
      </c>
      <c r="B85" s="286" t="s">
        <v>526</v>
      </c>
      <c r="C85" s="433">
        <v>0</v>
      </c>
      <c r="D85" s="433">
        <v>5000</v>
      </c>
      <c r="E85" s="371">
        <v>0</v>
      </c>
      <c r="J85" s="324"/>
    </row>
    <row r="86" spans="1:11" s="225" customFormat="1" ht="12" customHeight="1" x14ac:dyDescent="0.2">
      <c r="A86" s="432" t="s">
        <v>57</v>
      </c>
      <c r="B86" s="286" t="s">
        <v>527</v>
      </c>
      <c r="C86" s="433">
        <v>0</v>
      </c>
      <c r="D86" s="433">
        <v>5000</v>
      </c>
      <c r="E86" s="371">
        <v>0</v>
      </c>
      <c r="J86" s="324"/>
    </row>
    <row r="87" spans="1:11" s="225" customFormat="1" ht="12" customHeight="1" x14ac:dyDescent="0.2">
      <c r="A87" s="432" t="s">
        <v>58</v>
      </c>
      <c r="B87" s="286" t="s">
        <v>528</v>
      </c>
      <c r="C87" s="433">
        <v>0</v>
      </c>
      <c r="D87" s="433">
        <v>3000</v>
      </c>
      <c r="E87" s="371">
        <v>0</v>
      </c>
      <c r="J87" s="324"/>
    </row>
    <row r="88" spans="1:11" s="225" customFormat="1" ht="12" customHeight="1" x14ac:dyDescent="0.2">
      <c r="A88" s="432" t="s">
        <v>59</v>
      </c>
      <c r="B88" s="286" t="s">
        <v>529</v>
      </c>
      <c r="C88" s="433">
        <v>0</v>
      </c>
      <c r="D88" s="433">
        <v>5000</v>
      </c>
      <c r="E88" s="371">
        <v>0</v>
      </c>
      <c r="J88" s="324"/>
    </row>
    <row r="89" spans="1:11" s="225" customFormat="1" ht="12" customHeight="1" x14ac:dyDescent="0.2">
      <c r="A89" s="432" t="s">
        <v>60</v>
      </c>
      <c r="B89" s="286" t="s">
        <v>530</v>
      </c>
      <c r="C89" s="433">
        <v>0</v>
      </c>
      <c r="D89" s="433">
        <v>3000</v>
      </c>
      <c r="E89" s="371">
        <v>0</v>
      </c>
      <c r="J89" s="324"/>
    </row>
    <row r="90" spans="1:11" s="225" customFormat="1" ht="12" customHeight="1" x14ac:dyDescent="0.2">
      <c r="A90" s="432" t="s">
        <v>61</v>
      </c>
      <c r="B90" s="286" t="s">
        <v>532</v>
      </c>
      <c r="C90" s="433">
        <v>0</v>
      </c>
      <c r="D90" s="433">
        <v>2600</v>
      </c>
      <c r="E90" s="371">
        <v>0</v>
      </c>
      <c r="J90" s="324"/>
    </row>
    <row r="91" spans="1:11" s="225" customFormat="1" ht="12" customHeight="1" x14ac:dyDescent="0.2">
      <c r="A91" s="432" t="s">
        <v>278</v>
      </c>
      <c r="B91" s="286" t="s">
        <v>533</v>
      </c>
      <c r="C91" s="433">
        <v>0</v>
      </c>
      <c r="D91" s="433">
        <v>6900</v>
      </c>
      <c r="E91" s="371">
        <v>0</v>
      </c>
      <c r="J91" s="324"/>
    </row>
    <row r="92" spans="1:11" s="225" customFormat="1" ht="12" customHeight="1" x14ac:dyDescent="0.2">
      <c r="A92" s="432" t="s">
        <v>279</v>
      </c>
      <c r="B92" s="286" t="s">
        <v>535</v>
      </c>
      <c r="C92" s="433">
        <v>0</v>
      </c>
      <c r="D92" s="433">
        <v>3000</v>
      </c>
      <c r="E92" s="371">
        <v>0</v>
      </c>
      <c r="J92" s="324"/>
    </row>
    <row r="93" spans="1:11" s="225" customFormat="1" ht="12" customHeight="1" x14ac:dyDescent="0.2">
      <c r="A93" s="432" t="s">
        <v>62</v>
      </c>
      <c r="B93" s="286" t="s">
        <v>536</v>
      </c>
      <c r="C93" s="433">
        <v>0</v>
      </c>
      <c r="D93" s="433">
        <v>3000</v>
      </c>
      <c r="E93" s="371">
        <v>0</v>
      </c>
      <c r="J93" s="324"/>
    </row>
    <row r="94" spans="1:11" s="225" customFormat="1" ht="24.75" customHeight="1" x14ac:dyDescent="0.2">
      <c r="A94" s="583" t="s">
        <v>280</v>
      </c>
      <c r="B94" s="286" t="s">
        <v>549</v>
      </c>
      <c r="C94" s="240">
        <v>0</v>
      </c>
      <c r="D94" s="240">
        <v>32000</v>
      </c>
      <c r="E94" s="392">
        <v>0</v>
      </c>
      <c r="J94" s="324"/>
    </row>
    <row r="95" spans="1:11" s="225" customFormat="1" ht="12.75" customHeight="1" x14ac:dyDescent="0.2">
      <c r="A95" s="432" t="s">
        <v>283</v>
      </c>
      <c r="B95" s="286" t="s">
        <v>550</v>
      </c>
      <c r="C95" s="433">
        <v>0</v>
      </c>
      <c r="D95" s="433">
        <v>1500</v>
      </c>
      <c r="E95" s="371">
        <v>0</v>
      </c>
      <c r="J95" s="324"/>
    </row>
    <row r="96" spans="1:11" s="225" customFormat="1" ht="12" customHeight="1" x14ac:dyDescent="0.2">
      <c r="A96" s="432" t="s">
        <v>222</v>
      </c>
      <c r="B96" s="286" t="s">
        <v>557</v>
      </c>
      <c r="C96" s="433">
        <v>0</v>
      </c>
      <c r="D96" s="433">
        <v>2000</v>
      </c>
      <c r="E96" s="371">
        <v>0</v>
      </c>
      <c r="J96" s="324"/>
    </row>
    <row r="97" spans="1:10" s="225" customFormat="1" x14ac:dyDescent="0.2">
      <c r="A97" s="432" t="s">
        <v>284</v>
      </c>
      <c r="B97" s="286" t="s">
        <v>559</v>
      </c>
      <c r="C97" s="433">
        <v>0</v>
      </c>
      <c r="D97" s="433">
        <v>5300</v>
      </c>
      <c r="E97" s="371">
        <v>0</v>
      </c>
      <c r="J97" s="324"/>
    </row>
    <row r="98" spans="1:10" s="225" customFormat="1" x14ac:dyDescent="0.2">
      <c r="A98" s="432" t="s">
        <v>285</v>
      </c>
      <c r="B98" s="286" t="s">
        <v>563</v>
      </c>
      <c r="C98" s="433">
        <v>0</v>
      </c>
      <c r="D98" s="433">
        <v>2500</v>
      </c>
      <c r="E98" s="371">
        <v>0</v>
      </c>
      <c r="J98" s="324"/>
    </row>
    <row r="99" spans="1:10" s="225" customFormat="1" x14ac:dyDescent="0.2">
      <c r="A99" s="432" t="s">
        <v>286</v>
      </c>
      <c r="B99" s="286" t="s">
        <v>564</v>
      </c>
      <c r="C99" s="433">
        <v>0</v>
      </c>
      <c r="D99" s="433">
        <v>8000</v>
      </c>
      <c r="E99" s="371">
        <v>0</v>
      </c>
      <c r="J99" s="324"/>
    </row>
    <row r="100" spans="1:10" s="225" customFormat="1" ht="24" x14ac:dyDescent="0.2">
      <c r="A100" s="432" t="s">
        <v>225</v>
      </c>
      <c r="B100" s="286" t="s">
        <v>565</v>
      </c>
      <c r="C100" s="433">
        <v>0</v>
      </c>
      <c r="D100" s="433">
        <v>17000</v>
      </c>
      <c r="E100" s="371">
        <v>0</v>
      </c>
      <c r="J100" s="324"/>
    </row>
    <row r="101" spans="1:10" s="225" customFormat="1" x14ac:dyDescent="0.2">
      <c r="A101" s="432" t="s">
        <v>287</v>
      </c>
      <c r="B101" s="286" t="s">
        <v>567</v>
      </c>
      <c r="C101" s="433">
        <v>0</v>
      </c>
      <c r="D101" s="433">
        <v>25000</v>
      </c>
      <c r="E101" s="371">
        <v>0</v>
      </c>
      <c r="J101" s="324"/>
    </row>
    <row r="102" spans="1:10" s="225" customFormat="1" x14ac:dyDescent="0.2">
      <c r="A102" s="432" t="s">
        <v>226</v>
      </c>
      <c r="B102" s="286" t="s">
        <v>568</v>
      </c>
      <c r="C102" s="433">
        <v>0</v>
      </c>
      <c r="D102" s="433">
        <v>87000</v>
      </c>
      <c r="E102" s="371">
        <v>0</v>
      </c>
      <c r="J102" s="324"/>
    </row>
    <row r="103" spans="1:10" s="225" customFormat="1" x14ac:dyDescent="0.2">
      <c r="A103" s="432" t="s">
        <v>227</v>
      </c>
      <c r="B103" s="286" t="s">
        <v>569</v>
      </c>
      <c r="C103" s="433">
        <v>0</v>
      </c>
      <c r="D103" s="433">
        <v>5510</v>
      </c>
      <c r="E103" s="371">
        <v>0</v>
      </c>
      <c r="J103" s="324"/>
    </row>
    <row r="104" spans="1:10" s="225" customFormat="1" x14ac:dyDescent="0.2">
      <c r="A104" s="432" t="s">
        <v>288</v>
      </c>
      <c r="B104" s="286" t="s">
        <v>574</v>
      </c>
      <c r="C104" s="433">
        <v>0</v>
      </c>
      <c r="D104" s="433">
        <v>15000</v>
      </c>
      <c r="E104" s="371">
        <v>0</v>
      </c>
      <c r="J104" s="324"/>
    </row>
    <row r="105" spans="1:10" s="225" customFormat="1" x14ac:dyDescent="0.2">
      <c r="A105" s="432" t="s">
        <v>289</v>
      </c>
      <c r="B105" s="286" t="s">
        <v>575</v>
      </c>
      <c r="C105" s="433">
        <v>0</v>
      </c>
      <c r="D105" s="433">
        <v>70000</v>
      </c>
      <c r="E105" s="371">
        <v>0</v>
      </c>
      <c r="J105" s="324"/>
    </row>
    <row r="106" spans="1:10" s="225" customFormat="1" x14ac:dyDescent="0.2">
      <c r="A106" s="432" t="s">
        <v>355</v>
      </c>
      <c r="B106" s="286" t="s">
        <v>576</v>
      </c>
      <c r="C106" s="433">
        <v>0</v>
      </c>
      <c r="D106" s="433">
        <v>8000</v>
      </c>
      <c r="E106" s="371">
        <v>0</v>
      </c>
      <c r="J106" s="324"/>
    </row>
    <row r="107" spans="1:10" s="225" customFormat="1" x14ac:dyDescent="0.2">
      <c r="A107" s="432" t="s">
        <v>356</v>
      </c>
      <c r="B107" s="286" t="s">
        <v>577</v>
      </c>
      <c r="C107" s="433">
        <v>0</v>
      </c>
      <c r="D107" s="433">
        <v>8000</v>
      </c>
      <c r="E107" s="371">
        <v>0</v>
      </c>
      <c r="J107" s="324"/>
    </row>
    <row r="108" spans="1:10" s="225" customFormat="1" x14ac:dyDescent="0.2">
      <c r="A108" s="432" t="s">
        <v>357</v>
      </c>
      <c r="B108" s="286" t="s">
        <v>578</v>
      </c>
      <c r="C108" s="433">
        <v>0</v>
      </c>
      <c r="D108" s="433">
        <v>8500</v>
      </c>
      <c r="E108" s="371">
        <v>0</v>
      </c>
      <c r="J108" s="324"/>
    </row>
    <row r="109" spans="1:10" s="225" customFormat="1" x14ac:dyDescent="0.2">
      <c r="A109" s="432" t="s">
        <v>358</v>
      </c>
      <c r="B109" s="286" t="s">
        <v>579</v>
      </c>
      <c r="C109" s="433">
        <v>0</v>
      </c>
      <c r="D109" s="433">
        <v>20000</v>
      </c>
      <c r="E109" s="371">
        <v>0</v>
      </c>
      <c r="J109" s="324"/>
    </row>
    <row r="110" spans="1:10" s="225" customFormat="1" x14ac:dyDescent="0.2">
      <c r="A110" s="432" t="s">
        <v>359</v>
      </c>
      <c r="B110" s="286" t="s">
        <v>587</v>
      </c>
      <c r="C110" s="433">
        <v>0</v>
      </c>
      <c r="D110" s="433">
        <v>15000</v>
      </c>
      <c r="E110" s="371">
        <v>0</v>
      </c>
      <c r="J110" s="324"/>
    </row>
    <row r="111" spans="1:10" s="225" customFormat="1" x14ac:dyDescent="0.2">
      <c r="A111" s="432" t="s">
        <v>552</v>
      </c>
      <c r="B111" s="286" t="s">
        <v>588</v>
      </c>
      <c r="C111" s="433">
        <v>0</v>
      </c>
      <c r="D111" s="433">
        <v>9000</v>
      </c>
      <c r="E111" s="371">
        <v>0</v>
      </c>
      <c r="J111" s="324"/>
    </row>
    <row r="112" spans="1:10" s="225" customFormat="1" x14ac:dyDescent="0.2">
      <c r="A112" s="432" t="s">
        <v>553</v>
      </c>
      <c r="B112" s="286" t="s">
        <v>589</v>
      </c>
      <c r="C112" s="433">
        <v>0</v>
      </c>
      <c r="D112" s="433">
        <v>15000</v>
      </c>
      <c r="E112" s="371">
        <v>0</v>
      </c>
      <c r="J112" s="324"/>
    </row>
    <row r="113" spans="1:10" s="225" customFormat="1" x14ac:dyDescent="0.2">
      <c r="A113" s="432" t="s">
        <v>554</v>
      </c>
      <c r="B113" s="286" t="s">
        <v>592</v>
      </c>
      <c r="C113" s="433">
        <v>0</v>
      </c>
      <c r="D113" s="433">
        <v>250000</v>
      </c>
      <c r="E113" s="371">
        <v>0</v>
      </c>
      <c r="J113" s="324"/>
    </row>
    <row r="114" spans="1:10" s="225" customFormat="1" x14ac:dyDescent="0.2">
      <c r="A114" s="432" t="s">
        <v>555</v>
      </c>
      <c r="B114" s="286" t="s">
        <v>594</v>
      </c>
      <c r="C114" s="433">
        <v>0</v>
      </c>
      <c r="D114" s="433">
        <v>1600</v>
      </c>
      <c r="E114" s="371">
        <v>0</v>
      </c>
      <c r="J114" s="324"/>
    </row>
    <row r="115" spans="1:10" s="225" customFormat="1" x14ac:dyDescent="0.2">
      <c r="A115" s="432" t="s">
        <v>556</v>
      </c>
      <c r="B115" s="286" t="s">
        <v>598</v>
      </c>
      <c r="C115" s="433">
        <v>0</v>
      </c>
      <c r="D115" s="433">
        <v>500</v>
      </c>
      <c r="E115" s="371">
        <v>0</v>
      </c>
      <c r="J115" s="324"/>
    </row>
    <row r="116" spans="1:10" s="225" customFormat="1" x14ac:dyDescent="0.2">
      <c r="A116" s="432" t="s">
        <v>570</v>
      </c>
      <c r="B116" s="286" t="s">
        <v>602</v>
      </c>
      <c r="C116" s="433">
        <v>0</v>
      </c>
      <c r="D116" s="433">
        <v>5000</v>
      </c>
      <c r="E116" s="371">
        <v>0</v>
      </c>
      <c r="J116" s="324"/>
    </row>
    <row r="117" spans="1:10" s="225" customFormat="1" x14ac:dyDescent="0.2">
      <c r="A117" s="432" t="s">
        <v>571</v>
      </c>
      <c r="B117" s="286" t="s">
        <v>600</v>
      </c>
      <c r="C117" s="433">
        <v>0</v>
      </c>
      <c r="D117" s="433">
        <v>15000</v>
      </c>
      <c r="E117" s="371">
        <v>0</v>
      </c>
      <c r="J117" s="324"/>
    </row>
    <row r="118" spans="1:10" s="225" customFormat="1" x14ac:dyDescent="0.2">
      <c r="A118" s="432" t="s">
        <v>572</v>
      </c>
      <c r="B118" s="286" t="s">
        <v>605</v>
      </c>
      <c r="C118" s="433">
        <v>0</v>
      </c>
      <c r="D118" s="433">
        <v>100000</v>
      </c>
      <c r="E118" s="371">
        <v>0</v>
      </c>
      <c r="J118" s="324"/>
    </row>
    <row r="119" spans="1:10" s="225" customFormat="1" x14ac:dyDescent="0.2">
      <c r="A119" s="432" t="s">
        <v>573</v>
      </c>
      <c r="B119" s="286" t="s">
        <v>608</v>
      </c>
      <c r="C119" s="433">
        <v>0</v>
      </c>
      <c r="D119" s="433">
        <v>90000</v>
      </c>
      <c r="E119" s="371">
        <v>0</v>
      </c>
      <c r="J119" s="324"/>
    </row>
    <row r="120" spans="1:10" s="225" customFormat="1" x14ac:dyDescent="0.2">
      <c r="A120" s="432" t="s">
        <v>580</v>
      </c>
      <c r="B120" s="286" t="s">
        <v>609</v>
      </c>
      <c r="C120" s="432">
        <v>0</v>
      </c>
      <c r="D120" s="433">
        <v>4400</v>
      </c>
      <c r="E120" s="371">
        <v>0</v>
      </c>
      <c r="J120" s="324"/>
    </row>
    <row r="121" spans="1:10" s="225" customFormat="1" x14ac:dyDescent="0.2">
      <c r="A121" s="432" t="s">
        <v>581</v>
      </c>
      <c r="B121" s="286" t="s">
        <v>616</v>
      </c>
      <c r="C121" s="432">
        <v>0</v>
      </c>
      <c r="D121" s="433">
        <v>1000</v>
      </c>
      <c r="E121" s="371">
        <v>0</v>
      </c>
      <c r="J121" s="324"/>
    </row>
    <row r="122" spans="1:10" s="225" customFormat="1" x14ac:dyDescent="0.2">
      <c r="A122" s="432" t="s">
        <v>582</v>
      </c>
      <c r="B122" s="386" t="s">
        <v>619</v>
      </c>
      <c r="C122" s="375">
        <v>0</v>
      </c>
      <c r="D122" s="433">
        <v>3000</v>
      </c>
      <c r="E122" s="371">
        <v>0</v>
      </c>
      <c r="J122" s="324"/>
    </row>
    <row r="123" spans="1:10" s="225" customFormat="1" x14ac:dyDescent="0.2">
      <c r="A123" s="432" t="s">
        <v>364</v>
      </c>
      <c r="B123" s="386" t="s">
        <v>620</v>
      </c>
      <c r="C123" s="375">
        <v>0</v>
      </c>
      <c r="D123" s="433">
        <v>14750</v>
      </c>
      <c r="E123" s="371">
        <v>0</v>
      </c>
      <c r="J123" s="324"/>
    </row>
    <row r="124" spans="1:10" s="225" customFormat="1" x14ac:dyDescent="0.2">
      <c r="A124" s="432" t="s">
        <v>583</v>
      </c>
      <c r="B124" s="225" t="s">
        <v>628</v>
      </c>
      <c r="C124" s="375">
        <v>0</v>
      </c>
      <c r="D124" s="433">
        <v>200</v>
      </c>
      <c r="E124" s="371">
        <v>0</v>
      </c>
      <c r="J124" s="324"/>
    </row>
    <row r="125" spans="1:10" s="225" customFormat="1" x14ac:dyDescent="0.2">
      <c r="A125" s="432" t="s">
        <v>584</v>
      </c>
      <c r="B125" s="386"/>
      <c r="C125" s="375"/>
      <c r="D125" s="433"/>
      <c r="E125" s="371"/>
      <c r="J125" s="324"/>
    </row>
    <row r="126" spans="1:10" s="225" customFormat="1" x14ac:dyDescent="0.2">
      <c r="A126" s="432" t="s">
        <v>585</v>
      </c>
      <c r="B126" s="584"/>
      <c r="C126" s="585"/>
      <c r="D126" s="586"/>
      <c r="E126" s="587"/>
      <c r="J126" s="324"/>
    </row>
    <row r="127" spans="1:10" s="225" customFormat="1" x14ac:dyDescent="0.2">
      <c r="A127" s="432" t="s">
        <v>586</v>
      </c>
      <c r="B127" s="584"/>
      <c r="C127" s="585"/>
      <c r="D127" s="586"/>
      <c r="E127" s="587"/>
      <c r="J127" s="324"/>
    </row>
    <row r="128" spans="1:10" s="225" customFormat="1" x14ac:dyDescent="0.2">
      <c r="A128" s="432" t="s">
        <v>623</v>
      </c>
      <c r="B128" s="584"/>
      <c r="C128" s="585"/>
      <c r="D128" s="586"/>
      <c r="E128" s="587"/>
      <c r="J128" s="324"/>
    </row>
    <row r="129" spans="1:10" s="225" customFormat="1" x14ac:dyDescent="0.2">
      <c r="A129" s="432" t="s">
        <v>624</v>
      </c>
      <c r="B129" s="584"/>
      <c r="C129" s="585"/>
      <c r="D129" s="586"/>
      <c r="E129" s="587"/>
      <c r="J129" s="324"/>
    </row>
    <row r="130" spans="1:10" s="225" customFormat="1" x14ac:dyDescent="0.2">
      <c r="A130" s="432" t="s">
        <v>625</v>
      </c>
      <c r="B130" s="286"/>
      <c r="C130" s="432"/>
      <c r="D130" s="433"/>
      <c r="E130" s="371"/>
      <c r="J130" s="324"/>
    </row>
    <row r="131" spans="1:10" s="225" customFormat="1" x14ac:dyDescent="0.2">
      <c r="A131" s="432" t="s">
        <v>626</v>
      </c>
      <c r="B131" s="584"/>
      <c r="C131" s="585"/>
      <c r="D131" s="586"/>
      <c r="E131" s="587"/>
      <c r="J131" s="324"/>
    </row>
    <row r="132" spans="1:10" s="225" customFormat="1" ht="12.75" thickBot="1" x14ac:dyDescent="0.25">
      <c r="A132" s="432" t="s">
        <v>627</v>
      </c>
      <c r="B132" s="286"/>
      <c r="C132" s="432"/>
      <c r="D132" s="433"/>
      <c r="E132" s="371"/>
      <c r="J132" s="324"/>
    </row>
    <row r="133" spans="1:10" s="169" customFormat="1" x14ac:dyDescent="0.2">
      <c r="A133" s="425" t="s">
        <v>5</v>
      </c>
      <c r="B133" s="426"/>
      <c r="C133" s="427">
        <f>SUM(C68:C132)</f>
        <v>1707475</v>
      </c>
      <c r="D133" s="427">
        <f>SUM(D68:D132)</f>
        <v>1111160</v>
      </c>
      <c r="E133" s="428">
        <f t="shared" ref="E133" si="4">D133/C133</f>
        <v>0.65076209022094023</v>
      </c>
      <c r="J133" s="217"/>
    </row>
    <row r="134" spans="1:10" s="169" customFormat="1" x14ac:dyDescent="0.2">
      <c r="A134" s="225"/>
      <c r="B134" s="174"/>
      <c r="D134" s="217"/>
      <c r="J134" s="217"/>
    </row>
    <row r="135" spans="1:10" s="325" customFormat="1" ht="25.5" x14ac:dyDescent="0.2">
      <c r="C135" s="373" t="s">
        <v>296</v>
      </c>
      <c r="D135" s="414" t="s">
        <v>332</v>
      </c>
      <c r="E135" s="374" t="s">
        <v>334</v>
      </c>
      <c r="J135" s="566"/>
    </row>
    <row r="136" spans="1:10" s="169" customFormat="1" x14ac:dyDescent="0.2">
      <c r="A136" s="326" t="s">
        <v>300</v>
      </c>
      <c r="B136" s="325"/>
      <c r="C136" s="262"/>
      <c r="D136" s="217"/>
      <c r="E136" s="225"/>
      <c r="J136" s="217"/>
    </row>
    <row r="137" spans="1:10" s="169" customFormat="1" x14ac:dyDescent="0.2">
      <c r="A137" s="375" t="s">
        <v>13</v>
      </c>
      <c r="B137" s="286" t="s">
        <v>538</v>
      </c>
      <c r="C137" s="432">
        <v>0</v>
      </c>
      <c r="D137" s="433">
        <v>3400</v>
      </c>
      <c r="E137" s="371">
        <v>0</v>
      </c>
      <c r="J137" s="217"/>
    </row>
    <row r="138" spans="1:10" s="169" customFormat="1" x14ac:dyDescent="0.2">
      <c r="A138" s="375" t="s">
        <v>14</v>
      </c>
      <c r="B138" s="286" t="s">
        <v>539</v>
      </c>
      <c r="C138" s="432">
        <v>0</v>
      </c>
      <c r="D138" s="433">
        <v>3700</v>
      </c>
      <c r="E138" s="371">
        <v>0</v>
      </c>
      <c r="J138" s="217"/>
    </row>
    <row r="139" spans="1:10" s="169" customFormat="1" ht="24" x14ac:dyDescent="0.2">
      <c r="A139" s="375" t="s">
        <v>15</v>
      </c>
      <c r="B139" s="286" t="s">
        <v>541</v>
      </c>
      <c r="C139" s="432">
        <v>0</v>
      </c>
      <c r="D139" s="433">
        <v>18300</v>
      </c>
      <c r="E139" s="371">
        <v>0</v>
      </c>
      <c r="J139" s="217"/>
    </row>
    <row r="140" spans="1:10" s="169" customFormat="1" x14ac:dyDescent="0.2">
      <c r="A140" s="375" t="s">
        <v>16</v>
      </c>
      <c r="B140" s="386" t="s">
        <v>545</v>
      </c>
      <c r="C140" s="433">
        <v>0</v>
      </c>
      <c r="D140" s="433">
        <v>19500</v>
      </c>
      <c r="E140" s="371">
        <v>0</v>
      </c>
      <c r="J140" s="217"/>
    </row>
    <row r="141" spans="1:10" s="169" customFormat="1" x14ac:dyDescent="0.2">
      <c r="A141" s="375" t="s">
        <v>17</v>
      </c>
      <c r="B141" s="386" t="s">
        <v>632</v>
      </c>
      <c r="C141" s="377">
        <v>0</v>
      </c>
      <c r="D141" s="433">
        <v>2100</v>
      </c>
      <c r="E141" s="371">
        <v>0</v>
      </c>
      <c r="J141" s="217"/>
    </row>
    <row r="142" spans="1:10" s="169" customFormat="1" x14ac:dyDescent="0.2">
      <c r="A142" s="375" t="s">
        <v>18</v>
      </c>
      <c r="B142" s="386" t="s">
        <v>558</v>
      </c>
      <c r="C142" s="377">
        <v>0</v>
      </c>
      <c r="D142" s="433">
        <v>2100</v>
      </c>
      <c r="E142" s="371">
        <v>0</v>
      </c>
      <c r="J142" s="217"/>
    </row>
    <row r="143" spans="1:10" s="169" customFormat="1" x14ac:dyDescent="0.2">
      <c r="A143" s="375" t="s">
        <v>19</v>
      </c>
      <c r="B143" s="386" t="s">
        <v>633</v>
      </c>
      <c r="C143" s="377">
        <v>0</v>
      </c>
      <c r="D143" s="433">
        <v>5100</v>
      </c>
      <c r="E143" s="371">
        <v>0</v>
      </c>
      <c r="J143" s="217"/>
    </row>
    <row r="144" spans="1:10" s="169" customFormat="1" x14ac:dyDescent="0.2">
      <c r="A144" s="375" t="s">
        <v>20</v>
      </c>
      <c r="B144" s="386" t="s">
        <v>562</v>
      </c>
      <c r="C144" s="377">
        <v>0</v>
      </c>
      <c r="D144" s="433">
        <v>40000</v>
      </c>
      <c r="E144" s="371">
        <v>0</v>
      </c>
      <c r="J144" s="217"/>
    </row>
    <row r="145" spans="1:10" s="225" customFormat="1" x14ac:dyDescent="0.2">
      <c r="A145" s="375" t="s">
        <v>21</v>
      </c>
      <c r="B145" s="386"/>
      <c r="C145" s="377"/>
      <c r="D145" s="433"/>
      <c r="E145" s="371"/>
      <c r="J145" s="324"/>
    </row>
    <row r="146" spans="1:10" s="225" customFormat="1" x14ac:dyDescent="0.2">
      <c r="A146" s="375" t="s">
        <v>232</v>
      </c>
      <c r="B146" s="386"/>
      <c r="C146" s="377"/>
      <c r="D146" s="433"/>
      <c r="E146" s="371"/>
      <c r="J146" s="324"/>
    </row>
    <row r="147" spans="1:10" s="225" customFormat="1" x14ac:dyDescent="0.2">
      <c r="A147" s="375" t="s">
        <v>233</v>
      </c>
      <c r="B147" s="386"/>
      <c r="C147" s="377"/>
      <c r="D147" s="433"/>
      <c r="E147" s="371"/>
      <c r="J147" s="324"/>
    </row>
    <row r="148" spans="1:10" s="225" customFormat="1" x14ac:dyDescent="0.2">
      <c r="A148" s="375" t="s">
        <v>234</v>
      </c>
      <c r="B148" s="386"/>
      <c r="C148" s="377"/>
      <c r="D148" s="433"/>
      <c r="E148" s="371"/>
      <c r="J148" s="324"/>
    </row>
    <row r="149" spans="1:10" s="225" customFormat="1" x14ac:dyDescent="0.2">
      <c r="A149" s="375" t="s">
        <v>235</v>
      </c>
      <c r="B149" s="386"/>
      <c r="C149" s="377"/>
      <c r="D149" s="433"/>
      <c r="E149" s="371"/>
      <c r="J149" s="324"/>
    </row>
    <row r="150" spans="1:10" s="225" customFormat="1" x14ac:dyDescent="0.2">
      <c r="A150" s="375" t="s">
        <v>236</v>
      </c>
      <c r="B150" s="386"/>
      <c r="C150" s="377"/>
      <c r="D150" s="433"/>
      <c r="E150" s="371"/>
      <c r="J150" s="324"/>
    </row>
    <row r="151" spans="1:10" s="225" customFormat="1" x14ac:dyDescent="0.2">
      <c r="A151" s="375" t="s">
        <v>237</v>
      </c>
      <c r="B151" s="386"/>
      <c r="C151" s="377"/>
      <c r="D151" s="433"/>
      <c r="E151" s="371"/>
      <c r="J151" s="324"/>
    </row>
    <row r="152" spans="1:10" s="225" customFormat="1" x14ac:dyDescent="0.2">
      <c r="A152" s="375" t="s">
        <v>238</v>
      </c>
      <c r="B152" s="375"/>
      <c r="C152" s="375"/>
      <c r="D152" s="433"/>
      <c r="E152" s="371"/>
      <c r="J152" s="324"/>
    </row>
    <row r="153" spans="1:10" s="225" customFormat="1" ht="12.75" thickBot="1" x14ac:dyDescent="0.25">
      <c r="A153" s="375" t="s">
        <v>55</v>
      </c>
      <c r="B153" s="325"/>
      <c r="C153" s="262"/>
      <c r="D153" s="217"/>
      <c r="E153" s="350"/>
      <c r="J153" s="324"/>
    </row>
    <row r="154" spans="1:10" s="225" customFormat="1" x14ac:dyDescent="0.2">
      <c r="A154" s="425" t="s">
        <v>5</v>
      </c>
      <c r="B154" s="426"/>
      <c r="C154" s="427">
        <f>SUM(C137:C153)</f>
        <v>0</v>
      </c>
      <c r="D154" s="427">
        <f>SUM(D137:D153)</f>
        <v>94200</v>
      </c>
      <c r="E154" s="428">
        <v>0</v>
      </c>
      <c r="J154" s="324"/>
    </row>
    <row r="155" spans="1:10" s="225" customFormat="1" x14ac:dyDescent="0.2">
      <c r="B155" s="325"/>
      <c r="C155" s="262"/>
      <c r="D155" s="217"/>
      <c r="J155" s="324"/>
    </row>
    <row r="156" spans="1:10" s="225" customFormat="1" ht="24" x14ac:dyDescent="0.2">
      <c r="B156" s="325"/>
      <c r="C156" s="414" t="str">
        <f>C6</f>
        <v>2012. évi         terv</v>
      </c>
      <c r="D156" s="414" t="str">
        <f>D6</f>
        <v>2013. évi    terv</v>
      </c>
      <c r="E156" s="374" t="s">
        <v>334</v>
      </c>
      <c r="J156" s="324"/>
    </row>
    <row r="157" spans="1:10" s="225" customFormat="1" x14ac:dyDescent="0.2">
      <c r="A157" s="326" t="s">
        <v>301</v>
      </c>
      <c r="B157" s="325"/>
      <c r="C157" s="262"/>
      <c r="D157" s="217"/>
      <c r="J157" s="324"/>
    </row>
    <row r="158" spans="1:10" s="225" customFormat="1" x14ac:dyDescent="0.2">
      <c r="A158" s="375" t="s">
        <v>13</v>
      </c>
      <c r="B158" s="386" t="s">
        <v>540</v>
      </c>
      <c r="C158" s="377">
        <v>0</v>
      </c>
      <c r="D158" s="433">
        <v>19000</v>
      </c>
      <c r="E158" s="371">
        <v>0</v>
      </c>
      <c r="J158" s="324"/>
    </row>
    <row r="159" spans="1:10" s="225" customFormat="1" x14ac:dyDescent="0.2">
      <c r="A159" s="375" t="s">
        <v>14</v>
      </c>
      <c r="B159" s="382" t="s">
        <v>542</v>
      </c>
      <c r="C159" s="377">
        <v>0</v>
      </c>
      <c r="D159" s="433">
        <v>15000</v>
      </c>
      <c r="E159" s="371">
        <v>0</v>
      </c>
      <c r="J159" s="324"/>
    </row>
    <row r="160" spans="1:10" s="225" customFormat="1" x14ac:dyDescent="0.2">
      <c r="A160" s="375" t="s">
        <v>15</v>
      </c>
      <c r="B160" s="386" t="s">
        <v>546</v>
      </c>
      <c r="C160" s="377">
        <v>0</v>
      </c>
      <c r="D160" s="433">
        <v>7400</v>
      </c>
      <c r="E160" s="371">
        <v>0</v>
      </c>
      <c r="J160" s="324"/>
    </row>
    <row r="161" spans="1:10" s="225" customFormat="1" x14ac:dyDescent="0.2">
      <c r="A161" s="375" t="s">
        <v>16</v>
      </c>
      <c r="B161" s="386"/>
      <c r="C161" s="377"/>
      <c r="D161" s="433"/>
      <c r="E161" s="371"/>
      <c r="J161" s="324"/>
    </row>
    <row r="162" spans="1:10" s="225" customFormat="1" x14ac:dyDescent="0.2">
      <c r="A162" s="375" t="s">
        <v>17</v>
      </c>
      <c r="B162" s="386"/>
      <c r="C162" s="377"/>
      <c r="D162" s="433"/>
      <c r="E162" s="371"/>
      <c r="J162" s="324"/>
    </row>
    <row r="163" spans="1:10" s="225" customFormat="1" x14ac:dyDescent="0.2">
      <c r="A163" s="375" t="s">
        <v>18</v>
      </c>
      <c r="B163" s="386"/>
      <c r="C163" s="377"/>
      <c r="D163" s="433"/>
      <c r="E163" s="371"/>
      <c r="J163" s="324"/>
    </row>
    <row r="164" spans="1:10" s="225" customFormat="1" x14ac:dyDescent="0.2">
      <c r="A164" s="375" t="s">
        <v>19</v>
      </c>
      <c r="B164" s="386"/>
      <c r="C164" s="377"/>
      <c r="D164" s="433"/>
      <c r="E164" s="371"/>
      <c r="J164" s="324"/>
    </row>
    <row r="165" spans="1:10" s="225" customFormat="1" x14ac:dyDescent="0.2">
      <c r="A165" s="375" t="s">
        <v>20</v>
      </c>
      <c r="B165" s="386"/>
      <c r="C165" s="377"/>
      <c r="D165" s="433"/>
      <c r="E165" s="371"/>
      <c r="J165" s="324"/>
    </row>
    <row r="166" spans="1:10" s="225" customFormat="1" x14ac:dyDescent="0.2">
      <c r="A166" s="375" t="s">
        <v>21</v>
      </c>
      <c r="B166" s="386"/>
      <c r="C166" s="377"/>
      <c r="D166" s="433"/>
      <c r="E166" s="371"/>
      <c r="J166" s="324"/>
    </row>
    <row r="167" spans="1:10" s="225" customFormat="1" x14ac:dyDescent="0.2">
      <c r="A167" s="375" t="s">
        <v>232</v>
      </c>
      <c r="B167" s="386"/>
      <c r="C167" s="377"/>
      <c r="D167" s="433"/>
      <c r="E167" s="371"/>
      <c r="J167" s="324"/>
    </row>
    <row r="168" spans="1:10" s="225" customFormat="1" x14ac:dyDescent="0.2">
      <c r="A168" s="375" t="s">
        <v>233</v>
      </c>
      <c r="B168" s="386"/>
      <c r="C168" s="377"/>
      <c r="D168" s="433"/>
      <c r="E168" s="371"/>
      <c r="J168" s="324"/>
    </row>
    <row r="169" spans="1:10" s="225" customFormat="1" x14ac:dyDescent="0.2">
      <c r="A169" s="375" t="s">
        <v>234</v>
      </c>
      <c r="B169" s="386"/>
      <c r="C169" s="377"/>
      <c r="D169" s="433"/>
      <c r="E169" s="371"/>
      <c r="J169" s="324"/>
    </row>
    <row r="170" spans="1:10" s="225" customFormat="1" x14ac:dyDescent="0.2">
      <c r="A170" s="375" t="s">
        <v>235</v>
      </c>
      <c r="B170" s="386"/>
      <c r="C170" s="377"/>
      <c r="D170" s="433"/>
      <c r="E170" s="371"/>
      <c r="J170" s="324"/>
    </row>
    <row r="171" spans="1:10" s="225" customFormat="1" x14ac:dyDescent="0.2">
      <c r="A171" s="375" t="s">
        <v>236</v>
      </c>
      <c r="B171" s="386"/>
      <c r="C171" s="377"/>
      <c r="D171" s="433"/>
      <c r="E171" s="371"/>
      <c r="J171" s="324"/>
    </row>
    <row r="172" spans="1:10" s="225" customFormat="1" ht="12.75" thickBot="1" x14ac:dyDescent="0.25">
      <c r="A172" s="375" t="s">
        <v>237</v>
      </c>
      <c r="B172" s="386"/>
      <c r="C172" s="377"/>
      <c r="D172" s="433"/>
      <c r="E172" s="371"/>
      <c r="J172" s="324"/>
    </row>
    <row r="173" spans="1:10" s="225" customFormat="1" x14ac:dyDescent="0.2">
      <c r="A173" s="425" t="s">
        <v>5</v>
      </c>
      <c r="B173" s="426"/>
      <c r="C173" s="427">
        <f>SUM(C158:C172)</f>
        <v>0</v>
      </c>
      <c r="D173" s="427">
        <f>SUM(D158:D172)</f>
        <v>41400</v>
      </c>
      <c r="E173" s="428">
        <v>0</v>
      </c>
    </row>
    <row r="174" spans="1:10" s="169" customFormat="1" x14ac:dyDescent="0.2">
      <c r="A174" s="168"/>
      <c r="B174" s="390"/>
      <c r="C174" s="324"/>
      <c r="D174" s="324"/>
      <c r="J174" s="217"/>
    </row>
    <row r="175" spans="1:10" s="225" customFormat="1" x14ac:dyDescent="0.2">
      <c r="B175" s="325"/>
      <c r="C175" s="262"/>
      <c r="D175" s="217"/>
      <c r="J175" s="324"/>
    </row>
    <row r="176" spans="1:10" s="225" customFormat="1" x14ac:dyDescent="0.2">
      <c r="A176" s="326" t="s">
        <v>302</v>
      </c>
      <c r="B176" s="325"/>
      <c r="C176" s="262"/>
      <c r="D176" s="217"/>
      <c r="J176" s="324"/>
    </row>
    <row r="177" spans="1:10" s="225" customFormat="1" x14ac:dyDescent="0.2">
      <c r="A177" s="375" t="s">
        <v>13</v>
      </c>
      <c r="B177" s="286"/>
      <c r="C177" s="370"/>
      <c r="D177" s="433"/>
      <c r="E177" s="371"/>
      <c r="F177" s="169"/>
      <c r="G177" s="169"/>
      <c r="H177" s="169"/>
      <c r="I177" s="169"/>
      <c r="J177" s="324"/>
    </row>
    <row r="178" spans="1:10" s="225" customFormat="1" x14ac:dyDescent="0.2">
      <c r="A178" s="375" t="s">
        <v>14</v>
      </c>
      <c r="B178" s="386"/>
      <c r="C178" s="375"/>
      <c r="D178" s="433"/>
      <c r="E178" s="371"/>
      <c r="F178" s="169"/>
      <c r="G178" s="169"/>
      <c r="H178" s="169"/>
      <c r="I178" s="169"/>
      <c r="J178" s="324"/>
    </row>
    <row r="179" spans="1:10" s="225" customFormat="1" x14ac:dyDescent="0.2">
      <c r="A179" s="375" t="s">
        <v>15</v>
      </c>
      <c r="B179" s="386"/>
      <c r="C179" s="375"/>
      <c r="D179" s="433"/>
      <c r="E179" s="371"/>
      <c r="F179" s="169"/>
      <c r="G179" s="169"/>
      <c r="H179" s="169"/>
      <c r="I179" s="169"/>
      <c r="J179" s="324"/>
    </row>
    <row r="180" spans="1:10" s="225" customFormat="1" x14ac:dyDescent="0.2">
      <c r="A180" s="375" t="s">
        <v>16</v>
      </c>
      <c r="B180" s="386"/>
      <c r="C180" s="375"/>
      <c r="D180" s="433"/>
      <c r="E180" s="371"/>
      <c r="F180" s="169"/>
      <c r="G180" s="169"/>
      <c r="H180" s="169"/>
      <c r="I180" s="169"/>
      <c r="J180" s="324"/>
    </row>
    <row r="181" spans="1:10" s="225" customFormat="1" x14ac:dyDescent="0.2">
      <c r="A181" s="375" t="s">
        <v>17</v>
      </c>
      <c r="B181" s="386"/>
      <c r="C181" s="375"/>
      <c r="D181" s="433"/>
      <c r="E181" s="371"/>
      <c r="F181" s="169"/>
      <c r="G181" s="169"/>
      <c r="H181" s="169"/>
      <c r="I181" s="169"/>
      <c r="J181" s="324"/>
    </row>
    <row r="182" spans="1:10" s="225" customFormat="1" x14ac:dyDescent="0.2">
      <c r="A182" s="375" t="s">
        <v>18</v>
      </c>
      <c r="B182" s="386"/>
      <c r="C182" s="375"/>
      <c r="D182" s="433"/>
      <c r="E182" s="371"/>
      <c r="F182" s="169"/>
      <c r="G182" s="169"/>
      <c r="H182" s="169"/>
      <c r="I182" s="169"/>
      <c r="J182" s="324"/>
    </row>
    <row r="183" spans="1:10" s="225" customFormat="1" x14ac:dyDescent="0.2">
      <c r="A183" s="375" t="s">
        <v>19</v>
      </c>
      <c r="B183" s="386"/>
      <c r="C183" s="375"/>
      <c r="D183" s="433"/>
      <c r="E183" s="371"/>
      <c r="F183" s="169"/>
      <c r="G183" s="169"/>
      <c r="H183" s="169"/>
      <c r="I183" s="169"/>
      <c r="J183" s="324"/>
    </row>
    <row r="184" spans="1:10" s="225" customFormat="1" x14ac:dyDescent="0.2">
      <c r="A184" s="375" t="s">
        <v>20</v>
      </c>
      <c r="B184" s="386"/>
      <c r="C184" s="375"/>
      <c r="D184" s="433"/>
      <c r="E184" s="371"/>
      <c r="F184" s="169"/>
      <c r="G184" s="169"/>
      <c r="H184" s="169"/>
      <c r="I184" s="169"/>
      <c r="J184" s="324"/>
    </row>
    <row r="185" spans="1:10" s="225" customFormat="1" x14ac:dyDescent="0.2">
      <c r="A185" s="375" t="s">
        <v>21</v>
      </c>
      <c r="B185" s="386"/>
      <c r="C185" s="375"/>
      <c r="D185" s="433"/>
      <c r="E185" s="371"/>
      <c r="F185" s="169"/>
      <c r="G185" s="169"/>
      <c r="H185" s="169"/>
      <c r="I185" s="169"/>
      <c r="J185" s="324"/>
    </row>
    <row r="186" spans="1:10" s="225" customFormat="1" x14ac:dyDescent="0.2">
      <c r="A186" s="375" t="s">
        <v>232</v>
      </c>
      <c r="B186" s="386"/>
      <c r="C186" s="375"/>
      <c r="D186" s="433"/>
      <c r="E186" s="371"/>
      <c r="F186" s="169"/>
      <c r="G186" s="169"/>
      <c r="H186" s="169"/>
      <c r="I186" s="169"/>
      <c r="J186" s="324"/>
    </row>
    <row r="187" spans="1:10" s="225" customFormat="1" x14ac:dyDescent="0.2">
      <c r="A187" s="375" t="s">
        <v>233</v>
      </c>
      <c r="B187" s="386"/>
      <c r="C187" s="375"/>
      <c r="D187" s="433"/>
      <c r="E187" s="371"/>
      <c r="F187" s="169"/>
      <c r="G187" s="169"/>
      <c r="H187" s="169"/>
      <c r="I187" s="169"/>
      <c r="J187" s="324"/>
    </row>
    <row r="188" spans="1:10" s="225" customFormat="1" ht="12.75" thickBot="1" x14ac:dyDescent="0.25">
      <c r="A188" s="375" t="s">
        <v>234</v>
      </c>
      <c r="B188" s="386"/>
      <c r="C188" s="375"/>
      <c r="D188" s="433"/>
      <c r="E188" s="371"/>
      <c r="F188" s="169"/>
      <c r="G188" s="169"/>
      <c r="H188" s="169"/>
      <c r="I188" s="169"/>
      <c r="J188" s="324"/>
    </row>
    <row r="189" spans="1:10" s="225" customFormat="1" x14ac:dyDescent="0.2">
      <c r="A189" s="425" t="s">
        <v>5</v>
      </c>
      <c r="B189" s="426"/>
      <c r="C189" s="427">
        <f>SUM(C177:C188)</f>
        <v>0</v>
      </c>
      <c r="D189" s="427">
        <f>SUM(D177:D188)</f>
        <v>0</v>
      </c>
      <c r="E189" s="428">
        <v>0</v>
      </c>
      <c r="J189" s="324"/>
    </row>
    <row r="190" spans="1:10" s="225" customFormat="1" x14ac:dyDescent="0.2">
      <c r="B190" s="325"/>
      <c r="C190" s="262"/>
      <c r="D190" s="217"/>
      <c r="J190" s="324"/>
    </row>
    <row r="191" spans="1:10" s="225" customFormat="1" x14ac:dyDescent="0.2">
      <c r="B191" s="325"/>
      <c r="C191" s="262"/>
      <c r="D191" s="217"/>
      <c r="J191" s="324"/>
    </row>
    <row r="192" spans="1:10" s="225" customFormat="1" x14ac:dyDescent="0.2">
      <c r="A192" s="326" t="s">
        <v>303</v>
      </c>
      <c r="B192" s="325"/>
      <c r="C192" s="262"/>
      <c r="D192" s="217"/>
      <c r="J192" s="324"/>
    </row>
    <row r="193" spans="1:10" s="225" customFormat="1" x14ac:dyDescent="0.2">
      <c r="A193" s="375" t="s">
        <v>13</v>
      </c>
      <c r="B193" s="386" t="s">
        <v>543</v>
      </c>
      <c r="C193" s="377">
        <v>0</v>
      </c>
      <c r="D193" s="433">
        <v>8200</v>
      </c>
      <c r="E193" s="371">
        <v>0</v>
      </c>
      <c r="J193" s="324"/>
    </row>
    <row r="194" spans="1:10" s="225" customFormat="1" x14ac:dyDescent="0.2">
      <c r="A194" s="375" t="s">
        <v>14</v>
      </c>
      <c r="B194" s="386" t="s">
        <v>544</v>
      </c>
      <c r="C194" s="377">
        <v>0</v>
      </c>
      <c r="D194" s="433">
        <v>16900</v>
      </c>
      <c r="E194" s="371">
        <v>0</v>
      </c>
      <c r="J194" s="324"/>
    </row>
    <row r="195" spans="1:10" s="225" customFormat="1" x14ac:dyDescent="0.2">
      <c r="A195" s="375" t="s">
        <v>15</v>
      </c>
      <c r="B195" s="386" t="s">
        <v>547</v>
      </c>
      <c r="C195" s="377">
        <v>0</v>
      </c>
      <c r="D195" s="433">
        <v>4300</v>
      </c>
      <c r="E195" s="371">
        <v>0</v>
      </c>
      <c r="J195" s="324"/>
    </row>
    <row r="196" spans="1:10" s="225" customFormat="1" x14ac:dyDescent="0.2">
      <c r="A196" s="375" t="s">
        <v>16</v>
      </c>
      <c r="B196" s="386" t="s">
        <v>560</v>
      </c>
      <c r="C196" s="377">
        <v>0</v>
      </c>
      <c r="D196" s="433">
        <v>5500</v>
      </c>
      <c r="E196" s="371">
        <v>0</v>
      </c>
      <c r="J196" s="324"/>
    </row>
    <row r="197" spans="1:10" s="225" customFormat="1" x14ac:dyDescent="0.2">
      <c r="A197" s="375" t="s">
        <v>17</v>
      </c>
      <c r="B197" s="386" t="s">
        <v>561</v>
      </c>
      <c r="C197" s="377">
        <v>0</v>
      </c>
      <c r="D197" s="433">
        <v>4000</v>
      </c>
      <c r="E197" s="371">
        <v>0</v>
      </c>
      <c r="J197" s="324"/>
    </row>
    <row r="198" spans="1:10" s="225" customFormat="1" x14ac:dyDescent="0.2">
      <c r="A198" s="375" t="s">
        <v>18</v>
      </c>
      <c r="B198" s="386"/>
      <c r="C198" s="377"/>
      <c r="D198" s="433"/>
      <c r="E198" s="371"/>
      <c r="J198" s="324"/>
    </row>
    <row r="199" spans="1:10" s="225" customFormat="1" x14ac:dyDescent="0.2">
      <c r="A199" s="375" t="s">
        <v>19</v>
      </c>
      <c r="B199" s="386"/>
      <c r="C199" s="377"/>
      <c r="D199" s="433"/>
      <c r="E199" s="371"/>
      <c r="J199" s="324"/>
    </row>
    <row r="200" spans="1:10" s="225" customFormat="1" x14ac:dyDescent="0.2">
      <c r="A200" s="375" t="s">
        <v>20</v>
      </c>
      <c r="B200" s="386"/>
      <c r="C200" s="377"/>
      <c r="D200" s="433"/>
      <c r="E200" s="371"/>
      <c r="J200" s="324"/>
    </row>
    <row r="201" spans="1:10" s="225" customFormat="1" x14ac:dyDescent="0.2">
      <c r="A201" s="375" t="s">
        <v>21</v>
      </c>
      <c r="B201" s="386"/>
      <c r="C201" s="377"/>
      <c r="D201" s="433"/>
      <c r="E201" s="371"/>
      <c r="J201" s="324"/>
    </row>
    <row r="202" spans="1:10" s="225" customFormat="1" x14ac:dyDescent="0.2">
      <c r="A202" s="375" t="s">
        <v>232</v>
      </c>
      <c r="B202" s="386"/>
      <c r="C202" s="377"/>
      <c r="D202" s="433"/>
      <c r="E202" s="371"/>
      <c r="J202" s="324"/>
    </row>
    <row r="203" spans="1:10" s="225" customFormat="1" x14ac:dyDescent="0.2">
      <c r="A203" s="375" t="s">
        <v>233</v>
      </c>
      <c r="B203" s="386"/>
      <c r="C203" s="377"/>
      <c r="D203" s="433"/>
      <c r="E203" s="371"/>
      <c r="J203" s="324"/>
    </row>
    <row r="204" spans="1:10" s="225" customFormat="1" x14ac:dyDescent="0.2">
      <c r="A204" s="375" t="s">
        <v>234</v>
      </c>
      <c r="B204" s="386"/>
      <c r="C204" s="377"/>
      <c r="D204" s="433"/>
      <c r="E204" s="371"/>
      <c r="J204" s="324"/>
    </row>
    <row r="205" spans="1:10" s="225" customFormat="1" x14ac:dyDescent="0.2">
      <c r="A205" s="375" t="s">
        <v>235</v>
      </c>
      <c r="B205" s="386"/>
      <c r="C205" s="377"/>
      <c r="D205" s="433"/>
      <c r="E205" s="371"/>
      <c r="J205" s="324"/>
    </row>
    <row r="206" spans="1:10" s="225" customFormat="1" x14ac:dyDescent="0.2">
      <c r="A206" s="375" t="s">
        <v>236</v>
      </c>
      <c r="B206" s="386"/>
      <c r="C206" s="377"/>
      <c r="D206" s="433"/>
      <c r="E206" s="371"/>
      <c r="J206" s="324"/>
    </row>
    <row r="207" spans="1:10" s="225" customFormat="1" x14ac:dyDescent="0.2">
      <c r="A207" s="375" t="s">
        <v>237</v>
      </c>
      <c r="B207" s="386"/>
      <c r="C207" s="377"/>
      <c r="D207" s="433"/>
      <c r="E207" s="371"/>
      <c r="J207" s="324"/>
    </row>
    <row r="208" spans="1:10" s="225" customFormat="1" ht="12.75" thickBot="1" x14ac:dyDescent="0.25">
      <c r="A208" s="375" t="s">
        <v>238</v>
      </c>
      <c r="B208" s="386"/>
      <c r="C208" s="377"/>
      <c r="D208" s="433"/>
      <c r="E208" s="371"/>
      <c r="J208" s="324"/>
    </row>
    <row r="209" spans="1:10" s="225" customFormat="1" x14ac:dyDescent="0.2">
      <c r="A209" s="425" t="s">
        <v>5</v>
      </c>
      <c r="B209" s="426"/>
      <c r="C209" s="427">
        <f>SUM(C193:C208)</f>
        <v>0</v>
      </c>
      <c r="D209" s="427">
        <f>SUM(D193:D208)</f>
        <v>38900</v>
      </c>
      <c r="E209" s="428">
        <v>0</v>
      </c>
      <c r="J209" s="324">
        <v>80000</v>
      </c>
    </row>
    <row r="210" spans="1:10" s="225" customFormat="1" x14ac:dyDescent="0.2">
      <c r="B210" s="325"/>
      <c r="C210" s="262"/>
      <c r="D210" s="217"/>
      <c r="J210" s="324"/>
    </row>
    <row r="211" spans="1:10" s="225" customFormat="1" x14ac:dyDescent="0.2">
      <c r="B211" s="325"/>
      <c r="C211" s="262"/>
      <c r="D211" s="217"/>
      <c r="J211" s="324"/>
    </row>
    <row r="212" spans="1:10" s="225" customFormat="1" x14ac:dyDescent="0.2">
      <c r="A212" s="326" t="s">
        <v>304</v>
      </c>
      <c r="B212" s="325"/>
      <c r="C212" s="262"/>
      <c r="D212" s="217"/>
      <c r="J212" s="324"/>
    </row>
    <row r="213" spans="1:10" s="225" customFormat="1" x14ac:dyDescent="0.2">
      <c r="A213" s="375" t="s">
        <v>13</v>
      </c>
      <c r="B213" s="286" t="s">
        <v>432</v>
      </c>
      <c r="C213" s="370">
        <v>370</v>
      </c>
      <c r="D213" s="433">
        <v>0</v>
      </c>
      <c r="E213" s="371">
        <f>D213/C213</f>
        <v>0</v>
      </c>
      <c r="J213" s="324"/>
    </row>
    <row r="214" spans="1:10" s="169" customFormat="1" x14ac:dyDescent="0.2">
      <c r="A214" s="432" t="s">
        <v>14</v>
      </c>
      <c r="B214" s="286" t="s">
        <v>606</v>
      </c>
      <c r="C214" s="370">
        <v>0</v>
      </c>
      <c r="D214" s="433">
        <v>20000</v>
      </c>
      <c r="E214" s="371">
        <v>0</v>
      </c>
      <c r="J214" s="217"/>
    </row>
    <row r="215" spans="1:10" s="169" customFormat="1" x14ac:dyDescent="0.2">
      <c r="A215" s="432" t="s">
        <v>15</v>
      </c>
      <c r="B215" s="286" t="s">
        <v>607</v>
      </c>
      <c r="C215" s="370">
        <v>0</v>
      </c>
      <c r="D215" s="433">
        <v>20000</v>
      </c>
      <c r="E215" s="371">
        <v>0</v>
      </c>
      <c r="J215" s="217"/>
    </row>
    <row r="216" spans="1:10" s="225" customFormat="1" x14ac:dyDescent="0.2">
      <c r="A216" s="375" t="s">
        <v>16</v>
      </c>
      <c r="B216" s="286" t="s">
        <v>617</v>
      </c>
      <c r="C216" s="377">
        <v>0</v>
      </c>
      <c r="D216" s="433">
        <v>1500</v>
      </c>
      <c r="E216" s="371">
        <v>0</v>
      </c>
      <c r="J216" s="324"/>
    </row>
    <row r="217" spans="1:10" s="225" customFormat="1" x14ac:dyDescent="0.2">
      <c r="A217" s="375" t="s">
        <v>17</v>
      </c>
      <c r="B217" s="286" t="s">
        <v>618</v>
      </c>
      <c r="C217" s="377">
        <v>0</v>
      </c>
      <c r="D217" s="433">
        <v>2500</v>
      </c>
      <c r="E217" s="371">
        <v>0</v>
      </c>
      <c r="J217" s="324"/>
    </row>
    <row r="218" spans="1:10" s="225" customFormat="1" x14ac:dyDescent="0.2">
      <c r="A218" s="375" t="s">
        <v>18</v>
      </c>
      <c r="B218" s="286"/>
      <c r="C218" s="377"/>
      <c r="D218" s="433"/>
      <c r="E218" s="371"/>
      <c r="J218" s="324"/>
    </row>
    <row r="219" spans="1:10" s="225" customFormat="1" x14ac:dyDescent="0.2">
      <c r="A219" s="375" t="s">
        <v>19</v>
      </c>
      <c r="B219" s="286"/>
      <c r="C219" s="377"/>
      <c r="D219" s="433"/>
      <c r="E219" s="371"/>
      <c r="J219" s="324"/>
    </row>
    <row r="220" spans="1:10" s="225" customFormat="1" x14ac:dyDescent="0.2">
      <c r="A220" s="375" t="s">
        <v>20</v>
      </c>
      <c r="B220" s="286"/>
      <c r="C220" s="377"/>
      <c r="D220" s="433"/>
      <c r="E220" s="371"/>
      <c r="J220" s="324"/>
    </row>
    <row r="221" spans="1:10" s="225" customFormat="1" x14ac:dyDescent="0.2">
      <c r="A221" s="375" t="s">
        <v>21</v>
      </c>
      <c r="B221" s="286"/>
      <c r="C221" s="377"/>
      <c r="D221" s="433"/>
      <c r="E221" s="371"/>
      <c r="J221" s="324"/>
    </row>
    <row r="222" spans="1:10" s="225" customFormat="1" x14ac:dyDescent="0.2">
      <c r="A222" s="225" t="s">
        <v>232</v>
      </c>
      <c r="B222" s="325"/>
      <c r="C222" s="262"/>
      <c r="D222" s="217"/>
      <c r="E222" s="335"/>
      <c r="J222" s="324"/>
    </row>
    <row r="223" spans="1:10" s="225" customFormat="1" x14ac:dyDescent="0.2">
      <c r="A223" s="225" t="s">
        <v>233</v>
      </c>
      <c r="B223" s="325"/>
      <c r="C223" s="262"/>
      <c r="D223" s="217"/>
      <c r="E223" s="335"/>
      <c r="J223" s="324"/>
    </row>
    <row r="224" spans="1:10" s="225" customFormat="1" ht="12.75" thickBot="1" x14ac:dyDescent="0.25">
      <c r="A224" s="225" t="s">
        <v>234</v>
      </c>
      <c r="B224" s="325"/>
      <c r="C224" s="262"/>
      <c r="D224" s="217"/>
      <c r="E224" s="350"/>
      <c r="J224" s="324"/>
    </row>
    <row r="225" spans="1:10" s="225" customFormat="1" x14ac:dyDescent="0.2">
      <c r="A225" s="425" t="s">
        <v>5</v>
      </c>
      <c r="B225" s="426"/>
      <c r="C225" s="427">
        <f>SUM(C213:C224)</f>
        <v>370</v>
      </c>
      <c r="D225" s="427">
        <f>SUM(D213:D224)</f>
        <v>44000</v>
      </c>
      <c r="E225" s="428">
        <f t="shared" ref="E225" si="5">D225/C225</f>
        <v>118.91891891891892</v>
      </c>
      <c r="J225" s="324"/>
    </row>
    <row r="226" spans="1:10" s="225" customFormat="1" x14ac:dyDescent="0.2">
      <c r="B226" s="325"/>
      <c r="C226" s="262"/>
      <c r="D226" s="217"/>
      <c r="J226" s="324"/>
    </row>
    <row r="227" spans="1:10" s="225" customFormat="1" x14ac:dyDescent="0.2">
      <c r="B227" s="325"/>
      <c r="C227" s="262"/>
      <c r="D227" s="217"/>
      <c r="J227" s="324"/>
    </row>
    <row r="228" spans="1:10" s="225" customFormat="1" x14ac:dyDescent="0.2">
      <c r="A228" s="326" t="s">
        <v>305</v>
      </c>
      <c r="B228" s="325"/>
      <c r="C228" s="217"/>
      <c r="D228" s="217"/>
      <c r="J228" s="324"/>
    </row>
    <row r="229" spans="1:10" s="225" customFormat="1" x14ac:dyDescent="0.2">
      <c r="A229" s="375" t="s">
        <v>13</v>
      </c>
      <c r="B229" s="286"/>
      <c r="C229" s="433"/>
      <c r="D229" s="433"/>
      <c r="E229" s="371"/>
      <c r="J229" s="324"/>
    </row>
    <row r="230" spans="1:10" s="225" customFormat="1" x14ac:dyDescent="0.2">
      <c r="A230" s="375" t="s">
        <v>14</v>
      </c>
      <c r="B230" s="383"/>
      <c r="C230" s="433"/>
      <c r="D230" s="433"/>
      <c r="E230" s="371"/>
      <c r="J230" s="324"/>
    </row>
    <row r="231" spans="1:10" s="225" customFormat="1" x14ac:dyDescent="0.2">
      <c r="A231" s="376" t="s">
        <v>15</v>
      </c>
      <c r="B231" s="383"/>
      <c r="C231" s="433"/>
      <c r="D231" s="433"/>
      <c r="E231" s="371"/>
      <c r="J231" s="324"/>
    </row>
    <row r="232" spans="1:10" s="225" customFormat="1" x14ac:dyDescent="0.2">
      <c r="A232" s="376" t="s">
        <v>16</v>
      </c>
      <c r="B232" s="383"/>
      <c r="C232" s="433"/>
      <c r="D232" s="433"/>
      <c r="E232" s="371"/>
      <c r="J232" s="324"/>
    </row>
    <row r="233" spans="1:10" s="225" customFormat="1" x14ac:dyDescent="0.2">
      <c r="A233" s="375" t="s">
        <v>17</v>
      </c>
      <c r="B233" s="383"/>
      <c r="C233" s="433"/>
      <c r="D233" s="433"/>
      <c r="E233" s="371"/>
      <c r="J233" s="324"/>
    </row>
    <row r="234" spans="1:10" s="225" customFormat="1" x14ac:dyDescent="0.2">
      <c r="A234" s="375" t="s">
        <v>18</v>
      </c>
      <c r="B234" s="383"/>
      <c r="C234" s="433"/>
      <c r="D234" s="433"/>
      <c r="E234" s="371"/>
      <c r="J234" s="324"/>
    </row>
    <row r="235" spans="1:10" s="225" customFormat="1" x14ac:dyDescent="0.2">
      <c r="A235" s="376" t="s">
        <v>19</v>
      </c>
      <c r="B235" s="383"/>
      <c r="C235" s="433"/>
      <c r="D235" s="433"/>
      <c r="E235" s="371"/>
      <c r="J235" s="324"/>
    </row>
    <row r="236" spans="1:10" s="225" customFormat="1" x14ac:dyDescent="0.2">
      <c r="A236" s="375" t="s">
        <v>20</v>
      </c>
      <c r="B236" s="383"/>
      <c r="C236" s="433"/>
      <c r="D236" s="433"/>
      <c r="E236" s="371"/>
      <c r="J236" s="324"/>
    </row>
    <row r="237" spans="1:10" s="225" customFormat="1" x14ac:dyDescent="0.2">
      <c r="A237" s="375" t="s">
        <v>21</v>
      </c>
      <c r="B237" s="383"/>
      <c r="C237" s="433"/>
      <c r="D237" s="433"/>
      <c r="E237" s="371"/>
      <c r="J237" s="324"/>
    </row>
    <row r="238" spans="1:10" s="225" customFormat="1" x14ac:dyDescent="0.2">
      <c r="A238" s="375" t="s">
        <v>232</v>
      </c>
      <c r="B238" s="383"/>
      <c r="C238" s="433"/>
      <c r="D238" s="433"/>
      <c r="E238" s="371"/>
      <c r="J238" s="324"/>
    </row>
    <row r="239" spans="1:10" s="225" customFormat="1" x14ac:dyDescent="0.2">
      <c r="A239" s="376" t="s">
        <v>233</v>
      </c>
      <c r="B239" s="383"/>
      <c r="C239" s="433"/>
      <c r="D239" s="433"/>
      <c r="E239" s="371"/>
      <c r="J239" s="324"/>
    </row>
    <row r="240" spans="1:10" s="225" customFormat="1" x14ac:dyDescent="0.2">
      <c r="A240" s="375" t="s">
        <v>234</v>
      </c>
      <c r="B240" s="383"/>
      <c r="C240" s="433"/>
      <c r="D240" s="433"/>
      <c r="E240" s="371"/>
      <c r="J240" s="324"/>
    </row>
    <row r="241" spans="1:10" s="225" customFormat="1" x14ac:dyDescent="0.2">
      <c r="A241" s="375" t="s">
        <v>235</v>
      </c>
      <c r="B241" s="383"/>
      <c r="C241" s="433"/>
      <c r="D241" s="433"/>
      <c r="E241" s="371"/>
      <c r="J241" s="324"/>
    </row>
    <row r="242" spans="1:10" s="225" customFormat="1" x14ac:dyDescent="0.2">
      <c r="A242" s="375" t="s">
        <v>236</v>
      </c>
      <c r="B242" s="383"/>
      <c r="C242" s="433"/>
      <c r="D242" s="433"/>
      <c r="E242" s="371"/>
      <c r="J242" s="324"/>
    </row>
    <row r="243" spans="1:10" s="225" customFormat="1" x14ac:dyDescent="0.2">
      <c r="A243" s="376" t="s">
        <v>237</v>
      </c>
      <c r="B243" s="383"/>
      <c r="C243" s="433"/>
      <c r="D243" s="433"/>
      <c r="E243" s="371"/>
      <c r="J243" s="324"/>
    </row>
    <row r="244" spans="1:10" s="225" customFormat="1" ht="12.75" thickBot="1" x14ac:dyDescent="0.25">
      <c r="A244" s="225" t="s">
        <v>238</v>
      </c>
      <c r="B244" s="384"/>
      <c r="C244" s="217"/>
      <c r="D244" s="217"/>
      <c r="E244" s="350"/>
      <c r="J244" s="324"/>
    </row>
    <row r="245" spans="1:10" s="225" customFormat="1" x14ac:dyDescent="0.2">
      <c r="A245" s="425" t="s">
        <v>5</v>
      </c>
      <c r="B245" s="426"/>
      <c r="C245" s="427">
        <f>SUM(C229:C244)</f>
        <v>0</v>
      </c>
      <c r="D245" s="427">
        <f>SUM(D229:D244)</f>
        <v>0</v>
      </c>
      <c r="E245" s="428">
        <v>0</v>
      </c>
      <c r="J245" s="324"/>
    </row>
    <row r="246" spans="1:10" s="225" customFormat="1" x14ac:dyDescent="0.2">
      <c r="A246" s="229"/>
      <c r="B246" s="384"/>
      <c r="C246" s="171"/>
      <c r="D246" s="217"/>
      <c r="J246" s="324"/>
    </row>
    <row r="247" spans="1:10" s="225" customFormat="1" x14ac:dyDescent="0.2">
      <c r="A247" s="326"/>
      <c r="B247" s="325"/>
      <c r="C247" s="217"/>
      <c r="D247" s="217"/>
      <c r="J247" s="324"/>
    </row>
    <row r="248" spans="1:10" s="225" customFormat="1" x14ac:dyDescent="0.2">
      <c r="A248" s="326" t="s">
        <v>360</v>
      </c>
      <c r="B248" s="325"/>
      <c r="C248" s="217"/>
      <c r="D248" s="217"/>
      <c r="J248" s="324"/>
    </row>
    <row r="249" spans="1:10" s="225" customFormat="1" x14ac:dyDescent="0.2">
      <c r="A249" s="376" t="s">
        <v>13</v>
      </c>
      <c r="B249" s="386" t="s">
        <v>596</v>
      </c>
      <c r="C249" s="433">
        <v>0</v>
      </c>
      <c r="D249" s="433">
        <v>5000</v>
      </c>
      <c r="E249" s="371">
        <v>0</v>
      </c>
      <c r="J249" s="324"/>
    </row>
    <row r="250" spans="1:10" s="225" customFormat="1" x14ac:dyDescent="0.2">
      <c r="A250" s="375" t="s">
        <v>14</v>
      </c>
      <c r="B250" s="386" t="s">
        <v>634</v>
      </c>
      <c r="C250" s="433">
        <v>0</v>
      </c>
      <c r="D250" s="433">
        <v>10000</v>
      </c>
      <c r="E250" s="371">
        <v>0</v>
      </c>
      <c r="J250" s="324"/>
    </row>
    <row r="251" spans="1:10" s="225" customFormat="1" x14ac:dyDescent="0.2">
      <c r="A251" s="375" t="s">
        <v>15</v>
      </c>
      <c r="B251" s="386"/>
      <c r="C251" s="433"/>
      <c r="D251" s="433"/>
      <c r="E251" s="371"/>
      <c r="J251" s="324"/>
    </row>
    <row r="252" spans="1:10" s="225" customFormat="1" x14ac:dyDescent="0.2">
      <c r="A252" s="375" t="s">
        <v>16</v>
      </c>
      <c r="B252" s="386"/>
      <c r="C252" s="433"/>
      <c r="D252" s="433"/>
      <c r="E252" s="371"/>
      <c r="J252" s="324"/>
    </row>
    <row r="253" spans="1:10" s="225" customFormat="1" x14ac:dyDescent="0.2">
      <c r="A253" s="375" t="s">
        <v>17</v>
      </c>
      <c r="B253" s="386"/>
      <c r="C253" s="433"/>
      <c r="D253" s="433"/>
      <c r="E253" s="371"/>
      <c r="J253" s="324"/>
    </row>
    <row r="254" spans="1:10" s="225" customFormat="1" x14ac:dyDescent="0.2">
      <c r="A254" s="375" t="s">
        <v>18</v>
      </c>
      <c r="B254" s="386"/>
      <c r="C254" s="433"/>
      <c r="D254" s="433"/>
      <c r="E254" s="371"/>
      <c r="J254" s="324"/>
    </row>
    <row r="255" spans="1:10" s="225" customFormat="1" x14ac:dyDescent="0.2">
      <c r="A255" s="375" t="s">
        <v>19</v>
      </c>
      <c r="B255" s="386"/>
      <c r="C255" s="433"/>
      <c r="D255" s="433"/>
      <c r="E255" s="371"/>
      <c r="J255" s="324"/>
    </row>
    <row r="256" spans="1:10" s="225" customFormat="1" x14ac:dyDescent="0.2">
      <c r="A256" s="375" t="s">
        <v>20</v>
      </c>
      <c r="B256" s="386"/>
      <c r="C256" s="433"/>
      <c r="D256" s="433"/>
      <c r="E256" s="371"/>
      <c r="J256" s="324"/>
    </row>
    <row r="257" spans="1:10" s="225" customFormat="1" x14ac:dyDescent="0.2">
      <c r="A257" s="375" t="s">
        <v>21</v>
      </c>
      <c r="B257" s="386"/>
      <c r="C257" s="433"/>
      <c r="D257" s="433"/>
      <c r="E257" s="371"/>
      <c r="J257" s="324"/>
    </row>
    <row r="258" spans="1:10" s="225" customFormat="1" x14ac:dyDescent="0.2">
      <c r="A258" s="375" t="s">
        <v>232</v>
      </c>
      <c r="B258" s="386"/>
      <c r="C258" s="433"/>
      <c r="D258" s="433"/>
      <c r="E258" s="371"/>
      <c r="J258" s="324"/>
    </row>
    <row r="259" spans="1:10" s="225" customFormat="1" x14ac:dyDescent="0.2">
      <c r="A259" s="375" t="s">
        <v>233</v>
      </c>
      <c r="B259" s="386"/>
      <c r="C259" s="433"/>
      <c r="D259" s="433"/>
      <c r="E259" s="371"/>
      <c r="J259" s="324"/>
    </row>
    <row r="260" spans="1:10" s="225" customFormat="1" x14ac:dyDescent="0.2">
      <c r="A260" s="375" t="s">
        <v>234</v>
      </c>
      <c r="B260" s="386"/>
      <c r="C260" s="433"/>
      <c r="D260" s="433"/>
      <c r="E260" s="371"/>
      <c r="J260" s="324"/>
    </row>
    <row r="261" spans="1:10" s="225" customFormat="1" x14ac:dyDescent="0.2">
      <c r="A261" s="375" t="s">
        <v>235</v>
      </c>
      <c r="B261" s="386"/>
      <c r="C261" s="433"/>
      <c r="D261" s="433"/>
      <c r="E261" s="371"/>
      <c r="J261" s="324"/>
    </row>
    <row r="262" spans="1:10" s="225" customFormat="1" x14ac:dyDescent="0.2">
      <c r="A262" s="375" t="s">
        <v>236</v>
      </c>
      <c r="B262" s="386"/>
      <c r="C262" s="433"/>
      <c r="D262" s="433"/>
      <c r="E262" s="371"/>
      <c r="J262" s="324"/>
    </row>
    <row r="263" spans="1:10" s="225" customFormat="1" ht="12.75" thickBot="1" x14ac:dyDescent="0.25">
      <c r="A263" s="375" t="s">
        <v>237</v>
      </c>
      <c r="B263" s="386"/>
      <c r="C263" s="433"/>
      <c r="D263" s="433"/>
      <c r="E263" s="371"/>
      <c r="J263" s="324"/>
    </row>
    <row r="264" spans="1:10" s="225" customFormat="1" x14ac:dyDescent="0.2">
      <c r="A264" s="425" t="s">
        <v>5</v>
      </c>
      <c r="B264" s="426"/>
      <c r="C264" s="427">
        <f>SUM(C249:C263)</f>
        <v>0</v>
      </c>
      <c r="D264" s="427">
        <f>SUM(D249:D263)</f>
        <v>15000</v>
      </c>
      <c r="E264" s="428">
        <v>0</v>
      </c>
      <c r="J264" s="324">
        <v>15000</v>
      </c>
    </row>
    <row r="265" spans="1:10" s="225" customFormat="1" x14ac:dyDescent="0.2">
      <c r="B265" s="325"/>
      <c r="C265" s="217"/>
      <c r="D265" s="217"/>
      <c r="J265" s="324"/>
    </row>
    <row r="266" spans="1:10" s="226" customFormat="1" x14ac:dyDescent="0.2">
      <c r="A266" s="227"/>
      <c r="B266" s="385"/>
      <c r="C266" s="171"/>
      <c r="D266" s="171"/>
      <c r="J266" s="567"/>
    </row>
    <row r="267" spans="1:10" s="226" customFormat="1" x14ac:dyDescent="0.2">
      <c r="A267" s="234" t="s">
        <v>361</v>
      </c>
      <c r="B267" s="385"/>
      <c r="C267" s="171"/>
      <c r="D267" s="171"/>
      <c r="J267" s="567"/>
    </row>
    <row r="268" spans="1:10" s="225" customFormat="1" x14ac:dyDescent="0.2">
      <c r="A268" s="375" t="s">
        <v>13</v>
      </c>
      <c r="B268" s="386" t="s">
        <v>548</v>
      </c>
      <c r="C268" s="433">
        <v>0</v>
      </c>
      <c r="D268" s="433">
        <v>1400</v>
      </c>
      <c r="E268" s="371">
        <v>0</v>
      </c>
      <c r="J268" s="324"/>
    </row>
    <row r="269" spans="1:10" s="225" customFormat="1" x14ac:dyDescent="0.2">
      <c r="A269" s="375" t="s">
        <v>14</v>
      </c>
      <c r="B269" s="386" t="s">
        <v>551</v>
      </c>
      <c r="C269" s="433">
        <v>0</v>
      </c>
      <c r="D269" s="433">
        <v>10000</v>
      </c>
      <c r="E269" s="371">
        <v>0</v>
      </c>
      <c r="J269" s="324"/>
    </row>
    <row r="270" spans="1:10" s="225" customFormat="1" x14ac:dyDescent="0.2">
      <c r="A270" s="375" t="s">
        <v>15</v>
      </c>
      <c r="B270" s="386" t="s">
        <v>566</v>
      </c>
      <c r="C270" s="433">
        <v>0</v>
      </c>
      <c r="D270" s="433">
        <v>5000</v>
      </c>
      <c r="E270" s="371">
        <v>0</v>
      </c>
      <c r="J270" s="324"/>
    </row>
    <row r="271" spans="1:10" s="225" customFormat="1" x14ac:dyDescent="0.2">
      <c r="A271" s="375" t="s">
        <v>16</v>
      </c>
      <c r="B271" s="386" t="s">
        <v>597</v>
      </c>
      <c r="C271" s="433">
        <v>0</v>
      </c>
      <c r="D271" s="433">
        <v>24000</v>
      </c>
      <c r="E271" s="371">
        <v>0</v>
      </c>
      <c r="J271" s="324"/>
    </row>
    <row r="272" spans="1:10" s="225" customFormat="1" x14ac:dyDescent="0.2">
      <c r="A272" s="375" t="s">
        <v>17</v>
      </c>
      <c r="B272" s="386"/>
      <c r="C272" s="433"/>
      <c r="D272" s="433"/>
      <c r="E272" s="371"/>
      <c r="J272" s="324"/>
    </row>
    <row r="273" spans="1:10" s="225" customFormat="1" ht="12.75" thickBot="1" x14ac:dyDescent="0.25">
      <c r="A273" s="225" t="s">
        <v>18</v>
      </c>
      <c r="B273" s="325"/>
      <c r="C273" s="217"/>
      <c r="D273" s="217"/>
      <c r="E273" s="335"/>
      <c r="J273" s="324"/>
    </row>
    <row r="274" spans="1:10" s="225" customFormat="1" x14ac:dyDescent="0.2">
      <c r="A274" s="425" t="s">
        <v>5</v>
      </c>
      <c r="B274" s="426"/>
      <c r="C274" s="427">
        <f>SUM(C268:C273)</f>
        <v>0</v>
      </c>
      <c r="D274" s="427">
        <f>SUM(D268:D273)</f>
        <v>40400</v>
      </c>
      <c r="E274" s="428">
        <v>0</v>
      </c>
      <c r="J274" s="324"/>
    </row>
    <row r="275" spans="1:10" s="225" customFormat="1" x14ac:dyDescent="0.2">
      <c r="B275" s="174"/>
      <c r="C275" s="217"/>
      <c r="D275" s="217"/>
      <c r="J275" s="324"/>
    </row>
    <row r="276" spans="1:10" s="225" customFormat="1" x14ac:dyDescent="0.2">
      <c r="A276" s="415" t="s">
        <v>365</v>
      </c>
      <c r="B276" s="416"/>
      <c r="C276" s="417">
        <f>C32+C64+C133+C154+C173+C189+C209+C225+C245+C264+C274</f>
        <v>3828112</v>
      </c>
      <c r="D276" s="417">
        <f>D32+D64+D133+D154+D173+D189+D209+D225+D245+D264+D274</f>
        <v>3136659</v>
      </c>
      <c r="E276" s="418">
        <f t="shared" ref="E276" si="6">D276/C276</f>
        <v>0.81937492946914825</v>
      </c>
      <c r="J276" s="324"/>
    </row>
    <row r="277" spans="1:10" s="226" customFormat="1" x14ac:dyDescent="0.2">
      <c r="A277" s="227"/>
      <c r="B277" s="385"/>
      <c r="C277" s="171"/>
      <c r="D277" s="171"/>
      <c r="J277" s="567"/>
    </row>
    <row r="278" spans="1:10" s="225" customFormat="1" x14ac:dyDescent="0.2">
      <c r="A278" s="326" t="s">
        <v>203</v>
      </c>
      <c r="B278" s="325"/>
      <c r="C278" s="217"/>
      <c r="D278" s="217"/>
      <c r="J278" s="324"/>
    </row>
    <row r="279" spans="1:10" s="225" customFormat="1" ht="25.5" x14ac:dyDescent="0.2">
      <c r="A279" s="326"/>
      <c r="B279" s="325"/>
      <c r="C279" s="550" t="str">
        <f>C6</f>
        <v>2012. évi         terv</v>
      </c>
      <c r="D279" s="414" t="str">
        <f>D6</f>
        <v>2013. évi    terv</v>
      </c>
      <c r="E279" s="374" t="s">
        <v>334</v>
      </c>
      <c r="J279" s="324"/>
    </row>
    <row r="280" spans="1:10" s="225" customFormat="1" x14ac:dyDescent="0.2">
      <c r="A280" s="326" t="s">
        <v>366</v>
      </c>
      <c r="B280" s="325"/>
      <c r="C280" s="171"/>
      <c r="D280" s="171"/>
      <c r="E280" s="226"/>
      <c r="J280" s="324"/>
    </row>
    <row r="281" spans="1:10" s="225" customFormat="1" x14ac:dyDescent="0.2">
      <c r="A281" s="375" t="s">
        <v>13</v>
      </c>
      <c r="B281" s="386" t="s">
        <v>362</v>
      </c>
      <c r="C281" s="433">
        <v>3160</v>
      </c>
      <c r="D281" s="433">
        <v>0</v>
      </c>
      <c r="E281" s="371">
        <f>D281/C281</f>
        <v>0</v>
      </c>
      <c r="J281" s="324"/>
    </row>
    <row r="282" spans="1:10" s="225" customFormat="1" x14ac:dyDescent="0.2">
      <c r="A282" s="375" t="s">
        <v>14</v>
      </c>
      <c r="B282" s="286" t="s">
        <v>510</v>
      </c>
      <c r="C282" s="433">
        <v>0</v>
      </c>
      <c r="D282" s="433">
        <f>250000*1.27</f>
        <v>317500</v>
      </c>
      <c r="E282" s="371">
        <v>0</v>
      </c>
      <c r="J282" s="324"/>
    </row>
    <row r="283" spans="1:10" s="225" customFormat="1" x14ac:dyDescent="0.2">
      <c r="A283" s="375" t="s">
        <v>15</v>
      </c>
      <c r="B283" s="286" t="s">
        <v>511</v>
      </c>
      <c r="C283" s="433">
        <v>0</v>
      </c>
      <c r="D283" s="433">
        <v>6000</v>
      </c>
      <c r="E283" s="371">
        <v>0</v>
      </c>
      <c r="J283" s="324"/>
    </row>
    <row r="284" spans="1:10" s="225" customFormat="1" x14ac:dyDescent="0.2">
      <c r="A284" s="375" t="s">
        <v>16</v>
      </c>
      <c r="B284" s="386" t="s">
        <v>412</v>
      </c>
      <c r="C284" s="433">
        <v>4120</v>
      </c>
      <c r="D284" s="433">
        <v>4550</v>
      </c>
      <c r="E284" s="371">
        <f t="shared" ref="E284" si="7">D284/C284</f>
        <v>1.104368932038835</v>
      </c>
      <c r="J284" s="324"/>
    </row>
    <row r="285" spans="1:10" s="225" customFormat="1" x14ac:dyDescent="0.2">
      <c r="A285" s="375" t="s">
        <v>17</v>
      </c>
      <c r="B285" s="286"/>
      <c r="C285" s="433"/>
      <c r="D285" s="433"/>
      <c r="E285" s="371"/>
      <c r="J285" s="324"/>
    </row>
    <row r="286" spans="1:10" s="225" customFormat="1" ht="12.75" thickBot="1" x14ac:dyDescent="0.25">
      <c r="A286" s="225" t="s">
        <v>18</v>
      </c>
      <c r="B286" s="325"/>
      <c r="C286" s="217"/>
      <c r="D286" s="217"/>
      <c r="E286" s="371"/>
      <c r="J286" s="324"/>
    </row>
    <row r="287" spans="1:10" s="225" customFormat="1" x14ac:dyDescent="0.2">
      <c r="A287" s="425" t="s">
        <v>5</v>
      </c>
      <c r="B287" s="426"/>
      <c r="C287" s="427">
        <f>SUM(C281:C286)</f>
        <v>7280</v>
      </c>
      <c r="D287" s="427">
        <f>SUM(D281:D286)</f>
        <v>328050</v>
      </c>
      <c r="E287" s="428">
        <f t="shared" ref="E287" si="8">D287/C287</f>
        <v>45.06181318681319</v>
      </c>
      <c r="J287" s="324"/>
    </row>
    <row r="288" spans="1:10" s="225" customFormat="1" x14ac:dyDescent="0.2">
      <c r="A288" s="326"/>
      <c r="B288" s="325"/>
      <c r="C288" s="217"/>
      <c r="D288" s="217"/>
      <c r="J288" s="324"/>
    </row>
    <row r="289" spans="1:10" s="225" customFormat="1" x14ac:dyDescent="0.2">
      <c r="A289" s="326" t="s">
        <v>367</v>
      </c>
      <c r="B289" s="325"/>
      <c r="C289" s="171"/>
      <c r="D289" s="171"/>
      <c r="J289" s="324"/>
    </row>
    <row r="290" spans="1:10" s="225" customFormat="1" x14ac:dyDescent="0.2">
      <c r="A290" s="375" t="s">
        <v>13</v>
      </c>
      <c r="B290" s="386" t="s">
        <v>411</v>
      </c>
      <c r="C290" s="433">
        <v>10000</v>
      </c>
      <c r="D290" s="433">
        <v>0</v>
      </c>
      <c r="E290" s="371">
        <f>D290/C290</f>
        <v>0</v>
      </c>
      <c r="J290" s="324"/>
    </row>
    <row r="291" spans="1:10" s="225" customFormat="1" x14ac:dyDescent="0.2">
      <c r="A291" s="375" t="s">
        <v>14</v>
      </c>
      <c r="B291" s="286"/>
      <c r="C291" s="433"/>
      <c r="D291" s="433"/>
      <c r="E291" s="375"/>
      <c r="J291" s="324"/>
    </row>
    <row r="292" spans="1:10" s="225" customFormat="1" x14ac:dyDescent="0.2">
      <c r="A292" s="375" t="s">
        <v>15</v>
      </c>
      <c r="B292" s="286"/>
      <c r="C292" s="433"/>
      <c r="D292" s="433"/>
      <c r="E292" s="375"/>
      <c r="J292" s="324"/>
    </row>
    <row r="293" spans="1:10" s="225" customFormat="1" x14ac:dyDescent="0.2">
      <c r="A293" s="375" t="s">
        <v>16</v>
      </c>
      <c r="B293" s="286"/>
      <c r="C293" s="433"/>
      <c r="D293" s="433"/>
      <c r="E293" s="375"/>
      <c r="J293" s="324"/>
    </row>
    <row r="294" spans="1:10" s="225" customFormat="1" ht="12.75" thickBot="1" x14ac:dyDescent="0.25">
      <c r="A294" s="375" t="s">
        <v>17</v>
      </c>
      <c r="B294" s="286"/>
      <c r="C294" s="433"/>
      <c r="D294" s="433"/>
      <c r="E294" s="375"/>
      <c r="J294" s="324"/>
    </row>
    <row r="295" spans="1:10" s="225" customFormat="1" x14ac:dyDescent="0.2">
      <c r="A295" s="425" t="s">
        <v>5</v>
      </c>
      <c r="B295" s="426"/>
      <c r="C295" s="427">
        <f>SUM(C290:C294)</f>
        <v>10000</v>
      </c>
      <c r="D295" s="427">
        <f>SUM(D290:D294)</f>
        <v>0</v>
      </c>
      <c r="E295" s="428">
        <f t="shared" ref="E295" si="9">D295/C295</f>
        <v>0</v>
      </c>
      <c r="J295" s="324"/>
    </row>
    <row r="296" spans="1:10" s="225" customFormat="1" x14ac:dyDescent="0.2">
      <c r="B296" s="325"/>
      <c r="C296" s="217"/>
      <c r="D296" s="217"/>
      <c r="J296" s="324"/>
    </row>
    <row r="297" spans="1:10" s="225" customFormat="1" x14ac:dyDescent="0.2">
      <c r="A297" s="327" t="s">
        <v>368</v>
      </c>
      <c r="B297" s="325"/>
      <c r="C297" s="217"/>
      <c r="D297" s="217"/>
      <c r="J297" s="324"/>
    </row>
    <row r="298" spans="1:10" s="225" customFormat="1" x14ac:dyDescent="0.2">
      <c r="A298" s="375" t="s">
        <v>13</v>
      </c>
      <c r="B298" s="386" t="s">
        <v>400</v>
      </c>
      <c r="C298" s="432">
        <v>304</v>
      </c>
      <c r="D298" s="432">
        <v>0</v>
      </c>
      <c r="E298" s="371">
        <f>D298/C298</f>
        <v>0</v>
      </c>
      <c r="J298" s="324"/>
    </row>
    <row r="299" spans="1:10" s="225" customFormat="1" x14ac:dyDescent="0.2">
      <c r="A299" s="375" t="s">
        <v>14</v>
      </c>
      <c r="B299" s="386" t="s">
        <v>534</v>
      </c>
      <c r="C299" s="433">
        <v>0</v>
      </c>
      <c r="D299" s="433">
        <v>15000</v>
      </c>
      <c r="E299" s="371">
        <v>0</v>
      </c>
      <c r="J299" s="324"/>
    </row>
    <row r="300" spans="1:10" s="225" customFormat="1" x14ac:dyDescent="0.2">
      <c r="A300" s="432" t="s">
        <v>15</v>
      </c>
      <c r="B300" s="386" t="s">
        <v>420</v>
      </c>
      <c r="C300" s="433">
        <v>4000</v>
      </c>
      <c r="D300" s="433">
        <v>0</v>
      </c>
      <c r="E300" s="371">
        <f t="shared" ref="E300" si="10">D300/C300</f>
        <v>0</v>
      </c>
      <c r="J300" s="324"/>
    </row>
    <row r="301" spans="1:10" s="225" customFormat="1" x14ac:dyDescent="0.2">
      <c r="A301" s="375" t="s">
        <v>16</v>
      </c>
      <c r="B301" s="167" t="s">
        <v>514</v>
      </c>
      <c r="C301" s="370">
        <v>0</v>
      </c>
      <c r="D301" s="370">
        <v>11000</v>
      </c>
      <c r="E301" s="371">
        <v>0</v>
      </c>
      <c r="J301" s="324"/>
    </row>
    <row r="302" spans="1:10" s="225" customFormat="1" x14ac:dyDescent="0.2">
      <c r="A302" s="375" t="s">
        <v>17</v>
      </c>
      <c r="B302" s="386"/>
      <c r="C302" s="433"/>
      <c r="D302" s="433"/>
      <c r="E302" s="371"/>
      <c r="J302" s="324"/>
    </row>
    <row r="303" spans="1:10" s="225" customFormat="1" x14ac:dyDescent="0.2">
      <c r="A303" s="432" t="s">
        <v>18</v>
      </c>
      <c r="B303" s="386"/>
      <c r="C303" s="433"/>
      <c r="D303" s="433"/>
      <c r="E303" s="371"/>
      <c r="J303" s="324"/>
    </row>
    <row r="304" spans="1:10" s="225" customFormat="1" x14ac:dyDescent="0.2">
      <c r="A304" s="375" t="s">
        <v>20</v>
      </c>
      <c r="B304" s="386"/>
      <c r="C304" s="433"/>
      <c r="D304" s="433"/>
      <c r="E304" s="371"/>
      <c r="J304" s="324"/>
    </row>
    <row r="305" spans="1:10" s="225" customFormat="1" x14ac:dyDescent="0.2">
      <c r="A305" s="375" t="s">
        <v>21</v>
      </c>
      <c r="B305" s="386"/>
      <c r="C305" s="433"/>
      <c r="D305" s="433"/>
      <c r="E305" s="371"/>
      <c r="J305" s="324"/>
    </row>
    <row r="306" spans="1:10" s="225" customFormat="1" x14ac:dyDescent="0.2">
      <c r="A306" s="375" t="s">
        <v>232</v>
      </c>
      <c r="B306" s="386"/>
      <c r="C306" s="433"/>
      <c r="D306" s="433"/>
      <c r="E306" s="371"/>
      <c r="J306" s="324"/>
    </row>
    <row r="307" spans="1:10" s="225" customFormat="1" x14ac:dyDescent="0.2">
      <c r="A307" s="432" t="s">
        <v>233</v>
      </c>
      <c r="B307" s="386"/>
      <c r="C307" s="433"/>
      <c r="D307" s="433"/>
      <c r="E307" s="371"/>
      <c r="J307" s="324"/>
    </row>
    <row r="308" spans="1:10" s="225" customFormat="1" ht="12.75" thickBot="1" x14ac:dyDescent="0.25">
      <c r="A308" s="225" t="s">
        <v>234</v>
      </c>
      <c r="B308" s="325"/>
      <c r="C308" s="217"/>
      <c r="D308" s="217"/>
      <c r="E308" s="335"/>
      <c r="J308" s="324"/>
    </row>
    <row r="309" spans="1:10" s="169" customFormat="1" x14ac:dyDescent="0.2">
      <c r="A309" s="425" t="s">
        <v>5</v>
      </c>
      <c r="B309" s="426"/>
      <c r="C309" s="427">
        <f>SUM(C298:C308)</f>
        <v>4304</v>
      </c>
      <c r="D309" s="427">
        <f>SUM(D298:D308)</f>
        <v>26000</v>
      </c>
      <c r="E309" s="428">
        <f t="shared" ref="E309:E318" si="11">D309/C309</f>
        <v>6.04089219330855</v>
      </c>
      <c r="J309" s="217"/>
    </row>
    <row r="310" spans="1:10" s="169" customFormat="1" x14ac:dyDescent="0.2">
      <c r="B310" s="174"/>
      <c r="C310" s="217"/>
      <c r="D310" s="217"/>
      <c r="E310" s="217"/>
      <c r="J310" s="217"/>
    </row>
    <row r="311" spans="1:10" s="169" customFormat="1" x14ac:dyDescent="0.2">
      <c r="A311" s="415" t="s">
        <v>404</v>
      </c>
      <c r="B311" s="416"/>
      <c r="C311" s="417">
        <f>C287+C295+C309</f>
        <v>21584</v>
      </c>
      <c r="D311" s="417">
        <f>D287+D295+D309</f>
        <v>354050</v>
      </c>
      <c r="E311" s="419">
        <f>D311/C311</f>
        <v>16.40335433654559</v>
      </c>
      <c r="G311" s="217">
        <f>D276</f>
        <v>3136659</v>
      </c>
      <c r="J311" s="217"/>
    </row>
    <row r="312" spans="1:10" s="169" customFormat="1" ht="12.75" thickBot="1" x14ac:dyDescent="0.25">
      <c r="A312" s="329"/>
      <c r="B312" s="174"/>
      <c r="C312" s="328"/>
      <c r="D312" s="217"/>
      <c r="E312" s="351"/>
      <c r="J312" s="217"/>
    </row>
    <row r="313" spans="1:10" s="169" customFormat="1" ht="12.75" thickBot="1" x14ac:dyDescent="0.25">
      <c r="A313" s="420" t="s">
        <v>277</v>
      </c>
      <c r="B313" s="421"/>
      <c r="C313" s="422">
        <f>C276+C311</f>
        <v>3849696</v>
      </c>
      <c r="D313" s="423">
        <f>D276+D311</f>
        <v>3490709</v>
      </c>
      <c r="E313" s="424">
        <f t="shared" si="11"/>
        <v>0.90674926020132496</v>
      </c>
      <c r="J313" s="217"/>
    </row>
    <row r="314" spans="1:10" s="169" customFormat="1" x14ac:dyDescent="0.2">
      <c r="A314" s="327"/>
      <c r="B314" s="387"/>
      <c r="C314" s="171"/>
      <c r="D314" s="217"/>
      <c r="J314" s="217"/>
    </row>
    <row r="315" spans="1:10" s="169" customFormat="1" ht="12.75" x14ac:dyDescent="0.2">
      <c r="A315" s="1068" t="s">
        <v>394</v>
      </c>
      <c r="B315" s="1069"/>
      <c r="C315" s="378">
        <v>109713</v>
      </c>
      <c r="D315" s="378">
        <v>87327</v>
      </c>
      <c r="E315" s="371">
        <f t="shared" si="11"/>
        <v>0.79595854638921548</v>
      </c>
      <c r="H315" s="169">
        <v>105685</v>
      </c>
      <c r="I315" s="169">
        <f>H315*0.5</f>
        <v>52842.5</v>
      </c>
      <c r="J315" s="217">
        <v>84548</v>
      </c>
    </row>
    <row r="316" spans="1:10" s="169" customFormat="1" ht="12.75" x14ac:dyDescent="0.2">
      <c r="A316" s="1068" t="s">
        <v>395</v>
      </c>
      <c r="B316" s="1069"/>
      <c r="C316" s="378">
        <v>39127</v>
      </c>
      <c r="D316" s="378">
        <v>27432</v>
      </c>
      <c r="E316" s="371">
        <f t="shared" si="11"/>
        <v>0.70110154113527745</v>
      </c>
      <c r="H316" s="169">
        <v>30002</v>
      </c>
      <c r="I316" s="169">
        <f t="shared" ref="I316:I318" si="12">H316*0.5</f>
        <v>15001</v>
      </c>
      <c r="J316" s="217">
        <v>24002</v>
      </c>
    </row>
    <row r="317" spans="1:10" s="169" customFormat="1" ht="12.75" x14ac:dyDescent="0.2">
      <c r="A317" s="1068" t="s">
        <v>396</v>
      </c>
      <c r="B317" s="1069"/>
      <c r="C317" s="379">
        <v>152394</v>
      </c>
      <c r="D317" s="378">
        <v>124838</v>
      </c>
      <c r="E317" s="371">
        <f t="shared" si="11"/>
        <v>0.81917923277819338</v>
      </c>
      <c r="H317" s="169">
        <v>154717</v>
      </c>
      <c r="I317" s="169">
        <f t="shared" si="12"/>
        <v>77358.5</v>
      </c>
      <c r="J317" s="217">
        <v>123774</v>
      </c>
    </row>
    <row r="318" spans="1:10" s="225" customFormat="1" ht="12.75" x14ac:dyDescent="0.2">
      <c r="A318" s="1068" t="s">
        <v>397</v>
      </c>
      <c r="B318" s="1069"/>
      <c r="C318" s="379">
        <v>189016</v>
      </c>
      <c r="D318" s="378">
        <v>142983</v>
      </c>
      <c r="E318" s="371">
        <f t="shared" si="11"/>
        <v>0.75645977060143055</v>
      </c>
      <c r="H318" s="225">
        <v>178729</v>
      </c>
      <c r="I318" s="169">
        <f t="shared" si="12"/>
        <v>89364.5</v>
      </c>
      <c r="J318" s="324">
        <v>142983</v>
      </c>
    </row>
    <row r="319" spans="1:10" s="225" customFormat="1" ht="12.75" x14ac:dyDescent="0.2">
      <c r="A319" s="1068"/>
      <c r="B319" s="1069"/>
      <c r="C319" s="379"/>
      <c r="D319" s="379"/>
      <c r="E319" s="371"/>
      <c r="G319" s="324">
        <f>D313+D315+D316+D317+D318+D319</f>
        <v>3873289</v>
      </c>
      <c r="J319" s="324"/>
    </row>
    <row r="320" spans="1:10" s="225" customFormat="1" x14ac:dyDescent="0.2">
      <c r="A320" s="169"/>
      <c r="B320" s="389" t="s">
        <v>630</v>
      </c>
      <c r="C320" s="228">
        <f>SUM(C315:C319)</f>
        <v>490250</v>
      </c>
      <c r="D320" s="228">
        <f>SUM(D315:D319)</f>
        <v>382580</v>
      </c>
      <c r="E320" s="588">
        <f>D320/C320</f>
        <v>0.780377358490566</v>
      </c>
      <c r="G320" s="324">
        <f>D315+D316+D317+D318+D319</f>
        <v>382580</v>
      </c>
      <c r="J320" s="324">
        <f>SUM(J315:J319)</f>
        <v>375307</v>
      </c>
    </row>
    <row r="321" spans="1:10" s="225" customFormat="1" x14ac:dyDescent="0.2">
      <c r="A321" s="169"/>
      <c r="B321" s="325"/>
      <c r="C321" s="230"/>
      <c r="D321" s="230"/>
      <c r="J321" s="324"/>
    </row>
    <row r="322" spans="1:10" s="169" customFormat="1" x14ac:dyDescent="0.2">
      <c r="B322" s="174"/>
      <c r="C322" s="217"/>
      <c r="D322" s="217"/>
      <c r="J322" s="217"/>
    </row>
    <row r="323" spans="1:10" s="169" customFormat="1" x14ac:dyDescent="0.2">
      <c r="B323" s="174"/>
      <c r="C323" s="217"/>
      <c r="D323" s="217"/>
      <c r="J323" s="217"/>
    </row>
    <row r="324" spans="1:10" s="169" customFormat="1" x14ac:dyDescent="0.2">
      <c r="B324" s="174"/>
      <c r="C324" s="217"/>
      <c r="D324" s="217"/>
      <c r="J324" s="217"/>
    </row>
    <row r="325" spans="1:10" s="169" customFormat="1" x14ac:dyDescent="0.2">
      <c r="A325" s="429"/>
      <c r="B325" s="388"/>
      <c r="C325" s="171"/>
      <c r="D325" s="171"/>
      <c r="J325" s="217"/>
    </row>
    <row r="326" spans="1:10" s="169" customFormat="1" x14ac:dyDescent="0.2">
      <c r="A326" s="429"/>
      <c r="B326" s="388"/>
      <c r="C326" s="171"/>
      <c r="D326" s="217"/>
      <c r="J326" s="217"/>
    </row>
    <row r="327" spans="1:10" s="169" customFormat="1" x14ac:dyDescent="0.2">
      <c r="A327" s="327"/>
      <c r="B327" s="174"/>
      <c r="C327" s="217"/>
      <c r="D327" s="217"/>
      <c r="J327" s="217"/>
    </row>
    <row r="328" spans="1:10" s="169" customFormat="1" x14ac:dyDescent="0.2">
      <c r="B328" s="174"/>
      <c r="C328" s="217"/>
      <c r="D328" s="217"/>
      <c r="J328" s="217"/>
    </row>
    <row r="329" spans="1:10" s="225" customFormat="1" x14ac:dyDescent="0.2">
      <c r="B329" s="325"/>
      <c r="C329" s="169"/>
      <c r="D329" s="217"/>
      <c r="J329" s="324"/>
    </row>
    <row r="330" spans="1:10" s="225" customFormat="1" x14ac:dyDescent="0.2">
      <c r="A330" s="429"/>
      <c r="B330" s="388"/>
      <c r="C330" s="171"/>
      <c r="D330" s="171"/>
      <c r="J330" s="324"/>
    </row>
    <row r="331" spans="1:10" s="225" customFormat="1" x14ac:dyDescent="0.2">
      <c r="B331" s="325"/>
      <c r="C331" s="171"/>
      <c r="D331" s="217"/>
      <c r="J331" s="324"/>
    </row>
    <row r="332" spans="1:10" s="225" customFormat="1" x14ac:dyDescent="0.2">
      <c r="A332" s="326"/>
      <c r="B332" s="325"/>
      <c r="C332" s="171"/>
      <c r="D332" s="171"/>
      <c r="J332" s="324"/>
    </row>
    <row r="333" spans="1:10" s="225" customFormat="1" x14ac:dyDescent="0.2">
      <c r="B333" s="325"/>
      <c r="C333" s="217"/>
      <c r="D333" s="217"/>
      <c r="J333" s="324"/>
    </row>
    <row r="334" spans="1:10" s="225" customFormat="1" x14ac:dyDescent="0.2">
      <c r="A334" s="227"/>
      <c r="B334" s="385"/>
      <c r="C334" s="171"/>
      <c r="D334" s="171"/>
      <c r="J334" s="324"/>
    </row>
    <row r="335" spans="1:10" s="225" customFormat="1" x14ac:dyDescent="0.2">
      <c r="B335" s="389"/>
      <c r="C335" s="171"/>
      <c r="D335" s="217"/>
      <c r="J335" s="324"/>
    </row>
    <row r="336" spans="1:10" s="225" customFormat="1" x14ac:dyDescent="0.2">
      <c r="B336" s="390"/>
      <c r="C336" s="171"/>
      <c r="D336" s="171"/>
      <c r="J336" s="324"/>
    </row>
    <row r="337" spans="2:10" s="225" customFormat="1" x14ac:dyDescent="0.2">
      <c r="B337" s="388"/>
      <c r="C337" s="171"/>
      <c r="D337" s="171"/>
      <c r="J337" s="324"/>
    </row>
    <row r="338" spans="2:10" s="225" customFormat="1" x14ac:dyDescent="0.2">
      <c r="B338" s="388"/>
      <c r="C338" s="171"/>
      <c r="D338" s="171"/>
      <c r="J338" s="324"/>
    </row>
    <row r="339" spans="2:10" s="225" customFormat="1" x14ac:dyDescent="0.2">
      <c r="B339" s="388"/>
      <c r="C339" s="171"/>
      <c r="D339" s="171"/>
      <c r="E339" s="324"/>
      <c r="J339" s="324"/>
    </row>
    <row r="340" spans="2:10" s="225" customFormat="1" x14ac:dyDescent="0.2">
      <c r="B340" s="325"/>
      <c r="C340" s="171"/>
      <c r="D340" s="171"/>
      <c r="J340" s="324"/>
    </row>
    <row r="341" spans="2:10" s="225" customFormat="1" x14ac:dyDescent="0.2">
      <c r="B341" s="325"/>
      <c r="C341" s="169"/>
      <c r="D341" s="217"/>
      <c r="J341" s="324"/>
    </row>
    <row r="342" spans="2:10" s="225" customFormat="1" x14ac:dyDescent="0.2">
      <c r="B342" s="325"/>
      <c r="C342" s="169"/>
      <c r="D342" s="217"/>
      <c r="J342" s="324"/>
    </row>
  </sheetData>
  <mergeCells count="9">
    <mergeCell ref="A317:B317"/>
    <mergeCell ref="A318:B318"/>
    <mergeCell ref="A319:B319"/>
    <mergeCell ref="A1:E1"/>
    <mergeCell ref="A2:E2"/>
    <mergeCell ref="A3:E3"/>
    <mergeCell ref="A4:E4"/>
    <mergeCell ref="A315:B315"/>
    <mergeCell ref="A316:B316"/>
  </mergeCells>
  <pageMargins left="0.7" right="0.7" top="0.75" bottom="0.75" header="0.3" footer="0.3"/>
  <pageSetup paperSize="9" scale="87" orientation="portrait" r:id="rId1"/>
  <colBreaks count="1" manualBreakCount="1">
    <brk id="5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tabSelected="1" view="pageBreakPreview" zoomScale="60" zoomScaleNormal="100" workbookViewId="0">
      <selection activeCell="K7" sqref="K7"/>
    </sheetView>
  </sheetViews>
  <sheetFormatPr defaultRowHeight="15.75" x14ac:dyDescent="0.25"/>
  <cols>
    <col min="1" max="1" width="3.28515625" style="13" customWidth="1"/>
    <col min="2" max="2" width="35.7109375" style="13" customWidth="1"/>
    <col min="3" max="3" width="12.85546875" style="13" customWidth="1"/>
    <col min="4" max="4" width="0.28515625" style="13" customWidth="1"/>
    <col min="5" max="5" width="15.28515625" style="13" customWidth="1"/>
    <col min="6" max="6" width="3.5703125" style="13" customWidth="1"/>
    <col min="7" max="7" width="13.5703125" style="13" customWidth="1"/>
    <col min="8" max="16384" width="9.140625" style="13"/>
  </cols>
  <sheetData>
    <row r="1" spans="2:7" ht="30" customHeight="1" x14ac:dyDescent="0.25">
      <c r="B1" s="1076" t="s">
        <v>975</v>
      </c>
      <c r="C1" s="1024"/>
      <c r="D1" s="1024"/>
      <c r="E1" s="1024"/>
      <c r="F1" s="1024"/>
      <c r="G1" s="1024"/>
    </row>
    <row r="2" spans="2:7" ht="46.5" customHeight="1" x14ac:dyDescent="0.25"/>
    <row r="3" spans="2:7" x14ac:dyDescent="0.25">
      <c r="B3" s="1025" t="s">
        <v>441</v>
      </c>
      <c r="C3" s="1025"/>
      <c r="D3" s="1025"/>
      <c r="E3" s="1025"/>
      <c r="F3" s="1025"/>
      <c r="G3" s="1025"/>
    </row>
    <row r="4" spans="2:7" x14ac:dyDescent="0.25">
      <c r="B4" s="1025"/>
      <c r="C4" s="1025"/>
      <c r="D4" s="1025"/>
      <c r="E4" s="1025"/>
      <c r="F4" s="1025"/>
      <c r="G4" s="1025"/>
    </row>
    <row r="5" spans="2:7" ht="11.25" customHeight="1" x14ac:dyDescent="0.25"/>
    <row r="6" spans="2:7" x14ac:dyDescent="0.25">
      <c r="B6" s="725"/>
      <c r="C6" s="34"/>
      <c r="D6" s="34"/>
      <c r="E6" s="1072" t="s">
        <v>83</v>
      </c>
      <c r="F6" s="1072"/>
      <c r="G6" s="1072"/>
    </row>
    <row r="7" spans="2:7" s="21" customFormat="1" ht="45" customHeight="1" x14ac:dyDescent="0.2">
      <c r="B7" s="726"/>
      <c r="C7" s="726"/>
      <c r="D7" s="726"/>
      <c r="E7" s="727" t="s">
        <v>949</v>
      </c>
      <c r="F7" s="728"/>
      <c r="G7" s="727" t="s">
        <v>950</v>
      </c>
    </row>
    <row r="8" spans="2:7" ht="30" customHeight="1" x14ac:dyDescent="0.25">
      <c r="B8" s="729" t="s">
        <v>825</v>
      </c>
      <c r="C8" s="730"/>
      <c r="D8" s="730"/>
      <c r="E8" s="731">
        <v>6</v>
      </c>
      <c r="F8" s="731"/>
      <c r="G8" s="731">
        <v>6</v>
      </c>
    </row>
    <row r="9" spans="2:7" s="97" customFormat="1" ht="16.5" customHeight="1" x14ac:dyDescent="0.25">
      <c r="B9" s="729" t="s">
        <v>826</v>
      </c>
      <c r="C9" s="730"/>
      <c r="D9" s="730"/>
      <c r="E9" s="731">
        <v>8</v>
      </c>
      <c r="F9" s="731"/>
      <c r="G9" s="731">
        <v>8</v>
      </c>
    </row>
    <row r="10" spans="2:7" s="97" customFormat="1" ht="16.5" customHeight="1" thickBot="1" x14ac:dyDescent="0.3">
      <c r="B10" s="60"/>
      <c r="C10" s="214"/>
      <c r="D10" s="214"/>
      <c r="E10" s="179"/>
      <c r="F10" s="179"/>
      <c r="G10" s="179"/>
    </row>
    <row r="11" spans="2:7" s="10" customFormat="1" ht="16.5" customHeight="1" thickBot="1" x14ac:dyDescent="0.3">
      <c r="B11" s="62" t="s">
        <v>195</v>
      </c>
      <c r="C11" s="26"/>
      <c r="D11" s="26"/>
      <c r="E11" s="447">
        <f>SUM(E9)+E8</f>
        <v>14</v>
      </c>
      <c r="F11" s="447"/>
      <c r="G11" s="447">
        <f>SUM(G9)+G8</f>
        <v>14</v>
      </c>
    </row>
    <row r="12" spans="2:7" ht="10.5" customHeight="1" x14ac:dyDescent="0.25">
      <c r="E12" s="65"/>
      <c r="F12" s="65"/>
    </row>
    <row r="13" spans="2:7" x14ac:dyDescent="0.25">
      <c r="B13" s="63"/>
      <c r="E13" s="65"/>
      <c r="F13" s="65"/>
    </row>
    <row r="14" spans="2:7" x14ac:dyDescent="0.25">
      <c r="E14" s="65"/>
      <c r="F14" s="65"/>
    </row>
    <row r="15" spans="2:7" x14ac:dyDescent="0.25">
      <c r="E15" s="65"/>
      <c r="F15" s="65"/>
    </row>
    <row r="16" spans="2:7" x14ac:dyDescent="0.25">
      <c r="E16" s="66"/>
      <c r="F16" s="66"/>
    </row>
  </sheetData>
  <mergeCells count="4">
    <mergeCell ref="B4:G4"/>
    <mergeCell ref="B1:G1"/>
    <mergeCell ref="B3:G3"/>
    <mergeCell ref="E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48"/>
  <sheetViews>
    <sheetView showWhiteSpace="0" view="pageLayout" zoomScaleNormal="100" zoomScaleSheetLayoutView="100" workbookViewId="0">
      <selection sqref="A1:J1"/>
    </sheetView>
  </sheetViews>
  <sheetFormatPr defaultRowHeight="12.75" x14ac:dyDescent="0.2"/>
  <cols>
    <col min="1" max="1" width="3.85546875" style="785" customWidth="1"/>
    <col min="2" max="2" width="3.28515625" style="785" customWidth="1"/>
    <col min="3" max="3" width="4.28515625" style="785" customWidth="1"/>
    <col min="4" max="4" width="65.7109375" style="785" customWidth="1"/>
    <col min="5" max="5" width="11.42578125" style="785" customWidth="1"/>
    <col min="6" max="6" width="11.140625" style="785" customWidth="1"/>
    <col min="7" max="7" width="8.85546875" style="217" customWidth="1"/>
    <col min="8" max="8" width="12.28515625" style="785" customWidth="1"/>
    <col min="9" max="9" width="11.140625" style="785" customWidth="1"/>
    <col min="10" max="10" width="8.140625" style="649" customWidth="1"/>
    <col min="11" max="11" width="9.140625" style="299"/>
    <col min="12" max="16384" width="9.140625" style="132"/>
  </cols>
  <sheetData>
    <row r="1" spans="1:11" ht="15.75" x14ac:dyDescent="0.25">
      <c r="A1" s="1073" t="s">
        <v>968</v>
      </c>
      <c r="B1" s="923"/>
      <c r="C1" s="923"/>
      <c r="D1" s="923"/>
      <c r="E1" s="923"/>
      <c r="F1" s="923"/>
      <c r="G1" s="923"/>
      <c r="H1" s="923"/>
      <c r="I1" s="923"/>
      <c r="J1" s="923"/>
    </row>
    <row r="2" spans="1:11" ht="6" customHeight="1" x14ac:dyDescent="0.2">
      <c r="A2" s="777"/>
      <c r="B2" s="777"/>
      <c r="C2" s="777"/>
      <c r="D2" s="777"/>
      <c r="E2" s="777"/>
      <c r="F2" s="777"/>
      <c r="G2" s="228"/>
      <c r="H2" s="777"/>
      <c r="I2" s="777"/>
    </row>
    <row r="3" spans="1:11" ht="15.75" x14ac:dyDescent="0.25">
      <c r="A3" s="924" t="s">
        <v>936</v>
      </c>
      <c r="B3" s="924"/>
      <c r="C3" s="924"/>
      <c r="D3" s="924"/>
      <c r="E3" s="924"/>
      <c r="F3" s="924"/>
      <c r="G3" s="924"/>
      <c r="H3" s="924"/>
      <c r="I3" s="924"/>
      <c r="J3" s="924"/>
    </row>
    <row r="4" spans="1:11" ht="15.75" x14ac:dyDescent="0.25">
      <c r="A4" s="924" t="str">
        <f>'1'!A3:K3</f>
        <v>2018. ÉV</v>
      </c>
      <c r="B4" s="932"/>
      <c r="C4" s="932"/>
      <c r="D4" s="932"/>
      <c r="E4" s="932"/>
      <c r="F4" s="932"/>
      <c r="G4" s="932"/>
      <c r="H4" s="932"/>
      <c r="I4" s="932"/>
      <c r="J4" s="932"/>
    </row>
    <row r="5" spans="1:11" x14ac:dyDescent="0.2">
      <c r="A5" s="933" t="s">
        <v>871</v>
      </c>
      <c r="B5" s="933"/>
      <c r="C5" s="933"/>
      <c r="D5" s="933"/>
      <c r="E5" s="933"/>
      <c r="F5" s="933"/>
      <c r="G5" s="933"/>
      <c r="H5" s="933"/>
      <c r="I5" s="933"/>
      <c r="J5" s="933"/>
    </row>
    <row r="6" spans="1:11" x14ac:dyDescent="0.2">
      <c r="A6" s="778"/>
      <c r="B6" s="778"/>
      <c r="C6" s="778"/>
      <c r="D6" s="778"/>
      <c r="E6" s="778"/>
      <c r="F6" s="778"/>
      <c r="G6" s="734"/>
      <c r="H6" s="778"/>
      <c r="I6" s="778"/>
    </row>
    <row r="7" spans="1:11" s="169" customFormat="1" ht="12" x14ac:dyDescent="0.2">
      <c r="A7" s="678"/>
      <c r="B7" s="678"/>
      <c r="C7" s="678"/>
      <c r="D7" s="678"/>
      <c r="E7" s="934" t="s">
        <v>693</v>
      </c>
      <c r="F7" s="934"/>
      <c r="G7" s="934"/>
      <c r="H7" s="934" t="s">
        <v>694</v>
      </c>
      <c r="I7" s="934"/>
      <c r="J7" s="934"/>
      <c r="K7" s="217"/>
    </row>
    <row r="8" spans="1:11" s="169" customFormat="1" ht="12" x14ac:dyDescent="0.2">
      <c r="A8" s="678"/>
      <c r="B8" s="678"/>
      <c r="C8" s="678"/>
      <c r="D8" s="678"/>
      <c r="E8" s="679" t="s">
        <v>886</v>
      </c>
      <c r="F8" s="679" t="s">
        <v>886</v>
      </c>
      <c r="G8" s="930" t="s">
        <v>334</v>
      </c>
      <c r="H8" s="679" t="str">
        <f>E8</f>
        <v>2018. évi</v>
      </c>
      <c r="I8" s="679" t="str">
        <f>F8</f>
        <v>2018. évi</v>
      </c>
      <c r="J8" s="931" t="str">
        <f>G8</f>
        <v>%</v>
      </c>
      <c r="K8" s="217"/>
    </row>
    <row r="9" spans="1:11" s="169" customFormat="1" ht="12" x14ac:dyDescent="0.2">
      <c r="A9" s="678"/>
      <c r="B9" s="678"/>
      <c r="C9" s="678"/>
      <c r="D9" s="678"/>
      <c r="E9" s="679" t="s">
        <v>24</v>
      </c>
      <c r="F9" s="679" t="s">
        <v>946</v>
      </c>
      <c r="G9" s="930"/>
      <c r="H9" s="679" t="s">
        <v>24</v>
      </c>
      <c r="I9" s="679" t="str">
        <f>F9</f>
        <v>módosított</v>
      </c>
      <c r="J9" s="931"/>
      <c r="K9" s="217"/>
    </row>
    <row r="10" spans="1:11" s="169" customFormat="1" ht="12" x14ac:dyDescent="0.2">
      <c r="A10" s="779" t="s">
        <v>428</v>
      </c>
      <c r="B10" s="733" t="s">
        <v>778</v>
      </c>
      <c r="C10" s="733"/>
      <c r="D10" s="745"/>
      <c r="E10" s="746"/>
      <c r="F10" s="746"/>
      <c r="G10" s="749"/>
      <c r="H10" s="746">
        <f>H12+H33</f>
        <v>32109510</v>
      </c>
      <c r="I10" s="746">
        <f>I12+I33</f>
        <v>32357160</v>
      </c>
      <c r="J10" s="747">
        <f>I10/H10</f>
        <v>1.007712668302942</v>
      </c>
      <c r="K10" s="217"/>
    </row>
    <row r="11" spans="1:11" s="169" customFormat="1" ht="12" x14ac:dyDescent="0.2">
      <c r="A11" s="168"/>
      <c r="B11" s="429"/>
      <c r="C11" s="429"/>
      <c r="D11" s="678"/>
      <c r="E11" s="734"/>
      <c r="F11" s="734"/>
      <c r="G11" s="650"/>
      <c r="H11" s="228"/>
      <c r="I11" s="228"/>
      <c r="J11" s="650"/>
      <c r="K11" s="217"/>
    </row>
    <row r="12" spans="1:11" s="169" customFormat="1" ht="12" x14ac:dyDescent="0.2">
      <c r="B12" s="793" t="s">
        <v>245</v>
      </c>
      <c r="C12" s="794" t="s">
        <v>779</v>
      </c>
      <c r="D12" s="795"/>
      <c r="E12" s="796"/>
      <c r="F12" s="796"/>
      <c r="G12" s="797"/>
      <c r="H12" s="798">
        <f>H14+H18+H21+H26+H29+H31</f>
        <v>23149510</v>
      </c>
      <c r="I12" s="798">
        <f>I21+I14+I26+I18+I29+I31</f>
        <v>23397160</v>
      </c>
      <c r="J12" s="797">
        <f>I12/H12</f>
        <v>1.010697850624052</v>
      </c>
      <c r="K12" s="217"/>
    </row>
    <row r="13" spans="1:11" s="169" customFormat="1" ht="12" x14ac:dyDescent="0.2">
      <c r="B13" s="168"/>
      <c r="C13" s="429"/>
      <c r="D13" s="678"/>
      <c r="E13" s="734"/>
      <c r="F13" s="734"/>
      <c r="G13" s="650"/>
      <c r="H13" s="228"/>
      <c r="I13" s="228"/>
      <c r="J13" s="650"/>
      <c r="K13" s="217"/>
    </row>
    <row r="14" spans="1:11" s="169" customFormat="1" ht="12" x14ac:dyDescent="0.2">
      <c r="A14" s="168"/>
      <c r="B14" s="168"/>
      <c r="C14" s="168" t="s">
        <v>720</v>
      </c>
      <c r="D14" s="429" t="s">
        <v>780</v>
      </c>
      <c r="E14" s="171"/>
      <c r="F14" s="168"/>
      <c r="G14" s="650"/>
      <c r="H14" s="171">
        <f>H15+H16</f>
        <v>14837330</v>
      </c>
      <c r="I14" s="171">
        <f>I15+I16</f>
        <v>14837330</v>
      </c>
      <c r="J14" s="650">
        <f>I14/H14</f>
        <v>1</v>
      </c>
      <c r="K14" s="217"/>
    </row>
    <row r="15" spans="1:11" s="169" customFormat="1" ht="12" x14ac:dyDescent="0.2">
      <c r="A15" s="168"/>
      <c r="B15" s="168"/>
      <c r="C15" s="168"/>
      <c r="D15" s="694" t="s">
        <v>836</v>
      </c>
      <c r="E15" s="171"/>
      <c r="F15" s="168"/>
      <c r="G15" s="649"/>
      <c r="H15" s="217">
        <v>13828230</v>
      </c>
      <c r="I15" s="217">
        <v>13828230</v>
      </c>
      <c r="J15" s="649">
        <f>I15/H15</f>
        <v>1</v>
      </c>
      <c r="K15" s="217"/>
    </row>
    <row r="16" spans="1:11" s="169" customFormat="1" ht="12" x14ac:dyDescent="0.2">
      <c r="A16" s="168"/>
      <c r="B16" s="168"/>
      <c r="C16" s="168"/>
      <c r="D16" s="694" t="s">
        <v>889</v>
      </c>
      <c r="E16" s="171"/>
      <c r="F16" s="168"/>
      <c r="G16" s="649"/>
      <c r="H16" s="230">
        <v>1009100</v>
      </c>
      <c r="I16" s="230">
        <v>1009100</v>
      </c>
      <c r="J16" s="649">
        <v>0</v>
      </c>
      <c r="K16" s="217"/>
    </row>
    <row r="17" spans="1:11" s="169" customFormat="1" ht="12" x14ac:dyDescent="0.2">
      <c r="A17" s="168"/>
      <c r="B17" s="168"/>
      <c r="C17" s="168"/>
      <c r="D17" s="694"/>
      <c r="E17" s="171"/>
      <c r="F17" s="168"/>
      <c r="G17" s="649"/>
      <c r="H17" s="228"/>
      <c r="I17" s="228"/>
      <c r="J17" s="649"/>
      <c r="K17" s="217"/>
    </row>
    <row r="18" spans="1:11" s="169" customFormat="1" ht="12" x14ac:dyDescent="0.2">
      <c r="A18" s="168"/>
      <c r="B18" s="168"/>
      <c r="C18" s="168" t="s">
        <v>721</v>
      </c>
      <c r="D18" s="429" t="s">
        <v>781</v>
      </c>
      <c r="E18" s="171"/>
      <c r="F18" s="168"/>
      <c r="G18" s="650"/>
      <c r="H18" s="228">
        <f>H19</f>
        <v>0</v>
      </c>
      <c r="I18" s="228">
        <f>I19</f>
        <v>0</v>
      </c>
      <c r="J18" s="649">
        <v>0</v>
      </c>
      <c r="K18" s="217"/>
    </row>
    <row r="19" spans="1:11" s="169" customFormat="1" ht="12" x14ac:dyDescent="0.2">
      <c r="C19" s="168"/>
      <c r="D19" s="694"/>
      <c r="E19" s="217"/>
      <c r="G19" s="649"/>
      <c r="H19" s="230"/>
      <c r="I19" s="230"/>
      <c r="J19" s="649"/>
      <c r="K19" s="217"/>
    </row>
    <row r="20" spans="1:11" s="169" customFormat="1" ht="12" x14ac:dyDescent="0.2">
      <c r="C20" s="168"/>
      <c r="D20" s="694"/>
      <c r="E20" s="217"/>
      <c r="G20" s="649"/>
      <c r="H20" s="230"/>
      <c r="I20" s="230"/>
      <c r="J20" s="748"/>
      <c r="K20" s="217"/>
    </row>
    <row r="21" spans="1:11" s="169" customFormat="1" ht="12" x14ac:dyDescent="0.2">
      <c r="A21" s="168"/>
      <c r="B21" s="168"/>
      <c r="C21" s="168" t="s">
        <v>723</v>
      </c>
      <c r="D21" s="429" t="s">
        <v>782</v>
      </c>
      <c r="E21" s="171"/>
      <c r="F21" s="168"/>
      <c r="G21" s="650"/>
      <c r="H21" s="228">
        <f>H22+H23+H24</f>
        <v>6512180</v>
      </c>
      <c r="I21" s="228">
        <f>I22+I23+I24</f>
        <v>6512180</v>
      </c>
      <c r="J21" s="736">
        <f t="shared" ref="J21:J24" si="0">I21/H21</f>
        <v>1</v>
      </c>
      <c r="K21" s="217"/>
    </row>
    <row r="22" spans="1:11" s="169" customFormat="1" ht="12" x14ac:dyDescent="0.2">
      <c r="D22" s="694" t="s">
        <v>890</v>
      </c>
      <c r="E22" s="781"/>
      <c r="F22" s="782"/>
      <c r="G22" s="649"/>
      <c r="H22" s="230">
        <v>3256000</v>
      </c>
      <c r="I22" s="230">
        <v>3256000</v>
      </c>
      <c r="J22" s="748">
        <f t="shared" si="0"/>
        <v>1</v>
      </c>
      <c r="K22" s="217"/>
    </row>
    <row r="23" spans="1:11" s="169" customFormat="1" ht="12" x14ac:dyDescent="0.2">
      <c r="D23" s="694" t="s">
        <v>891</v>
      </c>
      <c r="E23" s="781"/>
      <c r="F23" s="782"/>
      <c r="G23" s="649"/>
      <c r="H23" s="230">
        <v>156180</v>
      </c>
      <c r="I23" s="230">
        <v>156180</v>
      </c>
      <c r="J23" s="748">
        <f t="shared" si="0"/>
        <v>1</v>
      </c>
      <c r="K23" s="217"/>
    </row>
    <row r="24" spans="1:11" s="169" customFormat="1" ht="12" x14ac:dyDescent="0.2">
      <c r="D24" s="694" t="s">
        <v>904</v>
      </c>
      <c r="E24" s="781"/>
      <c r="F24" s="782"/>
      <c r="G24" s="649"/>
      <c r="H24" s="230">
        <v>3100000</v>
      </c>
      <c r="I24" s="230">
        <v>3100000</v>
      </c>
      <c r="J24" s="748">
        <f t="shared" si="0"/>
        <v>1</v>
      </c>
      <c r="K24" s="217"/>
    </row>
    <row r="25" spans="1:11" s="169" customFormat="1" ht="12" x14ac:dyDescent="0.2">
      <c r="D25" s="694"/>
      <c r="E25" s="781"/>
      <c r="F25" s="782"/>
      <c r="G25" s="649"/>
      <c r="H25" s="228"/>
      <c r="I25" s="228"/>
      <c r="J25" s="736"/>
      <c r="K25" s="217"/>
    </row>
    <row r="26" spans="1:11" s="169" customFormat="1" ht="12" x14ac:dyDescent="0.2">
      <c r="A26" s="168"/>
      <c r="B26" s="168"/>
      <c r="C26" s="168" t="s">
        <v>724</v>
      </c>
      <c r="D26" s="429" t="s">
        <v>783</v>
      </c>
      <c r="E26" s="171"/>
      <c r="F26" s="168"/>
      <c r="G26" s="650"/>
      <c r="H26" s="228">
        <f>H27</f>
        <v>1800000</v>
      </c>
      <c r="I26" s="228">
        <f>I27</f>
        <v>1800000</v>
      </c>
      <c r="J26" s="736">
        <f>I26/H26</f>
        <v>1</v>
      </c>
      <c r="K26" s="217"/>
    </row>
    <row r="27" spans="1:11" s="169" customFormat="1" ht="12" x14ac:dyDescent="0.2">
      <c r="D27" s="694" t="s">
        <v>749</v>
      </c>
      <c r="E27" s="781"/>
      <c r="F27" s="782"/>
      <c r="G27" s="649"/>
      <c r="H27" s="230">
        <v>1800000</v>
      </c>
      <c r="I27" s="230">
        <v>1800000</v>
      </c>
      <c r="J27" s="748">
        <f>I27/H27</f>
        <v>1</v>
      </c>
      <c r="K27" s="217"/>
    </row>
    <row r="28" spans="1:11" s="169" customFormat="1" ht="12" x14ac:dyDescent="0.2">
      <c r="D28" s="694"/>
      <c r="E28" s="781"/>
      <c r="F28" s="782"/>
      <c r="G28" s="649"/>
      <c r="H28" s="228"/>
      <c r="I28" s="228"/>
      <c r="J28" s="736"/>
      <c r="K28" s="217"/>
    </row>
    <row r="29" spans="1:11" s="169" customFormat="1" ht="12" x14ac:dyDescent="0.2">
      <c r="A29" s="168"/>
      <c r="B29" s="168"/>
      <c r="C29" s="168" t="s">
        <v>725</v>
      </c>
      <c r="D29" s="429" t="s">
        <v>857</v>
      </c>
      <c r="E29" s="171"/>
      <c r="F29" s="168"/>
      <c r="G29" s="650"/>
      <c r="H29" s="228">
        <f>H30</f>
        <v>0</v>
      </c>
      <c r="I29" s="228">
        <f>I30</f>
        <v>247650</v>
      </c>
      <c r="J29" s="736">
        <v>0</v>
      </c>
      <c r="K29" s="217"/>
    </row>
    <row r="30" spans="1:11" s="169" customFormat="1" ht="12" x14ac:dyDescent="0.2">
      <c r="A30" s="168"/>
      <c r="B30" s="168"/>
      <c r="C30" s="168"/>
      <c r="D30" s="901" t="s">
        <v>945</v>
      </c>
      <c r="E30" s="902"/>
      <c r="F30" s="903"/>
      <c r="G30" s="904"/>
      <c r="H30" s="905">
        <v>0</v>
      </c>
      <c r="I30" s="905">
        <v>247650</v>
      </c>
      <c r="J30" s="748"/>
      <c r="K30" s="217"/>
    </row>
    <row r="31" spans="1:11" s="169" customFormat="1" ht="12" x14ac:dyDescent="0.2">
      <c r="A31" s="168"/>
      <c r="B31" s="168"/>
      <c r="C31" s="168" t="s">
        <v>726</v>
      </c>
      <c r="D31" s="429" t="s">
        <v>846</v>
      </c>
      <c r="E31" s="171"/>
      <c r="F31" s="168"/>
      <c r="G31" s="650"/>
      <c r="H31" s="228">
        <f>H32</f>
        <v>0</v>
      </c>
      <c r="I31" s="228">
        <f>I32</f>
        <v>0</v>
      </c>
      <c r="J31" s="736">
        <v>0</v>
      </c>
      <c r="K31" s="217"/>
    </row>
    <row r="32" spans="1:11" s="169" customFormat="1" ht="12" x14ac:dyDescent="0.2">
      <c r="A32" s="168"/>
      <c r="B32" s="168"/>
      <c r="C32" s="168"/>
      <c r="D32" s="694"/>
      <c r="E32" s="171"/>
      <c r="F32" s="168"/>
      <c r="G32" s="649"/>
      <c r="H32" s="230"/>
      <c r="I32" s="230"/>
      <c r="J32" s="748"/>
      <c r="K32" s="217"/>
    </row>
    <row r="33" spans="1:11" s="169" customFormat="1" ht="12" x14ac:dyDescent="0.2">
      <c r="B33" s="793" t="s">
        <v>248</v>
      </c>
      <c r="C33" s="793" t="s">
        <v>784</v>
      </c>
      <c r="D33" s="794"/>
      <c r="E33" s="796"/>
      <c r="F33" s="796"/>
      <c r="G33" s="797"/>
      <c r="H33" s="798">
        <f>+H34+H35</f>
        <v>8960000</v>
      </c>
      <c r="I33" s="798">
        <f>+I34+I35</f>
        <v>8960000</v>
      </c>
      <c r="J33" s="893">
        <f>I33/H33</f>
        <v>1</v>
      </c>
      <c r="K33" s="217"/>
    </row>
    <row r="34" spans="1:11" s="169" customFormat="1" ht="12" x14ac:dyDescent="0.2">
      <c r="D34" s="735" t="s">
        <v>905</v>
      </c>
      <c r="E34" s="217"/>
      <c r="F34" s="217"/>
      <c r="G34" s="649"/>
      <c r="H34" s="230">
        <v>2190000</v>
      </c>
      <c r="I34" s="230">
        <v>2190000</v>
      </c>
      <c r="J34" s="748">
        <f t="shared" ref="J34" si="1">I34/H34</f>
        <v>1</v>
      </c>
      <c r="K34" s="217"/>
    </row>
    <row r="35" spans="1:11" s="169" customFormat="1" ht="12" x14ac:dyDescent="0.2">
      <c r="D35" s="735" t="s">
        <v>906</v>
      </c>
      <c r="E35" s="217"/>
      <c r="F35" s="217"/>
      <c r="G35" s="649"/>
      <c r="H35" s="230">
        <v>6770000</v>
      </c>
      <c r="I35" s="230">
        <v>6770000</v>
      </c>
      <c r="J35" s="748">
        <v>0</v>
      </c>
      <c r="K35" s="217"/>
    </row>
    <row r="36" spans="1:11" s="169" customFormat="1" ht="12" x14ac:dyDescent="0.2">
      <c r="D36" s="174"/>
      <c r="E36" s="217"/>
      <c r="F36" s="217"/>
      <c r="G36" s="649"/>
      <c r="H36" s="230"/>
      <c r="I36" s="230"/>
      <c r="J36" s="748"/>
      <c r="K36" s="217"/>
    </row>
    <row r="37" spans="1:11" s="169" customFormat="1" ht="12" x14ac:dyDescent="0.2">
      <c r="A37" s="779" t="s">
        <v>669</v>
      </c>
      <c r="B37" s="733" t="s">
        <v>785</v>
      </c>
      <c r="C37" s="733"/>
      <c r="D37" s="745"/>
      <c r="E37" s="746">
        <f>E39+E46</f>
        <v>50877000</v>
      </c>
      <c r="F37" s="746">
        <f>F39+F46</f>
        <v>61247000</v>
      </c>
      <c r="G37" s="749">
        <v>0</v>
      </c>
      <c r="H37" s="746"/>
      <c r="I37" s="746"/>
      <c r="J37" s="747"/>
      <c r="K37" s="217"/>
    </row>
    <row r="38" spans="1:11" s="169" customFormat="1" ht="12" x14ac:dyDescent="0.2">
      <c r="A38" s="168"/>
      <c r="B38" s="429"/>
      <c r="C38" s="429"/>
      <c r="D38" s="678"/>
      <c r="E38" s="228"/>
      <c r="F38" s="228"/>
      <c r="G38" s="736"/>
      <c r="H38" s="228"/>
      <c r="I38" s="228"/>
      <c r="J38" s="736"/>
      <c r="K38" s="217"/>
    </row>
    <row r="39" spans="1:11" s="169" customFormat="1" ht="12" x14ac:dyDescent="0.2">
      <c r="B39" s="793" t="s">
        <v>245</v>
      </c>
      <c r="C39" s="794" t="s">
        <v>786</v>
      </c>
      <c r="D39" s="795"/>
      <c r="E39" s="798">
        <f>SUM(E40:E43)</f>
        <v>46526000</v>
      </c>
      <c r="F39" s="798">
        <f>SUM(F40:F44)</f>
        <v>56896000</v>
      </c>
      <c r="G39" s="799">
        <f>F39/E39</f>
        <v>1.2228861281863903</v>
      </c>
      <c r="H39" s="800"/>
      <c r="I39" s="800"/>
      <c r="J39" s="802"/>
      <c r="K39" s="217"/>
    </row>
    <row r="40" spans="1:11" s="169" customFormat="1" ht="12" x14ac:dyDescent="0.2">
      <c r="A40" s="168"/>
      <c r="B40" s="168"/>
      <c r="C40" s="168"/>
      <c r="D40" s="694" t="s">
        <v>907</v>
      </c>
      <c r="E40" s="230">
        <v>13613000</v>
      </c>
      <c r="F40" s="230">
        <v>13613000</v>
      </c>
      <c r="G40" s="748">
        <f>F40/E40</f>
        <v>1</v>
      </c>
      <c r="H40" s="228"/>
      <c r="I40" s="228"/>
      <c r="J40" s="736"/>
      <c r="K40" s="217"/>
    </row>
    <row r="41" spans="1:11" s="169" customFormat="1" ht="12" x14ac:dyDescent="0.2">
      <c r="A41" s="168"/>
      <c r="B41" s="168"/>
      <c r="C41" s="168"/>
      <c r="D41" s="694" t="s">
        <v>909</v>
      </c>
      <c r="E41" s="230">
        <v>0</v>
      </c>
      <c r="F41" s="230">
        <v>0</v>
      </c>
      <c r="G41" s="748">
        <v>0</v>
      </c>
      <c r="H41" s="228"/>
      <c r="I41" s="228"/>
      <c r="J41" s="736"/>
      <c r="K41" s="217"/>
    </row>
    <row r="42" spans="1:11" s="169" customFormat="1" ht="12" x14ac:dyDescent="0.2">
      <c r="A42" s="168"/>
      <c r="B42" s="168"/>
      <c r="C42" s="168"/>
      <c r="D42" s="694" t="s">
        <v>917</v>
      </c>
      <c r="E42" s="230">
        <v>18403000</v>
      </c>
      <c r="F42" s="230">
        <v>18403000</v>
      </c>
      <c r="G42" s="748">
        <v>0</v>
      </c>
      <c r="H42" s="228"/>
      <c r="I42" s="228"/>
      <c r="J42" s="736"/>
      <c r="K42" s="217"/>
    </row>
    <row r="43" spans="1:11" s="169" customFormat="1" ht="12" x14ac:dyDescent="0.2">
      <c r="A43" s="168"/>
      <c r="B43" s="168"/>
      <c r="C43" s="168"/>
      <c r="D43" s="694" t="s">
        <v>918</v>
      </c>
      <c r="E43" s="230">
        <v>14510000</v>
      </c>
      <c r="F43" s="230">
        <v>14510000</v>
      </c>
      <c r="G43" s="748">
        <v>0</v>
      </c>
      <c r="H43" s="228"/>
      <c r="I43" s="228"/>
      <c r="J43" s="736"/>
      <c r="K43" s="217"/>
    </row>
    <row r="44" spans="1:11" s="169" customFormat="1" ht="12" x14ac:dyDescent="0.2">
      <c r="A44" s="168"/>
      <c r="B44" s="168"/>
      <c r="C44" s="168"/>
      <c r="D44" s="694" t="s">
        <v>939</v>
      </c>
      <c r="E44" s="230">
        <v>10370000</v>
      </c>
      <c r="F44" s="230">
        <v>10370000</v>
      </c>
      <c r="G44" s="748">
        <v>0</v>
      </c>
      <c r="H44" s="228"/>
      <c r="I44" s="228"/>
      <c r="J44" s="736"/>
      <c r="K44" s="217"/>
    </row>
    <row r="45" spans="1:11" s="169" customFormat="1" ht="12" x14ac:dyDescent="0.2">
      <c r="A45" s="168"/>
      <c r="B45" s="168"/>
      <c r="C45" s="168"/>
      <c r="D45" s="694"/>
      <c r="E45" s="230"/>
      <c r="F45" s="230"/>
      <c r="G45" s="748"/>
      <c r="H45" s="228"/>
      <c r="I45" s="228"/>
      <c r="J45" s="736"/>
      <c r="K45" s="217"/>
    </row>
    <row r="46" spans="1:11" s="169" customFormat="1" ht="12" x14ac:dyDescent="0.2">
      <c r="B46" s="793" t="s">
        <v>248</v>
      </c>
      <c r="C46" s="794" t="s">
        <v>787</v>
      </c>
      <c r="D46" s="795"/>
      <c r="E46" s="798">
        <f>SUM(E47)</f>
        <v>4351000</v>
      </c>
      <c r="F46" s="798">
        <f>SUM(F47)</f>
        <v>4351000</v>
      </c>
      <c r="G46" s="799">
        <v>0</v>
      </c>
      <c r="H46" s="798"/>
      <c r="I46" s="804"/>
      <c r="J46" s="802"/>
      <c r="K46" s="217"/>
    </row>
    <row r="47" spans="1:11" s="169" customFormat="1" ht="12" x14ac:dyDescent="0.2">
      <c r="B47" s="168"/>
      <c r="C47" s="429"/>
      <c r="D47" s="694" t="s">
        <v>908</v>
      </c>
      <c r="E47" s="230">
        <v>4351000</v>
      </c>
      <c r="F47" s="230">
        <v>4351000</v>
      </c>
      <c r="G47" s="748">
        <f>F47/E47</f>
        <v>1</v>
      </c>
      <c r="H47" s="228"/>
      <c r="I47" s="784"/>
      <c r="J47" s="748"/>
      <c r="K47" s="217"/>
    </row>
    <row r="48" spans="1:11" s="169" customFormat="1" ht="12" x14ac:dyDescent="0.2">
      <c r="B48" s="168"/>
      <c r="C48" s="429"/>
      <c r="D48" s="792"/>
      <c r="E48" s="228"/>
      <c r="F48" s="228"/>
      <c r="G48" s="736"/>
      <c r="H48" s="228"/>
      <c r="I48" s="784"/>
      <c r="J48" s="748"/>
      <c r="K48" s="217"/>
    </row>
    <row r="49" spans="1:11" s="169" customFormat="1" ht="12" x14ac:dyDescent="0.2">
      <c r="A49" s="779" t="s">
        <v>672</v>
      </c>
      <c r="B49" s="733" t="s">
        <v>788</v>
      </c>
      <c r="C49" s="733"/>
      <c r="D49" s="745"/>
      <c r="E49" s="746"/>
      <c r="F49" s="746"/>
      <c r="G49" s="749"/>
      <c r="H49" s="746">
        <f>H51+H55+H60+H71</f>
        <v>9007000</v>
      </c>
      <c r="I49" s="746">
        <f>I51+I55+I60+I71</f>
        <v>9007000</v>
      </c>
      <c r="J49" s="747">
        <f>I49/H49</f>
        <v>1</v>
      </c>
      <c r="K49" s="217"/>
    </row>
    <row r="50" spans="1:11" s="169" customFormat="1" ht="12" x14ac:dyDescent="0.2">
      <c r="A50" s="168"/>
      <c r="B50" s="429"/>
      <c r="C50" s="429"/>
      <c r="D50" s="678"/>
      <c r="E50" s="734"/>
      <c r="F50" s="734"/>
      <c r="G50" s="650"/>
      <c r="H50" s="228"/>
      <c r="I50" s="228"/>
      <c r="J50" s="650"/>
      <c r="K50" s="217"/>
    </row>
    <row r="51" spans="1:11" s="169" customFormat="1" ht="12" x14ac:dyDescent="0.2">
      <c r="B51" s="793" t="s">
        <v>245</v>
      </c>
      <c r="C51" s="794" t="s">
        <v>789</v>
      </c>
      <c r="D51" s="795"/>
      <c r="E51" s="796"/>
      <c r="F51" s="796"/>
      <c r="G51" s="797"/>
      <c r="H51" s="798">
        <f>H52</f>
        <v>0</v>
      </c>
      <c r="I51" s="798">
        <f>I52</f>
        <v>0</v>
      </c>
      <c r="J51" s="797">
        <v>0</v>
      </c>
      <c r="K51" s="217"/>
    </row>
    <row r="52" spans="1:11" s="169" customFormat="1" ht="12" x14ac:dyDescent="0.2">
      <c r="A52" s="780"/>
      <c r="B52" s="780"/>
      <c r="C52" s="780" t="s">
        <v>720</v>
      </c>
      <c r="D52" s="429" t="s">
        <v>790</v>
      </c>
      <c r="E52" s="171"/>
      <c r="F52" s="168"/>
      <c r="G52" s="650"/>
      <c r="H52" s="228">
        <v>0</v>
      </c>
      <c r="I52" s="228">
        <v>0</v>
      </c>
      <c r="J52" s="650">
        <v>0</v>
      </c>
      <c r="K52" s="217"/>
    </row>
    <row r="53" spans="1:11" s="169" customFormat="1" ht="12" x14ac:dyDescent="0.2">
      <c r="A53" s="168"/>
      <c r="B53" s="168"/>
      <c r="C53" s="168"/>
      <c r="D53" s="174"/>
      <c r="E53" s="555"/>
      <c r="F53" s="217"/>
      <c r="G53" s="649"/>
      <c r="H53" s="230"/>
      <c r="I53" s="230"/>
      <c r="J53" s="649"/>
      <c r="K53" s="217"/>
    </row>
    <row r="54" spans="1:11" s="169" customFormat="1" ht="12" x14ac:dyDescent="0.2">
      <c r="A54" s="168"/>
      <c r="B54" s="168"/>
      <c r="C54" s="168"/>
      <c r="D54" s="174"/>
      <c r="E54" s="555"/>
      <c r="F54" s="217"/>
      <c r="G54" s="649"/>
      <c r="H54" s="228"/>
      <c r="I54" s="228"/>
      <c r="J54" s="650"/>
      <c r="K54" s="217"/>
    </row>
    <row r="55" spans="1:11" s="169" customFormat="1" ht="12" x14ac:dyDescent="0.2">
      <c r="B55" s="793" t="s">
        <v>248</v>
      </c>
      <c r="C55" s="794" t="s">
        <v>791</v>
      </c>
      <c r="D55" s="795"/>
      <c r="E55" s="796"/>
      <c r="F55" s="796"/>
      <c r="G55" s="797"/>
      <c r="H55" s="798">
        <f>H56+H57+H58</f>
        <v>5450000</v>
      </c>
      <c r="I55" s="798">
        <f>I56+I57+I58</f>
        <v>5450000</v>
      </c>
      <c r="J55" s="797">
        <f t="shared" ref="J55:J73" si="2">I55/H55</f>
        <v>1</v>
      </c>
      <c r="K55" s="217"/>
    </row>
    <row r="56" spans="1:11" s="169" customFormat="1" ht="12" x14ac:dyDescent="0.2">
      <c r="A56" s="168"/>
      <c r="B56" s="168"/>
      <c r="C56" s="168"/>
      <c r="D56" s="174" t="s">
        <v>818</v>
      </c>
      <c r="E56" s="555"/>
      <c r="F56" s="217"/>
      <c r="G56" s="649"/>
      <c r="H56" s="230">
        <v>2820000</v>
      </c>
      <c r="I56" s="230">
        <v>2820000</v>
      </c>
      <c r="J56" s="649">
        <f t="shared" si="2"/>
        <v>1</v>
      </c>
      <c r="K56" s="217"/>
    </row>
    <row r="57" spans="1:11" s="169" customFormat="1" ht="12" x14ac:dyDescent="0.2">
      <c r="A57" s="168"/>
      <c r="B57" s="168"/>
      <c r="C57" s="168"/>
      <c r="D57" s="174" t="s">
        <v>819</v>
      </c>
      <c r="E57" s="555"/>
      <c r="F57" s="217"/>
      <c r="G57" s="649"/>
      <c r="H57" s="230">
        <v>1050000</v>
      </c>
      <c r="I57" s="230">
        <v>1050000</v>
      </c>
      <c r="J57" s="649">
        <f t="shared" si="2"/>
        <v>1</v>
      </c>
      <c r="K57" s="217"/>
    </row>
    <row r="58" spans="1:11" s="169" customFormat="1" ht="12" x14ac:dyDescent="0.2">
      <c r="A58" s="168"/>
      <c r="B58" s="168"/>
      <c r="C58" s="168"/>
      <c r="D58" s="174" t="s">
        <v>298</v>
      </c>
      <c r="E58" s="555"/>
      <c r="F58" s="217"/>
      <c r="G58" s="649"/>
      <c r="H58" s="230">
        <v>1580000</v>
      </c>
      <c r="I58" s="230">
        <v>1580000</v>
      </c>
      <c r="J58" s="649">
        <f t="shared" si="2"/>
        <v>1</v>
      </c>
      <c r="K58" s="217"/>
    </row>
    <row r="59" spans="1:11" s="169" customFormat="1" ht="12" x14ac:dyDescent="0.2">
      <c r="A59" s="168"/>
      <c r="B59" s="168"/>
      <c r="C59" s="168"/>
      <c r="D59" s="174"/>
      <c r="E59" s="555"/>
      <c r="F59" s="217"/>
      <c r="G59" s="649"/>
      <c r="H59" s="228"/>
      <c r="I59" s="228"/>
      <c r="J59" s="650"/>
      <c r="K59" s="217"/>
    </row>
    <row r="60" spans="1:11" s="169" customFormat="1" ht="12" x14ac:dyDescent="0.2">
      <c r="B60" s="793" t="s">
        <v>252</v>
      </c>
      <c r="C60" s="794" t="s">
        <v>792</v>
      </c>
      <c r="D60" s="795"/>
      <c r="E60" s="796"/>
      <c r="F60" s="796"/>
      <c r="G60" s="797"/>
      <c r="H60" s="798">
        <f>H62+H65+H68</f>
        <v>3495000</v>
      </c>
      <c r="I60" s="798">
        <f>I62+I65+I68</f>
        <v>3495000</v>
      </c>
      <c r="J60" s="797">
        <f t="shared" si="2"/>
        <v>1</v>
      </c>
      <c r="K60" s="217"/>
    </row>
    <row r="61" spans="1:11" s="169" customFormat="1" ht="12" x14ac:dyDescent="0.2">
      <c r="B61" s="168"/>
      <c r="C61" s="429"/>
      <c r="D61" s="678"/>
      <c r="E61" s="734"/>
      <c r="F61" s="734"/>
      <c r="G61" s="650"/>
      <c r="H61" s="228"/>
      <c r="I61" s="228"/>
      <c r="J61" s="650"/>
      <c r="K61" s="217"/>
    </row>
    <row r="62" spans="1:11" s="169" customFormat="1" ht="12" x14ac:dyDescent="0.2">
      <c r="A62" s="780"/>
      <c r="B62" s="780"/>
      <c r="C62" s="780" t="s">
        <v>720</v>
      </c>
      <c r="D62" s="429" t="s">
        <v>793</v>
      </c>
      <c r="E62" s="171"/>
      <c r="F62" s="168"/>
      <c r="G62" s="650"/>
      <c r="H62" s="228">
        <f>H63</f>
        <v>2910000</v>
      </c>
      <c r="I62" s="228">
        <f>I63</f>
        <v>2910000</v>
      </c>
      <c r="J62" s="650">
        <f t="shared" si="2"/>
        <v>1</v>
      </c>
      <c r="K62" s="217"/>
    </row>
    <row r="63" spans="1:11" s="169" customFormat="1" ht="12" x14ac:dyDescent="0.2">
      <c r="A63" s="168"/>
      <c r="B63" s="168"/>
      <c r="C63" s="168"/>
      <c r="D63" s="174" t="s">
        <v>765</v>
      </c>
      <c r="E63" s="555"/>
      <c r="F63" s="217"/>
      <c r="G63" s="649"/>
      <c r="H63" s="230">
        <v>2910000</v>
      </c>
      <c r="I63" s="230">
        <v>2910000</v>
      </c>
      <c r="J63" s="649">
        <f t="shared" si="2"/>
        <v>1</v>
      </c>
      <c r="K63" s="217"/>
    </row>
    <row r="64" spans="1:11" s="169" customFormat="1" ht="12" x14ac:dyDescent="0.2">
      <c r="A64" s="168"/>
      <c r="B64" s="168"/>
      <c r="C64" s="168"/>
      <c r="D64" s="174"/>
      <c r="E64" s="555"/>
      <c r="F64" s="217"/>
      <c r="G64" s="649"/>
      <c r="H64" s="228"/>
      <c r="I64" s="228"/>
      <c r="J64" s="650"/>
      <c r="K64" s="217"/>
    </row>
    <row r="65" spans="1:11" s="169" customFormat="1" ht="12" x14ac:dyDescent="0.2">
      <c r="A65" s="780"/>
      <c r="B65" s="780"/>
      <c r="C65" s="780" t="s">
        <v>721</v>
      </c>
      <c r="D65" s="429" t="s">
        <v>794</v>
      </c>
      <c r="E65" s="171"/>
      <c r="F65" s="168"/>
      <c r="G65" s="650"/>
      <c r="H65" s="228">
        <f>H66</f>
        <v>585000</v>
      </c>
      <c r="I65" s="228">
        <f>I66</f>
        <v>585000</v>
      </c>
      <c r="J65" s="650">
        <f t="shared" si="2"/>
        <v>1</v>
      </c>
      <c r="K65" s="217"/>
    </row>
    <row r="66" spans="1:11" s="169" customFormat="1" ht="12" x14ac:dyDescent="0.2">
      <c r="A66" s="168"/>
      <c r="B66" s="168"/>
      <c r="C66" s="168"/>
      <c r="D66" s="174" t="s">
        <v>841</v>
      </c>
      <c r="E66" s="555"/>
      <c r="F66" s="217"/>
      <c r="G66" s="649"/>
      <c r="H66" s="230">
        <v>585000</v>
      </c>
      <c r="I66" s="230">
        <v>585000</v>
      </c>
      <c r="J66" s="649">
        <f t="shared" si="2"/>
        <v>1</v>
      </c>
      <c r="K66" s="217"/>
    </row>
    <row r="67" spans="1:11" s="169" customFormat="1" ht="12" x14ac:dyDescent="0.2">
      <c r="A67" s="168"/>
      <c r="B67" s="168"/>
      <c r="C67" s="168"/>
      <c r="D67" s="174"/>
      <c r="E67" s="555"/>
      <c r="F67" s="217"/>
      <c r="G67" s="649"/>
      <c r="H67" s="228"/>
      <c r="I67" s="228"/>
      <c r="J67" s="650"/>
      <c r="K67" s="217"/>
    </row>
    <row r="68" spans="1:11" s="169" customFormat="1" ht="12" x14ac:dyDescent="0.2">
      <c r="A68" s="780"/>
      <c r="B68" s="780"/>
      <c r="C68" s="780" t="s">
        <v>723</v>
      </c>
      <c r="D68" s="429" t="s">
        <v>795</v>
      </c>
      <c r="E68" s="171"/>
      <c r="F68" s="168"/>
      <c r="G68" s="650"/>
      <c r="H68" s="228">
        <f>H69</f>
        <v>0</v>
      </c>
      <c r="I68" s="228">
        <f>I69</f>
        <v>0</v>
      </c>
      <c r="J68" s="650">
        <v>0</v>
      </c>
      <c r="K68" s="217"/>
    </row>
    <row r="69" spans="1:11" s="169" customFormat="1" ht="12" x14ac:dyDescent="0.2">
      <c r="A69" s="168"/>
      <c r="B69" s="168"/>
      <c r="C69" s="168"/>
      <c r="D69" s="174"/>
      <c r="E69" s="555"/>
      <c r="F69" s="217"/>
      <c r="G69" s="649"/>
      <c r="H69" s="230"/>
      <c r="I69" s="230"/>
      <c r="J69" s="649"/>
      <c r="K69" s="217"/>
    </row>
    <row r="70" spans="1:11" s="169" customFormat="1" ht="12" x14ac:dyDescent="0.2">
      <c r="A70" s="168"/>
      <c r="B70" s="168"/>
      <c r="C70" s="168"/>
      <c r="D70" s="174"/>
      <c r="E70" s="555"/>
      <c r="F70" s="217"/>
      <c r="G70" s="649"/>
      <c r="H70" s="228"/>
      <c r="I70" s="228"/>
      <c r="J70" s="650"/>
      <c r="K70" s="217"/>
    </row>
    <row r="71" spans="1:11" s="169" customFormat="1" ht="12" x14ac:dyDescent="0.2">
      <c r="B71" s="793" t="s">
        <v>254</v>
      </c>
      <c r="C71" s="794" t="s">
        <v>796</v>
      </c>
      <c r="D71" s="795"/>
      <c r="E71" s="796"/>
      <c r="F71" s="796"/>
      <c r="G71" s="797"/>
      <c r="H71" s="798">
        <f>H72+H73+H74+H75</f>
        <v>62000</v>
      </c>
      <c r="I71" s="798">
        <f>I72+I73+I74+I75</f>
        <v>62000</v>
      </c>
      <c r="J71" s="797">
        <f t="shared" si="2"/>
        <v>1</v>
      </c>
      <c r="K71" s="217"/>
    </row>
    <row r="72" spans="1:11" s="169" customFormat="1" ht="12" x14ac:dyDescent="0.2">
      <c r="A72" s="168"/>
      <c r="B72" s="168"/>
      <c r="C72" s="168"/>
      <c r="D72" s="174" t="s">
        <v>766</v>
      </c>
      <c r="E72" s="555"/>
      <c r="F72" s="217"/>
      <c r="G72" s="649"/>
      <c r="H72" s="230">
        <v>0</v>
      </c>
      <c r="I72" s="230">
        <v>0</v>
      </c>
      <c r="J72" s="649">
        <v>0</v>
      </c>
      <c r="K72" s="217"/>
    </row>
    <row r="73" spans="1:11" s="169" customFormat="1" ht="12" x14ac:dyDescent="0.2">
      <c r="A73" s="168"/>
      <c r="B73" s="168"/>
      <c r="C73" s="168"/>
      <c r="D73" s="174" t="s">
        <v>261</v>
      </c>
      <c r="E73" s="555"/>
      <c r="F73" s="217"/>
      <c r="G73" s="649"/>
      <c r="H73" s="230">
        <v>62000</v>
      </c>
      <c r="I73" s="230">
        <v>62000</v>
      </c>
      <c r="J73" s="649">
        <f t="shared" si="2"/>
        <v>1</v>
      </c>
      <c r="K73" s="217"/>
    </row>
    <row r="74" spans="1:11" s="169" customFormat="1" ht="12" x14ac:dyDescent="0.2">
      <c r="A74" s="168"/>
      <c r="B74" s="168"/>
      <c r="C74" s="168"/>
      <c r="D74" s="174" t="s">
        <v>837</v>
      </c>
      <c r="E74" s="555"/>
      <c r="F74" s="217"/>
      <c r="G74" s="649"/>
      <c r="H74" s="230">
        <v>0</v>
      </c>
      <c r="I74" s="230">
        <v>0</v>
      </c>
      <c r="J74" s="649">
        <v>0</v>
      </c>
      <c r="K74" s="217"/>
    </row>
    <row r="75" spans="1:11" s="169" customFormat="1" ht="12" x14ac:dyDescent="0.2">
      <c r="A75" s="780"/>
      <c r="B75" s="780"/>
      <c r="C75" s="780"/>
      <c r="D75" s="169" t="s">
        <v>282</v>
      </c>
      <c r="E75" s="780"/>
      <c r="F75" s="780"/>
      <c r="G75" s="780"/>
      <c r="H75" s="230">
        <v>0</v>
      </c>
      <c r="I75" s="230">
        <v>0</v>
      </c>
      <c r="J75" s="649">
        <v>0</v>
      </c>
      <c r="K75" s="217"/>
    </row>
    <row r="76" spans="1:11" s="169" customFormat="1" ht="12" x14ac:dyDescent="0.2">
      <c r="A76" s="779" t="s">
        <v>680</v>
      </c>
      <c r="B76" s="733" t="s">
        <v>797</v>
      </c>
      <c r="C76" s="733"/>
      <c r="D76" s="745"/>
      <c r="E76" s="746"/>
      <c r="F76" s="746"/>
      <c r="G76" s="749"/>
      <c r="H76" s="746">
        <f>H78+H81+H86+H89+H95+H98+H100+H102+H106+H110</f>
        <v>6233000</v>
      </c>
      <c r="I76" s="746">
        <f>I78+I81+I86+I89+I95+I98+I100+I102+I106+I110</f>
        <v>6233000</v>
      </c>
      <c r="J76" s="747">
        <v>0</v>
      </c>
      <c r="K76" s="217"/>
    </row>
    <row r="77" spans="1:11" s="169" customFormat="1" ht="12" x14ac:dyDescent="0.2">
      <c r="A77" s="168"/>
      <c r="B77" s="429"/>
      <c r="C77" s="429"/>
      <c r="D77" s="678"/>
      <c r="E77" s="734"/>
      <c r="F77" s="734"/>
      <c r="G77" s="650"/>
      <c r="H77" s="228"/>
      <c r="I77" s="228"/>
      <c r="J77" s="650"/>
      <c r="K77" s="217"/>
    </row>
    <row r="78" spans="1:11" s="169" customFormat="1" ht="12" x14ac:dyDescent="0.2">
      <c r="A78" s="780"/>
      <c r="B78" s="780"/>
      <c r="C78" s="780" t="s">
        <v>720</v>
      </c>
      <c r="D78" s="429" t="s">
        <v>798</v>
      </c>
      <c r="E78" s="171"/>
      <c r="F78" s="168"/>
      <c r="G78" s="650"/>
      <c r="H78" s="228">
        <f>SUM(H79)</f>
        <v>2500000</v>
      </c>
      <c r="I78" s="228">
        <f>SUM(I79)</f>
        <v>2500000</v>
      </c>
      <c r="J78" s="650">
        <v>0</v>
      </c>
      <c r="K78" s="217"/>
    </row>
    <row r="79" spans="1:11" s="169" customFormat="1" ht="12" x14ac:dyDescent="0.2">
      <c r="A79" s="780"/>
      <c r="B79" s="780"/>
      <c r="C79" s="780"/>
      <c r="D79" s="694" t="s">
        <v>910</v>
      </c>
      <c r="E79" s="171"/>
      <c r="F79" s="168"/>
      <c r="G79" s="650"/>
      <c r="H79" s="230">
        <v>2500000</v>
      </c>
      <c r="I79" s="230">
        <v>2500000</v>
      </c>
      <c r="J79" s="650">
        <v>0</v>
      </c>
      <c r="K79" s="217"/>
    </row>
    <row r="80" spans="1:11" s="169" customFormat="1" ht="12" x14ac:dyDescent="0.2">
      <c r="A80" s="780"/>
      <c r="B80" s="780"/>
      <c r="C80" s="780"/>
      <c r="D80" s="429"/>
      <c r="E80" s="171"/>
      <c r="F80" s="168"/>
      <c r="G80" s="650"/>
      <c r="H80" s="228"/>
      <c r="I80" s="228"/>
      <c r="J80" s="650"/>
      <c r="K80" s="217"/>
    </row>
    <row r="81" spans="1:11" s="169" customFormat="1" ht="12" x14ac:dyDescent="0.2">
      <c r="A81" s="780"/>
      <c r="B81" s="780"/>
      <c r="C81" s="780" t="s">
        <v>721</v>
      </c>
      <c r="D81" s="429" t="s">
        <v>799</v>
      </c>
      <c r="E81" s="171"/>
      <c r="F81" s="168"/>
      <c r="G81" s="650"/>
      <c r="H81" s="228">
        <f>SUM(H82:H84)</f>
        <v>590000</v>
      </c>
      <c r="I81" s="228">
        <f>SUM(I82:I84)</f>
        <v>590000</v>
      </c>
      <c r="J81" s="650">
        <v>0</v>
      </c>
      <c r="K81" s="217"/>
    </row>
    <row r="82" spans="1:11" s="169" customFormat="1" ht="12" x14ac:dyDescent="0.2">
      <c r="A82" s="168"/>
      <c r="B82" s="168"/>
      <c r="C82" s="168"/>
      <c r="D82" s="694" t="s">
        <v>911</v>
      </c>
      <c r="E82" s="217"/>
      <c r="G82" s="649"/>
      <c r="H82" s="230">
        <v>40000</v>
      </c>
      <c r="I82" s="230">
        <v>40000</v>
      </c>
      <c r="J82" s="649">
        <v>0</v>
      </c>
      <c r="K82" s="217"/>
    </row>
    <row r="83" spans="1:11" s="169" customFormat="1" ht="12" x14ac:dyDescent="0.2">
      <c r="A83" s="168"/>
      <c r="B83" s="168"/>
      <c r="C83" s="168"/>
      <c r="D83" s="694" t="s">
        <v>892</v>
      </c>
      <c r="E83" s="217"/>
      <c r="G83" s="649"/>
      <c r="H83" s="230">
        <v>50000</v>
      </c>
      <c r="I83" s="230">
        <v>50000</v>
      </c>
      <c r="J83" s="649">
        <v>0</v>
      </c>
      <c r="K83" s="217"/>
    </row>
    <row r="84" spans="1:11" s="169" customFormat="1" ht="12" x14ac:dyDescent="0.2">
      <c r="A84" s="168"/>
      <c r="B84" s="168"/>
      <c r="C84" s="168"/>
      <c r="D84" s="694" t="s">
        <v>944</v>
      </c>
      <c r="E84" s="217"/>
      <c r="G84" s="649"/>
      <c r="H84" s="230">
        <v>500000</v>
      </c>
      <c r="I84" s="230">
        <v>500000</v>
      </c>
      <c r="J84" s="649">
        <v>0</v>
      </c>
      <c r="K84" s="217"/>
    </row>
    <row r="85" spans="1:11" s="169" customFormat="1" ht="12" x14ac:dyDescent="0.2">
      <c r="A85" s="168"/>
      <c r="B85" s="168"/>
      <c r="C85" s="168"/>
      <c r="D85" s="694"/>
      <c r="E85" s="217"/>
      <c r="G85" s="649"/>
      <c r="H85" s="230"/>
      <c r="I85" s="230"/>
      <c r="J85" s="649"/>
      <c r="K85" s="217"/>
    </row>
    <row r="86" spans="1:11" s="169" customFormat="1" ht="12" x14ac:dyDescent="0.2">
      <c r="A86" s="780"/>
      <c r="B86" s="780"/>
      <c r="C86" s="780" t="s">
        <v>723</v>
      </c>
      <c r="D86" s="429" t="s">
        <v>800</v>
      </c>
      <c r="E86" s="171"/>
      <c r="F86" s="168"/>
      <c r="G86" s="650"/>
      <c r="H86" s="228">
        <f>SUM(H87)</f>
        <v>240000</v>
      </c>
      <c r="I86" s="228">
        <f>SUM(I87)</f>
        <v>240000</v>
      </c>
      <c r="J86" s="650">
        <v>0</v>
      </c>
      <c r="K86" s="217"/>
    </row>
    <row r="87" spans="1:11" s="169" customFormat="1" ht="12" x14ac:dyDescent="0.2">
      <c r="A87" s="780"/>
      <c r="B87" s="780"/>
      <c r="C87" s="780"/>
      <c r="D87" s="174" t="s">
        <v>912</v>
      </c>
      <c r="E87" s="171"/>
      <c r="F87" s="168"/>
      <c r="G87" s="650"/>
      <c r="H87" s="230">
        <v>240000</v>
      </c>
      <c r="I87" s="230">
        <v>240000</v>
      </c>
      <c r="J87" s="649">
        <v>0</v>
      </c>
      <c r="K87" s="217"/>
    </row>
    <row r="88" spans="1:11" s="169" customFormat="1" ht="12" x14ac:dyDescent="0.2">
      <c r="A88" s="780"/>
      <c r="B88" s="780"/>
      <c r="C88" s="780"/>
      <c r="D88" s="174"/>
      <c r="E88" s="171"/>
      <c r="F88" s="168"/>
      <c r="G88" s="650"/>
      <c r="H88" s="230"/>
      <c r="I88" s="230"/>
      <c r="J88" s="649"/>
      <c r="K88" s="217"/>
    </row>
    <row r="89" spans="1:11" s="169" customFormat="1" ht="12" x14ac:dyDescent="0.2">
      <c r="A89" s="780"/>
      <c r="B89" s="780"/>
      <c r="C89" s="780" t="s">
        <v>724</v>
      </c>
      <c r="D89" s="429" t="s">
        <v>801</v>
      </c>
      <c r="E89" s="228"/>
      <c r="F89" s="228"/>
      <c r="G89" s="318"/>
      <c r="H89" s="228">
        <f>SUM(H90:H94)</f>
        <v>2898000</v>
      </c>
      <c r="I89" s="228">
        <f>SUM(I90:I94)</f>
        <v>2898000</v>
      </c>
      <c r="J89" s="650">
        <f>I89/H89</f>
        <v>1</v>
      </c>
      <c r="K89" s="217"/>
    </row>
    <row r="90" spans="1:11" s="169" customFormat="1" ht="12" x14ac:dyDescent="0.2">
      <c r="A90" s="780"/>
      <c r="B90" s="780"/>
      <c r="C90" s="780"/>
      <c r="D90" s="694" t="s">
        <v>913</v>
      </c>
      <c r="E90" s="217"/>
      <c r="G90" s="650"/>
      <c r="H90" s="230">
        <v>480000</v>
      </c>
      <c r="I90" s="230">
        <v>480000</v>
      </c>
      <c r="J90" s="649">
        <f t="shared" ref="J90:J92" si="3">I90/H90</f>
        <v>1</v>
      </c>
      <c r="K90" s="217"/>
    </row>
    <row r="91" spans="1:11" s="169" customFormat="1" ht="12" x14ac:dyDescent="0.2">
      <c r="A91" s="780"/>
      <c r="B91" s="780"/>
      <c r="C91" s="780"/>
      <c r="D91" s="694" t="s">
        <v>914</v>
      </c>
      <c r="E91" s="217"/>
      <c r="G91" s="650"/>
      <c r="H91" s="230">
        <v>0</v>
      </c>
      <c r="I91" s="230">
        <v>0</v>
      </c>
      <c r="J91" s="649">
        <v>0</v>
      </c>
      <c r="K91" s="217"/>
    </row>
    <row r="92" spans="1:11" s="169" customFormat="1" ht="12" x14ac:dyDescent="0.2">
      <c r="A92" s="780"/>
      <c r="B92" s="780"/>
      <c r="C92" s="780"/>
      <c r="D92" s="694" t="s">
        <v>915</v>
      </c>
      <c r="E92" s="171"/>
      <c r="F92" s="168"/>
      <c r="G92" s="650"/>
      <c r="H92" s="230">
        <v>2418000</v>
      </c>
      <c r="I92" s="230">
        <v>2418000</v>
      </c>
      <c r="J92" s="649">
        <f t="shared" si="3"/>
        <v>1</v>
      </c>
      <c r="K92" s="217"/>
    </row>
    <row r="93" spans="1:11" s="169" customFormat="1" ht="12" x14ac:dyDescent="0.2">
      <c r="A93" s="780"/>
      <c r="B93" s="780"/>
      <c r="C93" s="780"/>
      <c r="D93" s="694" t="s">
        <v>892</v>
      </c>
      <c r="E93" s="171"/>
      <c r="F93" s="168"/>
      <c r="G93" s="650"/>
      <c r="H93" s="230">
        <v>0</v>
      </c>
      <c r="I93" s="230">
        <v>0</v>
      </c>
      <c r="J93" s="649">
        <v>0</v>
      </c>
      <c r="K93" s="217"/>
    </row>
    <row r="94" spans="1:11" s="169" customFormat="1" ht="12" x14ac:dyDescent="0.2">
      <c r="A94" s="780"/>
      <c r="B94" s="780"/>
      <c r="C94" s="780"/>
      <c r="D94" s="694"/>
      <c r="E94" s="171"/>
      <c r="F94" s="168"/>
      <c r="G94" s="650"/>
      <c r="H94" s="230"/>
      <c r="I94" s="230"/>
      <c r="J94" s="649"/>
      <c r="K94" s="217"/>
    </row>
    <row r="95" spans="1:11" s="169" customFormat="1" ht="12" x14ac:dyDescent="0.2">
      <c r="A95" s="780"/>
      <c r="B95" s="780"/>
      <c r="C95" s="780" t="s">
        <v>725</v>
      </c>
      <c r="D95" s="429" t="s">
        <v>802</v>
      </c>
      <c r="E95" s="171"/>
      <c r="F95" s="168"/>
      <c r="G95" s="650"/>
      <c r="H95" s="228">
        <f>SUM(H96:H96)</f>
        <v>0</v>
      </c>
      <c r="I95" s="228">
        <f>SUM(I96:I96)</f>
        <v>0</v>
      </c>
      <c r="J95" s="650">
        <v>0</v>
      </c>
      <c r="K95" s="217"/>
    </row>
    <row r="96" spans="1:11" s="169" customFormat="1" ht="12" x14ac:dyDescent="0.2">
      <c r="A96" s="780"/>
      <c r="B96" s="780"/>
      <c r="C96" s="780"/>
      <c r="D96" s="694"/>
      <c r="E96" s="217"/>
      <c r="G96" s="649"/>
      <c r="H96" s="230"/>
      <c r="I96" s="230"/>
      <c r="J96" s="649"/>
      <c r="K96" s="217"/>
    </row>
    <row r="97" spans="1:11" s="169" customFormat="1" ht="12" x14ac:dyDescent="0.2">
      <c r="A97" s="780"/>
      <c r="B97" s="780"/>
      <c r="C97" s="780"/>
      <c r="D97" s="694"/>
      <c r="E97" s="217"/>
      <c r="G97" s="649"/>
      <c r="H97" s="230"/>
      <c r="I97" s="230"/>
      <c r="J97" s="649"/>
      <c r="K97" s="217"/>
    </row>
    <row r="98" spans="1:11" s="169" customFormat="1" ht="12" x14ac:dyDescent="0.2">
      <c r="A98" s="780"/>
      <c r="B98" s="780"/>
      <c r="C98" s="780" t="s">
        <v>726</v>
      </c>
      <c r="D98" s="429" t="s">
        <v>803</v>
      </c>
      <c r="E98" s="171"/>
      <c r="F98" s="168"/>
      <c r="G98" s="650"/>
      <c r="H98" s="228">
        <v>0</v>
      </c>
      <c r="I98" s="228">
        <v>0</v>
      </c>
      <c r="J98" s="650">
        <v>0</v>
      </c>
      <c r="K98" s="217"/>
    </row>
    <row r="99" spans="1:11" s="169" customFormat="1" ht="12" x14ac:dyDescent="0.2">
      <c r="A99" s="780"/>
      <c r="B99" s="780"/>
      <c r="C99" s="780"/>
      <c r="D99" s="429"/>
      <c r="E99" s="171"/>
      <c r="F99" s="168"/>
      <c r="G99" s="650"/>
      <c r="H99" s="228"/>
      <c r="I99" s="228"/>
      <c r="J99" s="650"/>
      <c r="K99" s="217"/>
    </row>
    <row r="100" spans="1:11" s="169" customFormat="1" ht="12" x14ac:dyDescent="0.2">
      <c r="A100" s="780"/>
      <c r="B100" s="780"/>
      <c r="C100" s="780" t="s">
        <v>728</v>
      </c>
      <c r="D100" s="429" t="s">
        <v>804</v>
      </c>
      <c r="E100" s="171"/>
      <c r="F100" s="168"/>
      <c r="G100" s="650"/>
      <c r="H100" s="228">
        <v>0</v>
      </c>
      <c r="I100" s="228">
        <v>0</v>
      </c>
      <c r="J100" s="650">
        <v>0</v>
      </c>
      <c r="K100" s="217"/>
    </row>
    <row r="101" spans="1:11" s="169" customFormat="1" ht="12" x14ac:dyDescent="0.2">
      <c r="A101" s="780"/>
      <c r="B101" s="780"/>
      <c r="C101" s="780"/>
      <c r="D101" s="429"/>
      <c r="E101" s="171"/>
      <c r="F101" s="168"/>
      <c r="G101" s="650"/>
      <c r="H101" s="228"/>
      <c r="I101" s="228"/>
      <c r="J101" s="650"/>
      <c r="K101" s="217"/>
    </row>
    <row r="102" spans="1:11" s="169" customFormat="1" ht="12" x14ac:dyDescent="0.2">
      <c r="A102" s="780"/>
      <c r="B102" s="780"/>
      <c r="C102" s="780" t="s">
        <v>774</v>
      </c>
      <c r="D102" s="429" t="s">
        <v>805</v>
      </c>
      <c r="E102" s="171"/>
      <c r="F102" s="168"/>
      <c r="G102" s="650"/>
      <c r="H102" s="228">
        <f>SUM(H103:H104)</f>
        <v>4000</v>
      </c>
      <c r="I102" s="228">
        <f>SUM(I103:I104)</f>
        <v>4000</v>
      </c>
      <c r="J102" s="650">
        <f t="shared" ref="J102:J103" si="4">I102/H102</f>
        <v>1</v>
      </c>
      <c r="K102" s="217"/>
    </row>
    <row r="103" spans="1:11" s="169" customFormat="1" ht="12" x14ac:dyDescent="0.2">
      <c r="A103" s="780"/>
      <c r="B103" s="780"/>
      <c r="C103" s="780"/>
      <c r="D103" s="694" t="s">
        <v>828</v>
      </c>
      <c r="E103" s="217"/>
      <c r="F103" s="217"/>
      <c r="G103" s="650"/>
      <c r="H103" s="230">
        <v>4000</v>
      </c>
      <c r="I103" s="230">
        <v>4000</v>
      </c>
      <c r="J103" s="649">
        <f t="shared" si="4"/>
        <v>1</v>
      </c>
      <c r="K103" s="217"/>
    </row>
    <row r="104" spans="1:11" s="169" customFormat="1" ht="12" x14ac:dyDescent="0.2">
      <c r="A104" s="780"/>
      <c r="B104" s="780"/>
      <c r="C104" s="780"/>
      <c r="D104" s="694" t="s">
        <v>838</v>
      </c>
      <c r="E104" s="217"/>
      <c r="F104" s="217"/>
      <c r="G104" s="650"/>
      <c r="H104" s="230"/>
      <c r="I104" s="230"/>
      <c r="J104" s="649">
        <v>0</v>
      </c>
      <c r="K104" s="217"/>
    </row>
    <row r="105" spans="1:11" s="169" customFormat="1" ht="12" x14ac:dyDescent="0.2">
      <c r="A105" s="780"/>
      <c r="B105" s="780"/>
      <c r="C105" s="780"/>
      <c r="D105" s="694"/>
      <c r="E105" s="217"/>
      <c r="F105" s="217"/>
      <c r="G105" s="650"/>
      <c r="H105" s="230"/>
      <c r="I105" s="230"/>
      <c r="J105" s="649"/>
      <c r="K105" s="217"/>
    </row>
    <row r="106" spans="1:11" s="169" customFormat="1" ht="12" x14ac:dyDescent="0.2">
      <c r="A106" s="780"/>
      <c r="B106" s="780"/>
      <c r="C106" s="780" t="s">
        <v>775</v>
      </c>
      <c r="D106" s="429" t="s">
        <v>806</v>
      </c>
      <c r="E106" s="171"/>
      <c r="F106" s="168"/>
      <c r="G106" s="650"/>
      <c r="H106" s="228">
        <v>0</v>
      </c>
      <c r="I106" s="228">
        <v>0</v>
      </c>
      <c r="J106" s="650">
        <v>0</v>
      </c>
      <c r="K106" s="217"/>
    </row>
    <row r="107" spans="1:11" s="169" customFormat="1" ht="12" x14ac:dyDescent="0.2">
      <c r="A107" s="780"/>
      <c r="B107" s="780"/>
      <c r="C107" s="780"/>
      <c r="D107" s="429"/>
      <c r="E107" s="171"/>
      <c r="F107" s="168"/>
      <c r="G107" s="650"/>
      <c r="H107" s="734"/>
      <c r="I107" s="734"/>
      <c r="J107" s="650"/>
      <c r="K107" s="217"/>
    </row>
    <row r="108" spans="1:11" s="169" customFormat="1" ht="12" x14ac:dyDescent="0.2">
      <c r="A108" s="780"/>
      <c r="B108" s="780"/>
      <c r="C108" s="780" t="s">
        <v>776</v>
      </c>
      <c r="D108" s="429" t="s">
        <v>848</v>
      </c>
      <c r="E108" s="171"/>
      <c r="F108" s="168"/>
      <c r="G108" s="650"/>
      <c r="H108" s="228">
        <v>0</v>
      </c>
      <c r="I108" s="228">
        <v>0</v>
      </c>
      <c r="J108" s="650">
        <v>0</v>
      </c>
      <c r="K108" s="217"/>
    </row>
    <row r="109" spans="1:11" s="169" customFormat="1" ht="12" x14ac:dyDescent="0.2">
      <c r="A109" s="780"/>
      <c r="B109" s="780"/>
      <c r="C109" s="780"/>
      <c r="D109" s="429"/>
      <c r="E109" s="171"/>
      <c r="F109" s="168"/>
      <c r="G109" s="650"/>
      <c r="H109" s="734"/>
      <c r="I109" s="734"/>
      <c r="J109" s="650"/>
      <c r="K109" s="217"/>
    </row>
    <row r="110" spans="1:11" s="169" customFormat="1" ht="12" x14ac:dyDescent="0.2">
      <c r="A110" s="780"/>
      <c r="B110" s="780"/>
      <c r="C110" s="780" t="s">
        <v>849</v>
      </c>
      <c r="D110" s="429" t="s">
        <v>847</v>
      </c>
      <c r="E110" s="171"/>
      <c r="F110" s="168"/>
      <c r="G110" s="650"/>
      <c r="H110" s="228">
        <f>H111+H112</f>
        <v>1000</v>
      </c>
      <c r="I110" s="228">
        <f>I111+I112</f>
        <v>1000</v>
      </c>
      <c r="J110" s="650">
        <f>I110/H110</f>
        <v>1</v>
      </c>
      <c r="K110" s="217"/>
    </row>
    <row r="111" spans="1:11" s="169" customFormat="1" ht="12" x14ac:dyDescent="0.2">
      <c r="A111" s="780"/>
      <c r="B111" s="780"/>
      <c r="C111" s="780"/>
      <c r="D111" s="694" t="s">
        <v>893</v>
      </c>
      <c r="E111" s="217"/>
      <c r="F111" s="217"/>
      <c r="G111" s="650"/>
      <c r="H111" s="230"/>
      <c r="I111" s="230"/>
      <c r="J111" s="649">
        <v>0</v>
      </c>
      <c r="K111" s="217"/>
    </row>
    <row r="112" spans="1:11" s="169" customFormat="1" ht="12" x14ac:dyDescent="0.2">
      <c r="A112" s="780"/>
      <c r="B112" s="780"/>
      <c r="C112" s="780"/>
      <c r="D112" s="694" t="s">
        <v>916</v>
      </c>
      <c r="E112" s="217"/>
      <c r="F112" s="217"/>
      <c r="G112" s="650"/>
      <c r="H112" s="230">
        <v>1000</v>
      </c>
      <c r="I112" s="230">
        <v>1000</v>
      </c>
      <c r="J112" s="649">
        <v>0</v>
      </c>
      <c r="K112" s="217"/>
    </row>
    <row r="113" spans="1:16384" s="169" customFormat="1" ht="12" x14ac:dyDescent="0.2">
      <c r="A113" s="780"/>
      <c r="B113" s="780"/>
      <c r="C113" s="780"/>
      <c r="D113" s="694"/>
      <c r="E113" s="217"/>
      <c r="F113" s="217"/>
      <c r="G113" s="650"/>
      <c r="H113" s="230"/>
      <c r="I113" s="230"/>
      <c r="J113" s="649"/>
      <c r="K113" s="217"/>
    </row>
    <row r="114" spans="1:16384" s="169" customFormat="1" ht="12" x14ac:dyDescent="0.2">
      <c r="A114" s="779" t="s">
        <v>688</v>
      </c>
      <c r="B114" s="733" t="s">
        <v>807</v>
      </c>
      <c r="C114" s="733"/>
      <c r="D114" s="745"/>
      <c r="E114" s="746">
        <f>E115</f>
        <v>0</v>
      </c>
      <c r="F114" s="746">
        <f>F115</f>
        <v>0</v>
      </c>
      <c r="G114" s="749">
        <v>0</v>
      </c>
      <c r="H114" s="746"/>
      <c r="I114" s="746"/>
      <c r="J114" s="747"/>
      <c r="K114" s="217"/>
    </row>
    <row r="115" spans="1:16384" s="169" customFormat="1" ht="12" x14ac:dyDescent="0.2">
      <c r="B115" s="793" t="s">
        <v>245</v>
      </c>
      <c r="C115" s="794" t="s">
        <v>808</v>
      </c>
      <c r="D115" s="795"/>
      <c r="E115" s="798">
        <f>E116</f>
        <v>0</v>
      </c>
      <c r="F115" s="798">
        <f>F116</f>
        <v>0</v>
      </c>
      <c r="G115" s="799">
        <v>0</v>
      </c>
      <c r="H115" s="800"/>
      <c r="I115" s="800"/>
      <c r="J115" s="799"/>
      <c r="K115" s="217"/>
    </row>
    <row r="116" spans="1:16384" s="169" customFormat="1" ht="12" x14ac:dyDescent="0.2">
      <c r="A116" s="168"/>
      <c r="B116" s="168"/>
      <c r="C116" s="168"/>
      <c r="D116" s="694"/>
      <c r="E116" s="230"/>
      <c r="F116" s="230"/>
      <c r="G116" s="748"/>
      <c r="H116" s="228"/>
      <c r="I116" s="228"/>
      <c r="J116" s="736"/>
      <c r="K116" s="217"/>
    </row>
    <row r="117" spans="1:16384" s="780" customFormat="1" ht="12" x14ac:dyDescent="0.2">
      <c r="A117" s="168"/>
      <c r="B117" s="793" t="s">
        <v>248</v>
      </c>
      <c r="C117" s="793" t="s">
        <v>842</v>
      </c>
      <c r="D117" s="801"/>
      <c r="E117" s="800">
        <v>0</v>
      </c>
      <c r="F117" s="800">
        <v>0</v>
      </c>
      <c r="G117" s="802">
        <v>0</v>
      </c>
      <c r="H117" s="798"/>
      <c r="I117" s="798"/>
      <c r="J117" s="799"/>
      <c r="K117" s="783"/>
    </row>
    <row r="118" spans="1:16384" s="780" customFormat="1" ht="12" x14ac:dyDescent="0.2">
      <c r="A118" s="168"/>
      <c r="B118" s="168"/>
      <c r="C118" s="168"/>
      <c r="D118" s="694"/>
      <c r="E118" s="230"/>
      <c r="F118" s="230"/>
      <c r="G118" s="748"/>
      <c r="H118" s="228"/>
      <c r="I118" s="228"/>
      <c r="J118" s="736"/>
      <c r="K118" s="783"/>
    </row>
    <row r="119" spans="1:16384" s="780" customFormat="1" ht="12" x14ac:dyDescent="0.2">
      <c r="A119" s="779" t="s">
        <v>772</v>
      </c>
      <c r="B119" s="733" t="s">
        <v>809</v>
      </c>
      <c r="C119" s="733"/>
      <c r="D119" s="745"/>
      <c r="E119" s="746"/>
      <c r="F119" s="746"/>
      <c r="G119" s="749"/>
      <c r="H119" s="746">
        <f>H121+H123+H125</f>
        <v>400000</v>
      </c>
      <c r="I119" s="746">
        <f>I121+I123+I125</f>
        <v>400000</v>
      </c>
      <c r="J119" s="747">
        <v>0</v>
      </c>
      <c r="K119" s="783"/>
    </row>
    <row r="120" spans="1:16384" s="780" customFormat="1" x14ac:dyDescent="0.2">
      <c r="A120" s="132"/>
      <c r="B120" s="132"/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  <c r="AF120" s="132"/>
      <c r="AG120" s="132"/>
      <c r="AH120" s="132"/>
      <c r="AI120" s="132"/>
      <c r="AJ120" s="132"/>
      <c r="AK120" s="132"/>
      <c r="AL120" s="132"/>
      <c r="AM120" s="132"/>
      <c r="AN120" s="132"/>
      <c r="AO120" s="132"/>
      <c r="AP120" s="132"/>
      <c r="AQ120" s="132"/>
      <c r="AR120" s="132"/>
      <c r="AS120" s="132"/>
      <c r="AT120" s="132"/>
      <c r="AU120" s="132"/>
      <c r="AV120" s="132"/>
      <c r="AW120" s="132"/>
      <c r="AX120" s="132"/>
      <c r="AY120" s="132"/>
      <c r="AZ120" s="132"/>
      <c r="BA120" s="132"/>
      <c r="BB120" s="132"/>
      <c r="BC120" s="132"/>
      <c r="BD120" s="132"/>
      <c r="BE120" s="132"/>
      <c r="BF120" s="132"/>
      <c r="BG120" s="132"/>
      <c r="BH120" s="132"/>
      <c r="BI120" s="132"/>
      <c r="BJ120" s="132"/>
      <c r="BK120" s="132"/>
      <c r="BL120" s="132"/>
      <c r="BM120" s="132"/>
      <c r="BN120" s="132"/>
      <c r="BO120" s="132"/>
      <c r="BP120" s="132"/>
      <c r="BQ120" s="132"/>
      <c r="BR120" s="132"/>
      <c r="BS120" s="132"/>
      <c r="BT120" s="132"/>
      <c r="BU120" s="132"/>
      <c r="BV120" s="132"/>
      <c r="BW120" s="132"/>
      <c r="BX120" s="132"/>
      <c r="BY120" s="132"/>
      <c r="BZ120" s="132"/>
      <c r="CA120" s="132"/>
      <c r="CB120" s="132"/>
      <c r="CC120" s="132"/>
      <c r="CD120" s="132"/>
      <c r="CE120" s="132"/>
      <c r="CF120" s="132"/>
      <c r="CG120" s="132"/>
      <c r="CH120" s="132"/>
      <c r="CI120" s="132"/>
      <c r="CJ120" s="132"/>
      <c r="CK120" s="132"/>
      <c r="CL120" s="132"/>
      <c r="CM120" s="132"/>
      <c r="CN120" s="132"/>
      <c r="CO120" s="132"/>
      <c r="CP120" s="132"/>
      <c r="CQ120" s="132"/>
      <c r="CR120" s="132"/>
      <c r="CS120" s="132"/>
      <c r="CT120" s="132"/>
      <c r="CU120" s="132"/>
      <c r="CV120" s="132"/>
      <c r="CW120" s="132"/>
      <c r="CX120" s="132"/>
      <c r="CY120" s="132"/>
      <c r="CZ120" s="132"/>
      <c r="DA120" s="132"/>
      <c r="DB120" s="132"/>
      <c r="DC120" s="132"/>
      <c r="DD120" s="132"/>
      <c r="DE120" s="132"/>
      <c r="DF120" s="132"/>
      <c r="DG120" s="132"/>
      <c r="DH120" s="132"/>
      <c r="DI120" s="132"/>
      <c r="DJ120" s="132"/>
      <c r="DK120" s="132"/>
      <c r="DL120" s="132"/>
      <c r="DM120" s="132"/>
      <c r="DN120" s="132"/>
      <c r="DO120" s="132"/>
      <c r="DP120" s="132"/>
      <c r="DQ120" s="132"/>
      <c r="DR120" s="132"/>
      <c r="DS120" s="132"/>
      <c r="DT120" s="132"/>
      <c r="DU120" s="132"/>
      <c r="DV120" s="132"/>
      <c r="DW120" s="132"/>
      <c r="DX120" s="132"/>
      <c r="DY120" s="132"/>
      <c r="DZ120" s="132"/>
      <c r="EA120" s="132"/>
      <c r="EB120" s="132"/>
      <c r="EC120" s="132"/>
      <c r="ED120" s="132"/>
      <c r="EE120" s="132"/>
      <c r="EF120" s="132"/>
      <c r="EG120" s="132"/>
      <c r="EH120" s="132"/>
      <c r="EI120" s="132"/>
      <c r="EJ120" s="132"/>
      <c r="EK120" s="132"/>
      <c r="EL120" s="132"/>
      <c r="EM120" s="132"/>
      <c r="EN120" s="132"/>
      <c r="EO120" s="132"/>
      <c r="EP120" s="132"/>
      <c r="EQ120" s="132"/>
      <c r="ER120" s="132"/>
      <c r="ES120" s="132"/>
      <c r="ET120" s="132"/>
      <c r="EU120" s="132"/>
      <c r="EV120" s="132"/>
      <c r="EW120" s="132"/>
      <c r="EX120" s="132"/>
      <c r="EY120" s="132"/>
      <c r="EZ120" s="132"/>
      <c r="FA120" s="132"/>
      <c r="FB120" s="132"/>
      <c r="FC120" s="132"/>
      <c r="FD120" s="132"/>
      <c r="FE120" s="132"/>
      <c r="FF120" s="132"/>
      <c r="FG120" s="132"/>
      <c r="FH120" s="132"/>
      <c r="FI120" s="132"/>
      <c r="FJ120" s="132"/>
      <c r="FK120" s="132"/>
      <c r="FL120" s="132"/>
      <c r="FM120" s="132"/>
      <c r="FN120" s="132"/>
      <c r="FO120" s="132"/>
      <c r="FP120" s="132"/>
      <c r="FQ120" s="132"/>
      <c r="FR120" s="132"/>
      <c r="FS120" s="132"/>
      <c r="FT120" s="132"/>
      <c r="FU120" s="132"/>
      <c r="FV120" s="132"/>
      <c r="FW120" s="132"/>
      <c r="FX120" s="132"/>
      <c r="FY120" s="132"/>
      <c r="FZ120" s="132"/>
      <c r="GA120" s="132"/>
      <c r="GB120" s="132"/>
      <c r="GC120" s="132"/>
      <c r="GD120" s="132"/>
      <c r="GE120" s="132"/>
      <c r="GF120" s="132"/>
      <c r="GG120" s="132"/>
      <c r="GH120" s="132"/>
      <c r="GI120" s="132"/>
      <c r="GJ120" s="132"/>
      <c r="GK120" s="132"/>
      <c r="GL120" s="132"/>
      <c r="GM120" s="132"/>
      <c r="GN120" s="132"/>
      <c r="GO120" s="132"/>
      <c r="GP120" s="132"/>
      <c r="GQ120" s="132"/>
      <c r="GR120" s="132"/>
      <c r="GS120" s="132"/>
      <c r="GT120" s="132"/>
      <c r="GU120" s="132"/>
      <c r="GV120" s="132"/>
      <c r="GW120" s="132"/>
      <c r="GX120" s="132"/>
      <c r="GY120" s="132"/>
      <c r="GZ120" s="132"/>
      <c r="HA120" s="132"/>
      <c r="HB120" s="132"/>
      <c r="HC120" s="132"/>
      <c r="HD120" s="132"/>
      <c r="HE120" s="132"/>
      <c r="HF120" s="132"/>
      <c r="HG120" s="132"/>
      <c r="HH120" s="132"/>
      <c r="HI120" s="132"/>
      <c r="HJ120" s="132"/>
      <c r="HK120" s="132"/>
      <c r="HL120" s="132"/>
      <c r="HM120" s="132"/>
      <c r="HN120" s="132"/>
      <c r="HO120" s="132"/>
      <c r="HP120" s="132"/>
      <c r="HQ120" s="132"/>
      <c r="HR120" s="132"/>
      <c r="HS120" s="132"/>
      <c r="HT120" s="132"/>
      <c r="HU120" s="132"/>
      <c r="HV120" s="132"/>
      <c r="HW120" s="132"/>
      <c r="HX120" s="132"/>
      <c r="HY120" s="132"/>
      <c r="HZ120" s="132"/>
      <c r="IA120" s="132"/>
      <c r="IB120" s="132"/>
      <c r="IC120" s="132"/>
      <c r="ID120" s="132"/>
      <c r="IE120" s="132"/>
      <c r="IF120" s="132"/>
      <c r="IG120" s="132"/>
      <c r="IH120" s="132"/>
      <c r="II120" s="132"/>
      <c r="IJ120" s="132"/>
      <c r="IK120" s="132"/>
      <c r="IL120" s="132"/>
      <c r="IM120" s="132"/>
      <c r="IN120" s="132"/>
      <c r="IO120" s="132"/>
      <c r="IP120" s="132"/>
      <c r="IQ120" s="132"/>
      <c r="IR120" s="132"/>
      <c r="IS120" s="132"/>
      <c r="IT120" s="132"/>
      <c r="IU120" s="132"/>
      <c r="IV120" s="132"/>
      <c r="IW120" s="132"/>
      <c r="IX120" s="132"/>
      <c r="IY120" s="132"/>
      <c r="IZ120" s="132"/>
      <c r="JA120" s="132"/>
      <c r="JB120" s="132"/>
      <c r="JC120" s="132"/>
      <c r="JD120" s="132"/>
      <c r="JE120" s="132"/>
      <c r="JF120" s="132"/>
      <c r="JG120" s="132"/>
      <c r="JH120" s="132"/>
      <c r="JI120" s="132"/>
      <c r="JJ120" s="132"/>
      <c r="JK120" s="132"/>
      <c r="JL120" s="132"/>
      <c r="JM120" s="132"/>
      <c r="JN120" s="132"/>
      <c r="JO120" s="132"/>
      <c r="JP120" s="132"/>
      <c r="JQ120" s="132"/>
      <c r="JR120" s="132"/>
      <c r="JS120" s="132"/>
      <c r="JT120" s="132"/>
      <c r="JU120" s="132"/>
      <c r="JV120" s="132"/>
      <c r="JW120" s="132"/>
      <c r="JX120" s="132"/>
      <c r="JY120" s="132"/>
      <c r="JZ120" s="132"/>
      <c r="KA120" s="132"/>
      <c r="KB120" s="132"/>
      <c r="KC120" s="132"/>
      <c r="KD120" s="132"/>
      <c r="KE120" s="132"/>
      <c r="KF120" s="132"/>
      <c r="KG120" s="132"/>
      <c r="KH120" s="132"/>
      <c r="KI120" s="132"/>
      <c r="KJ120" s="132"/>
      <c r="KK120" s="132"/>
      <c r="KL120" s="132"/>
      <c r="KM120" s="132"/>
      <c r="KN120" s="132"/>
      <c r="KO120" s="132"/>
      <c r="KP120" s="132"/>
      <c r="KQ120" s="132"/>
      <c r="KR120" s="132"/>
      <c r="KS120" s="132"/>
      <c r="KT120" s="132"/>
      <c r="KU120" s="132"/>
      <c r="KV120" s="132"/>
      <c r="KW120" s="132"/>
      <c r="KX120" s="132"/>
      <c r="KY120" s="132"/>
      <c r="KZ120" s="132"/>
      <c r="LA120" s="132"/>
      <c r="LB120" s="132"/>
      <c r="LC120" s="132"/>
      <c r="LD120" s="132"/>
      <c r="LE120" s="132"/>
      <c r="LF120" s="132"/>
      <c r="LG120" s="132"/>
      <c r="LH120" s="132"/>
      <c r="LI120" s="132"/>
      <c r="LJ120" s="132"/>
      <c r="LK120" s="132"/>
      <c r="LL120" s="132"/>
      <c r="LM120" s="132"/>
      <c r="LN120" s="132"/>
      <c r="LO120" s="132"/>
      <c r="LP120" s="132"/>
      <c r="LQ120" s="132"/>
      <c r="LR120" s="132"/>
      <c r="LS120" s="132"/>
      <c r="LT120" s="132"/>
      <c r="LU120" s="132"/>
      <c r="LV120" s="132"/>
      <c r="LW120" s="132"/>
      <c r="LX120" s="132"/>
      <c r="LY120" s="132"/>
      <c r="LZ120" s="132"/>
      <c r="MA120" s="132"/>
      <c r="MB120" s="132"/>
      <c r="MC120" s="132"/>
      <c r="MD120" s="132"/>
      <c r="ME120" s="132"/>
      <c r="MF120" s="132"/>
      <c r="MG120" s="132"/>
      <c r="MH120" s="132"/>
      <c r="MI120" s="132"/>
      <c r="MJ120" s="132"/>
      <c r="MK120" s="132"/>
      <c r="ML120" s="132"/>
      <c r="MM120" s="132"/>
      <c r="MN120" s="132"/>
      <c r="MO120" s="132"/>
      <c r="MP120" s="132"/>
      <c r="MQ120" s="132"/>
      <c r="MR120" s="132"/>
      <c r="MS120" s="132"/>
      <c r="MT120" s="132"/>
      <c r="MU120" s="132"/>
      <c r="MV120" s="132"/>
      <c r="MW120" s="132"/>
      <c r="MX120" s="132"/>
      <c r="MY120" s="132"/>
      <c r="MZ120" s="132"/>
      <c r="NA120" s="132"/>
      <c r="NB120" s="132"/>
      <c r="NC120" s="132"/>
      <c r="ND120" s="132"/>
      <c r="NE120" s="132"/>
      <c r="NF120" s="132"/>
      <c r="NG120" s="132"/>
      <c r="NH120" s="132"/>
      <c r="NI120" s="132"/>
      <c r="NJ120" s="132"/>
      <c r="NK120" s="132"/>
      <c r="NL120" s="132"/>
      <c r="NM120" s="132"/>
      <c r="NN120" s="132"/>
      <c r="NO120" s="132"/>
      <c r="NP120" s="132"/>
      <c r="NQ120" s="132"/>
      <c r="NR120" s="132"/>
      <c r="NS120" s="132"/>
      <c r="NT120" s="132"/>
      <c r="NU120" s="132"/>
      <c r="NV120" s="132"/>
      <c r="NW120" s="132"/>
      <c r="NX120" s="132"/>
      <c r="NY120" s="132"/>
      <c r="NZ120" s="132"/>
      <c r="OA120" s="132"/>
      <c r="OB120" s="132"/>
      <c r="OC120" s="132"/>
      <c r="OD120" s="132"/>
      <c r="OE120" s="132"/>
      <c r="OF120" s="132"/>
      <c r="OG120" s="132"/>
      <c r="OH120" s="132"/>
      <c r="OI120" s="132"/>
      <c r="OJ120" s="132"/>
      <c r="OK120" s="132"/>
      <c r="OL120" s="132"/>
      <c r="OM120" s="132"/>
      <c r="ON120" s="132"/>
      <c r="OO120" s="132"/>
      <c r="OP120" s="132"/>
      <c r="OQ120" s="132"/>
      <c r="OR120" s="132"/>
      <c r="OS120" s="132"/>
      <c r="OT120" s="132"/>
      <c r="OU120" s="132"/>
      <c r="OV120" s="132"/>
      <c r="OW120" s="132"/>
      <c r="OX120" s="132"/>
      <c r="OY120" s="132"/>
      <c r="OZ120" s="132"/>
      <c r="PA120" s="132"/>
      <c r="PB120" s="132"/>
      <c r="PC120" s="132"/>
      <c r="PD120" s="132"/>
      <c r="PE120" s="132"/>
      <c r="PF120" s="132"/>
      <c r="PG120" s="132"/>
      <c r="PH120" s="132"/>
      <c r="PI120" s="132"/>
      <c r="PJ120" s="132"/>
      <c r="PK120" s="132"/>
      <c r="PL120" s="132"/>
      <c r="PM120" s="132"/>
      <c r="PN120" s="132"/>
      <c r="PO120" s="132"/>
      <c r="PP120" s="132"/>
      <c r="PQ120" s="132"/>
      <c r="PR120" s="132"/>
      <c r="PS120" s="132"/>
      <c r="PT120" s="132"/>
      <c r="PU120" s="132"/>
      <c r="PV120" s="132"/>
      <c r="PW120" s="132"/>
      <c r="PX120" s="132"/>
      <c r="PY120" s="132"/>
      <c r="PZ120" s="132"/>
      <c r="QA120" s="132"/>
      <c r="QB120" s="132"/>
      <c r="QC120" s="132"/>
      <c r="QD120" s="132"/>
      <c r="QE120" s="132"/>
      <c r="QF120" s="132"/>
      <c r="QG120" s="132"/>
      <c r="QH120" s="132"/>
      <c r="QI120" s="132"/>
      <c r="QJ120" s="132"/>
      <c r="QK120" s="132"/>
      <c r="QL120" s="132"/>
      <c r="QM120" s="132"/>
      <c r="QN120" s="132"/>
      <c r="QO120" s="132"/>
      <c r="QP120" s="132"/>
      <c r="QQ120" s="132"/>
      <c r="QR120" s="132"/>
      <c r="QS120" s="132"/>
      <c r="QT120" s="132"/>
      <c r="QU120" s="132"/>
      <c r="QV120" s="132"/>
      <c r="QW120" s="132"/>
      <c r="QX120" s="132"/>
      <c r="QY120" s="132"/>
      <c r="QZ120" s="132"/>
      <c r="RA120" s="132"/>
      <c r="RB120" s="132"/>
      <c r="RC120" s="132"/>
      <c r="RD120" s="132"/>
      <c r="RE120" s="132"/>
      <c r="RF120" s="132"/>
      <c r="RG120" s="132"/>
      <c r="RH120" s="132"/>
      <c r="RI120" s="132"/>
      <c r="RJ120" s="132"/>
      <c r="RK120" s="132"/>
      <c r="RL120" s="132"/>
      <c r="RM120" s="132"/>
      <c r="RN120" s="132"/>
      <c r="RO120" s="132"/>
      <c r="RP120" s="132"/>
      <c r="RQ120" s="132"/>
      <c r="RR120" s="132"/>
      <c r="RS120" s="132"/>
      <c r="RT120" s="132"/>
      <c r="RU120" s="132"/>
      <c r="RV120" s="132"/>
      <c r="RW120" s="132"/>
      <c r="RX120" s="132"/>
      <c r="RY120" s="132"/>
      <c r="RZ120" s="132"/>
      <c r="SA120" s="132"/>
      <c r="SB120" s="132"/>
      <c r="SC120" s="132"/>
      <c r="SD120" s="132"/>
      <c r="SE120" s="132"/>
      <c r="SF120" s="132"/>
      <c r="SG120" s="132"/>
      <c r="SH120" s="132"/>
      <c r="SI120" s="132"/>
      <c r="SJ120" s="132"/>
      <c r="SK120" s="132"/>
      <c r="SL120" s="132"/>
      <c r="SM120" s="132"/>
      <c r="SN120" s="132"/>
      <c r="SO120" s="132"/>
      <c r="SP120" s="132"/>
      <c r="SQ120" s="132"/>
      <c r="SR120" s="132"/>
      <c r="SS120" s="132"/>
      <c r="ST120" s="132"/>
      <c r="SU120" s="132"/>
      <c r="SV120" s="132"/>
      <c r="SW120" s="132"/>
      <c r="SX120" s="132"/>
      <c r="SY120" s="132"/>
      <c r="SZ120" s="132"/>
      <c r="TA120" s="132"/>
      <c r="TB120" s="132"/>
      <c r="TC120" s="132"/>
      <c r="TD120" s="132"/>
      <c r="TE120" s="132"/>
      <c r="TF120" s="132"/>
      <c r="TG120" s="132"/>
      <c r="TH120" s="132"/>
      <c r="TI120" s="132"/>
      <c r="TJ120" s="132"/>
      <c r="TK120" s="132"/>
      <c r="TL120" s="132"/>
      <c r="TM120" s="132"/>
      <c r="TN120" s="132"/>
      <c r="TO120" s="132"/>
      <c r="TP120" s="132"/>
      <c r="TQ120" s="132"/>
      <c r="TR120" s="132"/>
      <c r="TS120" s="132"/>
      <c r="TT120" s="132"/>
      <c r="TU120" s="132"/>
      <c r="TV120" s="132"/>
      <c r="TW120" s="132"/>
      <c r="TX120" s="132"/>
      <c r="TY120" s="132"/>
      <c r="TZ120" s="132"/>
      <c r="UA120" s="132"/>
      <c r="UB120" s="132"/>
      <c r="UC120" s="132"/>
      <c r="UD120" s="132"/>
      <c r="UE120" s="132"/>
      <c r="UF120" s="132"/>
      <c r="UG120" s="132"/>
      <c r="UH120" s="132"/>
      <c r="UI120" s="132"/>
      <c r="UJ120" s="132"/>
      <c r="UK120" s="132"/>
      <c r="UL120" s="132"/>
      <c r="UM120" s="132"/>
      <c r="UN120" s="132"/>
      <c r="UO120" s="132"/>
      <c r="UP120" s="132"/>
      <c r="UQ120" s="132"/>
      <c r="UR120" s="132"/>
      <c r="US120" s="132"/>
      <c r="UT120" s="132"/>
      <c r="UU120" s="132"/>
      <c r="UV120" s="132"/>
      <c r="UW120" s="132"/>
      <c r="UX120" s="132"/>
      <c r="UY120" s="132"/>
      <c r="UZ120" s="132"/>
      <c r="VA120" s="132"/>
      <c r="VB120" s="132"/>
      <c r="VC120" s="132"/>
      <c r="VD120" s="132"/>
      <c r="VE120" s="132"/>
      <c r="VF120" s="132"/>
      <c r="VG120" s="132"/>
      <c r="VH120" s="132"/>
      <c r="VI120" s="132"/>
      <c r="VJ120" s="132"/>
      <c r="VK120" s="132"/>
      <c r="VL120" s="132"/>
      <c r="VM120" s="132"/>
      <c r="VN120" s="132"/>
      <c r="VO120" s="132"/>
      <c r="VP120" s="132"/>
      <c r="VQ120" s="132"/>
      <c r="VR120" s="132"/>
      <c r="VS120" s="132"/>
      <c r="VT120" s="132"/>
      <c r="VU120" s="132"/>
      <c r="VV120" s="132"/>
      <c r="VW120" s="132"/>
      <c r="VX120" s="132"/>
      <c r="VY120" s="132"/>
      <c r="VZ120" s="132"/>
      <c r="WA120" s="132"/>
      <c r="WB120" s="132"/>
      <c r="WC120" s="132"/>
      <c r="WD120" s="132"/>
      <c r="WE120" s="132"/>
      <c r="WF120" s="132"/>
      <c r="WG120" s="132"/>
      <c r="WH120" s="132"/>
      <c r="WI120" s="132"/>
      <c r="WJ120" s="132"/>
      <c r="WK120" s="132"/>
      <c r="WL120" s="132"/>
      <c r="WM120" s="132"/>
      <c r="WN120" s="132"/>
      <c r="WO120" s="132"/>
      <c r="WP120" s="132"/>
      <c r="WQ120" s="132"/>
      <c r="WR120" s="132"/>
      <c r="WS120" s="132"/>
      <c r="WT120" s="132"/>
      <c r="WU120" s="132"/>
      <c r="WV120" s="132"/>
      <c r="WW120" s="132"/>
      <c r="WX120" s="132"/>
      <c r="WY120" s="132"/>
      <c r="WZ120" s="132"/>
      <c r="XA120" s="132"/>
      <c r="XB120" s="132"/>
      <c r="XC120" s="132"/>
      <c r="XD120" s="132"/>
      <c r="XE120" s="132"/>
      <c r="XF120" s="132"/>
      <c r="XG120" s="132"/>
      <c r="XH120" s="132"/>
      <c r="XI120" s="132"/>
      <c r="XJ120" s="132"/>
      <c r="XK120" s="132"/>
      <c r="XL120" s="132"/>
      <c r="XM120" s="132"/>
      <c r="XN120" s="132"/>
      <c r="XO120" s="132"/>
      <c r="XP120" s="132"/>
      <c r="XQ120" s="132"/>
      <c r="XR120" s="132"/>
      <c r="XS120" s="132"/>
      <c r="XT120" s="132"/>
      <c r="XU120" s="132"/>
      <c r="XV120" s="132"/>
      <c r="XW120" s="132"/>
      <c r="XX120" s="132"/>
      <c r="XY120" s="132"/>
      <c r="XZ120" s="132"/>
      <c r="YA120" s="132"/>
      <c r="YB120" s="132"/>
      <c r="YC120" s="132"/>
      <c r="YD120" s="132"/>
      <c r="YE120" s="132"/>
      <c r="YF120" s="132"/>
      <c r="YG120" s="132"/>
      <c r="YH120" s="132"/>
      <c r="YI120" s="132"/>
      <c r="YJ120" s="132"/>
      <c r="YK120" s="132"/>
      <c r="YL120" s="132"/>
      <c r="YM120" s="132"/>
      <c r="YN120" s="132"/>
      <c r="YO120" s="132"/>
      <c r="YP120" s="132"/>
      <c r="YQ120" s="132"/>
      <c r="YR120" s="132"/>
      <c r="YS120" s="132"/>
      <c r="YT120" s="132"/>
      <c r="YU120" s="132"/>
      <c r="YV120" s="132"/>
      <c r="YW120" s="132"/>
      <c r="YX120" s="132"/>
      <c r="YY120" s="132"/>
      <c r="YZ120" s="132"/>
      <c r="ZA120" s="132"/>
      <c r="ZB120" s="132"/>
      <c r="ZC120" s="132"/>
      <c r="ZD120" s="132"/>
      <c r="ZE120" s="132"/>
      <c r="ZF120" s="132"/>
      <c r="ZG120" s="132"/>
      <c r="ZH120" s="132"/>
      <c r="ZI120" s="132"/>
      <c r="ZJ120" s="132"/>
      <c r="ZK120" s="132"/>
      <c r="ZL120" s="132"/>
      <c r="ZM120" s="132"/>
      <c r="ZN120" s="132"/>
      <c r="ZO120" s="132"/>
      <c r="ZP120" s="132"/>
      <c r="ZQ120" s="132"/>
      <c r="ZR120" s="132"/>
      <c r="ZS120" s="132"/>
      <c r="ZT120" s="132"/>
      <c r="ZU120" s="132"/>
      <c r="ZV120" s="132"/>
      <c r="ZW120" s="132"/>
      <c r="ZX120" s="132"/>
      <c r="ZY120" s="132"/>
      <c r="ZZ120" s="132"/>
      <c r="AAA120" s="132"/>
      <c r="AAB120" s="132"/>
      <c r="AAC120" s="132"/>
      <c r="AAD120" s="132"/>
      <c r="AAE120" s="132"/>
      <c r="AAF120" s="132"/>
      <c r="AAG120" s="132"/>
      <c r="AAH120" s="132"/>
      <c r="AAI120" s="132"/>
      <c r="AAJ120" s="132"/>
      <c r="AAK120" s="132"/>
      <c r="AAL120" s="132"/>
      <c r="AAM120" s="132"/>
      <c r="AAN120" s="132"/>
      <c r="AAO120" s="132"/>
      <c r="AAP120" s="132"/>
      <c r="AAQ120" s="132"/>
      <c r="AAR120" s="132"/>
      <c r="AAS120" s="132"/>
      <c r="AAT120" s="132"/>
      <c r="AAU120" s="132"/>
      <c r="AAV120" s="132"/>
      <c r="AAW120" s="132"/>
      <c r="AAX120" s="132"/>
      <c r="AAY120" s="132"/>
      <c r="AAZ120" s="132"/>
      <c r="ABA120" s="132"/>
      <c r="ABB120" s="132"/>
      <c r="ABC120" s="132"/>
      <c r="ABD120" s="132"/>
      <c r="ABE120" s="132"/>
      <c r="ABF120" s="132"/>
      <c r="ABG120" s="132"/>
      <c r="ABH120" s="132"/>
      <c r="ABI120" s="132"/>
      <c r="ABJ120" s="132"/>
      <c r="ABK120" s="132"/>
      <c r="ABL120" s="132"/>
      <c r="ABM120" s="132"/>
      <c r="ABN120" s="132"/>
      <c r="ABO120" s="132"/>
      <c r="ABP120" s="132"/>
      <c r="ABQ120" s="132"/>
      <c r="ABR120" s="132"/>
      <c r="ABS120" s="132"/>
      <c r="ABT120" s="132"/>
      <c r="ABU120" s="132"/>
      <c r="ABV120" s="132"/>
      <c r="ABW120" s="132"/>
      <c r="ABX120" s="132"/>
      <c r="ABY120" s="132"/>
      <c r="ABZ120" s="132"/>
      <c r="ACA120" s="132"/>
      <c r="ACB120" s="132"/>
      <c r="ACC120" s="132"/>
      <c r="ACD120" s="132"/>
      <c r="ACE120" s="132"/>
      <c r="ACF120" s="132"/>
      <c r="ACG120" s="132"/>
      <c r="ACH120" s="132"/>
      <c r="ACI120" s="132"/>
      <c r="ACJ120" s="132"/>
      <c r="ACK120" s="132"/>
      <c r="ACL120" s="132"/>
      <c r="ACM120" s="132"/>
      <c r="ACN120" s="132"/>
      <c r="ACO120" s="132"/>
      <c r="ACP120" s="132"/>
      <c r="ACQ120" s="132"/>
      <c r="ACR120" s="132"/>
      <c r="ACS120" s="132"/>
      <c r="ACT120" s="132"/>
      <c r="ACU120" s="132"/>
      <c r="ACV120" s="132"/>
      <c r="ACW120" s="132"/>
      <c r="ACX120" s="132"/>
      <c r="ACY120" s="132"/>
      <c r="ACZ120" s="132"/>
      <c r="ADA120" s="132"/>
      <c r="ADB120" s="132"/>
      <c r="ADC120" s="132"/>
      <c r="ADD120" s="132"/>
      <c r="ADE120" s="132"/>
      <c r="ADF120" s="132"/>
      <c r="ADG120" s="132"/>
      <c r="ADH120" s="132"/>
      <c r="ADI120" s="132"/>
      <c r="ADJ120" s="132"/>
      <c r="ADK120" s="132"/>
      <c r="ADL120" s="132"/>
      <c r="ADM120" s="132"/>
      <c r="ADN120" s="132"/>
      <c r="ADO120" s="132"/>
      <c r="ADP120" s="132"/>
      <c r="ADQ120" s="132"/>
      <c r="ADR120" s="132"/>
      <c r="ADS120" s="132"/>
      <c r="ADT120" s="132"/>
      <c r="ADU120" s="132"/>
      <c r="ADV120" s="132"/>
      <c r="ADW120" s="132"/>
      <c r="ADX120" s="132"/>
      <c r="ADY120" s="132"/>
      <c r="ADZ120" s="132"/>
      <c r="AEA120" s="132"/>
      <c r="AEB120" s="132"/>
      <c r="AEC120" s="132"/>
      <c r="AED120" s="132"/>
      <c r="AEE120" s="132"/>
      <c r="AEF120" s="132"/>
      <c r="AEG120" s="132"/>
      <c r="AEH120" s="132"/>
      <c r="AEI120" s="132"/>
      <c r="AEJ120" s="132"/>
      <c r="AEK120" s="132"/>
      <c r="AEL120" s="132"/>
      <c r="AEM120" s="132"/>
      <c r="AEN120" s="132"/>
      <c r="AEO120" s="132"/>
      <c r="AEP120" s="132"/>
      <c r="AEQ120" s="132"/>
      <c r="AER120" s="132"/>
      <c r="AES120" s="132"/>
      <c r="AET120" s="132"/>
      <c r="AEU120" s="132"/>
      <c r="AEV120" s="132"/>
      <c r="AEW120" s="132"/>
      <c r="AEX120" s="132"/>
      <c r="AEY120" s="132"/>
      <c r="AEZ120" s="132"/>
      <c r="AFA120" s="132"/>
      <c r="AFB120" s="132"/>
      <c r="AFC120" s="132"/>
      <c r="AFD120" s="132"/>
      <c r="AFE120" s="132"/>
      <c r="AFF120" s="132"/>
      <c r="AFG120" s="132"/>
      <c r="AFH120" s="132"/>
      <c r="AFI120" s="132"/>
      <c r="AFJ120" s="132"/>
      <c r="AFK120" s="132"/>
      <c r="AFL120" s="132"/>
      <c r="AFM120" s="132"/>
      <c r="AFN120" s="132"/>
      <c r="AFO120" s="132"/>
      <c r="AFP120" s="132"/>
      <c r="AFQ120" s="132"/>
      <c r="AFR120" s="132"/>
      <c r="AFS120" s="132"/>
      <c r="AFT120" s="132"/>
      <c r="AFU120" s="132"/>
      <c r="AFV120" s="132"/>
      <c r="AFW120" s="132"/>
      <c r="AFX120" s="132"/>
      <c r="AFY120" s="132"/>
      <c r="AFZ120" s="132"/>
      <c r="AGA120" s="132"/>
      <c r="AGB120" s="132"/>
      <c r="AGC120" s="132"/>
      <c r="AGD120" s="132"/>
      <c r="AGE120" s="132"/>
      <c r="AGF120" s="132"/>
      <c r="AGG120" s="132"/>
      <c r="AGH120" s="132"/>
      <c r="AGI120" s="132"/>
      <c r="AGJ120" s="132"/>
      <c r="AGK120" s="132"/>
      <c r="AGL120" s="132"/>
      <c r="AGM120" s="132"/>
      <c r="AGN120" s="132"/>
      <c r="AGO120" s="132"/>
      <c r="AGP120" s="132"/>
      <c r="AGQ120" s="132"/>
      <c r="AGR120" s="132"/>
      <c r="AGS120" s="132"/>
      <c r="AGT120" s="132"/>
      <c r="AGU120" s="132"/>
      <c r="AGV120" s="132"/>
      <c r="AGW120" s="132"/>
      <c r="AGX120" s="132"/>
      <c r="AGY120" s="132"/>
      <c r="AGZ120" s="132"/>
      <c r="AHA120" s="132"/>
      <c r="AHB120" s="132"/>
      <c r="AHC120" s="132"/>
      <c r="AHD120" s="132"/>
      <c r="AHE120" s="132"/>
      <c r="AHF120" s="132"/>
      <c r="AHG120" s="132"/>
      <c r="AHH120" s="132"/>
      <c r="AHI120" s="132"/>
      <c r="AHJ120" s="132"/>
      <c r="AHK120" s="132"/>
      <c r="AHL120" s="132"/>
      <c r="AHM120" s="132"/>
      <c r="AHN120" s="132"/>
      <c r="AHO120" s="132"/>
      <c r="AHP120" s="132"/>
      <c r="AHQ120" s="132"/>
      <c r="AHR120" s="132"/>
      <c r="AHS120" s="132"/>
      <c r="AHT120" s="132"/>
      <c r="AHU120" s="132"/>
      <c r="AHV120" s="132"/>
      <c r="AHW120" s="132"/>
      <c r="AHX120" s="132"/>
      <c r="AHY120" s="132"/>
      <c r="AHZ120" s="132"/>
      <c r="AIA120" s="132"/>
      <c r="AIB120" s="132"/>
      <c r="AIC120" s="132"/>
      <c r="AID120" s="132"/>
      <c r="AIE120" s="132"/>
      <c r="AIF120" s="132"/>
      <c r="AIG120" s="132"/>
      <c r="AIH120" s="132"/>
      <c r="AII120" s="132"/>
      <c r="AIJ120" s="132"/>
      <c r="AIK120" s="132"/>
      <c r="AIL120" s="132"/>
      <c r="AIM120" s="132"/>
      <c r="AIN120" s="132"/>
      <c r="AIO120" s="132"/>
      <c r="AIP120" s="132"/>
      <c r="AIQ120" s="132"/>
      <c r="AIR120" s="132"/>
      <c r="AIS120" s="132"/>
      <c r="AIT120" s="132"/>
      <c r="AIU120" s="132"/>
      <c r="AIV120" s="132"/>
      <c r="AIW120" s="132"/>
      <c r="AIX120" s="132"/>
      <c r="AIY120" s="132"/>
      <c r="AIZ120" s="132"/>
      <c r="AJA120" s="132"/>
      <c r="AJB120" s="132"/>
      <c r="AJC120" s="132"/>
      <c r="AJD120" s="132"/>
      <c r="AJE120" s="132"/>
      <c r="AJF120" s="132"/>
      <c r="AJG120" s="132"/>
      <c r="AJH120" s="132"/>
      <c r="AJI120" s="132"/>
      <c r="AJJ120" s="132"/>
      <c r="AJK120" s="132"/>
      <c r="AJL120" s="132"/>
      <c r="AJM120" s="132"/>
      <c r="AJN120" s="132"/>
      <c r="AJO120" s="132"/>
      <c r="AJP120" s="132"/>
      <c r="AJQ120" s="132"/>
      <c r="AJR120" s="132"/>
      <c r="AJS120" s="132"/>
      <c r="AJT120" s="132"/>
      <c r="AJU120" s="132"/>
      <c r="AJV120" s="132"/>
      <c r="AJW120" s="132"/>
      <c r="AJX120" s="132"/>
      <c r="AJY120" s="132"/>
      <c r="AJZ120" s="132"/>
      <c r="AKA120" s="132"/>
      <c r="AKB120" s="132"/>
      <c r="AKC120" s="132"/>
      <c r="AKD120" s="132"/>
      <c r="AKE120" s="132"/>
      <c r="AKF120" s="132"/>
      <c r="AKG120" s="132"/>
      <c r="AKH120" s="132"/>
      <c r="AKI120" s="132"/>
      <c r="AKJ120" s="132"/>
      <c r="AKK120" s="132"/>
      <c r="AKL120" s="132"/>
      <c r="AKM120" s="132"/>
      <c r="AKN120" s="132"/>
      <c r="AKO120" s="132"/>
      <c r="AKP120" s="132"/>
      <c r="AKQ120" s="132"/>
      <c r="AKR120" s="132"/>
      <c r="AKS120" s="132"/>
      <c r="AKT120" s="132"/>
      <c r="AKU120" s="132"/>
      <c r="AKV120" s="132"/>
      <c r="AKW120" s="132"/>
      <c r="AKX120" s="132"/>
      <c r="AKY120" s="132"/>
      <c r="AKZ120" s="132"/>
      <c r="ALA120" s="132"/>
      <c r="ALB120" s="132"/>
      <c r="ALC120" s="132"/>
      <c r="ALD120" s="132"/>
      <c r="ALE120" s="132"/>
      <c r="ALF120" s="132"/>
      <c r="ALG120" s="132"/>
      <c r="ALH120" s="132"/>
      <c r="ALI120" s="132"/>
      <c r="ALJ120" s="132"/>
      <c r="ALK120" s="132"/>
      <c r="ALL120" s="132"/>
      <c r="ALM120" s="132"/>
      <c r="ALN120" s="132"/>
      <c r="ALO120" s="132"/>
      <c r="ALP120" s="132"/>
      <c r="ALQ120" s="132"/>
      <c r="ALR120" s="132"/>
      <c r="ALS120" s="132"/>
      <c r="ALT120" s="132"/>
      <c r="ALU120" s="132"/>
      <c r="ALV120" s="132"/>
      <c r="ALW120" s="132"/>
      <c r="ALX120" s="132"/>
      <c r="ALY120" s="132"/>
      <c r="ALZ120" s="132"/>
      <c r="AMA120" s="132"/>
      <c r="AMB120" s="132"/>
      <c r="AMC120" s="132"/>
      <c r="AMD120" s="132"/>
      <c r="AME120" s="132"/>
      <c r="AMF120" s="132"/>
      <c r="AMG120" s="132"/>
      <c r="AMH120" s="132"/>
      <c r="AMI120" s="132"/>
      <c r="AMJ120" s="132"/>
      <c r="AMK120" s="132"/>
      <c r="AML120" s="132"/>
      <c r="AMM120" s="132"/>
      <c r="AMN120" s="132"/>
      <c r="AMO120" s="132"/>
      <c r="AMP120" s="132"/>
      <c r="AMQ120" s="132"/>
      <c r="AMR120" s="132"/>
      <c r="AMS120" s="132"/>
      <c r="AMT120" s="132"/>
      <c r="AMU120" s="132"/>
      <c r="AMV120" s="132"/>
      <c r="AMW120" s="132"/>
      <c r="AMX120" s="132"/>
      <c r="AMY120" s="132"/>
      <c r="AMZ120" s="132"/>
      <c r="ANA120" s="132"/>
      <c r="ANB120" s="132"/>
      <c r="ANC120" s="132"/>
      <c r="AND120" s="132"/>
      <c r="ANE120" s="132"/>
      <c r="ANF120" s="132"/>
      <c r="ANG120" s="132"/>
      <c r="ANH120" s="132"/>
      <c r="ANI120" s="132"/>
      <c r="ANJ120" s="132"/>
      <c r="ANK120" s="132"/>
      <c r="ANL120" s="132"/>
      <c r="ANM120" s="132"/>
      <c r="ANN120" s="132"/>
      <c r="ANO120" s="132"/>
      <c r="ANP120" s="132"/>
      <c r="ANQ120" s="132"/>
      <c r="ANR120" s="132"/>
      <c r="ANS120" s="132"/>
      <c r="ANT120" s="132"/>
      <c r="ANU120" s="132"/>
      <c r="ANV120" s="132"/>
      <c r="ANW120" s="132"/>
      <c r="ANX120" s="132"/>
      <c r="ANY120" s="132"/>
      <c r="ANZ120" s="132"/>
      <c r="AOA120" s="132"/>
      <c r="AOB120" s="132"/>
      <c r="AOC120" s="132"/>
      <c r="AOD120" s="132"/>
      <c r="AOE120" s="132"/>
      <c r="AOF120" s="132"/>
      <c r="AOG120" s="132"/>
      <c r="AOH120" s="132"/>
      <c r="AOI120" s="132"/>
      <c r="AOJ120" s="132"/>
      <c r="AOK120" s="132"/>
      <c r="AOL120" s="132"/>
      <c r="AOM120" s="132"/>
      <c r="AON120" s="132"/>
      <c r="AOO120" s="132"/>
      <c r="AOP120" s="132"/>
      <c r="AOQ120" s="132"/>
      <c r="AOR120" s="132"/>
      <c r="AOS120" s="132"/>
      <c r="AOT120" s="132"/>
      <c r="AOU120" s="132"/>
      <c r="AOV120" s="132"/>
      <c r="AOW120" s="132"/>
      <c r="AOX120" s="132"/>
      <c r="AOY120" s="132"/>
      <c r="AOZ120" s="132"/>
      <c r="APA120" s="132"/>
      <c r="APB120" s="132"/>
      <c r="APC120" s="132"/>
      <c r="APD120" s="132"/>
      <c r="APE120" s="132"/>
      <c r="APF120" s="132"/>
      <c r="APG120" s="132"/>
      <c r="APH120" s="132"/>
      <c r="API120" s="132"/>
      <c r="APJ120" s="132"/>
      <c r="APK120" s="132"/>
      <c r="APL120" s="132"/>
      <c r="APM120" s="132"/>
      <c r="APN120" s="132"/>
      <c r="APO120" s="132"/>
      <c r="APP120" s="132"/>
      <c r="APQ120" s="132"/>
      <c r="APR120" s="132"/>
      <c r="APS120" s="132"/>
      <c r="APT120" s="132"/>
      <c r="APU120" s="132"/>
      <c r="APV120" s="132"/>
      <c r="APW120" s="132"/>
      <c r="APX120" s="132"/>
      <c r="APY120" s="132"/>
      <c r="APZ120" s="132"/>
      <c r="AQA120" s="132"/>
      <c r="AQB120" s="132"/>
      <c r="AQC120" s="132"/>
      <c r="AQD120" s="132"/>
      <c r="AQE120" s="132"/>
      <c r="AQF120" s="132"/>
      <c r="AQG120" s="132"/>
      <c r="AQH120" s="132"/>
      <c r="AQI120" s="132"/>
      <c r="AQJ120" s="132"/>
      <c r="AQK120" s="132"/>
      <c r="AQL120" s="132"/>
      <c r="AQM120" s="132"/>
      <c r="AQN120" s="132"/>
      <c r="AQO120" s="132"/>
      <c r="AQP120" s="132"/>
      <c r="AQQ120" s="132"/>
      <c r="AQR120" s="132"/>
      <c r="AQS120" s="132"/>
      <c r="AQT120" s="132"/>
      <c r="AQU120" s="132"/>
      <c r="AQV120" s="132"/>
      <c r="AQW120" s="132"/>
      <c r="AQX120" s="132"/>
      <c r="AQY120" s="132"/>
      <c r="AQZ120" s="132"/>
      <c r="ARA120" s="132"/>
      <c r="ARB120" s="132"/>
      <c r="ARC120" s="132"/>
      <c r="ARD120" s="132"/>
      <c r="ARE120" s="132"/>
      <c r="ARF120" s="132"/>
      <c r="ARG120" s="132"/>
      <c r="ARH120" s="132"/>
      <c r="ARI120" s="132"/>
      <c r="ARJ120" s="132"/>
      <c r="ARK120" s="132"/>
      <c r="ARL120" s="132"/>
      <c r="ARM120" s="132"/>
      <c r="ARN120" s="132"/>
      <c r="ARO120" s="132"/>
      <c r="ARP120" s="132"/>
      <c r="ARQ120" s="132"/>
      <c r="ARR120" s="132"/>
      <c r="ARS120" s="132"/>
      <c r="ART120" s="132"/>
      <c r="ARU120" s="132"/>
      <c r="ARV120" s="132"/>
      <c r="ARW120" s="132"/>
      <c r="ARX120" s="132"/>
      <c r="ARY120" s="132"/>
      <c r="ARZ120" s="132"/>
      <c r="ASA120" s="132"/>
      <c r="ASB120" s="132"/>
      <c r="ASC120" s="132"/>
      <c r="ASD120" s="132"/>
      <c r="ASE120" s="132"/>
      <c r="ASF120" s="132"/>
      <c r="ASG120" s="132"/>
      <c r="ASH120" s="132"/>
      <c r="ASI120" s="132"/>
      <c r="ASJ120" s="132"/>
      <c r="ASK120" s="132"/>
      <c r="ASL120" s="132"/>
      <c r="ASM120" s="132"/>
      <c r="ASN120" s="132"/>
      <c r="ASO120" s="132"/>
      <c r="ASP120" s="132"/>
      <c r="ASQ120" s="132"/>
      <c r="ASR120" s="132"/>
      <c r="ASS120" s="132"/>
      <c r="AST120" s="132"/>
      <c r="ASU120" s="132"/>
      <c r="ASV120" s="132"/>
      <c r="ASW120" s="132"/>
      <c r="ASX120" s="132"/>
      <c r="ASY120" s="132"/>
      <c r="ASZ120" s="132"/>
      <c r="ATA120" s="132"/>
      <c r="ATB120" s="132"/>
      <c r="ATC120" s="132"/>
      <c r="ATD120" s="132"/>
      <c r="ATE120" s="132"/>
      <c r="ATF120" s="132"/>
      <c r="ATG120" s="132"/>
      <c r="ATH120" s="132"/>
      <c r="ATI120" s="132"/>
      <c r="ATJ120" s="132"/>
      <c r="ATK120" s="132"/>
      <c r="ATL120" s="132"/>
      <c r="ATM120" s="132"/>
      <c r="ATN120" s="132"/>
      <c r="ATO120" s="132"/>
      <c r="ATP120" s="132"/>
      <c r="ATQ120" s="132"/>
      <c r="ATR120" s="132"/>
      <c r="ATS120" s="132"/>
      <c r="ATT120" s="132"/>
      <c r="ATU120" s="132"/>
      <c r="ATV120" s="132"/>
      <c r="ATW120" s="132"/>
      <c r="ATX120" s="132"/>
      <c r="ATY120" s="132"/>
      <c r="ATZ120" s="132"/>
      <c r="AUA120" s="132"/>
      <c r="AUB120" s="132"/>
      <c r="AUC120" s="132"/>
      <c r="AUD120" s="132"/>
      <c r="AUE120" s="132"/>
      <c r="AUF120" s="132"/>
      <c r="AUG120" s="132"/>
      <c r="AUH120" s="132"/>
      <c r="AUI120" s="132"/>
      <c r="AUJ120" s="132"/>
      <c r="AUK120" s="132"/>
      <c r="AUL120" s="132"/>
      <c r="AUM120" s="132"/>
      <c r="AUN120" s="132"/>
      <c r="AUO120" s="132"/>
      <c r="AUP120" s="132"/>
      <c r="AUQ120" s="132"/>
      <c r="AUR120" s="132"/>
      <c r="AUS120" s="132"/>
      <c r="AUT120" s="132"/>
      <c r="AUU120" s="132"/>
      <c r="AUV120" s="132"/>
      <c r="AUW120" s="132"/>
      <c r="AUX120" s="132"/>
      <c r="AUY120" s="132"/>
      <c r="AUZ120" s="132"/>
      <c r="AVA120" s="132"/>
      <c r="AVB120" s="132"/>
      <c r="AVC120" s="132"/>
      <c r="AVD120" s="132"/>
      <c r="AVE120" s="132"/>
      <c r="AVF120" s="132"/>
      <c r="AVG120" s="132"/>
      <c r="AVH120" s="132"/>
      <c r="AVI120" s="132"/>
      <c r="AVJ120" s="132"/>
      <c r="AVK120" s="132"/>
      <c r="AVL120" s="132"/>
      <c r="AVM120" s="132"/>
      <c r="AVN120" s="132"/>
      <c r="AVO120" s="132"/>
      <c r="AVP120" s="132"/>
      <c r="AVQ120" s="132"/>
      <c r="AVR120" s="132"/>
      <c r="AVS120" s="132"/>
      <c r="AVT120" s="132"/>
      <c r="AVU120" s="132"/>
      <c r="AVV120" s="132"/>
      <c r="AVW120" s="132"/>
      <c r="AVX120" s="132"/>
      <c r="AVY120" s="132"/>
      <c r="AVZ120" s="132"/>
      <c r="AWA120" s="132"/>
      <c r="AWB120" s="132"/>
      <c r="AWC120" s="132"/>
      <c r="AWD120" s="132"/>
      <c r="AWE120" s="132"/>
      <c r="AWF120" s="132"/>
      <c r="AWG120" s="132"/>
      <c r="AWH120" s="132"/>
      <c r="AWI120" s="132"/>
      <c r="AWJ120" s="132"/>
      <c r="AWK120" s="132"/>
      <c r="AWL120" s="132"/>
      <c r="AWM120" s="132"/>
      <c r="AWN120" s="132"/>
      <c r="AWO120" s="132"/>
      <c r="AWP120" s="132"/>
      <c r="AWQ120" s="132"/>
      <c r="AWR120" s="132"/>
      <c r="AWS120" s="132"/>
      <c r="AWT120" s="132"/>
      <c r="AWU120" s="132"/>
      <c r="AWV120" s="132"/>
      <c r="AWW120" s="132"/>
      <c r="AWX120" s="132"/>
      <c r="AWY120" s="132"/>
      <c r="AWZ120" s="132"/>
      <c r="AXA120" s="132"/>
      <c r="AXB120" s="132"/>
      <c r="AXC120" s="132"/>
      <c r="AXD120" s="132"/>
      <c r="AXE120" s="132"/>
      <c r="AXF120" s="132"/>
      <c r="AXG120" s="132"/>
      <c r="AXH120" s="132"/>
      <c r="AXI120" s="132"/>
      <c r="AXJ120" s="132"/>
      <c r="AXK120" s="132"/>
      <c r="AXL120" s="132"/>
      <c r="AXM120" s="132"/>
      <c r="AXN120" s="132"/>
      <c r="AXO120" s="132"/>
      <c r="AXP120" s="132"/>
      <c r="AXQ120" s="132"/>
      <c r="AXR120" s="132"/>
      <c r="AXS120" s="132"/>
      <c r="AXT120" s="132"/>
      <c r="AXU120" s="132"/>
      <c r="AXV120" s="132"/>
      <c r="AXW120" s="132"/>
      <c r="AXX120" s="132"/>
      <c r="AXY120" s="132"/>
      <c r="AXZ120" s="132"/>
      <c r="AYA120" s="132"/>
      <c r="AYB120" s="132"/>
      <c r="AYC120" s="132"/>
      <c r="AYD120" s="132"/>
      <c r="AYE120" s="132"/>
      <c r="AYF120" s="132"/>
      <c r="AYG120" s="132"/>
      <c r="AYH120" s="132"/>
      <c r="AYI120" s="132"/>
      <c r="AYJ120" s="132"/>
      <c r="AYK120" s="132"/>
      <c r="AYL120" s="132"/>
      <c r="AYM120" s="132"/>
      <c r="AYN120" s="132"/>
      <c r="AYO120" s="132"/>
      <c r="AYP120" s="132"/>
      <c r="AYQ120" s="132"/>
      <c r="AYR120" s="132"/>
      <c r="AYS120" s="132"/>
      <c r="AYT120" s="132"/>
      <c r="AYU120" s="132"/>
      <c r="AYV120" s="132"/>
      <c r="AYW120" s="132"/>
      <c r="AYX120" s="132"/>
      <c r="AYY120" s="132"/>
      <c r="AYZ120" s="132"/>
      <c r="AZA120" s="132"/>
      <c r="AZB120" s="132"/>
      <c r="AZC120" s="132"/>
      <c r="AZD120" s="132"/>
      <c r="AZE120" s="132"/>
      <c r="AZF120" s="132"/>
      <c r="AZG120" s="132"/>
      <c r="AZH120" s="132"/>
      <c r="AZI120" s="132"/>
      <c r="AZJ120" s="132"/>
      <c r="AZK120" s="132"/>
      <c r="AZL120" s="132"/>
      <c r="AZM120" s="132"/>
      <c r="AZN120" s="132"/>
      <c r="AZO120" s="132"/>
      <c r="AZP120" s="132"/>
      <c r="AZQ120" s="132"/>
      <c r="AZR120" s="132"/>
      <c r="AZS120" s="132"/>
      <c r="AZT120" s="132"/>
      <c r="AZU120" s="132"/>
      <c r="AZV120" s="132"/>
      <c r="AZW120" s="132"/>
      <c r="AZX120" s="132"/>
      <c r="AZY120" s="132"/>
      <c r="AZZ120" s="132"/>
      <c r="BAA120" s="132"/>
      <c r="BAB120" s="132"/>
      <c r="BAC120" s="132"/>
      <c r="BAD120" s="132"/>
      <c r="BAE120" s="132"/>
      <c r="BAF120" s="132"/>
      <c r="BAG120" s="132"/>
      <c r="BAH120" s="132"/>
      <c r="BAI120" s="132"/>
      <c r="BAJ120" s="132"/>
      <c r="BAK120" s="132"/>
      <c r="BAL120" s="132"/>
      <c r="BAM120" s="132"/>
      <c r="BAN120" s="132"/>
      <c r="BAO120" s="132"/>
      <c r="BAP120" s="132"/>
      <c r="BAQ120" s="132"/>
      <c r="BAR120" s="132"/>
      <c r="BAS120" s="132"/>
      <c r="BAT120" s="132"/>
      <c r="BAU120" s="132"/>
      <c r="BAV120" s="132"/>
      <c r="BAW120" s="132"/>
      <c r="BAX120" s="132"/>
      <c r="BAY120" s="132"/>
      <c r="BAZ120" s="132"/>
      <c r="BBA120" s="132"/>
      <c r="BBB120" s="132"/>
      <c r="BBC120" s="132"/>
      <c r="BBD120" s="132"/>
      <c r="BBE120" s="132"/>
      <c r="BBF120" s="132"/>
      <c r="BBG120" s="132"/>
      <c r="BBH120" s="132"/>
      <c r="BBI120" s="132"/>
      <c r="BBJ120" s="132"/>
      <c r="BBK120" s="132"/>
      <c r="BBL120" s="132"/>
      <c r="BBM120" s="132"/>
      <c r="BBN120" s="132"/>
      <c r="BBO120" s="132"/>
      <c r="BBP120" s="132"/>
      <c r="BBQ120" s="132"/>
      <c r="BBR120" s="132"/>
      <c r="BBS120" s="132"/>
      <c r="BBT120" s="132"/>
      <c r="BBU120" s="132"/>
      <c r="BBV120" s="132"/>
      <c r="BBW120" s="132"/>
      <c r="BBX120" s="132"/>
      <c r="BBY120" s="132"/>
      <c r="BBZ120" s="132"/>
      <c r="BCA120" s="132"/>
      <c r="BCB120" s="132"/>
      <c r="BCC120" s="132"/>
      <c r="BCD120" s="132"/>
      <c r="BCE120" s="132"/>
      <c r="BCF120" s="132"/>
      <c r="BCG120" s="132"/>
      <c r="BCH120" s="132"/>
      <c r="BCI120" s="132"/>
      <c r="BCJ120" s="132"/>
      <c r="BCK120" s="132"/>
      <c r="BCL120" s="132"/>
      <c r="BCM120" s="132"/>
      <c r="BCN120" s="132"/>
      <c r="BCO120" s="132"/>
      <c r="BCP120" s="132"/>
      <c r="BCQ120" s="132"/>
      <c r="BCR120" s="132"/>
      <c r="BCS120" s="132"/>
      <c r="BCT120" s="132"/>
      <c r="BCU120" s="132"/>
      <c r="BCV120" s="132"/>
      <c r="BCW120" s="132"/>
      <c r="BCX120" s="132"/>
      <c r="BCY120" s="132"/>
      <c r="BCZ120" s="132"/>
      <c r="BDA120" s="132"/>
      <c r="BDB120" s="132"/>
      <c r="BDC120" s="132"/>
      <c r="BDD120" s="132"/>
      <c r="BDE120" s="132"/>
      <c r="BDF120" s="132"/>
      <c r="BDG120" s="132"/>
      <c r="BDH120" s="132"/>
      <c r="BDI120" s="132"/>
      <c r="BDJ120" s="132"/>
      <c r="BDK120" s="132"/>
      <c r="BDL120" s="132"/>
      <c r="BDM120" s="132"/>
      <c r="BDN120" s="132"/>
      <c r="BDO120" s="132"/>
      <c r="BDP120" s="132"/>
      <c r="BDQ120" s="132"/>
      <c r="BDR120" s="132"/>
      <c r="BDS120" s="132"/>
      <c r="BDT120" s="132"/>
      <c r="BDU120" s="132"/>
      <c r="BDV120" s="132"/>
      <c r="BDW120" s="132"/>
      <c r="BDX120" s="132"/>
      <c r="BDY120" s="132"/>
      <c r="BDZ120" s="132"/>
      <c r="BEA120" s="132"/>
      <c r="BEB120" s="132"/>
      <c r="BEC120" s="132"/>
      <c r="BED120" s="132"/>
      <c r="BEE120" s="132"/>
      <c r="BEF120" s="132"/>
      <c r="BEG120" s="132"/>
      <c r="BEH120" s="132"/>
      <c r="BEI120" s="132"/>
      <c r="BEJ120" s="132"/>
      <c r="BEK120" s="132"/>
      <c r="BEL120" s="132"/>
      <c r="BEM120" s="132"/>
      <c r="BEN120" s="132"/>
      <c r="BEO120" s="132"/>
      <c r="BEP120" s="132"/>
      <c r="BEQ120" s="132"/>
      <c r="BER120" s="132"/>
      <c r="BES120" s="132"/>
      <c r="BET120" s="132"/>
      <c r="BEU120" s="132"/>
      <c r="BEV120" s="132"/>
      <c r="BEW120" s="132"/>
      <c r="BEX120" s="132"/>
      <c r="BEY120" s="132"/>
      <c r="BEZ120" s="132"/>
      <c r="BFA120" s="132"/>
      <c r="BFB120" s="132"/>
      <c r="BFC120" s="132"/>
      <c r="BFD120" s="132"/>
      <c r="BFE120" s="132"/>
      <c r="BFF120" s="132"/>
      <c r="BFG120" s="132"/>
      <c r="BFH120" s="132"/>
      <c r="BFI120" s="132"/>
      <c r="BFJ120" s="132"/>
      <c r="BFK120" s="132"/>
      <c r="BFL120" s="132"/>
      <c r="BFM120" s="132"/>
      <c r="BFN120" s="132"/>
      <c r="BFO120" s="132"/>
      <c r="BFP120" s="132"/>
      <c r="BFQ120" s="132"/>
      <c r="BFR120" s="132"/>
      <c r="BFS120" s="132"/>
      <c r="BFT120" s="132"/>
      <c r="BFU120" s="132"/>
      <c r="BFV120" s="132"/>
      <c r="BFW120" s="132"/>
      <c r="BFX120" s="132"/>
      <c r="BFY120" s="132"/>
      <c r="BFZ120" s="132"/>
      <c r="BGA120" s="132"/>
      <c r="BGB120" s="132"/>
      <c r="BGC120" s="132"/>
      <c r="BGD120" s="132"/>
      <c r="BGE120" s="132"/>
      <c r="BGF120" s="132"/>
      <c r="BGG120" s="132"/>
      <c r="BGH120" s="132"/>
      <c r="BGI120" s="132"/>
      <c r="BGJ120" s="132"/>
      <c r="BGK120" s="132"/>
      <c r="BGL120" s="132"/>
      <c r="BGM120" s="132"/>
      <c r="BGN120" s="132"/>
      <c r="BGO120" s="132"/>
      <c r="BGP120" s="132"/>
      <c r="BGQ120" s="132"/>
      <c r="BGR120" s="132"/>
      <c r="BGS120" s="132"/>
      <c r="BGT120" s="132"/>
      <c r="BGU120" s="132"/>
      <c r="BGV120" s="132"/>
      <c r="BGW120" s="132"/>
      <c r="BGX120" s="132"/>
      <c r="BGY120" s="132"/>
      <c r="BGZ120" s="132"/>
      <c r="BHA120" s="132"/>
      <c r="BHB120" s="132"/>
      <c r="BHC120" s="132"/>
      <c r="BHD120" s="132"/>
      <c r="BHE120" s="132"/>
      <c r="BHF120" s="132"/>
      <c r="BHG120" s="132"/>
      <c r="BHH120" s="132"/>
      <c r="BHI120" s="132"/>
      <c r="BHJ120" s="132"/>
      <c r="BHK120" s="132"/>
      <c r="BHL120" s="132"/>
      <c r="BHM120" s="132"/>
      <c r="BHN120" s="132"/>
      <c r="BHO120" s="132"/>
      <c r="BHP120" s="132"/>
      <c r="BHQ120" s="132"/>
      <c r="BHR120" s="132"/>
      <c r="BHS120" s="132"/>
      <c r="BHT120" s="132"/>
      <c r="BHU120" s="132"/>
      <c r="BHV120" s="132"/>
      <c r="BHW120" s="132"/>
      <c r="BHX120" s="132"/>
      <c r="BHY120" s="132"/>
      <c r="BHZ120" s="132"/>
      <c r="BIA120" s="132"/>
      <c r="BIB120" s="132"/>
      <c r="BIC120" s="132"/>
      <c r="BID120" s="132"/>
      <c r="BIE120" s="132"/>
      <c r="BIF120" s="132"/>
      <c r="BIG120" s="132"/>
      <c r="BIH120" s="132"/>
      <c r="BII120" s="132"/>
      <c r="BIJ120" s="132"/>
      <c r="BIK120" s="132"/>
      <c r="BIL120" s="132"/>
      <c r="BIM120" s="132"/>
      <c r="BIN120" s="132"/>
      <c r="BIO120" s="132"/>
      <c r="BIP120" s="132"/>
      <c r="BIQ120" s="132"/>
      <c r="BIR120" s="132"/>
      <c r="BIS120" s="132"/>
      <c r="BIT120" s="132"/>
      <c r="BIU120" s="132"/>
      <c r="BIV120" s="132"/>
      <c r="BIW120" s="132"/>
      <c r="BIX120" s="132"/>
      <c r="BIY120" s="132"/>
      <c r="BIZ120" s="132"/>
      <c r="BJA120" s="132"/>
      <c r="BJB120" s="132"/>
      <c r="BJC120" s="132"/>
      <c r="BJD120" s="132"/>
      <c r="BJE120" s="132"/>
      <c r="BJF120" s="132"/>
      <c r="BJG120" s="132"/>
      <c r="BJH120" s="132"/>
      <c r="BJI120" s="132"/>
      <c r="BJJ120" s="132"/>
      <c r="BJK120" s="132"/>
      <c r="BJL120" s="132"/>
      <c r="BJM120" s="132"/>
      <c r="BJN120" s="132"/>
      <c r="BJO120" s="132"/>
      <c r="BJP120" s="132"/>
      <c r="BJQ120" s="132"/>
      <c r="BJR120" s="132"/>
      <c r="BJS120" s="132"/>
      <c r="BJT120" s="132"/>
      <c r="BJU120" s="132"/>
      <c r="BJV120" s="132"/>
      <c r="BJW120" s="132"/>
      <c r="BJX120" s="132"/>
      <c r="BJY120" s="132"/>
      <c r="BJZ120" s="132"/>
      <c r="BKA120" s="132"/>
      <c r="BKB120" s="132"/>
      <c r="BKC120" s="132"/>
      <c r="BKD120" s="132"/>
      <c r="BKE120" s="132"/>
      <c r="BKF120" s="132"/>
      <c r="BKG120" s="132"/>
      <c r="BKH120" s="132"/>
      <c r="BKI120" s="132"/>
      <c r="BKJ120" s="132"/>
      <c r="BKK120" s="132"/>
      <c r="BKL120" s="132"/>
      <c r="BKM120" s="132"/>
      <c r="BKN120" s="132"/>
      <c r="BKO120" s="132"/>
      <c r="BKP120" s="132"/>
      <c r="BKQ120" s="132"/>
      <c r="BKR120" s="132"/>
      <c r="BKS120" s="132"/>
      <c r="BKT120" s="132"/>
      <c r="BKU120" s="132"/>
      <c r="BKV120" s="132"/>
      <c r="BKW120" s="132"/>
      <c r="BKX120" s="132"/>
      <c r="BKY120" s="132"/>
      <c r="BKZ120" s="132"/>
      <c r="BLA120" s="132"/>
      <c r="BLB120" s="132"/>
      <c r="BLC120" s="132"/>
      <c r="BLD120" s="132"/>
      <c r="BLE120" s="132"/>
      <c r="BLF120" s="132"/>
      <c r="BLG120" s="132"/>
      <c r="BLH120" s="132"/>
      <c r="BLI120" s="132"/>
      <c r="BLJ120" s="132"/>
      <c r="BLK120" s="132"/>
      <c r="BLL120" s="132"/>
      <c r="BLM120" s="132"/>
      <c r="BLN120" s="132"/>
      <c r="BLO120" s="132"/>
      <c r="BLP120" s="132"/>
      <c r="BLQ120" s="132"/>
      <c r="BLR120" s="132"/>
      <c r="BLS120" s="132"/>
      <c r="BLT120" s="132"/>
      <c r="BLU120" s="132"/>
      <c r="BLV120" s="132"/>
      <c r="BLW120" s="132"/>
      <c r="BLX120" s="132"/>
      <c r="BLY120" s="132"/>
      <c r="BLZ120" s="132"/>
      <c r="BMA120" s="132"/>
      <c r="BMB120" s="132"/>
      <c r="BMC120" s="132"/>
      <c r="BMD120" s="132"/>
      <c r="BME120" s="132"/>
      <c r="BMF120" s="132"/>
      <c r="BMG120" s="132"/>
      <c r="BMH120" s="132"/>
      <c r="BMI120" s="132"/>
      <c r="BMJ120" s="132"/>
      <c r="BMK120" s="132"/>
      <c r="BML120" s="132"/>
      <c r="BMM120" s="132"/>
      <c r="BMN120" s="132"/>
      <c r="BMO120" s="132"/>
      <c r="BMP120" s="132"/>
      <c r="BMQ120" s="132"/>
      <c r="BMR120" s="132"/>
      <c r="BMS120" s="132"/>
      <c r="BMT120" s="132"/>
      <c r="BMU120" s="132"/>
      <c r="BMV120" s="132"/>
      <c r="BMW120" s="132"/>
      <c r="BMX120" s="132"/>
      <c r="BMY120" s="132"/>
      <c r="BMZ120" s="132"/>
      <c r="BNA120" s="132"/>
      <c r="BNB120" s="132"/>
      <c r="BNC120" s="132"/>
      <c r="BND120" s="132"/>
      <c r="BNE120" s="132"/>
      <c r="BNF120" s="132"/>
      <c r="BNG120" s="132"/>
      <c r="BNH120" s="132"/>
      <c r="BNI120" s="132"/>
      <c r="BNJ120" s="132"/>
      <c r="BNK120" s="132"/>
      <c r="BNL120" s="132"/>
      <c r="BNM120" s="132"/>
      <c r="BNN120" s="132"/>
      <c r="BNO120" s="132"/>
      <c r="BNP120" s="132"/>
      <c r="BNQ120" s="132"/>
      <c r="BNR120" s="132"/>
      <c r="BNS120" s="132"/>
      <c r="BNT120" s="132"/>
      <c r="BNU120" s="132"/>
      <c r="BNV120" s="132"/>
      <c r="BNW120" s="132"/>
      <c r="BNX120" s="132"/>
      <c r="BNY120" s="132"/>
      <c r="BNZ120" s="132"/>
      <c r="BOA120" s="132"/>
      <c r="BOB120" s="132"/>
      <c r="BOC120" s="132"/>
      <c r="BOD120" s="132"/>
      <c r="BOE120" s="132"/>
      <c r="BOF120" s="132"/>
      <c r="BOG120" s="132"/>
      <c r="BOH120" s="132"/>
      <c r="BOI120" s="132"/>
      <c r="BOJ120" s="132"/>
      <c r="BOK120" s="132"/>
      <c r="BOL120" s="132"/>
      <c r="BOM120" s="132"/>
      <c r="BON120" s="132"/>
      <c r="BOO120" s="132"/>
      <c r="BOP120" s="132"/>
      <c r="BOQ120" s="132"/>
      <c r="BOR120" s="132"/>
      <c r="BOS120" s="132"/>
      <c r="BOT120" s="132"/>
      <c r="BOU120" s="132"/>
      <c r="BOV120" s="132"/>
      <c r="BOW120" s="132"/>
      <c r="BOX120" s="132"/>
      <c r="BOY120" s="132"/>
      <c r="BOZ120" s="132"/>
      <c r="BPA120" s="132"/>
      <c r="BPB120" s="132"/>
      <c r="BPC120" s="132"/>
      <c r="BPD120" s="132"/>
      <c r="BPE120" s="132"/>
      <c r="BPF120" s="132"/>
      <c r="BPG120" s="132"/>
      <c r="BPH120" s="132"/>
      <c r="BPI120" s="132"/>
      <c r="BPJ120" s="132"/>
      <c r="BPK120" s="132"/>
      <c r="BPL120" s="132"/>
      <c r="BPM120" s="132"/>
      <c r="BPN120" s="132"/>
      <c r="BPO120" s="132"/>
      <c r="BPP120" s="132"/>
      <c r="BPQ120" s="132"/>
      <c r="BPR120" s="132"/>
      <c r="BPS120" s="132"/>
      <c r="BPT120" s="132"/>
      <c r="BPU120" s="132"/>
      <c r="BPV120" s="132"/>
      <c r="BPW120" s="132"/>
      <c r="BPX120" s="132"/>
      <c r="BPY120" s="132"/>
      <c r="BPZ120" s="132"/>
      <c r="BQA120" s="132"/>
      <c r="BQB120" s="132"/>
      <c r="BQC120" s="132"/>
      <c r="BQD120" s="132"/>
      <c r="BQE120" s="132"/>
      <c r="BQF120" s="132"/>
      <c r="BQG120" s="132"/>
      <c r="BQH120" s="132"/>
      <c r="BQI120" s="132"/>
      <c r="BQJ120" s="132"/>
      <c r="BQK120" s="132"/>
      <c r="BQL120" s="132"/>
      <c r="BQM120" s="132"/>
      <c r="BQN120" s="132"/>
      <c r="BQO120" s="132"/>
      <c r="BQP120" s="132"/>
      <c r="BQQ120" s="132"/>
      <c r="BQR120" s="132"/>
      <c r="BQS120" s="132"/>
      <c r="BQT120" s="132"/>
      <c r="BQU120" s="132"/>
      <c r="BQV120" s="132"/>
      <c r="BQW120" s="132"/>
      <c r="BQX120" s="132"/>
      <c r="BQY120" s="132"/>
      <c r="BQZ120" s="132"/>
      <c r="BRA120" s="132"/>
      <c r="BRB120" s="132"/>
      <c r="BRC120" s="132"/>
      <c r="BRD120" s="132"/>
      <c r="BRE120" s="132"/>
      <c r="BRF120" s="132"/>
      <c r="BRG120" s="132"/>
      <c r="BRH120" s="132"/>
      <c r="BRI120" s="132"/>
      <c r="BRJ120" s="132"/>
      <c r="BRK120" s="132"/>
      <c r="BRL120" s="132"/>
      <c r="BRM120" s="132"/>
      <c r="BRN120" s="132"/>
      <c r="BRO120" s="132"/>
      <c r="BRP120" s="132"/>
      <c r="BRQ120" s="132"/>
      <c r="BRR120" s="132"/>
      <c r="BRS120" s="132"/>
      <c r="BRT120" s="132"/>
      <c r="BRU120" s="132"/>
      <c r="BRV120" s="132"/>
      <c r="BRW120" s="132"/>
      <c r="BRX120" s="132"/>
      <c r="BRY120" s="132"/>
      <c r="BRZ120" s="132"/>
      <c r="BSA120" s="132"/>
      <c r="BSB120" s="132"/>
      <c r="BSC120" s="132"/>
      <c r="BSD120" s="132"/>
      <c r="BSE120" s="132"/>
      <c r="BSF120" s="132"/>
      <c r="BSG120" s="132"/>
      <c r="BSH120" s="132"/>
      <c r="BSI120" s="132"/>
      <c r="BSJ120" s="132"/>
      <c r="BSK120" s="132"/>
      <c r="BSL120" s="132"/>
      <c r="BSM120" s="132"/>
      <c r="BSN120" s="132"/>
      <c r="BSO120" s="132"/>
      <c r="BSP120" s="132"/>
      <c r="BSQ120" s="132"/>
      <c r="BSR120" s="132"/>
      <c r="BSS120" s="132"/>
      <c r="BST120" s="132"/>
      <c r="BSU120" s="132"/>
      <c r="BSV120" s="132"/>
      <c r="BSW120" s="132"/>
      <c r="BSX120" s="132"/>
      <c r="BSY120" s="132"/>
      <c r="BSZ120" s="132"/>
      <c r="BTA120" s="132"/>
      <c r="BTB120" s="132"/>
      <c r="BTC120" s="132"/>
      <c r="BTD120" s="132"/>
      <c r="BTE120" s="132"/>
      <c r="BTF120" s="132"/>
      <c r="BTG120" s="132"/>
      <c r="BTH120" s="132"/>
      <c r="BTI120" s="132"/>
      <c r="BTJ120" s="132"/>
      <c r="BTK120" s="132"/>
      <c r="BTL120" s="132"/>
      <c r="BTM120" s="132"/>
      <c r="BTN120" s="132"/>
      <c r="BTO120" s="132"/>
      <c r="BTP120" s="132"/>
      <c r="BTQ120" s="132"/>
      <c r="BTR120" s="132"/>
      <c r="BTS120" s="132"/>
      <c r="BTT120" s="132"/>
      <c r="BTU120" s="132"/>
      <c r="BTV120" s="132"/>
      <c r="BTW120" s="132"/>
      <c r="BTX120" s="132"/>
      <c r="BTY120" s="132"/>
      <c r="BTZ120" s="132"/>
      <c r="BUA120" s="132"/>
      <c r="BUB120" s="132"/>
      <c r="BUC120" s="132"/>
      <c r="BUD120" s="132"/>
      <c r="BUE120" s="132"/>
      <c r="BUF120" s="132"/>
      <c r="BUG120" s="132"/>
      <c r="BUH120" s="132"/>
      <c r="BUI120" s="132"/>
      <c r="BUJ120" s="132"/>
      <c r="BUK120" s="132"/>
      <c r="BUL120" s="132"/>
      <c r="BUM120" s="132"/>
      <c r="BUN120" s="132"/>
      <c r="BUO120" s="132"/>
      <c r="BUP120" s="132"/>
      <c r="BUQ120" s="132"/>
      <c r="BUR120" s="132"/>
      <c r="BUS120" s="132"/>
      <c r="BUT120" s="132"/>
      <c r="BUU120" s="132"/>
      <c r="BUV120" s="132"/>
      <c r="BUW120" s="132"/>
      <c r="BUX120" s="132"/>
      <c r="BUY120" s="132"/>
      <c r="BUZ120" s="132"/>
      <c r="BVA120" s="132"/>
      <c r="BVB120" s="132"/>
      <c r="BVC120" s="132"/>
      <c r="BVD120" s="132"/>
      <c r="BVE120" s="132"/>
      <c r="BVF120" s="132"/>
      <c r="BVG120" s="132"/>
      <c r="BVH120" s="132"/>
      <c r="BVI120" s="132"/>
      <c r="BVJ120" s="132"/>
      <c r="BVK120" s="132"/>
      <c r="BVL120" s="132"/>
      <c r="BVM120" s="132"/>
      <c r="BVN120" s="132"/>
      <c r="BVO120" s="132"/>
      <c r="BVP120" s="132"/>
      <c r="BVQ120" s="132"/>
      <c r="BVR120" s="132"/>
      <c r="BVS120" s="132"/>
      <c r="BVT120" s="132"/>
      <c r="BVU120" s="132"/>
      <c r="BVV120" s="132"/>
      <c r="BVW120" s="132"/>
      <c r="BVX120" s="132"/>
      <c r="BVY120" s="132"/>
      <c r="BVZ120" s="132"/>
      <c r="BWA120" s="132"/>
      <c r="BWB120" s="132"/>
      <c r="BWC120" s="132"/>
      <c r="BWD120" s="132"/>
      <c r="BWE120" s="132"/>
      <c r="BWF120" s="132"/>
      <c r="BWG120" s="132"/>
      <c r="BWH120" s="132"/>
      <c r="BWI120" s="132"/>
      <c r="BWJ120" s="132"/>
      <c r="BWK120" s="132"/>
      <c r="BWL120" s="132"/>
      <c r="BWM120" s="132"/>
      <c r="BWN120" s="132"/>
      <c r="BWO120" s="132"/>
      <c r="BWP120" s="132"/>
      <c r="BWQ120" s="132"/>
      <c r="BWR120" s="132"/>
      <c r="BWS120" s="132"/>
      <c r="BWT120" s="132"/>
      <c r="BWU120" s="132"/>
      <c r="BWV120" s="132"/>
      <c r="BWW120" s="132"/>
      <c r="BWX120" s="132"/>
      <c r="BWY120" s="132"/>
      <c r="BWZ120" s="132"/>
      <c r="BXA120" s="132"/>
      <c r="BXB120" s="132"/>
      <c r="BXC120" s="132"/>
      <c r="BXD120" s="132"/>
      <c r="BXE120" s="132"/>
      <c r="BXF120" s="132"/>
      <c r="BXG120" s="132"/>
      <c r="BXH120" s="132"/>
      <c r="BXI120" s="132"/>
      <c r="BXJ120" s="132"/>
      <c r="BXK120" s="132"/>
      <c r="BXL120" s="132"/>
      <c r="BXM120" s="132"/>
      <c r="BXN120" s="132"/>
      <c r="BXO120" s="132"/>
      <c r="BXP120" s="132"/>
      <c r="BXQ120" s="132"/>
      <c r="BXR120" s="132"/>
      <c r="BXS120" s="132"/>
      <c r="BXT120" s="132"/>
      <c r="BXU120" s="132"/>
      <c r="BXV120" s="132"/>
      <c r="BXW120" s="132"/>
      <c r="BXX120" s="132"/>
      <c r="BXY120" s="132"/>
      <c r="BXZ120" s="132"/>
      <c r="BYA120" s="132"/>
      <c r="BYB120" s="132"/>
      <c r="BYC120" s="132"/>
      <c r="BYD120" s="132"/>
      <c r="BYE120" s="132"/>
      <c r="BYF120" s="132"/>
      <c r="BYG120" s="132"/>
      <c r="BYH120" s="132"/>
      <c r="BYI120" s="132"/>
      <c r="BYJ120" s="132"/>
      <c r="BYK120" s="132"/>
      <c r="BYL120" s="132"/>
      <c r="BYM120" s="132"/>
      <c r="BYN120" s="132"/>
      <c r="BYO120" s="132"/>
      <c r="BYP120" s="132"/>
      <c r="BYQ120" s="132"/>
      <c r="BYR120" s="132"/>
      <c r="BYS120" s="132"/>
      <c r="BYT120" s="132"/>
      <c r="BYU120" s="132"/>
      <c r="BYV120" s="132"/>
      <c r="BYW120" s="132"/>
      <c r="BYX120" s="132"/>
      <c r="BYY120" s="132"/>
      <c r="BYZ120" s="132"/>
      <c r="BZA120" s="132"/>
      <c r="BZB120" s="132"/>
      <c r="BZC120" s="132"/>
      <c r="BZD120" s="132"/>
      <c r="BZE120" s="132"/>
      <c r="BZF120" s="132"/>
      <c r="BZG120" s="132"/>
      <c r="BZH120" s="132"/>
      <c r="BZI120" s="132"/>
      <c r="BZJ120" s="132"/>
      <c r="BZK120" s="132"/>
      <c r="BZL120" s="132"/>
      <c r="BZM120" s="132"/>
      <c r="BZN120" s="132"/>
      <c r="BZO120" s="132"/>
      <c r="BZP120" s="132"/>
      <c r="BZQ120" s="132"/>
      <c r="BZR120" s="132"/>
      <c r="BZS120" s="132"/>
      <c r="BZT120" s="132"/>
      <c r="BZU120" s="132"/>
      <c r="BZV120" s="132"/>
      <c r="BZW120" s="132"/>
      <c r="BZX120" s="132"/>
      <c r="BZY120" s="132"/>
      <c r="BZZ120" s="132"/>
      <c r="CAA120" s="132"/>
      <c r="CAB120" s="132"/>
      <c r="CAC120" s="132"/>
      <c r="CAD120" s="132"/>
      <c r="CAE120" s="132"/>
      <c r="CAF120" s="132"/>
      <c r="CAG120" s="132"/>
      <c r="CAH120" s="132"/>
      <c r="CAI120" s="132"/>
      <c r="CAJ120" s="132"/>
      <c r="CAK120" s="132"/>
      <c r="CAL120" s="132"/>
      <c r="CAM120" s="132"/>
      <c r="CAN120" s="132"/>
      <c r="CAO120" s="132"/>
      <c r="CAP120" s="132"/>
      <c r="CAQ120" s="132"/>
      <c r="CAR120" s="132"/>
      <c r="CAS120" s="132"/>
      <c r="CAT120" s="132"/>
      <c r="CAU120" s="132"/>
      <c r="CAV120" s="132"/>
      <c r="CAW120" s="132"/>
      <c r="CAX120" s="132"/>
      <c r="CAY120" s="132"/>
      <c r="CAZ120" s="132"/>
      <c r="CBA120" s="132"/>
      <c r="CBB120" s="132"/>
      <c r="CBC120" s="132"/>
      <c r="CBD120" s="132"/>
      <c r="CBE120" s="132"/>
      <c r="CBF120" s="132"/>
      <c r="CBG120" s="132"/>
      <c r="CBH120" s="132"/>
      <c r="CBI120" s="132"/>
      <c r="CBJ120" s="132"/>
      <c r="CBK120" s="132"/>
      <c r="CBL120" s="132"/>
      <c r="CBM120" s="132"/>
      <c r="CBN120" s="132"/>
      <c r="CBO120" s="132"/>
      <c r="CBP120" s="132"/>
      <c r="CBQ120" s="132"/>
      <c r="CBR120" s="132"/>
      <c r="CBS120" s="132"/>
      <c r="CBT120" s="132"/>
      <c r="CBU120" s="132"/>
      <c r="CBV120" s="132"/>
      <c r="CBW120" s="132"/>
      <c r="CBX120" s="132"/>
      <c r="CBY120" s="132"/>
      <c r="CBZ120" s="132"/>
      <c r="CCA120" s="132"/>
      <c r="CCB120" s="132"/>
      <c r="CCC120" s="132"/>
      <c r="CCD120" s="132"/>
      <c r="CCE120" s="132"/>
      <c r="CCF120" s="132"/>
      <c r="CCG120" s="132"/>
      <c r="CCH120" s="132"/>
      <c r="CCI120" s="132"/>
      <c r="CCJ120" s="132"/>
      <c r="CCK120" s="132"/>
      <c r="CCL120" s="132"/>
      <c r="CCM120" s="132"/>
      <c r="CCN120" s="132"/>
      <c r="CCO120" s="132"/>
      <c r="CCP120" s="132"/>
      <c r="CCQ120" s="132"/>
      <c r="CCR120" s="132"/>
      <c r="CCS120" s="132"/>
      <c r="CCT120" s="132"/>
      <c r="CCU120" s="132"/>
      <c r="CCV120" s="132"/>
      <c r="CCW120" s="132"/>
      <c r="CCX120" s="132"/>
      <c r="CCY120" s="132"/>
      <c r="CCZ120" s="132"/>
      <c r="CDA120" s="132"/>
      <c r="CDB120" s="132"/>
      <c r="CDC120" s="132"/>
      <c r="CDD120" s="132"/>
      <c r="CDE120" s="132"/>
      <c r="CDF120" s="132"/>
      <c r="CDG120" s="132"/>
      <c r="CDH120" s="132"/>
      <c r="CDI120" s="132"/>
      <c r="CDJ120" s="132"/>
      <c r="CDK120" s="132"/>
      <c r="CDL120" s="132"/>
      <c r="CDM120" s="132"/>
      <c r="CDN120" s="132"/>
      <c r="CDO120" s="132"/>
      <c r="CDP120" s="132"/>
      <c r="CDQ120" s="132"/>
      <c r="CDR120" s="132"/>
      <c r="CDS120" s="132"/>
      <c r="CDT120" s="132"/>
      <c r="CDU120" s="132"/>
      <c r="CDV120" s="132"/>
      <c r="CDW120" s="132"/>
      <c r="CDX120" s="132"/>
      <c r="CDY120" s="132"/>
      <c r="CDZ120" s="132"/>
      <c r="CEA120" s="132"/>
      <c r="CEB120" s="132"/>
      <c r="CEC120" s="132"/>
      <c r="CED120" s="132"/>
      <c r="CEE120" s="132"/>
      <c r="CEF120" s="132"/>
      <c r="CEG120" s="132"/>
      <c r="CEH120" s="132"/>
      <c r="CEI120" s="132"/>
      <c r="CEJ120" s="132"/>
      <c r="CEK120" s="132"/>
      <c r="CEL120" s="132"/>
      <c r="CEM120" s="132"/>
      <c r="CEN120" s="132"/>
      <c r="CEO120" s="132"/>
      <c r="CEP120" s="132"/>
      <c r="CEQ120" s="132"/>
      <c r="CER120" s="132"/>
      <c r="CES120" s="132"/>
      <c r="CET120" s="132"/>
      <c r="CEU120" s="132"/>
      <c r="CEV120" s="132"/>
      <c r="CEW120" s="132"/>
      <c r="CEX120" s="132"/>
      <c r="CEY120" s="132"/>
      <c r="CEZ120" s="132"/>
      <c r="CFA120" s="132"/>
      <c r="CFB120" s="132"/>
      <c r="CFC120" s="132"/>
      <c r="CFD120" s="132"/>
      <c r="CFE120" s="132"/>
      <c r="CFF120" s="132"/>
      <c r="CFG120" s="132"/>
      <c r="CFH120" s="132"/>
      <c r="CFI120" s="132"/>
      <c r="CFJ120" s="132"/>
      <c r="CFK120" s="132"/>
      <c r="CFL120" s="132"/>
      <c r="CFM120" s="132"/>
      <c r="CFN120" s="132"/>
      <c r="CFO120" s="132"/>
      <c r="CFP120" s="132"/>
      <c r="CFQ120" s="132"/>
      <c r="CFR120" s="132"/>
      <c r="CFS120" s="132"/>
      <c r="CFT120" s="132"/>
      <c r="CFU120" s="132"/>
      <c r="CFV120" s="132"/>
      <c r="CFW120" s="132"/>
      <c r="CFX120" s="132"/>
      <c r="CFY120" s="132"/>
      <c r="CFZ120" s="132"/>
      <c r="CGA120" s="132"/>
      <c r="CGB120" s="132"/>
      <c r="CGC120" s="132"/>
      <c r="CGD120" s="132"/>
      <c r="CGE120" s="132"/>
      <c r="CGF120" s="132"/>
      <c r="CGG120" s="132"/>
      <c r="CGH120" s="132"/>
      <c r="CGI120" s="132"/>
      <c r="CGJ120" s="132"/>
      <c r="CGK120" s="132"/>
      <c r="CGL120" s="132"/>
      <c r="CGM120" s="132"/>
      <c r="CGN120" s="132"/>
      <c r="CGO120" s="132"/>
      <c r="CGP120" s="132"/>
      <c r="CGQ120" s="132"/>
      <c r="CGR120" s="132"/>
      <c r="CGS120" s="132"/>
      <c r="CGT120" s="132"/>
      <c r="CGU120" s="132"/>
      <c r="CGV120" s="132"/>
      <c r="CGW120" s="132"/>
      <c r="CGX120" s="132"/>
      <c r="CGY120" s="132"/>
      <c r="CGZ120" s="132"/>
      <c r="CHA120" s="132"/>
      <c r="CHB120" s="132"/>
      <c r="CHC120" s="132"/>
      <c r="CHD120" s="132"/>
      <c r="CHE120" s="132"/>
      <c r="CHF120" s="132"/>
      <c r="CHG120" s="132"/>
      <c r="CHH120" s="132"/>
      <c r="CHI120" s="132"/>
      <c r="CHJ120" s="132"/>
      <c r="CHK120" s="132"/>
      <c r="CHL120" s="132"/>
      <c r="CHM120" s="132"/>
      <c r="CHN120" s="132"/>
      <c r="CHO120" s="132"/>
      <c r="CHP120" s="132"/>
      <c r="CHQ120" s="132"/>
      <c r="CHR120" s="132"/>
      <c r="CHS120" s="132"/>
      <c r="CHT120" s="132"/>
      <c r="CHU120" s="132"/>
      <c r="CHV120" s="132"/>
      <c r="CHW120" s="132"/>
      <c r="CHX120" s="132"/>
      <c r="CHY120" s="132"/>
      <c r="CHZ120" s="132"/>
      <c r="CIA120" s="132"/>
      <c r="CIB120" s="132"/>
      <c r="CIC120" s="132"/>
      <c r="CID120" s="132"/>
      <c r="CIE120" s="132"/>
      <c r="CIF120" s="132"/>
      <c r="CIG120" s="132"/>
      <c r="CIH120" s="132"/>
      <c r="CII120" s="132"/>
      <c r="CIJ120" s="132"/>
      <c r="CIK120" s="132"/>
      <c r="CIL120" s="132"/>
      <c r="CIM120" s="132"/>
      <c r="CIN120" s="132"/>
      <c r="CIO120" s="132"/>
      <c r="CIP120" s="132"/>
      <c r="CIQ120" s="132"/>
      <c r="CIR120" s="132"/>
      <c r="CIS120" s="132"/>
      <c r="CIT120" s="132"/>
      <c r="CIU120" s="132"/>
      <c r="CIV120" s="132"/>
      <c r="CIW120" s="132"/>
      <c r="CIX120" s="132"/>
      <c r="CIY120" s="132"/>
      <c r="CIZ120" s="132"/>
      <c r="CJA120" s="132"/>
      <c r="CJB120" s="132"/>
      <c r="CJC120" s="132"/>
      <c r="CJD120" s="132"/>
      <c r="CJE120" s="132"/>
      <c r="CJF120" s="132"/>
      <c r="CJG120" s="132"/>
      <c r="CJH120" s="132"/>
      <c r="CJI120" s="132"/>
      <c r="CJJ120" s="132"/>
      <c r="CJK120" s="132"/>
      <c r="CJL120" s="132"/>
      <c r="CJM120" s="132"/>
      <c r="CJN120" s="132"/>
      <c r="CJO120" s="132"/>
      <c r="CJP120" s="132"/>
      <c r="CJQ120" s="132"/>
      <c r="CJR120" s="132"/>
      <c r="CJS120" s="132"/>
      <c r="CJT120" s="132"/>
      <c r="CJU120" s="132"/>
      <c r="CJV120" s="132"/>
      <c r="CJW120" s="132"/>
      <c r="CJX120" s="132"/>
      <c r="CJY120" s="132"/>
      <c r="CJZ120" s="132"/>
      <c r="CKA120" s="132"/>
      <c r="CKB120" s="132"/>
      <c r="CKC120" s="132"/>
      <c r="CKD120" s="132"/>
      <c r="CKE120" s="132"/>
      <c r="CKF120" s="132"/>
      <c r="CKG120" s="132"/>
      <c r="CKH120" s="132"/>
      <c r="CKI120" s="132"/>
      <c r="CKJ120" s="132"/>
      <c r="CKK120" s="132"/>
      <c r="CKL120" s="132"/>
      <c r="CKM120" s="132"/>
      <c r="CKN120" s="132"/>
      <c r="CKO120" s="132"/>
      <c r="CKP120" s="132"/>
      <c r="CKQ120" s="132"/>
      <c r="CKR120" s="132"/>
      <c r="CKS120" s="132"/>
      <c r="CKT120" s="132"/>
      <c r="CKU120" s="132"/>
      <c r="CKV120" s="132"/>
      <c r="CKW120" s="132"/>
      <c r="CKX120" s="132"/>
      <c r="CKY120" s="132"/>
      <c r="CKZ120" s="132"/>
      <c r="CLA120" s="132"/>
      <c r="CLB120" s="132"/>
      <c r="CLC120" s="132"/>
      <c r="CLD120" s="132"/>
      <c r="CLE120" s="132"/>
      <c r="CLF120" s="132"/>
      <c r="CLG120" s="132"/>
      <c r="CLH120" s="132"/>
      <c r="CLI120" s="132"/>
      <c r="CLJ120" s="132"/>
      <c r="CLK120" s="132"/>
      <c r="CLL120" s="132"/>
      <c r="CLM120" s="132"/>
      <c r="CLN120" s="132"/>
      <c r="CLO120" s="132"/>
      <c r="CLP120" s="132"/>
      <c r="CLQ120" s="132"/>
      <c r="CLR120" s="132"/>
      <c r="CLS120" s="132"/>
      <c r="CLT120" s="132"/>
      <c r="CLU120" s="132"/>
      <c r="CLV120" s="132"/>
      <c r="CLW120" s="132"/>
      <c r="CLX120" s="132"/>
      <c r="CLY120" s="132"/>
      <c r="CLZ120" s="132"/>
      <c r="CMA120" s="132"/>
      <c r="CMB120" s="132"/>
      <c r="CMC120" s="132"/>
      <c r="CMD120" s="132"/>
      <c r="CME120" s="132"/>
      <c r="CMF120" s="132"/>
      <c r="CMG120" s="132"/>
      <c r="CMH120" s="132"/>
      <c r="CMI120" s="132"/>
      <c r="CMJ120" s="132"/>
      <c r="CMK120" s="132"/>
      <c r="CML120" s="132"/>
      <c r="CMM120" s="132"/>
      <c r="CMN120" s="132"/>
      <c r="CMO120" s="132"/>
      <c r="CMP120" s="132"/>
      <c r="CMQ120" s="132"/>
      <c r="CMR120" s="132"/>
      <c r="CMS120" s="132"/>
      <c r="CMT120" s="132"/>
      <c r="CMU120" s="132"/>
      <c r="CMV120" s="132"/>
      <c r="CMW120" s="132"/>
      <c r="CMX120" s="132"/>
      <c r="CMY120" s="132"/>
      <c r="CMZ120" s="132"/>
      <c r="CNA120" s="132"/>
      <c r="CNB120" s="132"/>
      <c r="CNC120" s="132"/>
      <c r="CND120" s="132"/>
      <c r="CNE120" s="132"/>
      <c r="CNF120" s="132"/>
      <c r="CNG120" s="132"/>
      <c r="CNH120" s="132"/>
      <c r="CNI120" s="132"/>
      <c r="CNJ120" s="132"/>
      <c r="CNK120" s="132"/>
      <c r="CNL120" s="132"/>
      <c r="CNM120" s="132"/>
      <c r="CNN120" s="132"/>
      <c r="CNO120" s="132"/>
      <c r="CNP120" s="132"/>
      <c r="CNQ120" s="132"/>
      <c r="CNR120" s="132"/>
      <c r="CNS120" s="132"/>
      <c r="CNT120" s="132"/>
      <c r="CNU120" s="132"/>
      <c r="CNV120" s="132"/>
      <c r="CNW120" s="132"/>
      <c r="CNX120" s="132"/>
      <c r="CNY120" s="132"/>
      <c r="CNZ120" s="132"/>
      <c r="COA120" s="132"/>
      <c r="COB120" s="132"/>
      <c r="COC120" s="132"/>
      <c r="COD120" s="132"/>
      <c r="COE120" s="132"/>
      <c r="COF120" s="132"/>
      <c r="COG120" s="132"/>
      <c r="COH120" s="132"/>
      <c r="COI120" s="132"/>
      <c r="COJ120" s="132"/>
      <c r="COK120" s="132"/>
      <c r="COL120" s="132"/>
      <c r="COM120" s="132"/>
      <c r="CON120" s="132"/>
      <c r="COO120" s="132"/>
      <c r="COP120" s="132"/>
      <c r="COQ120" s="132"/>
      <c r="COR120" s="132"/>
      <c r="COS120" s="132"/>
      <c r="COT120" s="132"/>
      <c r="COU120" s="132"/>
      <c r="COV120" s="132"/>
      <c r="COW120" s="132"/>
      <c r="COX120" s="132"/>
      <c r="COY120" s="132"/>
      <c r="COZ120" s="132"/>
      <c r="CPA120" s="132"/>
      <c r="CPB120" s="132"/>
      <c r="CPC120" s="132"/>
      <c r="CPD120" s="132"/>
      <c r="CPE120" s="132"/>
      <c r="CPF120" s="132"/>
      <c r="CPG120" s="132"/>
      <c r="CPH120" s="132"/>
      <c r="CPI120" s="132"/>
      <c r="CPJ120" s="132"/>
      <c r="CPK120" s="132"/>
      <c r="CPL120" s="132"/>
      <c r="CPM120" s="132"/>
      <c r="CPN120" s="132"/>
      <c r="CPO120" s="132"/>
      <c r="CPP120" s="132"/>
      <c r="CPQ120" s="132"/>
      <c r="CPR120" s="132"/>
      <c r="CPS120" s="132"/>
      <c r="CPT120" s="132"/>
      <c r="CPU120" s="132"/>
      <c r="CPV120" s="132"/>
      <c r="CPW120" s="132"/>
      <c r="CPX120" s="132"/>
      <c r="CPY120" s="132"/>
      <c r="CPZ120" s="132"/>
      <c r="CQA120" s="132"/>
      <c r="CQB120" s="132"/>
      <c r="CQC120" s="132"/>
      <c r="CQD120" s="132"/>
      <c r="CQE120" s="132"/>
      <c r="CQF120" s="132"/>
      <c r="CQG120" s="132"/>
      <c r="CQH120" s="132"/>
      <c r="CQI120" s="132"/>
      <c r="CQJ120" s="132"/>
      <c r="CQK120" s="132"/>
      <c r="CQL120" s="132"/>
      <c r="CQM120" s="132"/>
      <c r="CQN120" s="132"/>
      <c r="CQO120" s="132"/>
      <c r="CQP120" s="132"/>
      <c r="CQQ120" s="132"/>
      <c r="CQR120" s="132"/>
      <c r="CQS120" s="132"/>
      <c r="CQT120" s="132"/>
      <c r="CQU120" s="132"/>
      <c r="CQV120" s="132"/>
      <c r="CQW120" s="132"/>
      <c r="CQX120" s="132"/>
      <c r="CQY120" s="132"/>
      <c r="CQZ120" s="132"/>
      <c r="CRA120" s="132"/>
      <c r="CRB120" s="132"/>
      <c r="CRC120" s="132"/>
      <c r="CRD120" s="132"/>
      <c r="CRE120" s="132"/>
      <c r="CRF120" s="132"/>
      <c r="CRG120" s="132"/>
      <c r="CRH120" s="132"/>
      <c r="CRI120" s="132"/>
      <c r="CRJ120" s="132"/>
      <c r="CRK120" s="132"/>
      <c r="CRL120" s="132"/>
      <c r="CRM120" s="132"/>
      <c r="CRN120" s="132"/>
      <c r="CRO120" s="132"/>
      <c r="CRP120" s="132"/>
      <c r="CRQ120" s="132"/>
      <c r="CRR120" s="132"/>
      <c r="CRS120" s="132"/>
      <c r="CRT120" s="132"/>
      <c r="CRU120" s="132"/>
      <c r="CRV120" s="132"/>
      <c r="CRW120" s="132"/>
      <c r="CRX120" s="132"/>
      <c r="CRY120" s="132"/>
      <c r="CRZ120" s="132"/>
      <c r="CSA120" s="132"/>
      <c r="CSB120" s="132"/>
      <c r="CSC120" s="132"/>
      <c r="CSD120" s="132"/>
      <c r="CSE120" s="132"/>
      <c r="CSF120" s="132"/>
      <c r="CSG120" s="132"/>
      <c r="CSH120" s="132"/>
      <c r="CSI120" s="132"/>
      <c r="CSJ120" s="132"/>
      <c r="CSK120" s="132"/>
      <c r="CSL120" s="132"/>
      <c r="CSM120" s="132"/>
      <c r="CSN120" s="132"/>
      <c r="CSO120" s="132"/>
      <c r="CSP120" s="132"/>
      <c r="CSQ120" s="132"/>
      <c r="CSR120" s="132"/>
      <c r="CSS120" s="132"/>
      <c r="CST120" s="132"/>
      <c r="CSU120" s="132"/>
      <c r="CSV120" s="132"/>
      <c r="CSW120" s="132"/>
      <c r="CSX120" s="132"/>
      <c r="CSY120" s="132"/>
      <c r="CSZ120" s="132"/>
      <c r="CTA120" s="132"/>
      <c r="CTB120" s="132"/>
      <c r="CTC120" s="132"/>
      <c r="CTD120" s="132"/>
      <c r="CTE120" s="132"/>
      <c r="CTF120" s="132"/>
      <c r="CTG120" s="132"/>
      <c r="CTH120" s="132"/>
      <c r="CTI120" s="132"/>
      <c r="CTJ120" s="132"/>
      <c r="CTK120" s="132"/>
      <c r="CTL120" s="132"/>
      <c r="CTM120" s="132"/>
      <c r="CTN120" s="132"/>
      <c r="CTO120" s="132"/>
      <c r="CTP120" s="132"/>
      <c r="CTQ120" s="132"/>
      <c r="CTR120" s="132"/>
      <c r="CTS120" s="132"/>
      <c r="CTT120" s="132"/>
      <c r="CTU120" s="132"/>
      <c r="CTV120" s="132"/>
      <c r="CTW120" s="132"/>
      <c r="CTX120" s="132"/>
      <c r="CTY120" s="132"/>
      <c r="CTZ120" s="132"/>
      <c r="CUA120" s="132"/>
      <c r="CUB120" s="132"/>
      <c r="CUC120" s="132"/>
      <c r="CUD120" s="132"/>
      <c r="CUE120" s="132"/>
      <c r="CUF120" s="132"/>
      <c r="CUG120" s="132"/>
      <c r="CUH120" s="132"/>
      <c r="CUI120" s="132"/>
      <c r="CUJ120" s="132"/>
      <c r="CUK120" s="132"/>
      <c r="CUL120" s="132"/>
      <c r="CUM120" s="132"/>
      <c r="CUN120" s="132"/>
      <c r="CUO120" s="132"/>
      <c r="CUP120" s="132"/>
      <c r="CUQ120" s="132"/>
      <c r="CUR120" s="132"/>
      <c r="CUS120" s="132"/>
      <c r="CUT120" s="132"/>
      <c r="CUU120" s="132"/>
      <c r="CUV120" s="132"/>
      <c r="CUW120" s="132"/>
      <c r="CUX120" s="132"/>
      <c r="CUY120" s="132"/>
      <c r="CUZ120" s="132"/>
      <c r="CVA120" s="132"/>
      <c r="CVB120" s="132"/>
      <c r="CVC120" s="132"/>
      <c r="CVD120" s="132"/>
      <c r="CVE120" s="132"/>
      <c r="CVF120" s="132"/>
      <c r="CVG120" s="132"/>
      <c r="CVH120" s="132"/>
      <c r="CVI120" s="132"/>
      <c r="CVJ120" s="132"/>
      <c r="CVK120" s="132"/>
      <c r="CVL120" s="132"/>
      <c r="CVM120" s="132"/>
      <c r="CVN120" s="132"/>
      <c r="CVO120" s="132"/>
      <c r="CVP120" s="132"/>
      <c r="CVQ120" s="132"/>
      <c r="CVR120" s="132"/>
      <c r="CVS120" s="132"/>
      <c r="CVT120" s="132"/>
      <c r="CVU120" s="132"/>
      <c r="CVV120" s="132"/>
      <c r="CVW120" s="132"/>
      <c r="CVX120" s="132"/>
      <c r="CVY120" s="132"/>
      <c r="CVZ120" s="132"/>
      <c r="CWA120" s="132"/>
      <c r="CWB120" s="132"/>
      <c r="CWC120" s="132"/>
      <c r="CWD120" s="132"/>
      <c r="CWE120" s="132"/>
      <c r="CWF120" s="132"/>
      <c r="CWG120" s="132"/>
      <c r="CWH120" s="132"/>
      <c r="CWI120" s="132"/>
      <c r="CWJ120" s="132"/>
      <c r="CWK120" s="132"/>
      <c r="CWL120" s="132"/>
      <c r="CWM120" s="132"/>
      <c r="CWN120" s="132"/>
      <c r="CWO120" s="132"/>
      <c r="CWP120" s="132"/>
      <c r="CWQ120" s="132"/>
      <c r="CWR120" s="132"/>
      <c r="CWS120" s="132"/>
      <c r="CWT120" s="132"/>
      <c r="CWU120" s="132"/>
      <c r="CWV120" s="132"/>
      <c r="CWW120" s="132"/>
      <c r="CWX120" s="132"/>
      <c r="CWY120" s="132"/>
      <c r="CWZ120" s="132"/>
      <c r="CXA120" s="132"/>
      <c r="CXB120" s="132"/>
      <c r="CXC120" s="132"/>
      <c r="CXD120" s="132"/>
      <c r="CXE120" s="132"/>
      <c r="CXF120" s="132"/>
      <c r="CXG120" s="132"/>
      <c r="CXH120" s="132"/>
      <c r="CXI120" s="132"/>
      <c r="CXJ120" s="132"/>
      <c r="CXK120" s="132"/>
      <c r="CXL120" s="132"/>
      <c r="CXM120" s="132"/>
      <c r="CXN120" s="132"/>
      <c r="CXO120" s="132"/>
      <c r="CXP120" s="132"/>
      <c r="CXQ120" s="132"/>
      <c r="CXR120" s="132"/>
      <c r="CXS120" s="132"/>
      <c r="CXT120" s="132"/>
      <c r="CXU120" s="132"/>
      <c r="CXV120" s="132"/>
      <c r="CXW120" s="132"/>
      <c r="CXX120" s="132"/>
      <c r="CXY120" s="132"/>
      <c r="CXZ120" s="132"/>
      <c r="CYA120" s="132"/>
      <c r="CYB120" s="132"/>
      <c r="CYC120" s="132"/>
      <c r="CYD120" s="132"/>
      <c r="CYE120" s="132"/>
      <c r="CYF120" s="132"/>
      <c r="CYG120" s="132"/>
      <c r="CYH120" s="132"/>
      <c r="CYI120" s="132"/>
      <c r="CYJ120" s="132"/>
      <c r="CYK120" s="132"/>
      <c r="CYL120" s="132"/>
      <c r="CYM120" s="132"/>
      <c r="CYN120" s="132"/>
      <c r="CYO120" s="132"/>
      <c r="CYP120" s="132"/>
      <c r="CYQ120" s="132"/>
      <c r="CYR120" s="132"/>
      <c r="CYS120" s="132"/>
      <c r="CYT120" s="132"/>
      <c r="CYU120" s="132"/>
      <c r="CYV120" s="132"/>
      <c r="CYW120" s="132"/>
      <c r="CYX120" s="132"/>
      <c r="CYY120" s="132"/>
      <c r="CYZ120" s="132"/>
      <c r="CZA120" s="132"/>
      <c r="CZB120" s="132"/>
      <c r="CZC120" s="132"/>
      <c r="CZD120" s="132"/>
      <c r="CZE120" s="132"/>
      <c r="CZF120" s="132"/>
      <c r="CZG120" s="132"/>
      <c r="CZH120" s="132"/>
      <c r="CZI120" s="132"/>
      <c r="CZJ120" s="132"/>
      <c r="CZK120" s="132"/>
      <c r="CZL120" s="132"/>
      <c r="CZM120" s="132"/>
      <c r="CZN120" s="132"/>
      <c r="CZO120" s="132"/>
      <c r="CZP120" s="132"/>
      <c r="CZQ120" s="132"/>
      <c r="CZR120" s="132"/>
      <c r="CZS120" s="132"/>
      <c r="CZT120" s="132"/>
      <c r="CZU120" s="132"/>
      <c r="CZV120" s="132"/>
      <c r="CZW120" s="132"/>
      <c r="CZX120" s="132"/>
      <c r="CZY120" s="132"/>
      <c r="CZZ120" s="132"/>
      <c r="DAA120" s="132"/>
      <c r="DAB120" s="132"/>
      <c r="DAC120" s="132"/>
      <c r="DAD120" s="132"/>
      <c r="DAE120" s="132"/>
      <c r="DAF120" s="132"/>
      <c r="DAG120" s="132"/>
      <c r="DAH120" s="132"/>
      <c r="DAI120" s="132"/>
      <c r="DAJ120" s="132"/>
      <c r="DAK120" s="132"/>
      <c r="DAL120" s="132"/>
      <c r="DAM120" s="132"/>
      <c r="DAN120" s="132"/>
      <c r="DAO120" s="132"/>
      <c r="DAP120" s="132"/>
      <c r="DAQ120" s="132"/>
      <c r="DAR120" s="132"/>
      <c r="DAS120" s="132"/>
      <c r="DAT120" s="132"/>
      <c r="DAU120" s="132"/>
      <c r="DAV120" s="132"/>
      <c r="DAW120" s="132"/>
      <c r="DAX120" s="132"/>
      <c r="DAY120" s="132"/>
      <c r="DAZ120" s="132"/>
      <c r="DBA120" s="132"/>
      <c r="DBB120" s="132"/>
      <c r="DBC120" s="132"/>
      <c r="DBD120" s="132"/>
      <c r="DBE120" s="132"/>
      <c r="DBF120" s="132"/>
      <c r="DBG120" s="132"/>
      <c r="DBH120" s="132"/>
      <c r="DBI120" s="132"/>
      <c r="DBJ120" s="132"/>
      <c r="DBK120" s="132"/>
      <c r="DBL120" s="132"/>
      <c r="DBM120" s="132"/>
      <c r="DBN120" s="132"/>
      <c r="DBO120" s="132"/>
      <c r="DBP120" s="132"/>
      <c r="DBQ120" s="132"/>
      <c r="DBR120" s="132"/>
      <c r="DBS120" s="132"/>
      <c r="DBT120" s="132"/>
      <c r="DBU120" s="132"/>
      <c r="DBV120" s="132"/>
      <c r="DBW120" s="132"/>
      <c r="DBX120" s="132"/>
      <c r="DBY120" s="132"/>
      <c r="DBZ120" s="132"/>
      <c r="DCA120" s="132"/>
      <c r="DCB120" s="132"/>
      <c r="DCC120" s="132"/>
      <c r="DCD120" s="132"/>
      <c r="DCE120" s="132"/>
      <c r="DCF120" s="132"/>
      <c r="DCG120" s="132"/>
      <c r="DCH120" s="132"/>
      <c r="DCI120" s="132"/>
      <c r="DCJ120" s="132"/>
      <c r="DCK120" s="132"/>
      <c r="DCL120" s="132"/>
      <c r="DCM120" s="132"/>
      <c r="DCN120" s="132"/>
      <c r="DCO120" s="132"/>
      <c r="DCP120" s="132"/>
      <c r="DCQ120" s="132"/>
      <c r="DCR120" s="132"/>
      <c r="DCS120" s="132"/>
      <c r="DCT120" s="132"/>
      <c r="DCU120" s="132"/>
      <c r="DCV120" s="132"/>
      <c r="DCW120" s="132"/>
      <c r="DCX120" s="132"/>
      <c r="DCY120" s="132"/>
      <c r="DCZ120" s="132"/>
      <c r="DDA120" s="132"/>
      <c r="DDB120" s="132"/>
      <c r="DDC120" s="132"/>
      <c r="DDD120" s="132"/>
      <c r="DDE120" s="132"/>
      <c r="DDF120" s="132"/>
      <c r="DDG120" s="132"/>
      <c r="DDH120" s="132"/>
      <c r="DDI120" s="132"/>
      <c r="DDJ120" s="132"/>
      <c r="DDK120" s="132"/>
      <c r="DDL120" s="132"/>
      <c r="DDM120" s="132"/>
      <c r="DDN120" s="132"/>
      <c r="DDO120" s="132"/>
      <c r="DDP120" s="132"/>
      <c r="DDQ120" s="132"/>
      <c r="DDR120" s="132"/>
      <c r="DDS120" s="132"/>
      <c r="DDT120" s="132"/>
      <c r="DDU120" s="132"/>
      <c r="DDV120" s="132"/>
      <c r="DDW120" s="132"/>
      <c r="DDX120" s="132"/>
      <c r="DDY120" s="132"/>
      <c r="DDZ120" s="132"/>
      <c r="DEA120" s="132"/>
      <c r="DEB120" s="132"/>
      <c r="DEC120" s="132"/>
      <c r="DED120" s="132"/>
      <c r="DEE120" s="132"/>
      <c r="DEF120" s="132"/>
      <c r="DEG120" s="132"/>
      <c r="DEH120" s="132"/>
      <c r="DEI120" s="132"/>
      <c r="DEJ120" s="132"/>
      <c r="DEK120" s="132"/>
      <c r="DEL120" s="132"/>
      <c r="DEM120" s="132"/>
      <c r="DEN120" s="132"/>
      <c r="DEO120" s="132"/>
      <c r="DEP120" s="132"/>
      <c r="DEQ120" s="132"/>
      <c r="DER120" s="132"/>
      <c r="DES120" s="132"/>
      <c r="DET120" s="132"/>
      <c r="DEU120" s="132"/>
      <c r="DEV120" s="132"/>
      <c r="DEW120" s="132"/>
      <c r="DEX120" s="132"/>
      <c r="DEY120" s="132"/>
      <c r="DEZ120" s="132"/>
      <c r="DFA120" s="132"/>
      <c r="DFB120" s="132"/>
      <c r="DFC120" s="132"/>
      <c r="DFD120" s="132"/>
      <c r="DFE120" s="132"/>
      <c r="DFF120" s="132"/>
      <c r="DFG120" s="132"/>
      <c r="DFH120" s="132"/>
      <c r="DFI120" s="132"/>
      <c r="DFJ120" s="132"/>
      <c r="DFK120" s="132"/>
      <c r="DFL120" s="132"/>
      <c r="DFM120" s="132"/>
      <c r="DFN120" s="132"/>
      <c r="DFO120" s="132"/>
      <c r="DFP120" s="132"/>
      <c r="DFQ120" s="132"/>
      <c r="DFR120" s="132"/>
      <c r="DFS120" s="132"/>
      <c r="DFT120" s="132"/>
      <c r="DFU120" s="132"/>
      <c r="DFV120" s="132"/>
      <c r="DFW120" s="132"/>
      <c r="DFX120" s="132"/>
      <c r="DFY120" s="132"/>
      <c r="DFZ120" s="132"/>
      <c r="DGA120" s="132"/>
      <c r="DGB120" s="132"/>
      <c r="DGC120" s="132"/>
      <c r="DGD120" s="132"/>
      <c r="DGE120" s="132"/>
      <c r="DGF120" s="132"/>
      <c r="DGG120" s="132"/>
      <c r="DGH120" s="132"/>
      <c r="DGI120" s="132"/>
      <c r="DGJ120" s="132"/>
      <c r="DGK120" s="132"/>
      <c r="DGL120" s="132"/>
      <c r="DGM120" s="132"/>
      <c r="DGN120" s="132"/>
      <c r="DGO120" s="132"/>
      <c r="DGP120" s="132"/>
      <c r="DGQ120" s="132"/>
      <c r="DGR120" s="132"/>
      <c r="DGS120" s="132"/>
      <c r="DGT120" s="132"/>
      <c r="DGU120" s="132"/>
      <c r="DGV120" s="132"/>
      <c r="DGW120" s="132"/>
      <c r="DGX120" s="132"/>
      <c r="DGY120" s="132"/>
      <c r="DGZ120" s="132"/>
      <c r="DHA120" s="132"/>
      <c r="DHB120" s="132"/>
      <c r="DHC120" s="132"/>
      <c r="DHD120" s="132"/>
      <c r="DHE120" s="132"/>
      <c r="DHF120" s="132"/>
      <c r="DHG120" s="132"/>
      <c r="DHH120" s="132"/>
      <c r="DHI120" s="132"/>
      <c r="DHJ120" s="132"/>
      <c r="DHK120" s="132"/>
      <c r="DHL120" s="132"/>
      <c r="DHM120" s="132"/>
      <c r="DHN120" s="132"/>
      <c r="DHO120" s="132"/>
      <c r="DHP120" s="132"/>
      <c r="DHQ120" s="132"/>
      <c r="DHR120" s="132"/>
      <c r="DHS120" s="132"/>
      <c r="DHT120" s="132"/>
      <c r="DHU120" s="132"/>
      <c r="DHV120" s="132"/>
      <c r="DHW120" s="132"/>
      <c r="DHX120" s="132"/>
      <c r="DHY120" s="132"/>
      <c r="DHZ120" s="132"/>
      <c r="DIA120" s="132"/>
      <c r="DIB120" s="132"/>
      <c r="DIC120" s="132"/>
      <c r="DID120" s="132"/>
      <c r="DIE120" s="132"/>
      <c r="DIF120" s="132"/>
      <c r="DIG120" s="132"/>
      <c r="DIH120" s="132"/>
      <c r="DII120" s="132"/>
      <c r="DIJ120" s="132"/>
      <c r="DIK120" s="132"/>
      <c r="DIL120" s="132"/>
      <c r="DIM120" s="132"/>
      <c r="DIN120" s="132"/>
      <c r="DIO120" s="132"/>
      <c r="DIP120" s="132"/>
      <c r="DIQ120" s="132"/>
      <c r="DIR120" s="132"/>
      <c r="DIS120" s="132"/>
      <c r="DIT120" s="132"/>
      <c r="DIU120" s="132"/>
      <c r="DIV120" s="132"/>
      <c r="DIW120" s="132"/>
      <c r="DIX120" s="132"/>
      <c r="DIY120" s="132"/>
      <c r="DIZ120" s="132"/>
      <c r="DJA120" s="132"/>
      <c r="DJB120" s="132"/>
      <c r="DJC120" s="132"/>
      <c r="DJD120" s="132"/>
      <c r="DJE120" s="132"/>
      <c r="DJF120" s="132"/>
      <c r="DJG120" s="132"/>
      <c r="DJH120" s="132"/>
      <c r="DJI120" s="132"/>
      <c r="DJJ120" s="132"/>
      <c r="DJK120" s="132"/>
      <c r="DJL120" s="132"/>
      <c r="DJM120" s="132"/>
      <c r="DJN120" s="132"/>
      <c r="DJO120" s="132"/>
      <c r="DJP120" s="132"/>
      <c r="DJQ120" s="132"/>
      <c r="DJR120" s="132"/>
      <c r="DJS120" s="132"/>
      <c r="DJT120" s="132"/>
      <c r="DJU120" s="132"/>
      <c r="DJV120" s="132"/>
      <c r="DJW120" s="132"/>
      <c r="DJX120" s="132"/>
      <c r="DJY120" s="132"/>
      <c r="DJZ120" s="132"/>
      <c r="DKA120" s="132"/>
      <c r="DKB120" s="132"/>
      <c r="DKC120" s="132"/>
      <c r="DKD120" s="132"/>
      <c r="DKE120" s="132"/>
      <c r="DKF120" s="132"/>
      <c r="DKG120" s="132"/>
      <c r="DKH120" s="132"/>
      <c r="DKI120" s="132"/>
      <c r="DKJ120" s="132"/>
      <c r="DKK120" s="132"/>
      <c r="DKL120" s="132"/>
      <c r="DKM120" s="132"/>
      <c r="DKN120" s="132"/>
      <c r="DKO120" s="132"/>
      <c r="DKP120" s="132"/>
      <c r="DKQ120" s="132"/>
      <c r="DKR120" s="132"/>
      <c r="DKS120" s="132"/>
      <c r="DKT120" s="132"/>
      <c r="DKU120" s="132"/>
      <c r="DKV120" s="132"/>
      <c r="DKW120" s="132"/>
      <c r="DKX120" s="132"/>
      <c r="DKY120" s="132"/>
      <c r="DKZ120" s="132"/>
      <c r="DLA120" s="132"/>
      <c r="DLB120" s="132"/>
      <c r="DLC120" s="132"/>
      <c r="DLD120" s="132"/>
      <c r="DLE120" s="132"/>
      <c r="DLF120" s="132"/>
      <c r="DLG120" s="132"/>
      <c r="DLH120" s="132"/>
      <c r="DLI120" s="132"/>
      <c r="DLJ120" s="132"/>
      <c r="DLK120" s="132"/>
      <c r="DLL120" s="132"/>
      <c r="DLM120" s="132"/>
      <c r="DLN120" s="132"/>
      <c r="DLO120" s="132"/>
      <c r="DLP120" s="132"/>
      <c r="DLQ120" s="132"/>
      <c r="DLR120" s="132"/>
      <c r="DLS120" s="132"/>
      <c r="DLT120" s="132"/>
      <c r="DLU120" s="132"/>
      <c r="DLV120" s="132"/>
      <c r="DLW120" s="132"/>
      <c r="DLX120" s="132"/>
      <c r="DLY120" s="132"/>
      <c r="DLZ120" s="132"/>
      <c r="DMA120" s="132"/>
      <c r="DMB120" s="132"/>
      <c r="DMC120" s="132"/>
      <c r="DMD120" s="132"/>
      <c r="DME120" s="132"/>
      <c r="DMF120" s="132"/>
      <c r="DMG120" s="132"/>
      <c r="DMH120" s="132"/>
      <c r="DMI120" s="132"/>
      <c r="DMJ120" s="132"/>
      <c r="DMK120" s="132"/>
      <c r="DML120" s="132"/>
      <c r="DMM120" s="132"/>
      <c r="DMN120" s="132"/>
      <c r="DMO120" s="132"/>
      <c r="DMP120" s="132"/>
      <c r="DMQ120" s="132"/>
      <c r="DMR120" s="132"/>
      <c r="DMS120" s="132"/>
      <c r="DMT120" s="132"/>
      <c r="DMU120" s="132"/>
      <c r="DMV120" s="132"/>
      <c r="DMW120" s="132"/>
      <c r="DMX120" s="132"/>
      <c r="DMY120" s="132"/>
      <c r="DMZ120" s="132"/>
      <c r="DNA120" s="132"/>
      <c r="DNB120" s="132"/>
      <c r="DNC120" s="132"/>
      <c r="DND120" s="132"/>
      <c r="DNE120" s="132"/>
      <c r="DNF120" s="132"/>
      <c r="DNG120" s="132"/>
      <c r="DNH120" s="132"/>
      <c r="DNI120" s="132"/>
      <c r="DNJ120" s="132"/>
      <c r="DNK120" s="132"/>
      <c r="DNL120" s="132"/>
      <c r="DNM120" s="132"/>
      <c r="DNN120" s="132"/>
      <c r="DNO120" s="132"/>
      <c r="DNP120" s="132"/>
      <c r="DNQ120" s="132"/>
      <c r="DNR120" s="132"/>
      <c r="DNS120" s="132"/>
      <c r="DNT120" s="132"/>
      <c r="DNU120" s="132"/>
      <c r="DNV120" s="132"/>
      <c r="DNW120" s="132"/>
      <c r="DNX120" s="132"/>
      <c r="DNY120" s="132"/>
      <c r="DNZ120" s="132"/>
      <c r="DOA120" s="132"/>
      <c r="DOB120" s="132"/>
      <c r="DOC120" s="132"/>
      <c r="DOD120" s="132"/>
      <c r="DOE120" s="132"/>
      <c r="DOF120" s="132"/>
      <c r="DOG120" s="132"/>
      <c r="DOH120" s="132"/>
      <c r="DOI120" s="132"/>
      <c r="DOJ120" s="132"/>
      <c r="DOK120" s="132"/>
      <c r="DOL120" s="132"/>
      <c r="DOM120" s="132"/>
      <c r="DON120" s="132"/>
      <c r="DOO120" s="132"/>
      <c r="DOP120" s="132"/>
      <c r="DOQ120" s="132"/>
      <c r="DOR120" s="132"/>
      <c r="DOS120" s="132"/>
      <c r="DOT120" s="132"/>
      <c r="DOU120" s="132"/>
      <c r="DOV120" s="132"/>
      <c r="DOW120" s="132"/>
      <c r="DOX120" s="132"/>
      <c r="DOY120" s="132"/>
      <c r="DOZ120" s="132"/>
      <c r="DPA120" s="132"/>
      <c r="DPB120" s="132"/>
      <c r="DPC120" s="132"/>
      <c r="DPD120" s="132"/>
      <c r="DPE120" s="132"/>
      <c r="DPF120" s="132"/>
      <c r="DPG120" s="132"/>
      <c r="DPH120" s="132"/>
      <c r="DPI120" s="132"/>
      <c r="DPJ120" s="132"/>
      <c r="DPK120" s="132"/>
      <c r="DPL120" s="132"/>
      <c r="DPM120" s="132"/>
      <c r="DPN120" s="132"/>
      <c r="DPO120" s="132"/>
      <c r="DPP120" s="132"/>
      <c r="DPQ120" s="132"/>
      <c r="DPR120" s="132"/>
      <c r="DPS120" s="132"/>
      <c r="DPT120" s="132"/>
      <c r="DPU120" s="132"/>
      <c r="DPV120" s="132"/>
      <c r="DPW120" s="132"/>
      <c r="DPX120" s="132"/>
      <c r="DPY120" s="132"/>
      <c r="DPZ120" s="132"/>
      <c r="DQA120" s="132"/>
      <c r="DQB120" s="132"/>
      <c r="DQC120" s="132"/>
      <c r="DQD120" s="132"/>
      <c r="DQE120" s="132"/>
      <c r="DQF120" s="132"/>
      <c r="DQG120" s="132"/>
      <c r="DQH120" s="132"/>
      <c r="DQI120" s="132"/>
      <c r="DQJ120" s="132"/>
      <c r="DQK120" s="132"/>
      <c r="DQL120" s="132"/>
      <c r="DQM120" s="132"/>
      <c r="DQN120" s="132"/>
      <c r="DQO120" s="132"/>
      <c r="DQP120" s="132"/>
      <c r="DQQ120" s="132"/>
      <c r="DQR120" s="132"/>
      <c r="DQS120" s="132"/>
      <c r="DQT120" s="132"/>
      <c r="DQU120" s="132"/>
      <c r="DQV120" s="132"/>
      <c r="DQW120" s="132"/>
      <c r="DQX120" s="132"/>
      <c r="DQY120" s="132"/>
      <c r="DQZ120" s="132"/>
      <c r="DRA120" s="132"/>
      <c r="DRB120" s="132"/>
      <c r="DRC120" s="132"/>
      <c r="DRD120" s="132"/>
      <c r="DRE120" s="132"/>
      <c r="DRF120" s="132"/>
      <c r="DRG120" s="132"/>
      <c r="DRH120" s="132"/>
      <c r="DRI120" s="132"/>
      <c r="DRJ120" s="132"/>
      <c r="DRK120" s="132"/>
      <c r="DRL120" s="132"/>
      <c r="DRM120" s="132"/>
      <c r="DRN120" s="132"/>
      <c r="DRO120" s="132"/>
      <c r="DRP120" s="132"/>
      <c r="DRQ120" s="132"/>
      <c r="DRR120" s="132"/>
      <c r="DRS120" s="132"/>
      <c r="DRT120" s="132"/>
      <c r="DRU120" s="132"/>
      <c r="DRV120" s="132"/>
      <c r="DRW120" s="132"/>
      <c r="DRX120" s="132"/>
      <c r="DRY120" s="132"/>
      <c r="DRZ120" s="132"/>
      <c r="DSA120" s="132"/>
      <c r="DSB120" s="132"/>
      <c r="DSC120" s="132"/>
      <c r="DSD120" s="132"/>
      <c r="DSE120" s="132"/>
      <c r="DSF120" s="132"/>
      <c r="DSG120" s="132"/>
      <c r="DSH120" s="132"/>
      <c r="DSI120" s="132"/>
      <c r="DSJ120" s="132"/>
      <c r="DSK120" s="132"/>
      <c r="DSL120" s="132"/>
      <c r="DSM120" s="132"/>
      <c r="DSN120" s="132"/>
      <c r="DSO120" s="132"/>
      <c r="DSP120" s="132"/>
      <c r="DSQ120" s="132"/>
      <c r="DSR120" s="132"/>
      <c r="DSS120" s="132"/>
      <c r="DST120" s="132"/>
      <c r="DSU120" s="132"/>
      <c r="DSV120" s="132"/>
      <c r="DSW120" s="132"/>
      <c r="DSX120" s="132"/>
      <c r="DSY120" s="132"/>
      <c r="DSZ120" s="132"/>
      <c r="DTA120" s="132"/>
      <c r="DTB120" s="132"/>
      <c r="DTC120" s="132"/>
      <c r="DTD120" s="132"/>
      <c r="DTE120" s="132"/>
      <c r="DTF120" s="132"/>
      <c r="DTG120" s="132"/>
      <c r="DTH120" s="132"/>
      <c r="DTI120" s="132"/>
      <c r="DTJ120" s="132"/>
      <c r="DTK120" s="132"/>
      <c r="DTL120" s="132"/>
      <c r="DTM120" s="132"/>
      <c r="DTN120" s="132"/>
      <c r="DTO120" s="132"/>
      <c r="DTP120" s="132"/>
      <c r="DTQ120" s="132"/>
      <c r="DTR120" s="132"/>
      <c r="DTS120" s="132"/>
      <c r="DTT120" s="132"/>
      <c r="DTU120" s="132"/>
      <c r="DTV120" s="132"/>
      <c r="DTW120" s="132"/>
      <c r="DTX120" s="132"/>
      <c r="DTY120" s="132"/>
      <c r="DTZ120" s="132"/>
      <c r="DUA120" s="132"/>
      <c r="DUB120" s="132"/>
      <c r="DUC120" s="132"/>
      <c r="DUD120" s="132"/>
      <c r="DUE120" s="132"/>
      <c r="DUF120" s="132"/>
      <c r="DUG120" s="132"/>
      <c r="DUH120" s="132"/>
      <c r="DUI120" s="132"/>
      <c r="DUJ120" s="132"/>
      <c r="DUK120" s="132"/>
      <c r="DUL120" s="132"/>
      <c r="DUM120" s="132"/>
      <c r="DUN120" s="132"/>
      <c r="DUO120" s="132"/>
      <c r="DUP120" s="132"/>
      <c r="DUQ120" s="132"/>
      <c r="DUR120" s="132"/>
      <c r="DUS120" s="132"/>
      <c r="DUT120" s="132"/>
      <c r="DUU120" s="132"/>
      <c r="DUV120" s="132"/>
      <c r="DUW120" s="132"/>
      <c r="DUX120" s="132"/>
      <c r="DUY120" s="132"/>
      <c r="DUZ120" s="132"/>
      <c r="DVA120" s="132"/>
      <c r="DVB120" s="132"/>
      <c r="DVC120" s="132"/>
      <c r="DVD120" s="132"/>
      <c r="DVE120" s="132"/>
      <c r="DVF120" s="132"/>
      <c r="DVG120" s="132"/>
      <c r="DVH120" s="132"/>
      <c r="DVI120" s="132"/>
      <c r="DVJ120" s="132"/>
      <c r="DVK120" s="132"/>
      <c r="DVL120" s="132"/>
      <c r="DVM120" s="132"/>
      <c r="DVN120" s="132"/>
      <c r="DVO120" s="132"/>
      <c r="DVP120" s="132"/>
      <c r="DVQ120" s="132"/>
      <c r="DVR120" s="132"/>
      <c r="DVS120" s="132"/>
      <c r="DVT120" s="132"/>
      <c r="DVU120" s="132"/>
      <c r="DVV120" s="132"/>
      <c r="DVW120" s="132"/>
      <c r="DVX120" s="132"/>
      <c r="DVY120" s="132"/>
      <c r="DVZ120" s="132"/>
      <c r="DWA120" s="132"/>
      <c r="DWB120" s="132"/>
      <c r="DWC120" s="132"/>
      <c r="DWD120" s="132"/>
      <c r="DWE120" s="132"/>
      <c r="DWF120" s="132"/>
      <c r="DWG120" s="132"/>
      <c r="DWH120" s="132"/>
      <c r="DWI120" s="132"/>
      <c r="DWJ120" s="132"/>
      <c r="DWK120" s="132"/>
      <c r="DWL120" s="132"/>
      <c r="DWM120" s="132"/>
      <c r="DWN120" s="132"/>
      <c r="DWO120" s="132"/>
      <c r="DWP120" s="132"/>
      <c r="DWQ120" s="132"/>
      <c r="DWR120" s="132"/>
      <c r="DWS120" s="132"/>
      <c r="DWT120" s="132"/>
      <c r="DWU120" s="132"/>
      <c r="DWV120" s="132"/>
      <c r="DWW120" s="132"/>
      <c r="DWX120" s="132"/>
      <c r="DWY120" s="132"/>
      <c r="DWZ120" s="132"/>
      <c r="DXA120" s="132"/>
      <c r="DXB120" s="132"/>
      <c r="DXC120" s="132"/>
      <c r="DXD120" s="132"/>
      <c r="DXE120" s="132"/>
      <c r="DXF120" s="132"/>
      <c r="DXG120" s="132"/>
      <c r="DXH120" s="132"/>
      <c r="DXI120" s="132"/>
      <c r="DXJ120" s="132"/>
      <c r="DXK120" s="132"/>
      <c r="DXL120" s="132"/>
      <c r="DXM120" s="132"/>
      <c r="DXN120" s="132"/>
      <c r="DXO120" s="132"/>
      <c r="DXP120" s="132"/>
      <c r="DXQ120" s="132"/>
      <c r="DXR120" s="132"/>
      <c r="DXS120" s="132"/>
      <c r="DXT120" s="132"/>
      <c r="DXU120" s="132"/>
      <c r="DXV120" s="132"/>
      <c r="DXW120" s="132"/>
      <c r="DXX120" s="132"/>
      <c r="DXY120" s="132"/>
      <c r="DXZ120" s="132"/>
      <c r="DYA120" s="132"/>
      <c r="DYB120" s="132"/>
      <c r="DYC120" s="132"/>
      <c r="DYD120" s="132"/>
      <c r="DYE120" s="132"/>
      <c r="DYF120" s="132"/>
      <c r="DYG120" s="132"/>
      <c r="DYH120" s="132"/>
      <c r="DYI120" s="132"/>
      <c r="DYJ120" s="132"/>
      <c r="DYK120" s="132"/>
      <c r="DYL120" s="132"/>
      <c r="DYM120" s="132"/>
      <c r="DYN120" s="132"/>
      <c r="DYO120" s="132"/>
      <c r="DYP120" s="132"/>
      <c r="DYQ120" s="132"/>
      <c r="DYR120" s="132"/>
      <c r="DYS120" s="132"/>
      <c r="DYT120" s="132"/>
      <c r="DYU120" s="132"/>
      <c r="DYV120" s="132"/>
      <c r="DYW120" s="132"/>
      <c r="DYX120" s="132"/>
      <c r="DYY120" s="132"/>
      <c r="DYZ120" s="132"/>
      <c r="DZA120" s="132"/>
      <c r="DZB120" s="132"/>
      <c r="DZC120" s="132"/>
      <c r="DZD120" s="132"/>
      <c r="DZE120" s="132"/>
      <c r="DZF120" s="132"/>
      <c r="DZG120" s="132"/>
      <c r="DZH120" s="132"/>
      <c r="DZI120" s="132"/>
      <c r="DZJ120" s="132"/>
      <c r="DZK120" s="132"/>
      <c r="DZL120" s="132"/>
      <c r="DZM120" s="132"/>
      <c r="DZN120" s="132"/>
      <c r="DZO120" s="132"/>
      <c r="DZP120" s="132"/>
      <c r="DZQ120" s="132"/>
      <c r="DZR120" s="132"/>
      <c r="DZS120" s="132"/>
      <c r="DZT120" s="132"/>
      <c r="DZU120" s="132"/>
      <c r="DZV120" s="132"/>
      <c r="DZW120" s="132"/>
      <c r="DZX120" s="132"/>
      <c r="DZY120" s="132"/>
      <c r="DZZ120" s="132"/>
      <c r="EAA120" s="132"/>
      <c r="EAB120" s="132"/>
      <c r="EAC120" s="132"/>
      <c r="EAD120" s="132"/>
      <c r="EAE120" s="132"/>
      <c r="EAF120" s="132"/>
      <c r="EAG120" s="132"/>
      <c r="EAH120" s="132"/>
      <c r="EAI120" s="132"/>
      <c r="EAJ120" s="132"/>
      <c r="EAK120" s="132"/>
      <c r="EAL120" s="132"/>
      <c r="EAM120" s="132"/>
      <c r="EAN120" s="132"/>
      <c r="EAO120" s="132"/>
      <c r="EAP120" s="132"/>
      <c r="EAQ120" s="132"/>
      <c r="EAR120" s="132"/>
      <c r="EAS120" s="132"/>
      <c r="EAT120" s="132"/>
      <c r="EAU120" s="132"/>
      <c r="EAV120" s="132"/>
      <c r="EAW120" s="132"/>
      <c r="EAX120" s="132"/>
      <c r="EAY120" s="132"/>
      <c r="EAZ120" s="132"/>
      <c r="EBA120" s="132"/>
      <c r="EBB120" s="132"/>
      <c r="EBC120" s="132"/>
      <c r="EBD120" s="132"/>
      <c r="EBE120" s="132"/>
      <c r="EBF120" s="132"/>
      <c r="EBG120" s="132"/>
      <c r="EBH120" s="132"/>
      <c r="EBI120" s="132"/>
      <c r="EBJ120" s="132"/>
      <c r="EBK120" s="132"/>
      <c r="EBL120" s="132"/>
      <c r="EBM120" s="132"/>
      <c r="EBN120" s="132"/>
      <c r="EBO120" s="132"/>
      <c r="EBP120" s="132"/>
      <c r="EBQ120" s="132"/>
      <c r="EBR120" s="132"/>
      <c r="EBS120" s="132"/>
      <c r="EBT120" s="132"/>
      <c r="EBU120" s="132"/>
      <c r="EBV120" s="132"/>
      <c r="EBW120" s="132"/>
      <c r="EBX120" s="132"/>
      <c r="EBY120" s="132"/>
      <c r="EBZ120" s="132"/>
      <c r="ECA120" s="132"/>
      <c r="ECB120" s="132"/>
      <c r="ECC120" s="132"/>
      <c r="ECD120" s="132"/>
      <c r="ECE120" s="132"/>
      <c r="ECF120" s="132"/>
      <c r="ECG120" s="132"/>
      <c r="ECH120" s="132"/>
      <c r="ECI120" s="132"/>
      <c r="ECJ120" s="132"/>
      <c r="ECK120" s="132"/>
      <c r="ECL120" s="132"/>
      <c r="ECM120" s="132"/>
      <c r="ECN120" s="132"/>
      <c r="ECO120" s="132"/>
      <c r="ECP120" s="132"/>
      <c r="ECQ120" s="132"/>
      <c r="ECR120" s="132"/>
      <c r="ECS120" s="132"/>
      <c r="ECT120" s="132"/>
      <c r="ECU120" s="132"/>
      <c r="ECV120" s="132"/>
      <c r="ECW120" s="132"/>
      <c r="ECX120" s="132"/>
      <c r="ECY120" s="132"/>
      <c r="ECZ120" s="132"/>
      <c r="EDA120" s="132"/>
      <c r="EDB120" s="132"/>
      <c r="EDC120" s="132"/>
      <c r="EDD120" s="132"/>
      <c r="EDE120" s="132"/>
      <c r="EDF120" s="132"/>
      <c r="EDG120" s="132"/>
      <c r="EDH120" s="132"/>
      <c r="EDI120" s="132"/>
      <c r="EDJ120" s="132"/>
      <c r="EDK120" s="132"/>
      <c r="EDL120" s="132"/>
      <c r="EDM120" s="132"/>
      <c r="EDN120" s="132"/>
      <c r="EDO120" s="132"/>
      <c r="EDP120" s="132"/>
      <c r="EDQ120" s="132"/>
      <c r="EDR120" s="132"/>
      <c r="EDS120" s="132"/>
      <c r="EDT120" s="132"/>
      <c r="EDU120" s="132"/>
      <c r="EDV120" s="132"/>
      <c r="EDW120" s="132"/>
      <c r="EDX120" s="132"/>
      <c r="EDY120" s="132"/>
      <c r="EDZ120" s="132"/>
      <c r="EEA120" s="132"/>
      <c r="EEB120" s="132"/>
      <c r="EEC120" s="132"/>
      <c r="EED120" s="132"/>
      <c r="EEE120" s="132"/>
      <c r="EEF120" s="132"/>
      <c r="EEG120" s="132"/>
      <c r="EEH120" s="132"/>
      <c r="EEI120" s="132"/>
      <c r="EEJ120" s="132"/>
      <c r="EEK120" s="132"/>
      <c r="EEL120" s="132"/>
      <c r="EEM120" s="132"/>
      <c r="EEN120" s="132"/>
      <c r="EEO120" s="132"/>
      <c r="EEP120" s="132"/>
      <c r="EEQ120" s="132"/>
      <c r="EER120" s="132"/>
      <c r="EES120" s="132"/>
      <c r="EET120" s="132"/>
      <c r="EEU120" s="132"/>
      <c r="EEV120" s="132"/>
      <c r="EEW120" s="132"/>
      <c r="EEX120" s="132"/>
      <c r="EEY120" s="132"/>
      <c r="EEZ120" s="132"/>
      <c r="EFA120" s="132"/>
      <c r="EFB120" s="132"/>
      <c r="EFC120" s="132"/>
      <c r="EFD120" s="132"/>
      <c r="EFE120" s="132"/>
      <c r="EFF120" s="132"/>
      <c r="EFG120" s="132"/>
      <c r="EFH120" s="132"/>
      <c r="EFI120" s="132"/>
      <c r="EFJ120" s="132"/>
      <c r="EFK120" s="132"/>
      <c r="EFL120" s="132"/>
      <c r="EFM120" s="132"/>
      <c r="EFN120" s="132"/>
      <c r="EFO120" s="132"/>
      <c r="EFP120" s="132"/>
      <c r="EFQ120" s="132"/>
      <c r="EFR120" s="132"/>
      <c r="EFS120" s="132"/>
      <c r="EFT120" s="132"/>
      <c r="EFU120" s="132"/>
      <c r="EFV120" s="132"/>
      <c r="EFW120" s="132"/>
      <c r="EFX120" s="132"/>
      <c r="EFY120" s="132"/>
      <c r="EFZ120" s="132"/>
      <c r="EGA120" s="132"/>
      <c r="EGB120" s="132"/>
      <c r="EGC120" s="132"/>
      <c r="EGD120" s="132"/>
      <c r="EGE120" s="132"/>
      <c r="EGF120" s="132"/>
      <c r="EGG120" s="132"/>
      <c r="EGH120" s="132"/>
      <c r="EGI120" s="132"/>
      <c r="EGJ120" s="132"/>
      <c r="EGK120" s="132"/>
      <c r="EGL120" s="132"/>
      <c r="EGM120" s="132"/>
      <c r="EGN120" s="132"/>
      <c r="EGO120" s="132"/>
      <c r="EGP120" s="132"/>
      <c r="EGQ120" s="132"/>
      <c r="EGR120" s="132"/>
      <c r="EGS120" s="132"/>
      <c r="EGT120" s="132"/>
      <c r="EGU120" s="132"/>
      <c r="EGV120" s="132"/>
      <c r="EGW120" s="132"/>
      <c r="EGX120" s="132"/>
      <c r="EGY120" s="132"/>
      <c r="EGZ120" s="132"/>
      <c r="EHA120" s="132"/>
      <c r="EHB120" s="132"/>
      <c r="EHC120" s="132"/>
      <c r="EHD120" s="132"/>
      <c r="EHE120" s="132"/>
      <c r="EHF120" s="132"/>
      <c r="EHG120" s="132"/>
      <c r="EHH120" s="132"/>
      <c r="EHI120" s="132"/>
      <c r="EHJ120" s="132"/>
      <c r="EHK120" s="132"/>
      <c r="EHL120" s="132"/>
      <c r="EHM120" s="132"/>
      <c r="EHN120" s="132"/>
      <c r="EHO120" s="132"/>
      <c r="EHP120" s="132"/>
      <c r="EHQ120" s="132"/>
      <c r="EHR120" s="132"/>
      <c r="EHS120" s="132"/>
      <c r="EHT120" s="132"/>
      <c r="EHU120" s="132"/>
      <c r="EHV120" s="132"/>
      <c r="EHW120" s="132"/>
      <c r="EHX120" s="132"/>
      <c r="EHY120" s="132"/>
      <c r="EHZ120" s="132"/>
      <c r="EIA120" s="132"/>
      <c r="EIB120" s="132"/>
      <c r="EIC120" s="132"/>
      <c r="EID120" s="132"/>
      <c r="EIE120" s="132"/>
      <c r="EIF120" s="132"/>
      <c r="EIG120" s="132"/>
      <c r="EIH120" s="132"/>
      <c r="EII120" s="132"/>
      <c r="EIJ120" s="132"/>
      <c r="EIK120" s="132"/>
      <c r="EIL120" s="132"/>
      <c r="EIM120" s="132"/>
      <c r="EIN120" s="132"/>
      <c r="EIO120" s="132"/>
      <c r="EIP120" s="132"/>
      <c r="EIQ120" s="132"/>
      <c r="EIR120" s="132"/>
      <c r="EIS120" s="132"/>
      <c r="EIT120" s="132"/>
      <c r="EIU120" s="132"/>
      <c r="EIV120" s="132"/>
      <c r="EIW120" s="132"/>
      <c r="EIX120" s="132"/>
      <c r="EIY120" s="132"/>
      <c r="EIZ120" s="132"/>
      <c r="EJA120" s="132"/>
      <c r="EJB120" s="132"/>
      <c r="EJC120" s="132"/>
      <c r="EJD120" s="132"/>
      <c r="EJE120" s="132"/>
      <c r="EJF120" s="132"/>
      <c r="EJG120" s="132"/>
      <c r="EJH120" s="132"/>
      <c r="EJI120" s="132"/>
      <c r="EJJ120" s="132"/>
      <c r="EJK120" s="132"/>
      <c r="EJL120" s="132"/>
      <c r="EJM120" s="132"/>
      <c r="EJN120" s="132"/>
      <c r="EJO120" s="132"/>
      <c r="EJP120" s="132"/>
      <c r="EJQ120" s="132"/>
      <c r="EJR120" s="132"/>
      <c r="EJS120" s="132"/>
      <c r="EJT120" s="132"/>
      <c r="EJU120" s="132"/>
      <c r="EJV120" s="132"/>
      <c r="EJW120" s="132"/>
      <c r="EJX120" s="132"/>
      <c r="EJY120" s="132"/>
      <c r="EJZ120" s="132"/>
      <c r="EKA120" s="132"/>
      <c r="EKB120" s="132"/>
      <c r="EKC120" s="132"/>
      <c r="EKD120" s="132"/>
      <c r="EKE120" s="132"/>
      <c r="EKF120" s="132"/>
      <c r="EKG120" s="132"/>
      <c r="EKH120" s="132"/>
      <c r="EKI120" s="132"/>
      <c r="EKJ120" s="132"/>
      <c r="EKK120" s="132"/>
      <c r="EKL120" s="132"/>
      <c r="EKM120" s="132"/>
      <c r="EKN120" s="132"/>
      <c r="EKO120" s="132"/>
      <c r="EKP120" s="132"/>
      <c r="EKQ120" s="132"/>
      <c r="EKR120" s="132"/>
      <c r="EKS120" s="132"/>
      <c r="EKT120" s="132"/>
      <c r="EKU120" s="132"/>
      <c r="EKV120" s="132"/>
      <c r="EKW120" s="132"/>
      <c r="EKX120" s="132"/>
      <c r="EKY120" s="132"/>
      <c r="EKZ120" s="132"/>
      <c r="ELA120" s="132"/>
      <c r="ELB120" s="132"/>
      <c r="ELC120" s="132"/>
      <c r="ELD120" s="132"/>
      <c r="ELE120" s="132"/>
      <c r="ELF120" s="132"/>
      <c r="ELG120" s="132"/>
      <c r="ELH120" s="132"/>
      <c r="ELI120" s="132"/>
      <c r="ELJ120" s="132"/>
      <c r="ELK120" s="132"/>
      <c r="ELL120" s="132"/>
      <c r="ELM120" s="132"/>
      <c r="ELN120" s="132"/>
      <c r="ELO120" s="132"/>
      <c r="ELP120" s="132"/>
      <c r="ELQ120" s="132"/>
      <c r="ELR120" s="132"/>
      <c r="ELS120" s="132"/>
      <c r="ELT120" s="132"/>
      <c r="ELU120" s="132"/>
      <c r="ELV120" s="132"/>
      <c r="ELW120" s="132"/>
      <c r="ELX120" s="132"/>
      <c r="ELY120" s="132"/>
      <c r="ELZ120" s="132"/>
      <c r="EMA120" s="132"/>
      <c r="EMB120" s="132"/>
      <c r="EMC120" s="132"/>
      <c r="EMD120" s="132"/>
      <c r="EME120" s="132"/>
      <c r="EMF120" s="132"/>
      <c r="EMG120" s="132"/>
      <c r="EMH120" s="132"/>
      <c r="EMI120" s="132"/>
      <c r="EMJ120" s="132"/>
      <c r="EMK120" s="132"/>
      <c r="EML120" s="132"/>
      <c r="EMM120" s="132"/>
      <c r="EMN120" s="132"/>
      <c r="EMO120" s="132"/>
      <c r="EMP120" s="132"/>
      <c r="EMQ120" s="132"/>
      <c r="EMR120" s="132"/>
      <c r="EMS120" s="132"/>
      <c r="EMT120" s="132"/>
      <c r="EMU120" s="132"/>
      <c r="EMV120" s="132"/>
      <c r="EMW120" s="132"/>
      <c r="EMX120" s="132"/>
      <c r="EMY120" s="132"/>
      <c r="EMZ120" s="132"/>
      <c r="ENA120" s="132"/>
      <c r="ENB120" s="132"/>
      <c r="ENC120" s="132"/>
      <c r="END120" s="132"/>
      <c r="ENE120" s="132"/>
      <c r="ENF120" s="132"/>
      <c r="ENG120" s="132"/>
      <c r="ENH120" s="132"/>
      <c r="ENI120" s="132"/>
      <c r="ENJ120" s="132"/>
      <c r="ENK120" s="132"/>
      <c r="ENL120" s="132"/>
      <c r="ENM120" s="132"/>
      <c r="ENN120" s="132"/>
      <c r="ENO120" s="132"/>
      <c r="ENP120" s="132"/>
      <c r="ENQ120" s="132"/>
      <c r="ENR120" s="132"/>
      <c r="ENS120" s="132"/>
      <c r="ENT120" s="132"/>
      <c r="ENU120" s="132"/>
      <c r="ENV120" s="132"/>
      <c r="ENW120" s="132"/>
      <c r="ENX120" s="132"/>
      <c r="ENY120" s="132"/>
      <c r="ENZ120" s="132"/>
      <c r="EOA120" s="132"/>
      <c r="EOB120" s="132"/>
      <c r="EOC120" s="132"/>
      <c r="EOD120" s="132"/>
      <c r="EOE120" s="132"/>
      <c r="EOF120" s="132"/>
      <c r="EOG120" s="132"/>
      <c r="EOH120" s="132"/>
      <c r="EOI120" s="132"/>
      <c r="EOJ120" s="132"/>
      <c r="EOK120" s="132"/>
      <c r="EOL120" s="132"/>
      <c r="EOM120" s="132"/>
      <c r="EON120" s="132"/>
      <c r="EOO120" s="132"/>
      <c r="EOP120" s="132"/>
      <c r="EOQ120" s="132"/>
      <c r="EOR120" s="132"/>
      <c r="EOS120" s="132"/>
      <c r="EOT120" s="132"/>
      <c r="EOU120" s="132"/>
      <c r="EOV120" s="132"/>
      <c r="EOW120" s="132"/>
      <c r="EOX120" s="132"/>
      <c r="EOY120" s="132"/>
      <c r="EOZ120" s="132"/>
      <c r="EPA120" s="132"/>
      <c r="EPB120" s="132"/>
      <c r="EPC120" s="132"/>
      <c r="EPD120" s="132"/>
      <c r="EPE120" s="132"/>
      <c r="EPF120" s="132"/>
      <c r="EPG120" s="132"/>
      <c r="EPH120" s="132"/>
      <c r="EPI120" s="132"/>
      <c r="EPJ120" s="132"/>
      <c r="EPK120" s="132"/>
      <c r="EPL120" s="132"/>
      <c r="EPM120" s="132"/>
      <c r="EPN120" s="132"/>
      <c r="EPO120" s="132"/>
      <c r="EPP120" s="132"/>
      <c r="EPQ120" s="132"/>
      <c r="EPR120" s="132"/>
      <c r="EPS120" s="132"/>
      <c r="EPT120" s="132"/>
      <c r="EPU120" s="132"/>
      <c r="EPV120" s="132"/>
      <c r="EPW120" s="132"/>
      <c r="EPX120" s="132"/>
      <c r="EPY120" s="132"/>
      <c r="EPZ120" s="132"/>
      <c r="EQA120" s="132"/>
      <c r="EQB120" s="132"/>
      <c r="EQC120" s="132"/>
      <c r="EQD120" s="132"/>
      <c r="EQE120" s="132"/>
      <c r="EQF120" s="132"/>
      <c r="EQG120" s="132"/>
      <c r="EQH120" s="132"/>
      <c r="EQI120" s="132"/>
      <c r="EQJ120" s="132"/>
      <c r="EQK120" s="132"/>
      <c r="EQL120" s="132"/>
      <c r="EQM120" s="132"/>
      <c r="EQN120" s="132"/>
      <c r="EQO120" s="132"/>
      <c r="EQP120" s="132"/>
      <c r="EQQ120" s="132"/>
      <c r="EQR120" s="132"/>
      <c r="EQS120" s="132"/>
      <c r="EQT120" s="132"/>
      <c r="EQU120" s="132"/>
      <c r="EQV120" s="132"/>
      <c r="EQW120" s="132"/>
      <c r="EQX120" s="132"/>
      <c r="EQY120" s="132"/>
      <c r="EQZ120" s="132"/>
      <c r="ERA120" s="132"/>
      <c r="ERB120" s="132"/>
      <c r="ERC120" s="132"/>
      <c r="ERD120" s="132"/>
      <c r="ERE120" s="132"/>
      <c r="ERF120" s="132"/>
      <c r="ERG120" s="132"/>
      <c r="ERH120" s="132"/>
      <c r="ERI120" s="132"/>
      <c r="ERJ120" s="132"/>
      <c r="ERK120" s="132"/>
      <c r="ERL120" s="132"/>
      <c r="ERM120" s="132"/>
      <c r="ERN120" s="132"/>
      <c r="ERO120" s="132"/>
      <c r="ERP120" s="132"/>
      <c r="ERQ120" s="132"/>
      <c r="ERR120" s="132"/>
      <c r="ERS120" s="132"/>
      <c r="ERT120" s="132"/>
      <c r="ERU120" s="132"/>
      <c r="ERV120" s="132"/>
      <c r="ERW120" s="132"/>
      <c r="ERX120" s="132"/>
      <c r="ERY120" s="132"/>
      <c r="ERZ120" s="132"/>
      <c r="ESA120" s="132"/>
      <c r="ESB120" s="132"/>
      <c r="ESC120" s="132"/>
      <c r="ESD120" s="132"/>
      <c r="ESE120" s="132"/>
      <c r="ESF120" s="132"/>
      <c r="ESG120" s="132"/>
      <c r="ESH120" s="132"/>
      <c r="ESI120" s="132"/>
      <c r="ESJ120" s="132"/>
      <c r="ESK120" s="132"/>
      <c r="ESL120" s="132"/>
      <c r="ESM120" s="132"/>
      <c r="ESN120" s="132"/>
      <c r="ESO120" s="132"/>
      <c r="ESP120" s="132"/>
      <c r="ESQ120" s="132"/>
      <c r="ESR120" s="132"/>
      <c r="ESS120" s="132"/>
      <c r="EST120" s="132"/>
      <c r="ESU120" s="132"/>
      <c r="ESV120" s="132"/>
      <c r="ESW120" s="132"/>
      <c r="ESX120" s="132"/>
      <c r="ESY120" s="132"/>
      <c r="ESZ120" s="132"/>
      <c r="ETA120" s="132"/>
      <c r="ETB120" s="132"/>
      <c r="ETC120" s="132"/>
      <c r="ETD120" s="132"/>
      <c r="ETE120" s="132"/>
      <c r="ETF120" s="132"/>
      <c r="ETG120" s="132"/>
      <c r="ETH120" s="132"/>
      <c r="ETI120" s="132"/>
      <c r="ETJ120" s="132"/>
      <c r="ETK120" s="132"/>
      <c r="ETL120" s="132"/>
      <c r="ETM120" s="132"/>
      <c r="ETN120" s="132"/>
      <c r="ETO120" s="132"/>
      <c r="ETP120" s="132"/>
      <c r="ETQ120" s="132"/>
      <c r="ETR120" s="132"/>
      <c r="ETS120" s="132"/>
      <c r="ETT120" s="132"/>
      <c r="ETU120" s="132"/>
      <c r="ETV120" s="132"/>
      <c r="ETW120" s="132"/>
      <c r="ETX120" s="132"/>
      <c r="ETY120" s="132"/>
      <c r="ETZ120" s="132"/>
      <c r="EUA120" s="132"/>
      <c r="EUB120" s="132"/>
      <c r="EUC120" s="132"/>
      <c r="EUD120" s="132"/>
      <c r="EUE120" s="132"/>
      <c r="EUF120" s="132"/>
      <c r="EUG120" s="132"/>
      <c r="EUH120" s="132"/>
      <c r="EUI120" s="132"/>
      <c r="EUJ120" s="132"/>
      <c r="EUK120" s="132"/>
      <c r="EUL120" s="132"/>
      <c r="EUM120" s="132"/>
      <c r="EUN120" s="132"/>
      <c r="EUO120" s="132"/>
      <c r="EUP120" s="132"/>
      <c r="EUQ120" s="132"/>
      <c r="EUR120" s="132"/>
      <c r="EUS120" s="132"/>
      <c r="EUT120" s="132"/>
      <c r="EUU120" s="132"/>
      <c r="EUV120" s="132"/>
      <c r="EUW120" s="132"/>
      <c r="EUX120" s="132"/>
      <c r="EUY120" s="132"/>
      <c r="EUZ120" s="132"/>
      <c r="EVA120" s="132"/>
      <c r="EVB120" s="132"/>
      <c r="EVC120" s="132"/>
      <c r="EVD120" s="132"/>
      <c r="EVE120" s="132"/>
      <c r="EVF120" s="132"/>
      <c r="EVG120" s="132"/>
      <c r="EVH120" s="132"/>
      <c r="EVI120" s="132"/>
      <c r="EVJ120" s="132"/>
      <c r="EVK120" s="132"/>
      <c r="EVL120" s="132"/>
      <c r="EVM120" s="132"/>
      <c r="EVN120" s="132"/>
      <c r="EVO120" s="132"/>
      <c r="EVP120" s="132"/>
      <c r="EVQ120" s="132"/>
      <c r="EVR120" s="132"/>
      <c r="EVS120" s="132"/>
      <c r="EVT120" s="132"/>
      <c r="EVU120" s="132"/>
      <c r="EVV120" s="132"/>
      <c r="EVW120" s="132"/>
      <c r="EVX120" s="132"/>
      <c r="EVY120" s="132"/>
      <c r="EVZ120" s="132"/>
      <c r="EWA120" s="132"/>
      <c r="EWB120" s="132"/>
      <c r="EWC120" s="132"/>
      <c r="EWD120" s="132"/>
      <c r="EWE120" s="132"/>
      <c r="EWF120" s="132"/>
      <c r="EWG120" s="132"/>
      <c r="EWH120" s="132"/>
      <c r="EWI120" s="132"/>
      <c r="EWJ120" s="132"/>
      <c r="EWK120" s="132"/>
      <c r="EWL120" s="132"/>
      <c r="EWM120" s="132"/>
      <c r="EWN120" s="132"/>
      <c r="EWO120" s="132"/>
      <c r="EWP120" s="132"/>
      <c r="EWQ120" s="132"/>
      <c r="EWR120" s="132"/>
      <c r="EWS120" s="132"/>
      <c r="EWT120" s="132"/>
      <c r="EWU120" s="132"/>
      <c r="EWV120" s="132"/>
      <c r="EWW120" s="132"/>
      <c r="EWX120" s="132"/>
      <c r="EWY120" s="132"/>
      <c r="EWZ120" s="132"/>
      <c r="EXA120" s="132"/>
      <c r="EXB120" s="132"/>
      <c r="EXC120" s="132"/>
      <c r="EXD120" s="132"/>
      <c r="EXE120" s="132"/>
      <c r="EXF120" s="132"/>
      <c r="EXG120" s="132"/>
      <c r="EXH120" s="132"/>
      <c r="EXI120" s="132"/>
      <c r="EXJ120" s="132"/>
      <c r="EXK120" s="132"/>
      <c r="EXL120" s="132"/>
      <c r="EXM120" s="132"/>
      <c r="EXN120" s="132"/>
      <c r="EXO120" s="132"/>
      <c r="EXP120" s="132"/>
      <c r="EXQ120" s="132"/>
      <c r="EXR120" s="132"/>
      <c r="EXS120" s="132"/>
      <c r="EXT120" s="132"/>
      <c r="EXU120" s="132"/>
      <c r="EXV120" s="132"/>
      <c r="EXW120" s="132"/>
      <c r="EXX120" s="132"/>
      <c r="EXY120" s="132"/>
      <c r="EXZ120" s="132"/>
      <c r="EYA120" s="132"/>
      <c r="EYB120" s="132"/>
      <c r="EYC120" s="132"/>
      <c r="EYD120" s="132"/>
      <c r="EYE120" s="132"/>
      <c r="EYF120" s="132"/>
      <c r="EYG120" s="132"/>
      <c r="EYH120" s="132"/>
      <c r="EYI120" s="132"/>
      <c r="EYJ120" s="132"/>
      <c r="EYK120" s="132"/>
      <c r="EYL120" s="132"/>
      <c r="EYM120" s="132"/>
      <c r="EYN120" s="132"/>
      <c r="EYO120" s="132"/>
      <c r="EYP120" s="132"/>
      <c r="EYQ120" s="132"/>
      <c r="EYR120" s="132"/>
      <c r="EYS120" s="132"/>
      <c r="EYT120" s="132"/>
      <c r="EYU120" s="132"/>
      <c r="EYV120" s="132"/>
      <c r="EYW120" s="132"/>
      <c r="EYX120" s="132"/>
      <c r="EYY120" s="132"/>
      <c r="EYZ120" s="132"/>
      <c r="EZA120" s="132"/>
      <c r="EZB120" s="132"/>
      <c r="EZC120" s="132"/>
      <c r="EZD120" s="132"/>
      <c r="EZE120" s="132"/>
      <c r="EZF120" s="132"/>
      <c r="EZG120" s="132"/>
      <c r="EZH120" s="132"/>
      <c r="EZI120" s="132"/>
      <c r="EZJ120" s="132"/>
      <c r="EZK120" s="132"/>
      <c r="EZL120" s="132"/>
      <c r="EZM120" s="132"/>
      <c r="EZN120" s="132"/>
      <c r="EZO120" s="132"/>
      <c r="EZP120" s="132"/>
      <c r="EZQ120" s="132"/>
      <c r="EZR120" s="132"/>
      <c r="EZS120" s="132"/>
      <c r="EZT120" s="132"/>
      <c r="EZU120" s="132"/>
      <c r="EZV120" s="132"/>
      <c r="EZW120" s="132"/>
      <c r="EZX120" s="132"/>
      <c r="EZY120" s="132"/>
      <c r="EZZ120" s="132"/>
      <c r="FAA120" s="132"/>
      <c r="FAB120" s="132"/>
      <c r="FAC120" s="132"/>
      <c r="FAD120" s="132"/>
      <c r="FAE120" s="132"/>
      <c r="FAF120" s="132"/>
      <c r="FAG120" s="132"/>
      <c r="FAH120" s="132"/>
      <c r="FAI120" s="132"/>
      <c r="FAJ120" s="132"/>
      <c r="FAK120" s="132"/>
      <c r="FAL120" s="132"/>
      <c r="FAM120" s="132"/>
      <c r="FAN120" s="132"/>
      <c r="FAO120" s="132"/>
      <c r="FAP120" s="132"/>
      <c r="FAQ120" s="132"/>
      <c r="FAR120" s="132"/>
      <c r="FAS120" s="132"/>
      <c r="FAT120" s="132"/>
      <c r="FAU120" s="132"/>
      <c r="FAV120" s="132"/>
      <c r="FAW120" s="132"/>
      <c r="FAX120" s="132"/>
      <c r="FAY120" s="132"/>
      <c r="FAZ120" s="132"/>
      <c r="FBA120" s="132"/>
      <c r="FBB120" s="132"/>
      <c r="FBC120" s="132"/>
      <c r="FBD120" s="132"/>
      <c r="FBE120" s="132"/>
      <c r="FBF120" s="132"/>
      <c r="FBG120" s="132"/>
      <c r="FBH120" s="132"/>
      <c r="FBI120" s="132"/>
      <c r="FBJ120" s="132"/>
      <c r="FBK120" s="132"/>
      <c r="FBL120" s="132"/>
      <c r="FBM120" s="132"/>
      <c r="FBN120" s="132"/>
      <c r="FBO120" s="132"/>
      <c r="FBP120" s="132"/>
      <c r="FBQ120" s="132"/>
      <c r="FBR120" s="132"/>
      <c r="FBS120" s="132"/>
      <c r="FBT120" s="132"/>
      <c r="FBU120" s="132"/>
      <c r="FBV120" s="132"/>
      <c r="FBW120" s="132"/>
      <c r="FBX120" s="132"/>
      <c r="FBY120" s="132"/>
      <c r="FBZ120" s="132"/>
      <c r="FCA120" s="132"/>
      <c r="FCB120" s="132"/>
      <c r="FCC120" s="132"/>
      <c r="FCD120" s="132"/>
      <c r="FCE120" s="132"/>
      <c r="FCF120" s="132"/>
      <c r="FCG120" s="132"/>
      <c r="FCH120" s="132"/>
      <c r="FCI120" s="132"/>
      <c r="FCJ120" s="132"/>
      <c r="FCK120" s="132"/>
      <c r="FCL120" s="132"/>
      <c r="FCM120" s="132"/>
      <c r="FCN120" s="132"/>
      <c r="FCO120" s="132"/>
      <c r="FCP120" s="132"/>
      <c r="FCQ120" s="132"/>
      <c r="FCR120" s="132"/>
      <c r="FCS120" s="132"/>
      <c r="FCT120" s="132"/>
      <c r="FCU120" s="132"/>
      <c r="FCV120" s="132"/>
      <c r="FCW120" s="132"/>
      <c r="FCX120" s="132"/>
      <c r="FCY120" s="132"/>
      <c r="FCZ120" s="132"/>
      <c r="FDA120" s="132"/>
      <c r="FDB120" s="132"/>
      <c r="FDC120" s="132"/>
      <c r="FDD120" s="132"/>
      <c r="FDE120" s="132"/>
      <c r="FDF120" s="132"/>
      <c r="FDG120" s="132"/>
      <c r="FDH120" s="132"/>
      <c r="FDI120" s="132"/>
      <c r="FDJ120" s="132"/>
      <c r="FDK120" s="132"/>
      <c r="FDL120" s="132"/>
      <c r="FDM120" s="132"/>
      <c r="FDN120" s="132"/>
      <c r="FDO120" s="132"/>
      <c r="FDP120" s="132"/>
      <c r="FDQ120" s="132"/>
      <c r="FDR120" s="132"/>
      <c r="FDS120" s="132"/>
      <c r="FDT120" s="132"/>
      <c r="FDU120" s="132"/>
      <c r="FDV120" s="132"/>
      <c r="FDW120" s="132"/>
      <c r="FDX120" s="132"/>
      <c r="FDY120" s="132"/>
      <c r="FDZ120" s="132"/>
      <c r="FEA120" s="132"/>
      <c r="FEB120" s="132"/>
      <c r="FEC120" s="132"/>
      <c r="FED120" s="132"/>
      <c r="FEE120" s="132"/>
      <c r="FEF120" s="132"/>
      <c r="FEG120" s="132"/>
      <c r="FEH120" s="132"/>
      <c r="FEI120" s="132"/>
      <c r="FEJ120" s="132"/>
      <c r="FEK120" s="132"/>
      <c r="FEL120" s="132"/>
      <c r="FEM120" s="132"/>
      <c r="FEN120" s="132"/>
      <c r="FEO120" s="132"/>
      <c r="FEP120" s="132"/>
      <c r="FEQ120" s="132"/>
      <c r="FER120" s="132"/>
      <c r="FES120" s="132"/>
      <c r="FET120" s="132"/>
      <c r="FEU120" s="132"/>
      <c r="FEV120" s="132"/>
      <c r="FEW120" s="132"/>
      <c r="FEX120" s="132"/>
      <c r="FEY120" s="132"/>
      <c r="FEZ120" s="132"/>
      <c r="FFA120" s="132"/>
      <c r="FFB120" s="132"/>
      <c r="FFC120" s="132"/>
      <c r="FFD120" s="132"/>
      <c r="FFE120" s="132"/>
      <c r="FFF120" s="132"/>
      <c r="FFG120" s="132"/>
      <c r="FFH120" s="132"/>
      <c r="FFI120" s="132"/>
      <c r="FFJ120" s="132"/>
      <c r="FFK120" s="132"/>
      <c r="FFL120" s="132"/>
      <c r="FFM120" s="132"/>
      <c r="FFN120" s="132"/>
      <c r="FFO120" s="132"/>
      <c r="FFP120" s="132"/>
      <c r="FFQ120" s="132"/>
      <c r="FFR120" s="132"/>
      <c r="FFS120" s="132"/>
      <c r="FFT120" s="132"/>
      <c r="FFU120" s="132"/>
      <c r="FFV120" s="132"/>
      <c r="FFW120" s="132"/>
      <c r="FFX120" s="132"/>
      <c r="FFY120" s="132"/>
      <c r="FFZ120" s="132"/>
      <c r="FGA120" s="132"/>
      <c r="FGB120" s="132"/>
      <c r="FGC120" s="132"/>
      <c r="FGD120" s="132"/>
      <c r="FGE120" s="132"/>
      <c r="FGF120" s="132"/>
      <c r="FGG120" s="132"/>
      <c r="FGH120" s="132"/>
      <c r="FGI120" s="132"/>
      <c r="FGJ120" s="132"/>
      <c r="FGK120" s="132"/>
      <c r="FGL120" s="132"/>
      <c r="FGM120" s="132"/>
      <c r="FGN120" s="132"/>
      <c r="FGO120" s="132"/>
      <c r="FGP120" s="132"/>
      <c r="FGQ120" s="132"/>
      <c r="FGR120" s="132"/>
      <c r="FGS120" s="132"/>
      <c r="FGT120" s="132"/>
      <c r="FGU120" s="132"/>
      <c r="FGV120" s="132"/>
      <c r="FGW120" s="132"/>
      <c r="FGX120" s="132"/>
      <c r="FGY120" s="132"/>
      <c r="FGZ120" s="132"/>
      <c r="FHA120" s="132"/>
      <c r="FHB120" s="132"/>
      <c r="FHC120" s="132"/>
      <c r="FHD120" s="132"/>
      <c r="FHE120" s="132"/>
      <c r="FHF120" s="132"/>
      <c r="FHG120" s="132"/>
      <c r="FHH120" s="132"/>
      <c r="FHI120" s="132"/>
      <c r="FHJ120" s="132"/>
      <c r="FHK120" s="132"/>
      <c r="FHL120" s="132"/>
      <c r="FHM120" s="132"/>
      <c r="FHN120" s="132"/>
      <c r="FHO120" s="132"/>
      <c r="FHP120" s="132"/>
      <c r="FHQ120" s="132"/>
      <c r="FHR120" s="132"/>
      <c r="FHS120" s="132"/>
      <c r="FHT120" s="132"/>
      <c r="FHU120" s="132"/>
      <c r="FHV120" s="132"/>
      <c r="FHW120" s="132"/>
      <c r="FHX120" s="132"/>
      <c r="FHY120" s="132"/>
      <c r="FHZ120" s="132"/>
      <c r="FIA120" s="132"/>
      <c r="FIB120" s="132"/>
      <c r="FIC120" s="132"/>
      <c r="FID120" s="132"/>
      <c r="FIE120" s="132"/>
      <c r="FIF120" s="132"/>
      <c r="FIG120" s="132"/>
      <c r="FIH120" s="132"/>
      <c r="FII120" s="132"/>
      <c r="FIJ120" s="132"/>
      <c r="FIK120" s="132"/>
      <c r="FIL120" s="132"/>
      <c r="FIM120" s="132"/>
      <c r="FIN120" s="132"/>
      <c r="FIO120" s="132"/>
      <c r="FIP120" s="132"/>
      <c r="FIQ120" s="132"/>
      <c r="FIR120" s="132"/>
      <c r="FIS120" s="132"/>
      <c r="FIT120" s="132"/>
      <c r="FIU120" s="132"/>
      <c r="FIV120" s="132"/>
      <c r="FIW120" s="132"/>
      <c r="FIX120" s="132"/>
      <c r="FIY120" s="132"/>
      <c r="FIZ120" s="132"/>
      <c r="FJA120" s="132"/>
      <c r="FJB120" s="132"/>
      <c r="FJC120" s="132"/>
      <c r="FJD120" s="132"/>
      <c r="FJE120" s="132"/>
      <c r="FJF120" s="132"/>
      <c r="FJG120" s="132"/>
      <c r="FJH120" s="132"/>
      <c r="FJI120" s="132"/>
      <c r="FJJ120" s="132"/>
      <c r="FJK120" s="132"/>
      <c r="FJL120" s="132"/>
      <c r="FJM120" s="132"/>
      <c r="FJN120" s="132"/>
      <c r="FJO120" s="132"/>
      <c r="FJP120" s="132"/>
      <c r="FJQ120" s="132"/>
      <c r="FJR120" s="132"/>
      <c r="FJS120" s="132"/>
      <c r="FJT120" s="132"/>
      <c r="FJU120" s="132"/>
      <c r="FJV120" s="132"/>
      <c r="FJW120" s="132"/>
      <c r="FJX120" s="132"/>
      <c r="FJY120" s="132"/>
      <c r="FJZ120" s="132"/>
      <c r="FKA120" s="132"/>
      <c r="FKB120" s="132"/>
      <c r="FKC120" s="132"/>
      <c r="FKD120" s="132"/>
      <c r="FKE120" s="132"/>
      <c r="FKF120" s="132"/>
      <c r="FKG120" s="132"/>
      <c r="FKH120" s="132"/>
      <c r="FKI120" s="132"/>
      <c r="FKJ120" s="132"/>
      <c r="FKK120" s="132"/>
      <c r="FKL120" s="132"/>
      <c r="FKM120" s="132"/>
      <c r="FKN120" s="132"/>
      <c r="FKO120" s="132"/>
      <c r="FKP120" s="132"/>
      <c r="FKQ120" s="132"/>
      <c r="FKR120" s="132"/>
      <c r="FKS120" s="132"/>
      <c r="FKT120" s="132"/>
      <c r="FKU120" s="132"/>
      <c r="FKV120" s="132"/>
      <c r="FKW120" s="132"/>
      <c r="FKX120" s="132"/>
      <c r="FKY120" s="132"/>
      <c r="FKZ120" s="132"/>
      <c r="FLA120" s="132"/>
      <c r="FLB120" s="132"/>
      <c r="FLC120" s="132"/>
      <c r="FLD120" s="132"/>
      <c r="FLE120" s="132"/>
      <c r="FLF120" s="132"/>
      <c r="FLG120" s="132"/>
      <c r="FLH120" s="132"/>
      <c r="FLI120" s="132"/>
      <c r="FLJ120" s="132"/>
      <c r="FLK120" s="132"/>
      <c r="FLL120" s="132"/>
      <c r="FLM120" s="132"/>
      <c r="FLN120" s="132"/>
      <c r="FLO120" s="132"/>
      <c r="FLP120" s="132"/>
      <c r="FLQ120" s="132"/>
      <c r="FLR120" s="132"/>
      <c r="FLS120" s="132"/>
      <c r="FLT120" s="132"/>
      <c r="FLU120" s="132"/>
      <c r="FLV120" s="132"/>
      <c r="FLW120" s="132"/>
      <c r="FLX120" s="132"/>
      <c r="FLY120" s="132"/>
      <c r="FLZ120" s="132"/>
      <c r="FMA120" s="132"/>
      <c r="FMB120" s="132"/>
      <c r="FMC120" s="132"/>
      <c r="FMD120" s="132"/>
      <c r="FME120" s="132"/>
      <c r="FMF120" s="132"/>
      <c r="FMG120" s="132"/>
      <c r="FMH120" s="132"/>
      <c r="FMI120" s="132"/>
      <c r="FMJ120" s="132"/>
      <c r="FMK120" s="132"/>
      <c r="FML120" s="132"/>
      <c r="FMM120" s="132"/>
      <c r="FMN120" s="132"/>
      <c r="FMO120" s="132"/>
      <c r="FMP120" s="132"/>
      <c r="FMQ120" s="132"/>
      <c r="FMR120" s="132"/>
      <c r="FMS120" s="132"/>
      <c r="FMT120" s="132"/>
      <c r="FMU120" s="132"/>
      <c r="FMV120" s="132"/>
      <c r="FMW120" s="132"/>
      <c r="FMX120" s="132"/>
      <c r="FMY120" s="132"/>
      <c r="FMZ120" s="132"/>
      <c r="FNA120" s="132"/>
      <c r="FNB120" s="132"/>
      <c r="FNC120" s="132"/>
      <c r="FND120" s="132"/>
      <c r="FNE120" s="132"/>
      <c r="FNF120" s="132"/>
      <c r="FNG120" s="132"/>
      <c r="FNH120" s="132"/>
      <c r="FNI120" s="132"/>
      <c r="FNJ120" s="132"/>
      <c r="FNK120" s="132"/>
      <c r="FNL120" s="132"/>
      <c r="FNM120" s="132"/>
      <c r="FNN120" s="132"/>
      <c r="FNO120" s="132"/>
      <c r="FNP120" s="132"/>
      <c r="FNQ120" s="132"/>
      <c r="FNR120" s="132"/>
      <c r="FNS120" s="132"/>
      <c r="FNT120" s="132"/>
      <c r="FNU120" s="132"/>
      <c r="FNV120" s="132"/>
      <c r="FNW120" s="132"/>
      <c r="FNX120" s="132"/>
      <c r="FNY120" s="132"/>
      <c r="FNZ120" s="132"/>
      <c r="FOA120" s="132"/>
      <c r="FOB120" s="132"/>
      <c r="FOC120" s="132"/>
      <c r="FOD120" s="132"/>
      <c r="FOE120" s="132"/>
      <c r="FOF120" s="132"/>
      <c r="FOG120" s="132"/>
      <c r="FOH120" s="132"/>
      <c r="FOI120" s="132"/>
      <c r="FOJ120" s="132"/>
      <c r="FOK120" s="132"/>
      <c r="FOL120" s="132"/>
      <c r="FOM120" s="132"/>
      <c r="FON120" s="132"/>
      <c r="FOO120" s="132"/>
      <c r="FOP120" s="132"/>
      <c r="FOQ120" s="132"/>
      <c r="FOR120" s="132"/>
      <c r="FOS120" s="132"/>
      <c r="FOT120" s="132"/>
      <c r="FOU120" s="132"/>
      <c r="FOV120" s="132"/>
      <c r="FOW120" s="132"/>
      <c r="FOX120" s="132"/>
      <c r="FOY120" s="132"/>
      <c r="FOZ120" s="132"/>
      <c r="FPA120" s="132"/>
      <c r="FPB120" s="132"/>
      <c r="FPC120" s="132"/>
      <c r="FPD120" s="132"/>
      <c r="FPE120" s="132"/>
      <c r="FPF120" s="132"/>
      <c r="FPG120" s="132"/>
      <c r="FPH120" s="132"/>
      <c r="FPI120" s="132"/>
      <c r="FPJ120" s="132"/>
      <c r="FPK120" s="132"/>
      <c r="FPL120" s="132"/>
      <c r="FPM120" s="132"/>
      <c r="FPN120" s="132"/>
      <c r="FPO120" s="132"/>
      <c r="FPP120" s="132"/>
      <c r="FPQ120" s="132"/>
      <c r="FPR120" s="132"/>
      <c r="FPS120" s="132"/>
      <c r="FPT120" s="132"/>
      <c r="FPU120" s="132"/>
      <c r="FPV120" s="132"/>
      <c r="FPW120" s="132"/>
      <c r="FPX120" s="132"/>
      <c r="FPY120" s="132"/>
      <c r="FPZ120" s="132"/>
      <c r="FQA120" s="132"/>
      <c r="FQB120" s="132"/>
      <c r="FQC120" s="132"/>
      <c r="FQD120" s="132"/>
      <c r="FQE120" s="132"/>
      <c r="FQF120" s="132"/>
      <c r="FQG120" s="132"/>
      <c r="FQH120" s="132"/>
      <c r="FQI120" s="132"/>
      <c r="FQJ120" s="132"/>
      <c r="FQK120" s="132"/>
      <c r="FQL120" s="132"/>
      <c r="FQM120" s="132"/>
      <c r="FQN120" s="132"/>
      <c r="FQO120" s="132"/>
      <c r="FQP120" s="132"/>
      <c r="FQQ120" s="132"/>
      <c r="FQR120" s="132"/>
      <c r="FQS120" s="132"/>
      <c r="FQT120" s="132"/>
      <c r="FQU120" s="132"/>
      <c r="FQV120" s="132"/>
      <c r="FQW120" s="132"/>
      <c r="FQX120" s="132"/>
      <c r="FQY120" s="132"/>
      <c r="FQZ120" s="132"/>
      <c r="FRA120" s="132"/>
      <c r="FRB120" s="132"/>
      <c r="FRC120" s="132"/>
      <c r="FRD120" s="132"/>
      <c r="FRE120" s="132"/>
      <c r="FRF120" s="132"/>
      <c r="FRG120" s="132"/>
      <c r="FRH120" s="132"/>
      <c r="FRI120" s="132"/>
      <c r="FRJ120" s="132"/>
      <c r="FRK120" s="132"/>
      <c r="FRL120" s="132"/>
      <c r="FRM120" s="132"/>
      <c r="FRN120" s="132"/>
      <c r="FRO120" s="132"/>
      <c r="FRP120" s="132"/>
      <c r="FRQ120" s="132"/>
      <c r="FRR120" s="132"/>
      <c r="FRS120" s="132"/>
      <c r="FRT120" s="132"/>
      <c r="FRU120" s="132"/>
      <c r="FRV120" s="132"/>
      <c r="FRW120" s="132"/>
      <c r="FRX120" s="132"/>
      <c r="FRY120" s="132"/>
      <c r="FRZ120" s="132"/>
      <c r="FSA120" s="132"/>
      <c r="FSB120" s="132"/>
      <c r="FSC120" s="132"/>
      <c r="FSD120" s="132"/>
      <c r="FSE120" s="132"/>
      <c r="FSF120" s="132"/>
      <c r="FSG120" s="132"/>
      <c r="FSH120" s="132"/>
      <c r="FSI120" s="132"/>
      <c r="FSJ120" s="132"/>
      <c r="FSK120" s="132"/>
      <c r="FSL120" s="132"/>
      <c r="FSM120" s="132"/>
      <c r="FSN120" s="132"/>
      <c r="FSO120" s="132"/>
      <c r="FSP120" s="132"/>
      <c r="FSQ120" s="132"/>
      <c r="FSR120" s="132"/>
      <c r="FSS120" s="132"/>
      <c r="FST120" s="132"/>
      <c r="FSU120" s="132"/>
      <c r="FSV120" s="132"/>
      <c r="FSW120" s="132"/>
      <c r="FSX120" s="132"/>
      <c r="FSY120" s="132"/>
      <c r="FSZ120" s="132"/>
      <c r="FTA120" s="132"/>
      <c r="FTB120" s="132"/>
      <c r="FTC120" s="132"/>
      <c r="FTD120" s="132"/>
      <c r="FTE120" s="132"/>
      <c r="FTF120" s="132"/>
      <c r="FTG120" s="132"/>
      <c r="FTH120" s="132"/>
      <c r="FTI120" s="132"/>
      <c r="FTJ120" s="132"/>
      <c r="FTK120" s="132"/>
      <c r="FTL120" s="132"/>
      <c r="FTM120" s="132"/>
      <c r="FTN120" s="132"/>
      <c r="FTO120" s="132"/>
      <c r="FTP120" s="132"/>
      <c r="FTQ120" s="132"/>
      <c r="FTR120" s="132"/>
      <c r="FTS120" s="132"/>
      <c r="FTT120" s="132"/>
      <c r="FTU120" s="132"/>
      <c r="FTV120" s="132"/>
      <c r="FTW120" s="132"/>
      <c r="FTX120" s="132"/>
      <c r="FTY120" s="132"/>
      <c r="FTZ120" s="132"/>
      <c r="FUA120" s="132"/>
      <c r="FUB120" s="132"/>
      <c r="FUC120" s="132"/>
      <c r="FUD120" s="132"/>
      <c r="FUE120" s="132"/>
      <c r="FUF120" s="132"/>
      <c r="FUG120" s="132"/>
      <c r="FUH120" s="132"/>
      <c r="FUI120" s="132"/>
      <c r="FUJ120" s="132"/>
      <c r="FUK120" s="132"/>
      <c r="FUL120" s="132"/>
      <c r="FUM120" s="132"/>
      <c r="FUN120" s="132"/>
      <c r="FUO120" s="132"/>
      <c r="FUP120" s="132"/>
      <c r="FUQ120" s="132"/>
      <c r="FUR120" s="132"/>
      <c r="FUS120" s="132"/>
      <c r="FUT120" s="132"/>
      <c r="FUU120" s="132"/>
      <c r="FUV120" s="132"/>
      <c r="FUW120" s="132"/>
      <c r="FUX120" s="132"/>
      <c r="FUY120" s="132"/>
      <c r="FUZ120" s="132"/>
      <c r="FVA120" s="132"/>
      <c r="FVB120" s="132"/>
      <c r="FVC120" s="132"/>
      <c r="FVD120" s="132"/>
      <c r="FVE120" s="132"/>
      <c r="FVF120" s="132"/>
      <c r="FVG120" s="132"/>
      <c r="FVH120" s="132"/>
      <c r="FVI120" s="132"/>
      <c r="FVJ120" s="132"/>
      <c r="FVK120" s="132"/>
      <c r="FVL120" s="132"/>
      <c r="FVM120" s="132"/>
      <c r="FVN120" s="132"/>
      <c r="FVO120" s="132"/>
      <c r="FVP120" s="132"/>
      <c r="FVQ120" s="132"/>
      <c r="FVR120" s="132"/>
      <c r="FVS120" s="132"/>
      <c r="FVT120" s="132"/>
      <c r="FVU120" s="132"/>
      <c r="FVV120" s="132"/>
      <c r="FVW120" s="132"/>
      <c r="FVX120" s="132"/>
      <c r="FVY120" s="132"/>
      <c r="FVZ120" s="132"/>
      <c r="FWA120" s="132"/>
      <c r="FWB120" s="132"/>
      <c r="FWC120" s="132"/>
      <c r="FWD120" s="132"/>
      <c r="FWE120" s="132"/>
      <c r="FWF120" s="132"/>
      <c r="FWG120" s="132"/>
      <c r="FWH120" s="132"/>
      <c r="FWI120" s="132"/>
      <c r="FWJ120" s="132"/>
      <c r="FWK120" s="132"/>
      <c r="FWL120" s="132"/>
      <c r="FWM120" s="132"/>
      <c r="FWN120" s="132"/>
      <c r="FWO120" s="132"/>
      <c r="FWP120" s="132"/>
      <c r="FWQ120" s="132"/>
      <c r="FWR120" s="132"/>
      <c r="FWS120" s="132"/>
      <c r="FWT120" s="132"/>
      <c r="FWU120" s="132"/>
      <c r="FWV120" s="132"/>
      <c r="FWW120" s="132"/>
      <c r="FWX120" s="132"/>
      <c r="FWY120" s="132"/>
      <c r="FWZ120" s="132"/>
      <c r="FXA120" s="132"/>
      <c r="FXB120" s="132"/>
      <c r="FXC120" s="132"/>
      <c r="FXD120" s="132"/>
      <c r="FXE120" s="132"/>
      <c r="FXF120" s="132"/>
      <c r="FXG120" s="132"/>
      <c r="FXH120" s="132"/>
      <c r="FXI120" s="132"/>
      <c r="FXJ120" s="132"/>
      <c r="FXK120" s="132"/>
      <c r="FXL120" s="132"/>
      <c r="FXM120" s="132"/>
      <c r="FXN120" s="132"/>
      <c r="FXO120" s="132"/>
      <c r="FXP120" s="132"/>
      <c r="FXQ120" s="132"/>
      <c r="FXR120" s="132"/>
      <c r="FXS120" s="132"/>
      <c r="FXT120" s="132"/>
      <c r="FXU120" s="132"/>
      <c r="FXV120" s="132"/>
      <c r="FXW120" s="132"/>
      <c r="FXX120" s="132"/>
      <c r="FXY120" s="132"/>
      <c r="FXZ120" s="132"/>
      <c r="FYA120" s="132"/>
      <c r="FYB120" s="132"/>
      <c r="FYC120" s="132"/>
      <c r="FYD120" s="132"/>
      <c r="FYE120" s="132"/>
      <c r="FYF120" s="132"/>
      <c r="FYG120" s="132"/>
      <c r="FYH120" s="132"/>
      <c r="FYI120" s="132"/>
      <c r="FYJ120" s="132"/>
      <c r="FYK120" s="132"/>
      <c r="FYL120" s="132"/>
      <c r="FYM120" s="132"/>
      <c r="FYN120" s="132"/>
      <c r="FYO120" s="132"/>
      <c r="FYP120" s="132"/>
      <c r="FYQ120" s="132"/>
      <c r="FYR120" s="132"/>
      <c r="FYS120" s="132"/>
      <c r="FYT120" s="132"/>
      <c r="FYU120" s="132"/>
      <c r="FYV120" s="132"/>
      <c r="FYW120" s="132"/>
      <c r="FYX120" s="132"/>
      <c r="FYY120" s="132"/>
      <c r="FYZ120" s="132"/>
      <c r="FZA120" s="132"/>
      <c r="FZB120" s="132"/>
      <c r="FZC120" s="132"/>
      <c r="FZD120" s="132"/>
      <c r="FZE120" s="132"/>
      <c r="FZF120" s="132"/>
      <c r="FZG120" s="132"/>
      <c r="FZH120" s="132"/>
      <c r="FZI120" s="132"/>
      <c r="FZJ120" s="132"/>
      <c r="FZK120" s="132"/>
      <c r="FZL120" s="132"/>
      <c r="FZM120" s="132"/>
      <c r="FZN120" s="132"/>
      <c r="FZO120" s="132"/>
      <c r="FZP120" s="132"/>
      <c r="FZQ120" s="132"/>
      <c r="FZR120" s="132"/>
      <c r="FZS120" s="132"/>
      <c r="FZT120" s="132"/>
      <c r="FZU120" s="132"/>
      <c r="FZV120" s="132"/>
      <c r="FZW120" s="132"/>
      <c r="FZX120" s="132"/>
      <c r="FZY120" s="132"/>
      <c r="FZZ120" s="132"/>
      <c r="GAA120" s="132"/>
      <c r="GAB120" s="132"/>
      <c r="GAC120" s="132"/>
      <c r="GAD120" s="132"/>
      <c r="GAE120" s="132"/>
      <c r="GAF120" s="132"/>
      <c r="GAG120" s="132"/>
      <c r="GAH120" s="132"/>
      <c r="GAI120" s="132"/>
      <c r="GAJ120" s="132"/>
      <c r="GAK120" s="132"/>
      <c r="GAL120" s="132"/>
      <c r="GAM120" s="132"/>
      <c r="GAN120" s="132"/>
      <c r="GAO120" s="132"/>
      <c r="GAP120" s="132"/>
      <c r="GAQ120" s="132"/>
      <c r="GAR120" s="132"/>
      <c r="GAS120" s="132"/>
      <c r="GAT120" s="132"/>
      <c r="GAU120" s="132"/>
      <c r="GAV120" s="132"/>
      <c r="GAW120" s="132"/>
      <c r="GAX120" s="132"/>
      <c r="GAY120" s="132"/>
      <c r="GAZ120" s="132"/>
      <c r="GBA120" s="132"/>
      <c r="GBB120" s="132"/>
      <c r="GBC120" s="132"/>
      <c r="GBD120" s="132"/>
      <c r="GBE120" s="132"/>
      <c r="GBF120" s="132"/>
      <c r="GBG120" s="132"/>
      <c r="GBH120" s="132"/>
      <c r="GBI120" s="132"/>
      <c r="GBJ120" s="132"/>
      <c r="GBK120" s="132"/>
      <c r="GBL120" s="132"/>
      <c r="GBM120" s="132"/>
      <c r="GBN120" s="132"/>
      <c r="GBO120" s="132"/>
      <c r="GBP120" s="132"/>
      <c r="GBQ120" s="132"/>
      <c r="GBR120" s="132"/>
      <c r="GBS120" s="132"/>
      <c r="GBT120" s="132"/>
      <c r="GBU120" s="132"/>
      <c r="GBV120" s="132"/>
      <c r="GBW120" s="132"/>
      <c r="GBX120" s="132"/>
      <c r="GBY120" s="132"/>
      <c r="GBZ120" s="132"/>
      <c r="GCA120" s="132"/>
      <c r="GCB120" s="132"/>
      <c r="GCC120" s="132"/>
      <c r="GCD120" s="132"/>
      <c r="GCE120" s="132"/>
      <c r="GCF120" s="132"/>
      <c r="GCG120" s="132"/>
      <c r="GCH120" s="132"/>
      <c r="GCI120" s="132"/>
      <c r="GCJ120" s="132"/>
      <c r="GCK120" s="132"/>
      <c r="GCL120" s="132"/>
      <c r="GCM120" s="132"/>
      <c r="GCN120" s="132"/>
      <c r="GCO120" s="132"/>
      <c r="GCP120" s="132"/>
      <c r="GCQ120" s="132"/>
      <c r="GCR120" s="132"/>
      <c r="GCS120" s="132"/>
      <c r="GCT120" s="132"/>
      <c r="GCU120" s="132"/>
      <c r="GCV120" s="132"/>
      <c r="GCW120" s="132"/>
      <c r="GCX120" s="132"/>
      <c r="GCY120" s="132"/>
      <c r="GCZ120" s="132"/>
      <c r="GDA120" s="132"/>
      <c r="GDB120" s="132"/>
      <c r="GDC120" s="132"/>
      <c r="GDD120" s="132"/>
      <c r="GDE120" s="132"/>
      <c r="GDF120" s="132"/>
      <c r="GDG120" s="132"/>
      <c r="GDH120" s="132"/>
      <c r="GDI120" s="132"/>
      <c r="GDJ120" s="132"/>
      <c r="GDK120" s="132"/>
      <c r="GDL120" s="132"/>
      <c r="GDM120" s="132"/>
      <c r="GDN120" s="132"/>
      <c r="GDO120" s="132"/>
      <c r="GDP120" s="132"/>
      <c r="GDQ120" s="132"/>
      <c r="GDR120" s="132"/>
      <c r="GDS120" s="132"/>
      <c r="GDT120" s="132"/>
      <c r="GDU120" s="132"/>
      <c r="GDV120" s="132"/>
      <c r="GDW120" s="132"/>
      <c r="GDX120" s="132"/>
      <c r="GDY120" s="132"/>
      <c r="GDZ120" s="132"/>
      <c r="GEA120" s="132"/>
      <c r="GEB120" s="132"/>
      <c r="GEC120" s="132"/>
      <c r="GED120" s="132"/>
      <c r="GEE120" s="132"/>
      <c r="GEF120" s="132"/>
      <c r="GEG120" s="132"/>
      <c r="GEH120" s="132"/>
      <c r="GEI120" s="132"/>
      <c r="GEJ120" s="132"/>
      <c r="GEK120" s="132"/>
      <c r="GEL120" s="132"/>
      <c r="GEM120" s="132"/>
      <c r="GEN120" s="132"/>
      <c r="GEO120" s="132"/>
      <c r="GEP120" s="132"/>
      <c r="GEQ120" s="132"/>
      <c r="GER120" s="132"/>
      <c r="GES120" s="132"/>
      <c r="GET120" s="132"/>
      <c r="GEU120" s="132"/>
      <c r="GEV120" s="132"/>
      <c r="GEW120" s="132"/>
      <c r="GEX120" s="132"/>
      <c r="GEY120" s="132"/>
      <c r="GEZ120" s="132"/>
      <c r="GFA120" s="132"/>
      <c r="GFB120" s="132"/>
      <c r="GFC120" s="132"/>
      <c r="GFD120" s="132"/>
      <c r="GFE120" s="132"/>
      <c r="GFF120" s="132"/>
      <c r="GFG120" s="132"/>
      <c r="GFH120" s="132"/>
      <c r="GFI120" s="132"/>
      <c r="GFJ120" s="132"/>
      <c r="GFK120" s="132"/>
      <c r="GFL120" s="132"/>
      <c r="GFM120" s="132"/>
      <c r="GFN120" s="132"/>
      <c r="GFO120" s="132"/>
      <c r="GFP120" s="132"/>
      <c r="GFQ120" s="132"/>
      <c r="GFR120" s="132"/>
      <c r="GFS120" s="132"/>
      <c r="GFT120" s="132"/>
      <c r="GFU120" s="132"/>
      <c r="GFV120" s="132"/>
      <c r="GFW120" s="132"/>
      <c r="GFX120" s="132"/>
      <c r="GFY120" s="132"/>
      <c r="GFZ120" s="132"/>
      <c r="GGA120" s="132"/>
      <c r="GGB120" s="132"/>
      <c r="GGC120" s="132"/>
      <c r="GGD120" s="132"/>
      <c r="GGE120" s="132"/>
      <c r="GGF120" s="132"/>
      <c r="GGG120" s="132"/>
      <c r="GGH120" s="132"/>
      <c r="GGI120" s="132"/>
      <c r="GGJ120" s="132"/>
      <c r="GGK120" s="132"/>
      <c r="GGL120" s="132"/>
      <c r="GGM120" s="132"/>
      <c r="GGN120" s="132"/>
      <c r="GGO120" s="132"/>
      <c r="GGP120" s="132"/>
      <c r="GGQ120" s="132"/>
      <c r="GGR120" s="132"/>
      <c r="GGS120" s="132"/>
      <c r="GGT120" s="132"/>
      <c r="GGU120" s="132"/>
      <c r="GGV120" s="132"/>
      <c r="GGW120" s="132"/>
      <c r="GGX120" s="132"/>
      <c r="GGY120" s="132"/>
      <c r="GGZ120" s="132"/>
      <c r="GHA120" s="132"/>
      <c r="GHB120" s="132"/>
      <c r="GHC120" s="132"/>
      <c r="GHD120" s="132"/>
      <c r="GHE120" s="132"/>
      <c r="GHF120" s="132"/>
      <c r="GHG120" s="132"/>
      <c r="GHH120" s="132"/>
      <c r="GHI120" s="132"/>
      <c r="GHJ120" s="132"/>
      <c r="GHK120" s="132"/>
      <c r="GHL120" s="132"/>
      <c r="GHM120" s="132"/>
      <c r="GHN120" s="132"/>
      <c r="GHO120" s="132"/>
      <c r="GHP120" s="132"/>
      <c r="GHQ120" s="132"/>
      <c r="GHR120" s="132"/>
      <c r="GHS120" s="132"/>
      <c r="GHT120" s="132"/>
      <c r="GHU120" s="132"/>
      <c r="GHV120" s="132"/>
      <c r="GHW120" s="132"/>
      <c r="GHX120" s="132"/>
      <c r="GHY120" s="132"/>
      <c r="GHZ120" s="132"/>
      <c r="GIA120" s="132"/>
      <c r="GIB120" s="132"/>
      <c r="GIC120" s="132"/>
      <c r="GID120" s="132"/>
      <c r="GIE120" s="132"/>
      <c r="GIF120" s="132"/>
      <c r="GIG120" s="132"/>
      <c r="GIH120" s="132"/>
      <c r="GII120" s="132"/>
      <c r="GIJ120" s="132"/>
      <c r="GIK120" s="132"/>
      <c r="GIL120" s="132"/>
      <c r="GIM120" s="132"/>
      <c r="GIN120" s="132"/>
      <c r="GIO120" s="132"/>
      <c r="GIP120" s="132"/>
      <c r="GIQ120" s="132"/>
      <c r="GIR120" s="132"/>
      <c r="GIS120" s="132"/>
      <c r="GIT120" s="132"/>
      <c r="GIU120" s="132"/>
      <c r="GIV120" s="132"/>
      <c r="GIW120" s="132"/>
      <c r="GIX120" s="132"/>
      <c r="GIY120" s="132"/>
      <c r="GIZ120" s="132"/>
      <c r="GJA120" s="132"/>
      <c r="GJB120" s="132"/>
      <c r="GJC120" s="132"/>
      <c r="GJD120" s="132"/>
      <c r="GJE120" s="132"/>
      <c r="GJF120" s="132"/>
      <c r="GJG120" s="132"/>
      <c r="GJH120" s="132"/>
      <c r="GJI120" s="132"/>
      <c r="GJJ120" s="132"/>
      <c r="GJK120" s="132"/>
      <c r="GJL120" s="132"/>
      <c r="GJM120" s="132"/>
      <c r="GJN120" s="132"/>
      <c r="GJO120" s="132"/>
      <c r="GJP120" s="132"/>
      <c r="GJQ120" s="132"/>
      <c r="GJR120" s="132"/>
      <c r="GJS120" s="132"/>
      <c r="GJT120" s="132"/>
      <c r="GJU120" s="132"/>
      <c r="GJV120" s="132"/>
      <c r="GJW120" s="132"/>
      <c r="GJX120" s="132"/>
      <c r="GJY120" s="132"/>
      <c r="GJZ120" s="132"/>
      <c r="GKA120" s="132"/>
      <c r="GKB120" s="132"/>
      <c r="GKC120" s="132"/>
      <c r="GKD120" s="132"/>
      <c r="GKE120" s="132"/>
      <c r="GKF120" s="132"/>
      <c r="GKG120" s="132"/>
      <c r="GKH120" s="132"/>
      <c r="GKI120" s="132"/>
      <c r="GKJ120" s="132"/>
      <c r="GKK120" s="132"/>
      <c r="GKL120" s="132"/>
      <c r="GKM120" s="132"/>
      <c r="GKN120" s="132"/>
      <c r="GKO120" s="132"/>
      <c r="GKP120" s="132"/>
      <c r="GKQ120" s="132"/>
      <c r="GKR120" s="132"/>
      <c r="GKS120" s="132"/>
      <c r="GKT120" s="132"/>
      <c r="GKU120" s="132"/>
      <c r="GKV120" s="132"/>
      <c r="GKW120" s="132"/>
      <c r="GKX120" s="132"/>
      <c r="GKY120" s="132"/>
      <c r="GKZ120" s="132"/>
      <c r="GLA120" s="132"/>
      <c r="GLB120" s="132"/>
      <c r="GLC120" s="132"/>
      <c r="GLD120" s="132"/>
      <c r="GLE120" s="132"/>
      <c r="GLF120" s="132"/>
      <c r="GLG120" s="132"/>
      <c r="GLH120" s="132"/>
      <c r="GLI120" s="132"/>
      <c r="GLJ120" s="132"/>
      <c r="GLK120" s="132"/>
      <c r="GLL120" s="132"/>
      <c r="GLM120" s="132"/>
      <c r="GLN120" s="132"/>
      <c r="GLO120" s="132"/>
      <c r="GLP120" s="132"/>
      <c r="GLQ120" s="132"/>
      <c r="GLR120" s="132"/>
      <c r="GLS120" s="132"/>
      <c r="GLT120" s="132"/>
      <c r="GLU120" s="132"/>
      <c r="GLV120" s="132"/>
      <c r="GLW120" s="132"/>
      <c r="GLX120" s="132"/>
      <c r="GLY120" s="132"/>
      <c r="GLZ120" s="132"/>
      <c r="GMA120" s="132"/>
      <c r="GMB120" s="132"/>
      <c r="GMC120" s="132"/>
      <c r="GMD120" s="132"/>
      <c r="GME120" s="132"/>
      <c r="GMF120" s="132"/>
      <c r="GMG120" s="132"/>
      <c r="GMH120" s="132"/>
      <c r="GMI120" s="132"/>
      <c r="GMJ120" s="132"/>
      <c r="GMK120" s="132"/>
      <c r="GML120" s="132"/>
      <c r="GMM120" s="132"/>
      <c r="GMN120" s="132"/>
      <c r="GMO120" s="132"/>
      <c r="GMP120" s="132"/>
      <c r="GMQ120" s="132"/>
      <c r="GMR120" s="132"/>
      <c r="GMS120" s="132"/>
      <c r="GMT120" s="132"/>
      <c r="GMU120" s="132"/>
      <c r="GMV120" s="132"/>
      <c r="GMW120" s="132"/>
      <c r="GMX120" s="132"/>
      <c r="GMY120" s="132"/>
      <c r="GMZ120" s="132"/>
      <c r="GNA120" s="132"/>
      <c r="GNB120" s="132"/>
      <c r="GNC120" s="132"/>
      <c r="GND120" s="132"/>
      <c r="GNE120" s="132"/>
      <c r="GNF120" s="132"/>
      <c r="GNG120" s="132"/>
      <c r="GNH120" s="132"/>
      <c r="GNI120" s="132"/>
      <c r="GNJ120" s="132"/>
      <c r="GNK120" s="132"/>
      <c r="GNL120" s="132"/>
      <c r="GNM120" s="132"/>
      <c r="GNN120" s="132"/>
      <c r="GNO120" s="132"/>
      <c r="GNP120" s="132"/>
      <c r="GNQ120" s="132"/>
      <c r="GNR120" s="132"/>
      <c r="GNS120" s="132"/>
      <c r="GNT120" s="132"/>
      <c r="GNU120" s="132"/>
      <c r="GNV120" s="132"/>
      <c r="GNW120" s="132"/>
      <c r="GNX120" s="132"/>
      <c r="GNY120" s="132"/>
      <c r="GNZ120" s="132"/>
      <c r="GOA120" s="132"/>
      <c r="GOB120" s="132"/>
      <c r="GOC120" s="132"/>
      <c r="GOD120" s="132"/>
      <c r="GOE120" s="132"/>
      <c r="GOF120" s="132"/>
      <c r="GOG120" s="132"/>
      <c r="GOH120" s="132"/>
      <c r="GOI120" s="132"/>
      <c r="GOJ120" s="132"/>
      <c r="GOK120" s="132"/>
      <c r="GOL120" s="132"/>
      <c r="GOM120" s="132"/>
      <c r="GON120" s="132"/>
      <c r="GOO120" s="132"/>
      <c r="GOP120" s="132"/>
      <c r="GOQ120" s="132"/>
      <c r="GOR120" s="132"/>
      <c r="GOS120" s="132"/>
      <c r="GOT120" s="132"/>
      <c r="GOU120" s="132"/>
      <c r="GOV120" s="132"/>
      <c r="GOW120" s="132"/>
      <c r="GOX120" s="132"/>
      <c r="GOY120" s="132"/>
      <c r="GOZ120" s="132"/>
      <c r="GPA120" s="132"/>
      <c r="GPB120" s="132"/>
      <c r="GPC120" s="132"/>
      <c r="GPD120" s="132"/>
      <c r="GPE120" s="132"/>
      <c r="GPF120" s="132"/>
      <c r="GPG120" s="132"/>
      <c r="GPH120" s="132"/>
      <c r="GPI120" s="132"/>
      <c r="GPJ120" s="132"/>
      <c r="GPK120" s="132"/>
      <c r="GPL120" s="132"/>
      <c r="GPM120" s="132"/>
      <c r="GPN120" s="132"/>
      <c r="GPO120" s="132"/>
      <c r="GPP120" s="132"/>
      <c r="GPQ120" s="132"/>
      <c r="GPR120" s="132"/>
      <c r="GPS120" s="132"/>
      <c r="GPT120" s="132"/>
      <c r="GPU120" s="132"/>
      <c r="GPV120" s="132"/>
      <c r="GPW120" s="132"/>
      <c r="GPX120" s="132"/>
      <c r="GPY120" s="132"/>
      <c r="GPZ120" s="132"/>
      <c r="GQA120" s="132"/>
      <c r="GQB120" s="132"/>
      <c r="GQC120" s="132"/>
      <c r="GQD120" s="132"/>
      <c r="GQE120" s="132"/>
      <c r="GQF120" s="132"/>
      <c r="GQG120" s="132"/>
      <c r="GQH120" s="132"/>
      <c r="GQI120" s="132"/>
      <c r="GQJ120" s="132"/>
      <c r="GQK120" s="132"/>
      <c r="GQL120" s="132"/>
      <c r="GQM120" s="132"/>
      <c r="GQN120" s="132"/>
      <c r="GQO120" s="132"/>
      <c r="GQP120" s="132"/>
      <c r="GQQ120" s="132"/>
      <c r="GQR120" s="132"/>
      <c r="GQS120" s="132"/>
      <c r="GQT120" s="132"/>
      <c r="GQU120" s="132"/>
      <c r="GQV120" s="132"/>
      <c r="GQW120" s="132"/>
      <c r="GQX120" s="132"/>
      <c r="GQY120" s="132"/>
      <c r="GQZ120" s="132"/>
      <c r="GRA120" s="132"/>
      <c r="GRB120" s="132"/>
      <c r="GRC120" s="132"/>
      <c r="GRD120" s="132"/>
      <c r="GRE120" s="132"/>
      <c r="GRF120" s="132"/>
      <c r="GRG120" s="132"/>
      <c r="GRH120" s="132"/>
      <c r="GRI120" s="132"/>
      <c r="GRJ120" s="132"/>
      <c r="GRK120" s="132"/>
      <c r="GRL120" s="132"/>
      <c r="GRM120" s="132"/>
      <c r="GRN120" s="132"/>
      <c r="GRO120" s="132"/>
      <c r="GRP120" s="132"/>
      <c r="GRQ120" s="132"/>
      <c r="GRR120" s="132"/>
      <c r="GRS120" s="132"/>
      <c r="GRT120" s="132"/>
      <c r="GRU120" s="132"/>
      <c r="GRV120" s="132"/>
      <c r="GRW120" s="132"/>
      <c r="GRX120" s="132"/>
      <c r="GRY120" s="132"/>
      <c r="GRZ120" s="132"/>
      <c r="GSA120" s="132"/>
      <c r="GSB120" s="132"/>
      <c r="GSC120" s="132"/>
      <c r="GSD120" s="132"/>
      <c r="GSE120" s="132"/>
      <c r="GSF120" s="132"/>
      <c r="GSG120" s="132"/>
      <c r="GSH120" s="132"/>
      <c r="GSI120" s="132"/>
      <c r="GSJ120" s="132"/>
      <c r="GSK120" s="132"/>
      <c r="GSL120" s="132"/>
      <c r="GSM120" s="132"/>
      <c r="GSN120" s="132"/>
      <c r="GSO120" s="132"/>
      <c r="GSP120" s="132"/>
      <c r="GSQ120" s="132"/>
      <c r="GSR120" s="132"/>
      <c r="GSS120" s="132"/>
      <c r="GST120" s="132"/>
      <c r="GSU120" s="132"/>
      <c r="GSV120" s="132"/>
      <c r="GSW120" s="132"/>
      <c r="GSX120" s="132"/>
      <c r="GSY120" s="132"/>
      <c r="GSZ120" s="132"/>
      <c r="GTA120" s="132"/>
      <c r="GTB120" s="132"/>
      <c r="GTC120" s="132"/>
      <c r="GTD120" s="132"/>
      <c r="GTE120" s="132"/>
      <c r="GTF120" s="132"/>
      <c r="GTG120" s="132"/>
      <c r="GTH120" s="132"/>
      <c r="GTI120" s="132"/>
      <c r="GTJ120" s="132"/>
      <c r="GTK120" s="132"/>
      <c r="GTL120" s="132"/>
      <c r="GTM120" s="132"/>
      <c r="GTN120" s="132"/>
      <c r="GTO120" s="132"/>
      <c r="GTP120" s="132"/>
      <c r="GTQ120" s="132"/>
      <c r="GTR120" s="132"/>
      <c r="GTS120" s="132"/>
      <c r="GTT120" s="132"/>
      <c r="GTU120" s="132"/>
      <c r="GTV120" s="132"/>
      <c r="GTW120" s="132"/>
      <c r="GTX120" s="132"/>
      <c r="GTY120" s="132"/>
      <c r="GTZ120" s="132"/>
      <c r="GUA120" s="132"/>
      <c r="GUB120" s="132"/>
      <c r="GUC120" s="132"/>
      <c r="GUD120" s="132"/>
      <c r="GUE120" s="132"/>
      <c r="GUF120" s="132"/>
      <c r="GUG120" s="132"/>
      <c r="GUH120" s="132"/>
      <c r="GUI120" s="132"/>
      <c r="GUJ120" s="132"/>
      <c r="GUK120" s="132"/>
      <c r="GUL120" s="132"/>
      <c r="GUM120" s="132"/>
      <c r="GUN120" s="132"/>
      <c r="GUO120" s="132"/>
      <c r="GUP120" s="132"/>
      <c r="GUQ120" s="132"/>
      <c r="GUR120" s="132"/>
      <c r="GUS120" s="132"/>
      <c r="GUT120" s="132"/>
      <c r="GUU120" s="132"/>
      <c r="GUV120" s="132"/>
      <c r="GUW120" s="132"/>
      <c r="GUX120" s="132"/>
      <c r="GUY120" s="132"/>
      <c r="GUZ120" s="132"/>
      <c r="GVA120" s="132"/>
      <c r="GVB120" s="132"/>
      <c r="GVC120" s="132"/>
      <c r="GVD120" s="132"/>
      <c r="GVE120" s="132"/>
      <c r="GVF120" s="132"/>
      <c r="GVG120" s="132"/>
      <c r="GVH120" s="132"/>
      <c r="GVI120" s="132"/>
      <c r="GVJ120" s="132"/>
      <c r="GVK120" s="132"/>
      <c r="GVL120" s="132"/>
      <c r="GVM120" s="132"/>
      <c r="GVN120" s="132"/>
      <c r="GVO120" s="132"/>
      <c r="GVP120" s="132"/>
      <c r="GVQ120" s="132"/>
      <c r="GVR120" s="132"/>
      <c r="GVS120" s="132"/>
      <c r="GVT120" s="132"/>
      <c r="GVU120" s="132"/>
      <c r="GVV120" s="132"/>
      <c r="GVW120" s="132"/>
      <c r="GVX120" s="132"/>
      <c r="GVY120" s="132"/>
      <c r="GVZ120" s="132"/>
      <c r="GWA120" s="132"/>
      <c r="GWB120" s="132"/>
      <c r="GWC120" s="132"/>
      <c r="GWD120" s="132"/>
      <c r="GWE120" s="132"/>
      <c r="GWF120" s="132"/>
      <c r="GWG120" s="132"/>
      <c r="GWH120" s="132"/>
      <c r="GWI120" s="132"/>
      <c r="GWJ120" s="132"/>
      <c r="GWK120" s="132"/>
      <c r="GWL120" s="132"/>
      <c r="GWM120" s="132"/>
      <c r="GWN120" s="132"/>
      <c r="GWO120" s="132"/>
      <c r="GWP120" s="132"/>
      <c r="GWQ120" s="132"/>
      <c r="GWR120" s="132"/>
      <c r="GWS120" s="132"/>
      <c r="GWT120" s="132"/>
      <c r="GWU120" s="132"/>
      <c r="GWV120" s="132"/>
      <c r="GWW120" s="132"/>
      <c r="GWX120" s="132"/>
      <c r="GWY120" s="132"/>
      <c r="GWZ120" s="132"/>
      <c r="GXA120" s="132"/>
      <c r="GXB120" s="132"/>
      <c r="GXC120" s="132"/>
      <c r="GXD120" s="132"/>
      <c r="GXE120" s="132"/>
      <c r="GXF120" s="132"/>
      <c r="GXG120" s="132"/>
      <c r="GXH120" s="132"/>
      <c r="GXI120" s="132"/>
      <c r="GXJ120" s="132"/>
      <c r="GXK120" s="132"/>
      <c r="GXL120" s="132"/>
      <c r="GXM120" s="132"/>
      <c r="GXN120" s="132"/>
      <c r="GXO120" s="132"/>
      <c r="GXP120" s="132"/>
      <c r="GXQ120" s="132"/>
      <c r="GXR120" s="132"/>
      <c r="GXS120" s="132"/>
      <c r="GXT120" s="132"/>
      <c r="GXU120" s="132"/>
      <c r="GXV120" s="132"/>
      <c r="GXW120" s="132"/>
      <c r="GXX120" s="132"/>
      <c r="GXY120" s="132"/>
      <c r="GXZ120" s="132"/>
      <c r="GYA120" s="132"/>
      <c r="GYB120" s="132"/>
      <c r="GYC120" s="132"/>
      <c r="GYD120" s="132"/>
      <c r="GYE120" s="132"/>
      <c r="GYF120" s="132"/>
      <c r="GYG120" s="132"/>
      <c r="GYH120" s="132"/>
      <c r="GYI120" s="132"/>
      <c r="GYJ120" s="132"/>
      <c r="GYK120" s="132"/>
      <c r="GYL120" s="132"/>
      <c r="GYM120" s="132"/>
      <c r="GYN120" s="132"/>
      <c r="GYO120" s="132"/>
      <c r="GYP120" s="132"/>
      <c r="GYQ120" s="132"/>
      <c r="GYR120" s="132"/>
      <c r="GYS120" s="132"/>
      <c r="GYT120" s="132"/>
      <c r="GYU120" s="132"/>
      <c r="GYV120" s="132"/>
      <c r="GYW120" s="132"/>
      <c r="GYX120" s="132"/>
      <c r="GYY120" s="132"/>
      <c r="GYZ120" s="132"/>
      <c r="GZA120" s="132"/>
      <c r="GZB120" s="132"/>
      <c r="GZC120" s="132"/>
      <c r="GZD120" s="132"/>
      <c r="GZE120" s="132"/>
      <c r="GZF120" s="132"/>
      <c r="GZG120" s="132"/>
      <c r="GZH120" s="132"/>
      <c r="GZI120" s="132"/>
      <c r="GZJ120" s="132"/>
      <c r="GZK120" s="132"/>
      <c r="GZL120" s="132"/>
      <c r="GZM120" s="132"/>
      <c r="GZN120" s="132"/>
      <c r="GZO120" s="132"/>
      <c r="GZP120" s="132"/>
      <c r="GZQ120" s="132"/>
      <c r="GZR120" s="132"/>
      <c r="GZS120" s="132"/>
      <c r="GZT120" s="132"/>
      <c r="GZU120" s="132"/>
      <c r="GZV120" s="132"/>
      <c r="GZW120" s="132"/>
      <c r="GZX120" s="132"/>
      <c r="GZY120" s="132"/>
      <c r="GZZ120" s="132"/>
      <c r="HAA120" s="132"/>
      <c r="HAB120" s="132"/>
      <c r="HAC120" s="132"/>
      <c r="HAD120" s="132"/>
      <c r="HAE120" s="132"/>
      <c r="HAF120" s="132"/>
      <c r="HAG120" s="132"/>
      <c r="HAH120" s="132"/>
      <c r="HAI120" s="132"/>
      <c r="HAJ120" s="132"/>
      <c r="HAK120" s="132"/>
      <c r="HAL120" s="132"/>
      <c r="HAM120" s="132"/>
      <c r="HAN120" s="132"/>
      <c r="HAO120" s="132"/>
      <c r="HAP120" s="132"/>
      <c r="HAQ120" s="132"/>
      <c r="HAR120" s="132"/>
      <c r="HAS120" s="132"/>
      <c r="HAT120" s="132"/>
      <c r="HAU120" s="132"/>
      <c r="HAV120" s="132"/>
      <c r="HAW120" s="132"/>
      <c r="HAX120" s="132"/>
      <c r="HAY120" s="132"/>
      <c r="HAZ120" s="132"/>
      <c r="HBA120" s="132"/>
      <c r="HBB120" s="132"/>
      <c r="HBC120" s="132"/>
      <c r="HBD120" s="132"/>
      <c r="HBE120" s="132"/>
      <c r="HBF120" s="132"/>
      <c r="HBG120" s="132"/>
      <c r="HBH120" s="132"/>
      <c r="HBI120" s="132"/>
      <c r="HBJ120" s="132"/>
      <c r="HBK120" s="132"/>
      <c r="HBL120" s="132"/>
      <c r="HBM120" s="132"/>
      <c r="HBN120" s="132"/>
      <c r="HBO120" s="132"/>
      <c r="HBP120" s="132"/>
      <c r="HBQ120" s="132"/>
      <c r="HBR120" s="132"/>
      <c r="HBS120" s="132"/>
      <c r="HBT120" s="132"/>
      <c r="HBU120" s="132"/>
      <c r="HBV120" s="132"/>
      <c r="HBW120" s="132"/>
      <c r="HBX120" s="132"/>
      <c r="HBY120" s="132"/>
      <c r="HBZ120" s="132"/>
      <c r="HCA120" s="132"/>
      <c r="HCB120" s="132"/>
      <c r="HCC120" s="132"/>
      <c r="HCD120" s="132"/>
      <c r="HCE120" s="132"/>
      <c r="HCF120" s="132"/>
      <c r="HCG120" s="132"/>
      <c r="HCH120" s="132"/>
      <c r="HCI120" s="132"/>
      <c r="HCJ120" s="132"/>
      <c r="HCK120" s="132"/>
      <c r="HCL120" s="132"/>
      <c r="HCM120" s="132"/>
      <c r="HCN120" s="132"/>
      <c r="HCO120" s="132"/>
      <c r="HCP120" s="132"/>
      <c r="HCQ120" s="132"/>
      <c r="HCR120" s="132"/>
      <c r="HCS120" s="132"/>
      <c r="HCT120" s="132"/>
      <c r="HCU120" s="132"/>
      <c r="HCV120" s="132"/>
      <c r="HCW120" s="132"/>
      <c r="HCX120" s="132"/>
      <c r="HCY120" s="132"/>
      <c r="HCZ120" s="132"/>
      <c r="HDA120" s="132"/>
      <c r="HDB120" s="132"/>
      <c r="HDC120" s="132"/>
      <c r="HDD120" s="132"/>
      <c r="HDE120" s="132"/>
      <c r="HDF120" s="132"/>
      <c r="HDG120" s="132"/>
      <c r="HDH120" s="132"/>
      <c r="HDI120" s="132"/>
      <c r="HDJ120" s="132"/>
      <c r="HDK120" s="132"/>
      <c r="HDL120" s="132"/>
      <c r="HDM120" s="132"/>
      <c r="HDN120" s="132"/>
      <c r="HDO120" s="132"/>
      <c r="HDP120" s="132"/>
      <c r="HDQ120" s="132"/>
      <c r="HDR120" s="132"/>
      <c r="HDS120" s="132"/>
      <c r="HDT120" s="132"/>
      <c r="HDU120" s="132"/>
      <c r="HDV120" s="132"/>
      <c r="HDW120" s="132"/>
      <c r="HDX120" s="132"/>
      <c r="HDY120" s="132"/>
      <c r="HDZ120" s="132"/>
      <c r="HEA120" s="132"/>
      <c r="HEB120" s="132"/>
      <c r="HEC120" s="132"/>
      <c r="HED120" s="132"/>
      <c r="HEE120" s="132"/>
      <c r="HEF120" s="132"/>
      <c r="HEG120" s="132"/>
      <c r="HEH120" s="132"/>
      <c r="HEI120" s="132"/>
      <c r="HEJ120" s="132"/>
      <c r="HEK120" s="132"/>
      <c r="HEL120" s="132"/>
      <c r="HEM120" s="132"/>
      <c r="HEN120" s="132"/>
      <c r="HEO120" s="132"/>
      <c r="HEP120" s="132"/>
      <c r="HEQ120" s="132"/>
      <c r="HER120" s="132"/>
      <c r="HES120" s="132"/>
      <c r="HET120" s="132"/>
      <c r="HEU120" s="132"/>
      <c r="HEV120" s="132"/>
      <c r="HEW120" s="132"/>
      <c r="HEX120" s="132"/>
      <c r="HEY120" s="132"/>
      <c r="HEZ120" s="132"/>
      <c r="HFA120" s="132"/>
      <c r="HFB120" s="132"/>
      <c r="HFC120" s="132"/>
      <c r="HFD120" s="132"/>
      <c r="HFE120" s="132"/>
      <c r="HFF120" s="132"/>
      <c r="HFG120" s="132"/>
      <c r="HFH120" s="132"/>
      <c r="HFI120" s="132"/>
      <c r="HFJ120" s="132"/>
      <c r="HFK120" s="132"/>
      <c r="HFL120" s="132"/>
      <c r="HFM120" s="132"/>
      <c r="HFN120" s="132"/>
      <c r="HFO120" s="132"/>
      <c r="HFP120" s="132"/>
      <c r="HFQ120" s="132"/>
      <c r="HFR120" s="132"/>
      <c r="HFS120" s="132"/>
      <c r="HFT120" s="132"/>
      <c r="HFU120" s="132"/>
      <c r="HFV120" s="132"/>
      <c r="HFW120" s="132"/>
      <c r="HFX120" s="132"/>
      <c r="HFY120" s="132"/>
      <c r="HFZ120" s="132"/>
      <c r="HGA120" s="132"/>
      <c r="HGB120" s="132"/>
      <c r="HGC120" s="132"/>
      <c r="HGD120" s="132"/>
      <c r="HGE120" s="132"/>
      <c r="HGF120" s="132"/>
      <c r="HGG120" s="132"/>
      <c r="HGH120" s="132"/>
      <c r="HGI120" s="132"/>
      <c r="HGJ120" s="132"/>
      <c r="HGK120" s="132"/>
      <c r="HGL120" s="132"/>
      <c r="HGM120" s="132"/>
      <c r="HGN120" s="132"/>
      <c r="HGO120" s="132"/>
      <c r="HGP120" s="132"/>
      <c r="HGQ120" s="132"/>
      <c r="HGR120" s="132"/>
      <c r="HGS120" s="132"/>
      <c r="HGT120" s="132"/>
      <c r="HGU120" s="132"/>
      <c r="HGV120" s="132"/>
      <c r="HGW120" s="132"/>
      <c r="HGX120" s="132"/>
      <c r="HGY120" s="132"/>
      <c r="HGZ120" s="132"/>
      <c r="HHA120" s="132"/>
      <c r="HHB120" s="132"/>
      <c r="HHC120" s="132"/>
      <c r="HHD120" s="132"/>
      <c r="HHE120" s="132"/>
      <c r="HHF120" s="132"/>
      <c r="HHG120" s="132"/>
      <c r="HHH120" s="132"/>
      <c r="HHI120" s="132"/>
      <c r="HHJ120" s="132"/>
      <c r="HHK120" s="132"/>
      <c r="HHL120" s="132"/>
      <c r="HHM120" s="132"/>
      <c r="HHN120" s="132"/>
      <c r="HHO120" s="132"/>
      <c r="HHP120" s="132"/>
      <c r="HHQ120" s="132"/>
      <c r="HHR120" s="132"/>
      <c r="HHS120" s="132"/>
      <c r="HHT120" s="132"/>
      <c r="HHU120" s="132"/>
      <c r="HHV120" s="132"/>
      <c r="HHW120" s="132"/>
      <c r="HHX120" s="132"/>
      <c r="HHY120" s="132"/>
      <c r="HHZ120" s="132"/>
      <c r="HIA120" s="132"/>
      <c r="HIB120" s="132"/>
      <c r="HIC120" s="132"/>
      <c r="HID120" s="132"/>
      <c r="HIE120" s="132"/>
      <c r="HIF120" s="132"/>
      <c r="HIG120" s="132"/>
      <c r="HIH120" s="132"/>
      <c r="HII120" s="132"/>
      <c r="HIJ120" s="132"/>
      <c r="HIK120" s="132"/>
      <c r="HIL120" s="132"/>
      <c r="HIM120" s="132"/>
      <c r="HIN120" s="132"/>
      <c r="HIO120" s="132"/>
      <c r="HIP120" s="132"/>
      <c r="HIQ120" s="132"/>
      <c r="HIR120" s="132"/>
      <c r="HIS120" s="132"/>
      <c r="HIT120" s="132"/>
      <c r="HIU120" s="132"/>
      <c r="HIV120" s="132"/>
      <c r="HIW120" s="132"/>
      <c r="HIX120" s="132"/>
      <c r="HIY120" s="132"/>
      <c r="HIZ120" s="132"/>
      <c r="HJA120" s="132"/>
      <c r="HJB120" s="132"/>
      <c r="HJC120" s="132"/>
      <c r="HJD120" s="132"/>
      <c r="HJE120" s="132"/>
      <c r="HJF120" s="132"/>
      <c r="HJG120" s="132"/>
      <c r="HJH120" s="132"/>
      <c r="HJI120" s="132"/>
      <c r="HJJ120" s="132"/>
      <c r="HJK120" s="132"/>
      <c r="HJL120" s="132"/>
      <c r="HJM120" s="132"/>
      <c r="HJN120" s="132"/>
      <c r="HJO120" s="132"/>
      <c r="HJP120" s="132"/>
      <c r="HJQ120" s="132"/>
      <c r="HJR120" s="132"/>
      <c r="HJS120" s="132"/>
      <c r="HJT120" s="132"/>
      <c r="HJU120" s="132"/>
      <c r="HJV120" s="132"/>
      <c r="HJW120" s="132"/>
      <c r="HJX120" s="132"/>
      <c r="HJY120" s="132"/>
      <c r="HJZ120" s="132"/>
      <c r="HKA120" s="132"/>
      <c r="HKB120" s="132"/>
      <c r="HKC120" s="132"/>
      <c r="HKD120" s="132"/>
      <c r="HKE120" s="132"/>
      <c r="HKF120" s="132"/>
      <c r="HKG120" s="132"/>
      <c r="HKH120" s="132"/>
      <c r="HKI120" s="132"/>
      <c r="HKJ120" s="132"/>
      <c r="HKK120" s="132"/>
      <c r="HKL120" s="132"/>
      <c r="HKM120" s="132"/>
      <c r="HKN120" s="132"/>
      <c r="HKO120" s="132"/>
      <c r="HKP120" s="132"/>
      <c r="HKQ120" s="132"/>
      <c r="HKR120" s="132"/>
      <c r="HKS120" s="132"/>
      <c r="HKT120" s="132"/>
      <c r="HKU120" s="132"/>
      <c r="HKV120" s="132"/>
      <c r="HKW120" s="132"/>
      <c r="HKX120" s="132"/>
      <c r="HKY120" s="132"/>
      <c r="HKZ120" s="132"/>
      <c r="HLA120" s="132"/>
      <c r="HLB120" s="132"/>
      <c r="HLC120" s="132"/>
      <c r="HLD120" s="132"/>
      <c r="HLE120" s="132"/>
      <c r="HLF120" s="132"/>
      <c r="HLG120" s="132"/>
      <c r="HLH120" s="132"/>
      <c r="HLI120" s="132"/>
      <c r="HLJ120" s="132"/>
      <c r="HLK120" s="132"/>
      <c r="HLL120" s="132"/>
      <c r="HLM120" s="132"/>
      <c r="HLN120" s="132"/>
      <c r="HLO120" s="132"/>
      <c r="HLP120" s="132"/>
      <c r="HLQ120" s="132"/>
      <c r="HLR120" s="132"/>
      <c r="HLS120" s="132"/>
      <c r="HLT120" s="132"/>
      <c r="HLU120" s="132"/>
      <c r="HLV120" s="132"/>
      <c r="HLW120" s="132"/>
      <c r="HLX120" s="132"/>
      <c r="HLY120" s="132"/>
      <c r="HLZ120" s="132"/>
      <c r="HMA120" s="132"/>
      <c r="HMB120" s="132"/>
      <c r="HMC120" s="132"/>
      <c r="HMD120" s="132"/>
      <c r="HME120" s="132"/>
      <c r="HMF120" s="132"/>
      <c r="HMG120" s="132"/>
      <c r="HMH120" s="132"/>
      <c r="HMI120" s="132"/>
      <c r="HMJ120" s="132"/>
      <c r="HMK120" s="132"/>
      <c r="HML120" s="132"/>
      <c r="HMM120" s="132"/>
      <c r="HMN120" s="132"/>
      <c r="HMO120" s="132"/>
      <c r="HMP120" s="132"/>
      <c r="HMQ120" s="132"/>
      <c r="HMR120" s="132"/>
      <c r="HMS120" s="132"/>
      <c r="HMT120" s="132"/>
      <c r="HMU120" s="132"/>
      <c r="HMV120" s="132"/>
      <c r="HMW120" s="132"/>
      <c r="HMX120" s="132"/>
      <c r="HMY120" s="132"/>
      <c r="HMZ120" s="132"/>
      <c r="HNA120" s="132"/>
      <c r="HNB120" s="132"/>
      <c r="HNC120" s="132"/>
      <c r="HND120" s="132"/>
      <c r="HNE120" s="132"/>
      <c r="HNF120" s="132"/>
      <c r="HNG120" s="132"/>
      <c r="HNH120" s="132"/>
      <c r="HNI120" s="132"/>
      <c r="HNJ120" s="132"/>
      <c r="HNK120" s="132"/>
      <c r="HNL120" s="132"/>
      <c r="HNM120" s="132"/>
      <c r="HNN120" s="132"/>
      <c r="HNO120" s="132"/>
      <c r="HNP120" s="132"/>
      <c r="HNQ120" s="132"/>
      <c r="HNR120" s="132"/>
      <c r="HNS120" s="132"/>
      <c r="HNT120" s="132"/>
      <c r="HNU120" s="132"/>
      <c r="HNV120" s="132"/>
      <c r="HNW120" s="132"/>
      <c r="HNX120" s="132"/>
      <c r="HNY120" s="132"/>
      <c r="HNZ120" s="132"/>
      <c r="HOA120" s="132"/>
      <c r="HOB120" s="132"/>
      <c r="HOC120" s="132"/>
      <c r="HOD120" s="132"/>
      <c r="HOE120" s="132"/>
      <c r="HOF120" s="132"/>
      <c r="HOG120" s="132"/>
      <c r="HOH120" s="132"/>
      <c r="HOI120" s="132"/>
      <c r="HOJ120" s="132"/>
      <c r="HOK120" s="132"/>
      <c r="HOL120" s="132"/>
      <c r="HOM120" s="132"/>
      <c r="HON120" s="132"/>
      <c r="HOO120" s="132"/>
      <c r="HOP120" s="132"/>
      <c r="HOQ120" s="132"/>
      <c r="HOR120" s="132"/>
      <c r="HOS120" s="132"/>
      <c r="HOT120" s="132"/>
      <c r="HOU120" s="132"/>
      <c r="HOV120" s="132"/>
      <c r="HOW120" s="132"/>
      <c r="HOX120" s="132"/>
      <c r="HOY120" s="132"/>
      <c r="HOZ120" s="132"/>
      <c r="HPA120" s="132"/>
      <c r="HPB120" s="132"/>
      <c r="HPC120" s="132"/>
      <c r="HPD120" s="132"/>
      <c r="HPE120" s="132"/>
      <c r="HPF120" s="132"/>
      <c r="HPG120" s="132"/>
      <c r="HPH120" s="132"/>
      <c r="HPI120" s="132"/>
      <c r="HPJ120" s="132"/>
      <c r="HPK120" s="132"/>
      <c r="HPL120" s="132"/>
      <c r="HPM120" s="132"/>
      <c r="HPN120" s="132"/>
      <c r="HPO120" s="132"/>
      <c r="HPP120" s="132"/>
      <c r="HPQ120" s="132"/>
      <c r="HPR120" s="132"/>
      <c r="HPS120" s="132"/>
      <c r="HPT120" s="132"/>
      <c r="HPU120" s="132"/>
      <c r="HPV120" s="132"/>
      <c r="HPW120" s="132"/>
      <c r="HPX120" s="132"/>
      <c r="HPY120" s="132"/>
      <c r="HPZ120" s="132"/>
      <c r="HQA120" s="132"/>
      <c r="HQB120" s="132"/>
      <c r="HQC120" s="132"/>
      <c r="HQD120" s="132"/>
      <c r="HQE120" s="132"/>
      <c r="HQF120" s="132"/>
      <c r="HQG120" s="132"/>
      <c r="HQH120" s="132"/>
      <c r="HQI120" s="132"/>
      <c r="HQJ120" s="132"/>
      <c r="HQK120" s="132"/>
      <c r="HQL120" s="132"/>
      <c r="HQM120" s="132"/>
      <c r="HQN120" s="132"/>
      <c r="HQO120" s="132"/>
      <c r="HQP120" s="132"/>
      <c r="HQQ120" s="132"/>
      <c r="HQR120" s="132"/>
      <c r="HQS120" s="132"/>
      <c r="HQT120" s="132"/>
      <c r="HQU120" s="132"/>
      <c r="HQV120" s="132"/>
      <c r="HQW120" s="132"/>
      <c r="HQX120" s="132"/>
      <c r="HQY120" s="132"/>
      <c r="HQZ120" s="132"/>
      <c r="HRA120" s="132"/>
      <c r="HRB120" s="132"/>
      <c r="HRC120" s="132"/>
      <c r="HRD120" s="132"/>
      <c r="HRE120" s="132"/>
      <c r="HRF120" s="132"/>
      <c r="HRG120" s="132"/>
      <c r="HRH120" s="132"/>
      <c r="HRI120" s="132"/>
      <c r="HRJ120" s="132"/>
      <c r="HRK120" s="132"/>
      <c r="HRL120" s="132"/>
      <c r="HRM120" s="132"/>
      <c r="HRN120" s="132"/>
      <c r="HRO120" s="132"/>
      <c r="HRP120" s="132"/>
      <c r="HRQ120" s="132"/>
      <c r="HRR120" s="132"/>
      <c r="HRS120" s="132"/>
      <c r="HRT120" s="132"/>
      <c r="HRU120" s="132"/>
      <c r="HRV120" s="132"/>
      <c r="HRW120" s="132"/>
      <c r="HRX120" s="132"/>
      <c r="HRY120" s="132"/>
      <c r="HRZ120" s="132"/>
      <c r="HSA120" s="132"/>
      <c r="HSB120" s="132"/>
      <c r="HSC120" s="132"/>
      <c r="HSD120" s="132"/>
      <c r="HSE120" s="132"/>
      <c r="HSF120" s="132"/>
      <c r="HSG120" s="132"/>
      <c r="HSH120" s="132"/>
      <c r="HSI120" s="132"/>
      <c r="HSJ120" s="132"/>
      <c r="HSK120" s="132"/>
      <c r="HSL120" s="132"/>
      <c r="HSM120" s="132"/>
      <c r="HSN120" s="132"/>
      <c r="HSO120" s="132"/>
      <c r="HSP120" s="132"/>
      <c r="HSQ120" s="132"/>
      <c r="HSR120" s="132"/>
      <c r="HSS120" s="132"/>
      <c r="HST120" s="132"/>
      <c r="HSU120" s="132"/>
      <c r="HSV120" s="132"/>
      <c r="HSW120" s="132"/>
      <c r="HSX120" s="132"/>
      <c r="HSY120" s="132"/>
      <c r="HSZ120" s="132"/>
      <c r="HTA120" s="132"/>
      <c r="HTB120" s="132"/>
      <c r="HTC120" s="132"/>
      <c r="HTD120" s="132"/>
      <c r="HTE120" s="132"/>
      <c r="HTF120" s="132"/>
      <c r="HTG120" s="132"/>
      <c r="HTH120" s="132"/>
      <c r="HTI120" s="132"/>
      <c r="HTJ120" s="132"/>
      <c r="HTK120" s="132"/>
      <c r="HTL120" s="132"/>
      <c r="HTM120" s="132"/>
      <c r="HTN120" s="132"/>
      <c r="HTO120" s="132"/>
      <c r="HTP120" s="132"/>
      <c r="HTQ120" s="132"/>
      <c r="HTR120" s="132"/>
      <c r="HTS120" s="132"/>
      <c r="HTT120" s="132"/>
      <c r="HTU120" s="132"/>
      <c r="HTV120" s="132"/>
      <c r="HTW120" s="132"/>
      <c r="HTX120" s="132"/>
      <c r="HTY120" s="132"/>
      <c r="HTZ120" s="132"/>
      <c r="HUA120" s="132"/>
      <c r="HUB120" s="132"/>
      <c r="HUC120" s="132"/>
      <c r="HUD120" s="132"/>
      <c r="HUE120" s="132"/>
      <c r="HUF120" s="132"/>
      <c r="HUG120" s="132"/>
      <c r="HUH120" s="132"/>
      <c r="HUI120" s="132"/>
      <c r="HUJ120" s="132"/>
      <c r="HUK120" s="132"/>
      <c r="HUL120" s="132"/>
      <c r="HUM120" s="132"/>
      <c r="HUN120" s="132"/>
      <c r="HUO120" s="132"/>
      <c r="HUP120" s="132"/>
      <c r="HUQ120" s="132"/>
      <c r="HUR120" s="132"/>
      <c r="HUS120" s="132"/>
      <c r="HUT120" s="132"/>
      <c r="HUU120" s="132"/>
      <c r="HUV120" s="132"/>
      <c r="HUW120" s="132"/>
      <c r="HUX120" s="132"/>
      <c r="HUY120" s="132"/>
      <c r="HUZ120" s="132"/>
      <c r="HVA120" s="132"/>
      <c r="HVB120" s="132"/>
      <c r="HVC120" s="132"/>
      <c r="HVD120" s="132"/>
      <c r="HVE120" s="132"/>
      <c r="HVF120" s="132"/>
      <c r="HVG120" s="132"/>
      <c r="HVH120" s="132"/>
      <c r="HVI120" s="132"/>
      <c r="HVJ120" s="132"/>
      <c r="HVK120" s="132"/>
      <c r="HVL120" s="132"/>
      <c r="HVM120" s="132"/>
      <c r="HVN120" s="132"/>
      <c r="HVO120" s="132"/>
      <c r="HVP120" s="132"/>
      <c r="HVQ120" s="132"/>
      <c r="HVR120" s="132"/>
      <c r="HVS120" s="132"/>
      <c r="HVT120" s="132"/>
      <c r="HVU120" s="132"/>
      <c r="HVV120" s="132"/>
      <c r="HVW120" s="132"/>
      <c r="HVX120" s="132"/>
      <c r="HVY120" s="132"/>
      <c r="HVZ120" s="132"/>
      <c r="HWA120" s="132"/>
      <c r="HWB120" s="132"/>
      <c r="HWC120" s="132"/>
      <c r="HWD120" s="132"/>
      <c r="HWE120" s="132"/>
      <c r="HWF120" s="132"/>
      <c r="HWG120" s="132"/>
      <c r="HWH120" s="132"/>
      <c r="HWI120" s="132"/>
      <c r="HWJ120" s="132"/>
      <c r="HWK120" s="132"/>
      <c r="HWL120" s="132"/>
      <c r="HWM120" s="132"/>
      <c r="HWN120" s="132"/>
      <c r="HWO120" s="132"/>
      <c r="HWP120" s="132"/>
      <c r="HWQ120" s="132"/>
      <c r="HWR120" s="132"/>
      <c r="HWS120" s="132"/>
      <c r="HWT120" s="132"/>
      <c r="HWU120" s="132"/>
      <c r="HWV120" s="132"/>
      <c r="HWW120" s="132"/>
      <c r="HWX120" s="132"/>
      <c r="HWY120" s="132"/>
      <c r="HWZ120" s="132"/>
      <c r="HXA120" s="132"/>
      <c r="HXB120" s="132"/>
      <c r="HXC120" s="132"/>
      <c r="HXD120" s="132"/>
      <c r="HXE120" s="132"/>
      <c r="HXF120" s="132"/>
      <c r="HXG120" s="132"/>
      <c r="HXH120" s="132"/>
      <c r="HXI120" s="132"/>
      <c r="HXJ120" s="132"/>
      <c r="HXK120" s="132"/>
      <c r="HXL120" s="132"/>
      <c r="HXM120" s="132"/>
      <c r="HXN120" s="132"/>
      <c r="HXO120" s="132"/>
      <c r="HXP120" s="132"/>
      <c r="HXQ120" s="132"/>
      <c r="HXR120" s="132"/>
      <c r="HXS120" s="132"/>
      <c r="HXT120" s="132"/>
      <c r="HXU120" s="132"/>
      <c r="HXV120" s="132"/>
      <c r="HXW120" s="132"/>
      <c r="HXX120" s="132"/>
      <c r="HXY120" s="132"/>
      <c r="HXZ120" s="132"/>
      <c r="HYA120" s="132"/>
      <c r="HYB120" s="132"/>
      <c r="HYC120" s="132"/>
      <c r="HYD120" s="132"/>
      <c r="HYE120" s="132"/>
      <c r="HYF120" s="132"/>
      <c r="HYG120" s="132"/>
      <c r="HYH120" s="132"/>
      <c r="HYI120" s="132"/>
      <c r="HYJ120" s="132"/>
      <c r="HYK120" s="132"/>
      <c r="HYL120" s="132"/>
      <c r="HYM120" s="132"/>
      <c r="HYN120" s="132"/>
      <c r="HYO120" s="132"/>
      <c r="HYP120" s="132"/>
      <c r="HYQ120" s="132"/>
      <c r="HYR120" s="132"/>
      <c r="HYS120" s="132"/>
      <c r="HYT120" s="132"/>
      <c r="HYU120" s="132"/>
      <c r="HYV120" s="132"/>
      <c r="HYW120" s="132"/>
      <c r="HYX120" s="132"/>
      <c r="HYY120" s="132"/>
      <c r="HYZ120" s="132"/>
      <c r="HZA120" s="132"/>
      <c r="HZB120" s="132"/>
      <c r="HZC120" s="132"/>
      <c r="HZD120" s="132"/>
      <c r="HZE120" s="132"/>
      <c r="HZF120" s="132"/>
      <c r="HZG120" s="132"/>
      <c r="HZH120" s="132"/>
      <c r="HZI120" s="132"/>
      <c r="HZJ120" s="132"/>
      <c r="HZK120" s="132"/>
      <c r="HZL120" s="132"/>
      <c r="HZM120" s="132"/>
      <c r="HZN120" s="132"/>
      <c r="HZO120" s="132"/>
      <c r="HZP120" s="132"/>
      <c r="HZQ120" s="132"/>
      <c r="HZR120" s="132"/>
      <c r="HZS120" s="132"/>
      <c r="HZT120" s="132"/>
      <c r="HZU120" s="132"/>
      <c r="HZV120" s="132"/>
      <c r="HZW120" s="132"/>
      <c r="HZX120" s="132"/>
      <c r="HZY120" s="132"/>
      <c r="HZZ120" s="132"/>
      <c r="IAA120" s="132"/>
      <c r="IAB120" s="132"/>
      <c r="IAC120" s="132"/>
      <c r="IAD120" s="132"/>
      <c r="IAE120" s="132"/>
      <c r="IAF120" s="132"/>
      <c r="IAG120" s="132"/>
      <c r="IAH120" s="132"/>
      <c r="IAI120" s="132"/>
      <c r="IAJ120" s="132"/>
      <c r="IAK120" s="132"/>
      <c r="IAL120" s="132"/>
      <c r="IAM120" s="132"/>
      <c r="IAN120" s="132"/>
      <c r="IAO120" s="132"/>
      <c r="IAP120" s="132"/>
      <c r="IAQ120" s="132"/>
      <c r="IAR120" s="132"/>
      <c r="IAS120" s="132"/>
      <c r="IAT120" s="132"/>
      <c r="IAU120" s="132"/>
      <c r="IAV120" s="132"/>
      <c r="IAW120" s="132"/>
      <c r="IAX120" s="132"/>
      <c r="IAY120" s="132"/>
      <c r="IAZ120" s="132"/>
      <c r="IBA120" s="132"/>
      <c r="IBB120" s="132"/>
      <c r="IBC120" s="132"/>
      <c r="IBD120" s="132"/>
      <c r="IBE120" s="132"/>
      <c r="IBF120" s="132"/>
      <c r="IBG120" s="132"/>
      <c r="IBH120" s="132"/>
      <c r="IBI120" s="132"/>
      <c r="IBJ120" s="132"/>
      <c r="IBK120" s="132"/>
      <c r="IBL120" s="132"/>
      <c r="IBM120" s="132"/>
      <c r="IBN120" s="132"/>
      <c r="IBO120" s="132"/>
      <c r="IBP120" s="132"/>
      <c r="IBQ120" s="132"/>
      <c r="IBR120" s="132"/>
      <c r="IBS120" s="132"/>
      <c r="IBT120" s="132"/>
      <c r="IBU120" s="132"/>
      <c r="IBV120" s="132"/>
      <c r="IBW120" s="132"/>
      <c r="IBX120" s="132"/>
      <c r="IBY120" s="132"/>
      <c r="IBZ120" s="132"/>
      <c r="ICA120" s="132"/>
      <c r="ICB120" s="132"/>
      <c r="ICC120" s="132"/>
      <c r="ICD120" s="132"/>
      <c r="ICE120" s="132"/>
      <c r="ICF120" s="132"/>
      <c r="ICG120" s="132"/>
      <c r="ICH120" s="132"/>
      <c r="ICI120" s="132"/>
      <c r="ICJ120" s="132"/>
      <c r="ICK120" s="132"/>
      <c r="ICL120" s="132"/>
      <c r="ICM120" s="132"/>
      <c r="ICN120" s="132"/>
      <c r="ICO120" s="132"/>
      <c r="ICP120" s="132"/>
      <c r="ICQ120" s="132"/>
      <c r="ICR120" s="132"/>
      <c r="ICS120" s="132"/>
      <c r="ICT120" s="132"/>
      <c r="ICU120" s="132"/>
      <c r="ICV120" s="132"/>
      <c r="ICW120" s="132"/>
      <c r="ICX120" s="132"/>
      <c r="ICY120" s="132"/>
      <c r="ICZ120" s="132"/>
      <c r="IDA120" s="132"/>
      <c r="IDB120" s="132"/>
      <c r="IDC120" s="132"/>
      <c r="IDD120" s="132"/>
      <c r="IDE120" s="132"/>
      <c r="IDF120" s="132"/>
      <c r="IDG120" s="132"/>
      <c r="IDH120" s="132"/>
      <c r="IDI120" s="132"/>
      <c r="IDJ120" s="132"/>
      <c r="IDK120" s="132"/>
      <c r="IDL120" s="132"/>
      <c r="IDM120" s="132"/>
      <c r="IDN120" s="132"/>
      <c r="IDO120" s="132"/>
      <c r="IDP120" s="132"/>
      <c r="IDQ120" s="132"/>
      <c r="IDR120" s="132"/>
      <c r="IDS120" s="132"/>
      <c r="IDT120" s="132"/>
      <c r="IDU120" s="132"/>
      <c r="IDV120" s="132"/>
      <c r="IDW120" s="132"/>
      <c r="IDX120" s="132"/>
      <c r="IDY120" s="132"/>
      <c r="IDZ120" s="132"/>
      <c r="IEA120" s="132"/>
      <c r="IEB120" s="132"/>
      <c r="IEC120" s="132"/>
      <c r="IED120" s="132"/>
      <c r="IEE120" s="132"/>
      <c r="IEF120" s="132"/>
      <c r="IEG120" s="132"/>
      <c r="IEH120" s="132"/>
      <c r="IEI120" s="132"/>
      <c r="IEJ120" s="132"/>
      <c r="IEK120" s="132"/>
      <c r="IEL120" s="132"/>
      <c r="IEM120" s="132"/>
      <c r="IEN120" s="132"/>
      <c r="IEO120" s="132"/>
      <c r="IEP120" s="132"/>
      <c r="IEQ120" s="132"/>
      <c r="IER120" s="132"/>
      <c r="IES120" s="132"/>
      <c r="IET120" s="132"/>
      <c r="IEU120" s="132"/>
      <c r="IEV120" s="132"/>
      <c r="IEW120" s="132"/>
      <c r="IEX120" s="132"/>
      <c r="IEY120" s="132"/>
      <c r="IEZ120" s="132"/>
      <c r="IFA120" s="132"/>
      <c r="IFB120" s="132"/>
      <c r="IFC120" s="132"/>
      <c r="IFD120" s="132"/>
      <c r="IFE120" s="132"/>
      <c r="IFF120" s="132"/>
      <c r="IFG120" s="132"/>
      <c r="IFH120" s="132"/>
      <c r="IFI120" s="132"/>
      <c r="IFJ120" s="132"/>
      <c r="IFK120" s="132"/>
      <c r="IFL120" s="132"/>
      <c r="IFM120" s="132"/>
      <c r="IFN120" s="132"/>
      <c r="IFO120" s="132"/>
      <c r="IFP120" s="132"/>
      <c r="IFQ120" s="132"/>
      <c r="IFR120" s="132"/>
      <c r="IFS120" s="132"/>
      <c r="IFT120" s="132"/>
      <c r="IFU120" s="132"/>
      <c r="IFV120" s="132"/>
      <c r="IFW120" s="132"/>
      <c r="IFX120" s="132"/>
      <c r="IFY120" s="132"/>
      <c r="IFZ120" s="132"/>
      <c r="IGA120" s="132"/>
      <c r="IGB120" s="132"/>
      <c r="IGC120" s="132"/>
      <c r="IGD120" s="132"/>
      <c r="IGE120" s="132"/>
      <c r="IGF120" s="132"/>
      <c r="IGG120" s="132"/>
      <c r="IGH120" s="132"/>
      <c r="IGI120" s="132"/>
      <c r="IGJ120" s="132"/>
      <c r="IGK120" s="132"/>
      <c r="IGL120" s="132"/>
      <c r="IGM120" s="132"/>
      <c r="IGN120" s="132"/>
      <c r="IGO120" s="132"/>
      <c r="IGP120" s="132"/>
      <c r="IGQ120" s="132"/>
      <c r="IGR120" s="132"/>
      <c r="IGS120" s="132"/>
      <c r="IGT120" s="132"/>
      <c r="IGU120" s="132"/>
      <c r="IGV120" s="132"/>
      <c r="IGW120" s="132"/>
      <c r="IGX120" s="132"/>
      <c r="IGY120" s="132"/>
      <c r="IGZ120" s="132"/>
      <c r="IHA120" s="132"/>
      <c r="IHB120" s="132"/>
      <c r="IHC120" s="132"/>
      <c r="IHD120" s="132"/>
      <c r="IHE120" s="132"/>
      <c r="IHF120" s="132"/>
      <c r="IHG120" s="132"/>
      <c r="IHH120" s="132"/>
      <c r="IHI120" s="132"/>
      <c r="IHJ120" s="132"/>
      <c r="IHK120" s="132"/>
      <c r="IHL120" s="132"/>
      <c r="IHM120" s="132"/>
      <c r="IHN120" s="132"/>
      <c r="IHO120" s="132"/>
      <c r="IHP120" s="132"/>
      <c r="IHQ120" s="132"/>
      <c r="IHR120" s="132"/>
      <c r="IHS120" s="132"/>
      <c r="IHT120" s="132"/>
      <c r="IHU120" s="132"/>
      <c r="IHV120" s="132"/>
      <c r="IHW120" s="132"/>
      <c r="IHX120" s="132"/>
      <c r="IHY120" s="132"/>
      <c r="IHZ120" s="132"/>
      <c r="IIA120" s="132"/>
      <c r="IIB120" s="132"/>
      <c r="IIC120" s="132"/>
      <c r="IID120" s="132"/>
      <c r="IIE120" s="132"/>
      <c r="IIF120" s="132"/>
      <c r="IIG120" s="132"/>
      <c r="IIH120" s="132"/>
      <c r="III120" s="132"/>
      <c r="IIJ120" s="132"/>
      <c r="IIK120" s="132"/>
      <c r="IIL120" s="132"/>
      <c r="IIM120" s="132"/>
      <c r="IIN120" s="132"/>
      <c r="IIO120" s="132"/>
      <c r="IIP120" s="132"/>
      <c r="IIQ120" s="132"/>
      <c r="IIR120" s="132"/>
      <c r="IIS120" s="132"/>
      <c r="IIT120" s="132"/>
      <c r="IIU120" s="132"/>
      <c r="IIV120" s="132"/>
      <c r="IIW120" s="132"/>
      <c r="IIX120" s="132"/>
      <c r="IIY120" s="132"/>
      <c r="IIZ120" s="132"/>
      <c r="IJA120" s="132"/>
      <c r="IJB120" s="132"/>
      <c r="IJC120" s="132"/>
      <c r="IJD120" s="132"/>
      <c r="IJE120" s="132"/>
      <c r="IJF120" s="132"/>
      <c r="IJG120" s="132"/>
      <c r="IJH120" s="132"/>
      <c r="IJI120" s="132"/>
      <c r="IJJ120" s="132"/>
      <c r="IJK120" s="132"/>
      <c r="IJL120" s="132"/>
      <c r="IJM120" s="132"/>
      <c r="IJN120" s="132"/>
      <c r="IJO120" s="132"/>
      <c r="IJP120" s="132"/>
      <c r="IJQ120" s="132"/>
      <c r="IJR120" s="132"/>
      <c r="IJS120" s="132"/>
      <c r="IJT120" s="132"/>
      <c r="IJU120" s="132"/>
      <c r="IJV120" s="132"/>
      <c r="IJW120" s="132"/>
      <c r="IJX120" s="132"/>
      <c r="IJY120" s="132"/>
      <c r="IJZ120" s="132"/>
      <c r="IKA120" s="132"/>
      <c r="IKB120" s="132"/>
      <c r="IKC120" s="132"/>
      <c r="IKD120" s="132"/>
      <c r="IKE120" s="132"/>
      <c r="IKF120" s="132"/>
      <c r="IKG120" s="132"/>
      <c r="IKH120" s="132"/>
      <c r="IKI120" s="132"/>
      <c r="IKJ120" s="132"/>
      <c r="IKK120" s="132"/>
      <c r="IKL120" s="132"/>
      <c r="IKM120" s="132"/>
      <c r="IKN120" s="132"/>
      <c r="IKO120" s="132"/>
      <c r="IKP120" s="132"/>
      <c r="IKQ120" s="132"/>
      <c r="IKR120" s="132"/>
      <c r="IKS120" s="132"/>
      <c r="IKT120" s="132"/>
      <c r="IKU120" s="132"/>
      <c r="IKV120" s="132"/>
      <c r="IKW120" s="132"/>
      <c r="IKX120" s="132"/>
      <c r="IKY120" s="132"/>
      <c r="IKZ120" s="132"/>
      <c r="ILA120" s="132"/>
      <c r="ILB120" s="132"/>
      <c r="ILC120" s="132"/>
      <c r="ILD120" s="132"/>
      <c r="ILE120" s="132"/>
      <c r="ILF120" s="132"/>
      <c r="ILG120" s="132"/>
      <c r="ILH120" s="132"/>
      <c r="ILI120" s="132"/>
      <c r="ILJ120" s="132"/>
      <c r="ILK120" s="132"/>
      <c r="ILL120" s="132"/>
      <c r="ILM120" s="132"/>
      <c r="ILN120" s="132"/>
      <c r="ILO120" s="132"/>
      <c r="ILP120" s="132"/>
      <c r="ILQ120" s="132"/>
      <c r="ILR120" s="132"/>
      <c r="ILS120" s="132"/>
      <c r="ILT120" s="132"/>
      <c r="ILU120" s="132"/>
      <c r="ILV120" s="132"/>
      <c r="ILW120" s="132"/>
      <c r="ILX120" s="132"/>
      <c r="ILY120" s="132"/>
      <c r="ILZ120" s="132"/>
      <c r="IMA120" s="132"/>
      <c r="IMB120" s="132"/>
      <c r="IMC120" s="132"/>
      <c r="IMD120" s="132"/>
      <c r="IME120" s="132"/>
      <c r="IMF120" s="132"/>
      <c r="IMG120" s="132"/>
      <c r="IMH120" s="132"/>
      <c r="IMI120" s="132"/>
      <c r="IMJ120" s="132"/>
      <c r="IMK120" s="132"/>
      <c r="IML120" s="132"/>
      <c r="IMM120" s="132"/>
      <c r="IMN120" s="132"/>
      <c r="IMO120" s="132"/>
      <c r="IMP120" s="132"/>
      <c r="IMQ120" s="132"/>
      <c r="IMR120" s="132"/>
      <c r="IMS120" s="132"/>
      <c r="IMT120" s="132"/>
      <c r="IMU120" s="132"/>
      <c r="IMV120" s="132"/>
      <c r="IMW120" s="132"/>
      <c r="IMX120" s="132"/>
      <c r="IMY120" s="132"/>
      <c r="IMZ120" s="132"/>
      <c r="INA120" s="132"/>
      <c r="INB120" s="132"/>
      <c r="INC120" s="132"/>
      <c r="IND120" s="132"/>
      <c r="INE120" s="132"/>
      <c r="INF120" s="132"/>
      <c r="ING120" s="132"/>
      <c r="INH120" s="132"/>
      <c r="INI120" s="132"/>
      <c r="INJ120" s="132"/>
      <c r="INK120" s="132"/>
      <c r="INL120" s="132"/>
      <c r="INM120" s="132"/>
      <c r="INN120" s="132"/>
      <c r="INO120" s="132"/>
      <c r="INP120" s="132"/>
      <c r="INQ120" s="132"/>
      <c r="INR120" s="132"/>
      <c r="INS120" s="132"/>
      <c r="INT120" s="132"/>
      <c r="INU120" s="132"/>
      <c r="INV120" s="132"/>
      <c r="INW120" s="132"/>
      <c r="INX120" s="132"/>
      <c r="INY120" s="132"/>
      <c r="INZ120" s="132"/>
      <c r="IOA120" s="132"/>
      <c r="IOB120" s="132"/>
      <c r="IOC120" s="132"/>
      <c r="IOD120" s="132"/>
      <c r="IOE120" s="132"/>
      <c r="IOF120" s="132"/>
      <c r="IOG120" s="132"/>
      <c r="IOH120" s="132"/>
      <c r="IOI120" s="132"/>
      <c r="IOJ120" s="132"/>
      <c r="IOK120" s="132"/>
      <c r="IOL120" s="132"/>
      <c r="IOM120" s="132"/>
      <c r="ION120" s="132"/>
      <c r="IOO120" s="132"/>
      <c r="IOP120" s="132"/>
      <c r="IOQ120" s="132"/>
      <c r="IOR120" s="132"/>
      <c r="IOS120" s="132"/>
      <c r="IOT120" s="132"/>
      <c r="IOU120" s="132"/>
      <c r="IOV120" s="132"/>
      <c r="IOW120" s="132"/>
      <c r="IOX120" s="132"/>
      <c r="IOY120" s="132"/>
      <c r="IOZ120" s="132"/>
      <c r="IPA120" s="132"/>
      <c r="IPB120" s="132"/>
      <c r="IPC120" s="132"/>
      <c r="IPD120" s="132"/>
      <c r="IPE120" s="132"/>
      <c r="IPF120" s="132"/>
      <c r="IPG120" s="132"/>
      <c r="IPH120" s="132"/>
      <c r="IPI120" s="132"/>
      <c r="IPJ120" s="132"/>
      <c r="IPK120" s="132"/>
      <c r="IPL120" s="132"/>
      <c r="IPM120" s="132"/>
      <c r="IPN120" s="132"/>
      <c r="IPO120" s="132"/>
      <c r="IPP120" s="132"/>
      <c r="IPQ120" s="132"/>
      <c r="IPR120" s="132"/>
      <c r="IPS120" s="132"/>
      <c r="IPT120" s="132"/>
      <c r="IPU120" s="132"/>
      <c r="IPV120" s="132"/>
      <c r="IPW120" s="132"/>
      <c r="IPX120" s="132"/>
      <c r="IPY120" s="132"/>
      <c r="IPZ120" s="132"/>
      <c r="IQA120" s="132"/>
      <c r="IQB120" s="132"/>
      <c r="IQC120" s="132"/>
      <c r="IQD120" s="132"/>
      <c r="IQE120" s="132"/>
      <c r="IQF120" s="132"/>
      <c r="IQG120" s="132"/>
      <c r="IQH120" s="132"/>
      <c r="IQI120" s="132"/>
      <c r="IQJ120" s="132"/>
      <c r="IQK120" s="132"/>
      <c r="IQL120" s="132"/>
      <c r="IQM120" s="132"/>
      <c r="IQN120" s="132"/>
      <c r="IQO120" s="132"/>
      <c r="IQP120" s="132"/>
      <c r="IQQ120" s="132"/>
      <c r="IQR120" s="132"/>
      <c r="IQS120" s="132"/>
      <c r="IQT120" s="132"/>
      <c r="IQU120" s="132"/>
      <c r="IQV120" s="132"/>
      <c r="IQW120" s="132"/>
      <c r="IQX120" s="132"/>
      <c r="IQY120" s="132"/>
      <c r="IQZ120" s="132"/>
      <c r="IRA120" s="132"/>
      <c r="IRB120" s="132"/>
      <c r="IRC120" s="132"/>
      <c r="IRD120" s="132"/>
      <c r="IRE120" s="132"/>
      <c r="IRF120" s="132"/>
      <c r="IRG120" s="132"/>
      <c r="IRH120" s="132"/>
      <c r="IRI120" s="132"/>
      <c r="IRJ120" s="132"/>
      <c r="IRK120" s="132"/>
      <c r="IRL120" s="132"/>
      <c r="IRM120" s="132"/>
      <c r="IRN120" s="132"/>
      <c r="IRO120" s="132"/>
      <c r="IRP120" s="132"/>
      <c r="IRQ120" s="132"/>
      <c r="IRR120" s="132"/>
      <c r="IRS120" s="132"/>
      <c r="IRT120" s="132"/>
      <c r="IRU120" s="132"/>
      <c r="IRV120" s="132"/>
      <c r="IRW120" s="132"/>
      <c r="IRX120" s="132"/>
      <c r="IRY120" s="132"/>
      <c r="IRZ120" s="132"/>
      <c r="ISA120" s="132"/>
      <c r="ISB120" s="132"/>
      <c r="ISC120" s="132"/>
      <c r="ISD120" s="132"/>
      <c r="ISE120" s="132"/>
      <c r="ISF120" s="132"/>
      <c r="ISG120" s="132"/>
      <c r="ISH120" s="132"/>
      <c r="ISI120" s="132"/>
      <c r="ISJ120" s="132"/>
      <c r="ISK120" s="132"/>
      <c r="ISL120" s="132"/>
      <c r="ISM120" s="132"/>
      <c r="ISN120" s="132"/>
      <c r="ISO120" s="132"/>
      <c r="ISP120" s="132"/>
      <c r="ISQ120" s="132"/>
      <c r="ISR120" s="132"/>
      <c r="ISS120" s="132"/>
      <c r="IST120" s="132"/>
      <c r="ISU120" s="132"/>
      <c r="ISV120" s="132"/>
      <c r="ISW120" s="132"/>
      <c r="ISX120" s="132"/>
      <c r="ISY120" s="132"/>
      <c r="ISZ120" s="132"/>
      <c r="ITA120" s="132"/>
      <c r="ITB120" s="132"/>
      <c r="ITC120" s="132"/>
      <c r="ITD120" s="132"/>
      <c r="ITE120" s="132"/>
      <c r="ITF120" s="132"/>
      <c r="ITG120" s="132"/>
      <c r="ITH120" s="132"/>
      <c r="ITI120" s="132"/>
      <c r="ITJ120" s="132"/>
      <c r="ITK120" s="132"/>
      <c r="ITL120" s="132"/>
      <c r="ITM120" s="132"/>
      <c r="ITN120" s="132"/>
      <c r="ITO120" s="132"/>
      <c r="ITP120" s="132"/>
      <c r="ITQ120" s="132"/>
      <c r="ITR120" s="132"/>
      <c r="ITS120" s="132"/>
      <c r="ITT120" s="132"/>
      <c r="ITU120" s="132"/>
      <c r="ITV120" s="132"/>
      <c r="ITW120" s="132"/>
      <c r="ITX120" s="132"/>
      <c r="ITY120" s="132"/>
      <c r="ITZ120" s="132"/>
      <c r="IUA120" s="132"/>
      <c r="IUB120" s="132"/>
      <c r="IUC120" s="132"/>
      <c r="IUD120" s="132"/>
      <c r="IUE120" s="132"/>
      <c r="IUF120" s="132"/>
      <c r="IUG120" s="132"/>
      <c r="IUH120" s="132"/>
      <c r="IUI120" s="132"/>
      <c r="IUJ120" s="132"/>
      <c r="IUK120" s="132"/>
      <c r="IUL120" s="132"/>
      <c r="IUM120" s="132"/>
      <c r="IUN120" s="132"/>
      <c r="IUO120" s="132"/>
      <c r="IUP120" s="132"/>
      <c r="IUQ120" s="132"/>
      <c r="IUR120" s="132"/>
      <c r="IUS120" s="132"/>
      <c r="IUT120" s="132"/>
      <c r="IUU120" s="132"/>
      <c r="IUV120" s="132"/>
      <c r="IUW120" s="132"/>
      <c r="IUX120" s="132"/>
      <c r="IUY120" s="132"/>
      <c r="IUZ120" s="132"/>
      <c r="IVA120" s="132"/>
      <c r="IVB120" s="132"/>
      <c r="IVC120" s="132"/>
      <c r="IVD120" s="132"/>
      <c r="IVE120" s="132"/>
      <c r="IVF120" s="132"/>
      <c r="IVG120" s="132"/>
      <c r="IVH120" s="132"/>
      <c r="IVI120" s="132"/>
      <c r="IVJ120" s="132"/>
      <c r="IVK120" s="132"/>
      <c r="IVL120" s="132"/>
      <c r="IVM120" s="132"/>
      <c r="IVN120" s="132"/>
      <c r="IVO120" s="132"/>
      <c r="IVP120" s="132"/>
      <c r="IVQ120" s="132"/>
      <c r="IVR120" s="132"/>
      <c r="IVS120" s="132"/>
      <c r="IVT120" s="132"/>
      <c r="IVU120" s="132"/>
      <c r="IVV120" s="132"/>
      <c r="IVW120" s="132"/>
      <c r="IVX120" s="132"/>
      <c r="IVY120" s="132"/>
      <c r="IVZ120" s="132"/>
      <c r="IWA120" s="132"/>
      <c r="IWB120" s="132"/>
      <c r="IWC120" s="132"/>
      <c r="IWD120" s="132"/>
      <c r="IWE120" s="132"/>
      <c r="IWF120" s="132"/>
      <c r="IWG120" s="132"/>
      <c r="IWH120" s="132"/>
      <c r="IWI120" s="132"/>
      <c r="IWJ120" s="132"/>
      <c r="IWK120" s="132"/>
      <c r="IWL120" s="132"/>
      <c r="IWM120" s="132"/>
      <c r="IWN120" s="132"/>
      <c r="IWO120" s="132"/>
      <c r="IWP120" s="132"/>
      <c r="IWQ120" s="132"/>
      <c r="IWR120" s="132"/>
      <c r="IWS120" s="132"/>
      <c r="IWT120" s="132"/>
      <c r="IWU120" s="132"/>
      <c r="IWV120" s="132"/>
      <c r="IWW120" s="132"/>
      <c r="IWX120" s="132"/>
      <c r="IWY120" s="132"/>
      <c r="IWZ120" s="132"/>
      <c r="IXA120" s="132"/>
      <c r="IXB120" s="132"/>
      <c r="IXC120" s="132"/>
      <c r="IXD120" s="132"/>
      <c r="IXE120" s="132"/>
      <c r="IXF120" s="132"/>
      <c r="IXG120" s="132"/>
      <c r="IXH120" s="132"/>
      <c r="IXI120" s="132"/>
      <c r="IXJ120" s="132"/>
      <c r="IXK120" s="132"/>
      <c r="IXL120" s="132"/>
      <c r="IXM120" s="132"/>
      <c r="IXN120" s="132"/>
      <c r="IXO120" s="132"/>
      <c r="IXP120" s="132"/>
      <c r="IXQ120" s="132"/>
      <c r="IXR120" s="132"/>
      <c r="IXS120" s="132"/>
      <c r="IXT120" s="132"/>
      <c r="IXU120" s="132"/>
      <c r="IXV120" s="132"/>
      <c r="IXW120" s="132"/>
      <c r="IXX120" s="132"/>
      <c r="IXY120" s="132"/>
      <c r="IXZ120" s="132"/>
      <c r="IYA120" s="132"/>
      <c r="IYB120" s="132"/>
      <c r="IYC120" s="132"/>
      <c r="IYD120" s="132"/>
      <c r="IYE120" s="132"/>
      <c r="IYF120" s="132"/>
      <c r="IYG120" s="132"/>
      <c r="IYH120" s="132"/>
      <c r="IYI120" s="132"/>
      <c r="IYJ120" s="132"/>
      <c r="IYK120" s="132"/>
      <c r="IYL120" s="132"/>
      <c r="IYM120" s="132"/>
      <c r="IYN120" s="132"/>
      <c r="IYO120" s="132"/>
      <c r="IYP120" s="132"/>
      <c r="IYQ120" s="132"/>
      <c r="IYR120" s="132"/>
      <c r="IYS120" s="132"/>
      <c r="IYT120" s="132"/>
      <c r="IYU120" s="132"/>
      <c r="IYV120" s="132"/>
      <c r="IYW120" s="132"/>
      <c r="IYX120" s="132"/>
      <c r="IYY120" s="132"/>
      <c r="IYZ120" s="132"/>
      <c r="IZA120" s="132"/>
      <c r="IZB120" s="132"/>
      <c r="IZC120" s="132"/>
      <c r="IZD120" s="132"/>
      <c r="IZE120" s="132"/>
      <c r="IZF120" s="132"/>
      <c r="IZG120" s="132"/>
      <c r="IZH120" s="132"/>
      <c r="IZI120" s="132"/>
      <c r="IZJ120" s="132"/>
      <c r="IZK120" s="132"/>
      <c r="IZL120" s="132"/>
      <c r="IZM120" s="132"/>
      <c r="IZN120" s="132"/>
      <c r="IZO120" s="132"/>
      <c r="IZP120" s="132"/>
      <c r="IZQ120" s="132"/>
      <c r="IZR120" s="132"/>
      <c r="IZS120" s="132"/>
      <c r="IZT120" s="132"/>
      <c r="IZU120" s="132"/>
      <c r="IZV120" s="132"/>
      <c r="IZW120" s="132"/>
      <c r="IZX120" s="132"/>
      <c r="IZY120" s="132"/>
      <c r="IZZ120" s="132"/>
      <c r="JAA120" s="132"/>
      <c r="JAB120" s="132"/>
      <c r="JAC120" s="132"/>
      <c r="JAD120" s="132"/>
      <c r="JAE120" s="132"/>
      <c r="JAF120" s="132"/>
      <c r="JAG120" s="132"/>
      <c r="JAH120" s="132"/>
      <c r="JAI120" s="132"/>
      <c r="JAJ120" s="132"/>
      <c r="JAK120" s="132"/>
      <c r="JAL120" s="132"/>
      <c r="JAM120" s="132"/>
      <c r="JAN120" s="132"/>
      <c r="JAO120" s="132"/>
      <c r="JAP120" s="132"/>
      <c r="JAQ120" s="132"/>
      <c r="JAR120" s="132"/>
      <c r="JAS120" s="132"/>
      <c r="JAT120" s="132"/>
      <c r="JAU120" s="132"/>
      <c r="JAV120" s="132"/>
      <c r="JAW120" s="132"/>
      <c r="JAX120" s="132"/>
      <c r="JAY120" s="132"/>
      <c r="JAZ120" s="132"/>
      <c r="JBA120" s="132"/>
      <c r="JBB120" s="132"/>
      <c r="JBC120" s="132"/>
      <c r="JBD120" s="132"/>
      <c r="JBE120" s="132"/>
      <c r="JBF120" s="132"/>
      <c r="JBG120" s="132"/>
      <c r="JBH120" s="132"/>
      <c r="JBI120" s="132"/>
      <c r="JBJ120" s="132"/>
      <c r="JBK120" s="132"/>
      <c r="JBL120" s="132"/>
      <c r="JBM120" s="132"/>
      <c r="JBN120" s="132"/>
      <c r="JBO120" s="132"/>
      <c r="JBP120" s="132"/>
      <c r="JBQ120" s="132"/>
      <c r="JBR120" s="132"/>
      <c r="JBS120" s="132"/>
      <c r="JBT120" s="132"/>
      <c r="JBU120" s="132"/>
      <c r="JBV120" s="132"/>
      <c r="JBW120" s="132"/>
      <c r="JBX120" s="132"/>
      <c r="JBY120" s="132"/>
      <c r="JBZ120" s="132"/>
      <c r="JCA120" s="132"/>
      <c r="JCB120" s="132"/>
      <c r="JCC120" s="132"/>
      <c r="JCD120" s="132"/>
      <c r="JCE120" s="132"/>
      <c r="JCF120" s="132"/>
      <c r="JCG120" s="132"/>
      <c r="JCH120" s="132"/>
      <c r="JCI120" s="132"/>
      <c r="JCJ120" s="132"/>
      <c r="JCK120" s="132"/>
      <c r="JCL120" s="132"/>
      <c r="JCM120" s="132"/>
      <c r="JCN120" s="132"/>
      <c r="JCO120" s="132"/>
      <c r="JCP120" s="132"/>
      <c r="JCQ120" s="132"/>
      <c r="JCR120" s="132"/>
      <c r="JCS120" s="132"/>
      <c r="JCT120" s="132"/>
      <c r="JCU120" s="132"/>
      <c r="JCV120" s="132"/>
      <c r="JCW120" s="132"/>
      <c r="JCX120" s="132"/>
      <c r="JCY120" s="132"/>
      <c r="JCZ120" s="132"/>
      <c r="JDA120" s="132"/>
      <c r="JDB120" s="132"/>
      <c r="JDC120" s="132"/>
      <c r="JDD120" s="132"/>
      <c r="JDE120" s="132"/>
      <c r="JDF120" s="132"/>
      <c r="JDG120" s="132"/>
      <c r="JDH120" s="132"/>
      <c r="JDI120" s="132"/>
      <c r="JDJ120" s="132"/>
      <c r="JDK120" s="132"/>
      <c r="JDL120" s="132"/>
      <c r="JDM120" s="132"/>
      <c r="JDN120" s="132"/>
      <c r="JDO120" s="132"/>
      <c r="JDP120" s="132"/>
      <c r="JDQ120" s="132"/>
      <c r="JDR120" s="132"/>
      <c r="JDS120" s="132"/>
      <c r="JDT120" s="132"/>
      <c r="JDU120" s="132"/>
      <c r="JDV120" s="132"/>
      <c r="JDW120" s="132"/>
      <c r="JDX120" s="132"/>
      <c r="JDY120" s="132"/>
      <c r="JDZ120" s="132"/>
      <c r="JEA120" s="132"/>
      <c r="JEB120" s="132"/>
      <c r="JEC120" s="132"/>
      <c r="JED120" s="132"/>
      <c r="JEE120" s="132"/>
      <c r="JEF120" s="132"/>
      <c r="JEG120" s="132"/>
      <c r="JEH120" s="132"/>
      <c r="JEI120" s="132"/>
      <c r="JEJ120" s="132"/>
      <c r="JEK120" s="132"/>
      <c r="JEL120" s="132"/>
      <c r="JEM120" s="132"/>
      <c r="JEN120" s="132"/>
      <c r="JEO120" s="132"/>
      <c r="JEP120" s="132"/>
      <c r="JEQ120" s="132"/>
      <c r="JER120" s="132"/>
      <c r="JES120" s="132"/>
      <c r="JET120" s="132"/>
      <c r="JEU120" s="132"/>
      <c r="JEV120" s="132"/>
      <c r="JEW120" s="132"/>
      <c r="JEX120" s="132"/>
      <c r="JEY120" s="132"/>
      <c r="JEZ120" s="132"/>
      <c r="JFA120" s="132"/>
      <c r="JFB120" s="132"/>
      <c r="JFC120" s="132"/>
      <c r="JFD120" s="132"/>
      <c r="JFE120" s="132"/>
      <c r="JFF120" s="132"/>
      <c r="JFG120" s="132"/>
      <c r="JFH120" s="132"/>
      <c r="JFI120" s="132"/>
      <c r="JFJ120" s="132"/>
      <c r="JFK120" s="132"/>
      <c r="JFL120" s="132"/>
      <c r="JFM120" s="132"/>
      <c r="JFN120" s="132"/>
      <c r="JFO120" s="132"/>
      <c r="JFP120" s="132"/>
      <c r="JFQ120" s="132"/>
      <c r="JFR120" s="132"/>
      <c r="JFS120" s="132"/>
      <c r="JFT120" s="132"/>
      <c r="JFU120" s="132"/>
      <c r="JFV120" s="132"/>
      <c r="JFW120" s="132"/>
      <c r="JFX120" s="132"/>
      <c r="JFY120" s="132"/>
      <c r="JFZ120" s="132"/>
      <c r="JGA120" s="132"/>
      <c r="JGB120" s="132"/>
      <c r="JGC120" s="132"/>
      <c r="JGD120" s="132"/>
      <c r="JGE120" s="132"/>
      <c r="JGF120" s="132"/>
      <c r="JGG120" s="132"/>
      <c r="JGH120" s="132"/>
      <c r="JGI120" s="132"/>
      <c r="JGJ120" s="132"/>
      <c r="JGK120" s="132"/>
      <c r="JGL120" s="132"/>
      <c r="JGM120" s="132"/>
      <c r="JGN120" s="132"/>
      <c r="JGO120" s="132"/>
      <c r="JGP120" s="132"/>
      <c r="JGQ120" s="132"/>
      <c r="JGR120" s="132"/>
      <c r="JGS120" s="132"/>
      <c r="JGT120" s="132"/>
      <c r="JGU120" s="132"/>
      <c r="JGV120" s="132"/>
      <c r="JGW120" s="132"/>
      <c r="JGX120" s="132"/>
      <c r="JGY120" s="132"/>
      <c r="JGZ120" s="132"/>
      <c r="JHA120" s="132"/>
      <c r="JHB120" s="132"/>
      <c r="JHC120" s="132"/>
      <c r="JHD120" s="132"/>
      <c r="JHE120" s="132"/>
      <c r="JHF120" s="132"/>
      <c r="JHG120" s="132"/>
      <c r="JHH120" s="132"/>
      <c r="JHI120" s="132"/>
      <c r="JHJ120" s="132"/>
      <c r="JHK120" s="132"/>
      <c r="JHL120" s="132"/>
      <c r="JHM120" s="132"/>
      <c r="JHN120" s="132"/>
      <c r="JHO120" s="132"/>
      <c r="JHP120" s="132"/>
      <c r="JHQ120" s="132"/>
      <c r="JHR120" s="132"/>
      <c r="JHS120" s="132"/>
      <c r="JHT120" s="132"/>
      <c r="JHU120" s="132"/>
      <c r="JHV120" s="132"/>
      <c r="JHW120" s="132"/>
      <c r="JHX120" s="132"/>
      <c r="JHY120" s="132"/>
      <c r="JHZ120" s="132"/>
      <c r="JIA120" s="132"/>
      <c r="JIB120" s="132"/>
      <c r="JIC120" s="132"/>
      <c r="JID120" s="132"/>
      <c r="JIE120" s="132"/>
      <c r="JIF120" s="132"/>
      <c r="JIG120" s="132"/>
      <c r="JIH120" s="132"/>
      <c r="JII120" s="132"/>
      <c r="JIJ120" s="132"/>
      <c r="JIK120" s="132"/>
      <c r="JIL120" s="132"/>
      <c r="JIM120" s="132"/>
      <c r="JIN120" s="132"/>
      <c r="JIO120" s="132"/>
      <c r="JIP120" s="132"/>
      <c r="JIQ120" s="132"/>
      <c r="JIR120" s="132"/>
      <c r="JIS120" s="132"/>
      <c r="JIT120" s="132"/>
      <c r="JIU120" s="132"/>
      <c r="JIV120" s="132"/>
      <c r="JIW120" s="132"/>
      <c r="JIX120" s="132"/>
      <c r="JIY120" s="132"/>
      <c r="JIZ120" s="132"/>
      <c r="JJA120" s="132"/>
      <c r="JJB120" s="132"/>
      <c r="JJC120" s="132"/>
      <c r="JJD120" s="132"/>
      <c r="JJE120" s="132"/>
      <c r="JJF120" s="132"/>
      <c r="JJG120" s="132"/>
      <c r="JJH120" s="132"/>
      <c r="JJI120" s="132"/>
      <c r="JJJ120" s="132"/>
      <c r="JJK120" s="132"/>
      <c r="JJL120" s="132"/>
      <c r="JJM120" s="132"/>
      <c r="JJN120" s="132"/>
      <c r="JJO120" s="132"/>
      <c r="JJP120" s="132"/>
      <c r="JJQ120" s="132"/>
      <c r="JJR120" s="132"/>
      <c r="JJS120" s="132"/>
      <c r="JJT120" s="132"/>
      <c r="JJU120" s="132"/>
      <c r="JJV120" s="132"/>
      <c r="JJW120" s="132"/>
      <c r="JJX120" s="132"/>
      <c r="JJY120" s="132"/>
      <c r="JJZ120" s="132"/>
      <c r="JKA120" s="132"/>
      <c r="JKB120" s="132"/>
      <c r="JKC120" s="132"/>
      <c r="JKD120" s="132"/>
      <c r="JKE120" s="132"/>
      <c r="JKF120" s="132"/>
      <c r="JKG120" s="132"/>
      <c r="JKH120" s="132"/>
      <c r="JKI120" s="132"/>
      <c r="JKJ120" s="132"/>
      <c r="JKK120" s="132"/>
      <c r="JKL120" s="132"/>
      <c r="JKM120" s="132"/>
      <c r="JKN120" s="132"/>
      <c r="JKO120" s="132"/>
      <c r="JKP120" s="132"/>
      <c r="JKQ120" s="132"/>
      <c r="JKR120" s="132"/>
      <c r="JKS120" s="132"/>
      <c r="JKT120" s="132"/>
      <c r="JKU120" s="132"/>
      <c r="JKV120" s="132"/>
      <c r="JKW120" s="132"/>
      <c r="JKX120" s="132"/>
      <c r="JKY120" s="132"/>
      <c r="JKZ120" s="132"/>
      <c r="JLA120" s="132"/>
      <c r="JLB120" s="132"/>
      <c r="JLC120" s="132"/>
      <c r="JLD120" s="132"/>
      <c r="JLE120" s="132"/>
      <c r="JLF120" s="132"/>
      <c r="JLG120" s="132"/>
      <c r="JLH120" s="132"/>
      <c r="JLI120" s="132"/>
      <c r="JLJ120" s="132"/>
      <c r="JLK120" s="132"/>
      <c r="JLL120" s="132"/>
      <c r="JLM120" s="132"/>
      <c r="JLN120" s="132"/>
      <c r="JLO120" s="132"/>
      <c r="JLP120" s="132"/>
      <c r="JLQ120" s="132"/>
      <c r="JLR120" s="132"/>
      <c r="JLS120" s="132"/>
      <c r="JLT120" s="132"/>
      <c r="JLU120" s="132"/>
      <c r="JLV120" s="132"/>
      <c r="JLW120" s="132"/>
      <c r="JLX120" s="132"/>
      <c r="JLY120" s="132"/>
      <c r="JLZ120" s="132"/>
      <c r="JMA120" s="132"/>
      <c r="JMB120" s="132"/>
      <c r="JMC120" s="132"/>
      <c r="JMD120" s="132"/>
      <c r="JME120" s="132"/>
      <c r="JMF120" s="132"/>
      <c r="JMG120" s="132"/>
      <c r="JMH120" s="132"/>
      <c r="JMI120" s="132"/>
      <c r="JMJ120" s="132"/>
      <c r="JMK120" s="132"/>
      <c r="JML120" s="132"/>
      <c r="JMM120" s="132"/>
      <c r="JMN120" s="132"/>
      <c r="JMO120" s="132"/>
      <c r="JMP120" s="132"/>
      <c r="JMQ120" s="132"/>
      <c r="JMR120" s="132"/>
      <c r="JMS120" s="132"/>
      <c r="JMT120" s="132"/>
      <c r="JMU120" s="132"/>
      <c r="JMV120" s="132"/>
      <c r="JMW120" s="132"/>
      <c r="JMX120" s="132"/>
      <c r="JMY120" s="132"/>
      <c r="JMZ120" s="132"/>
      <c r="JNA120" s="132"/>
      <c r="JNB120" s="132"/>
      <c r="JNC120" s="132"/>
      <c r="JND120" s="132"/>
      <c r="JNE120" s="132"/>
      <c r="JNF120" s="132"/>
      <c r="JNG120" s="132"/>
      <c r="JNH120" s="132"/>
      <c r="JNI120" s="132"/>
      <c r="JNJ120" s="132"/>
      <c r="JNK120" s="132"/>
      <c r="JNL120" s="132"/>
      <c r="JNM120" s="132"/>
      <c r="JNN120" s="132"/>
      <c r="JNO120" s="132"/>
      <c r="JNP120" s="132"/>
      <c r="JNQ120" s="132"/>
      <c r="JNR120" s="132"/>
      <c r="JNS120" s="132"/>
      <c r="JNT120" s="132"/>
      <c r="JNU120" s="132"/>
      <c r="JNV120" s="132"/>
      <c r="JNW120" s="132"/>
      <c r="JNX120" s="132"/>
      <c r="JNY120" s="132"/>
      <c r="JNZ120" s="132"/>
      <c r="JOA120" s="132"/>
      <c r="JOB120" s="132"/>
      <c r="JOC120" s="132"/>
      <c r="JOD120" s="132"/>
      <c r="JOE120" s="132"/>
      <c r="JOF120" s="132"/>
      <c r="JOG120" s="132"/>
      <c r="JOH120" s="132"/>
      <c r="JOI120" s="132"/>
      <c r="JOJ120" s="132"/>
      <c r="JOK120" s="132"/>
      <c r="JOL120" s="132"/>
      <c r="JOM120" s="132"/>
      <c r="JON120" s="132"/>
      <c r="JOO120" s="132"/>
      <c r="JOP120" s="132"/>
      <c r="JOQ120" s="132"/>
      <c r="JOR120" s="132"/>
      <c r="JOS120" s="132"/>
      <c r="JOT120" s="132"/>
      <c r="JOU120" s="132"/>
      <c r="JOV120" s="132"/>
      <c r="JOW120" s="132"/>
      <c r="JOX120" s="132"/>
      <c r="JOY120" s="132"/>
      <c r="JOZ120" s="132"/>
      <c r="JPA120" s="132"/>
      <c r="JPB120" s="132"/>
      <c r="JPC120" s="132"/>
      <c r="JPD120" s="132"/>
      <c r="JPE120" s="132"/>
      <c r="JPF120" s="132"/>
      <c r="JPG120" s="132"/>
      <c r="JPH120" s="132"/>
      <c r="JPI120" s="132"/>
      <c r="JPJ120" s="132"/>
      <c r="JPK120" s="132"/>
      <c r="JPL120" s="132"/>
      <c r="JPM120" s="132"/>
      <c r="JPN120" s="132"/>
      <c r="JPO120" s="132"/>
      <c r="JPP120" s="132"/>
      <c r="JPQ120" s="132"/>
      <c r="JPR120" s="132"/>
      <c r="JPS120" s="132"/>
      <c r="JPT120" s="132"/>
      <c r="JPU120" s="132"/>
      <c r="JPV120" s="132"/>
      <c r="JPW120" s="132"/>
      <c r="JPX120" s="132"/>
      <c r="JPY120" s="132"/>
      <c r="JPZ120" s="132"/>
      <c r="JQA120" s="132"/>
      <c r="JQB120" s="132"/>
      <c r="JQC120" s="132"/>
      <c r="JQD120" s="132"/>
      <c r="JQE120" s="132"/>
      <c r="JQF120" s="132"/>
      <c r="JQG120" s="132"/>
      <c r="JQH120" s="132"/>
      <c r="JQI120" s="132"/>
      <c r="JQJ120" s="132"/>
      <c r="JQK120" s="132"/>
      <c r="JQL120" s="132"/>
      <c r="JQM120" s="132"/>
      <c r="JQN120" s="132"/>
      <c r="JQO120" s="132"/>
      <c r="JQP120" s="132"/>
      <c r="JQQ120" s="132"/>
      <c r="JQR120" s="132"/>
      <c r="JQS120" s="132"/>
      <c r="JQT120" s="132"/>
      <c r="JQU120" s="132"/>
      <c r="JQV120" s="132"/>
      <c r="JQW120" s="132"/>
      <c r="JQX120" s="132"/>
      <c r="JQY120" s="132"/>
      <c r="JQZ120" s="132"/>
      <c r="JRA120" s="132"/>
      <c r="JRB120" s="132"/>
      <c r="JRC120" s="132"/>
      <c r="JRD120" s="132"/>
      <c r="JRE120" s="132"/>
      <c r="JRF120" s="132"/>
      <c r="JRG120" s="132"/>
      <c r="JRH120" s="132"/>
      <c r="JRI120" s="132"/>
      <c r="JRJ120" s="132"/>
      <c r="JRK120" s="132"/>
      <c r="JRL120" s="132"/>
      <c r="JRM120" s="132"/>
      <c r="JRN120" s="132"/>
      <c r="JRO120" s="132"/>
      <c r="JRP120" s="132"/>
      <c r="JRQ120" s="132"/>
      <c r="JRR120" s="132"/>
      <c r="JRS120" s="132"/>
      <c r="JRT120" s="132"/>
      <c r="JRU120" s="132"/>
      <c r="JRV120" s="132"/>
      <c r="JRW120" s="132"/>
      <c r="JRX120" s="132"/>
      <c r="JRY120" s="132"/>
      <c r="JRZ120" s="132"/>
      <c r="JSA120" s="132"/>
      <c r="JSB120" s="132"/>
      <c r="JSC120" s="132"/>
      <c r="JSD120" s="132"/>
      <c r="JSE120" s="132"/>
      <c r="JSF120" s="132"/>
      <c r="JSG120" s="132"/>
      <c r="JSH120" s="132"/>
      <c r="JSI120" s="132"/>
      <c r="JSJ120" s="132"/>
      <c r="JSK120" s="132"/>
      <c r="JSL120" s="132"/>
      <c r="JSM120" s="132"/>
      <c r="JSN120" s="132"/>
      <c r="JSO120" s="132"/>
      <c r="JSP120" s="132"/>
      <c r="JSQ120" s="132"/>
      <c r="JSR120" s="132"/>
      <c r="JSS120" s="132"/>
      <c r="JST120" s="132"/>
      <c r="JSU120" s="132"/>
      <c r="JSV120" s="132"/>
      <c r="JSW120" s="132"/>
      <c r="JSX120" s="132"/>
      <c r="JSY120" s="132"/>
      <c r="JSZ120" s="132"/>
      <c r="JTA120" s="132"/>
      <c r="JTB120" s="132"/>
      <c r="JTC120" s="132"/>
      <c r="JTD120" s="132"/>
      <c r="JTE120" s="132"/>
      <c r="JTF120" s="132"/>
      <c r="JTG120" s="132"/>
      <c r="JTH120" s="132"/>
      <c r="JTI120" s="132"/>
      <c r="JTJ120" s="132"/>
      <c r="JTK120" s="132"/>
      <c r="JTL120" s="132"/>
      <c r="JTM120" s="132"/>
      <c r="JTN120" s="132"/>
      <c r="JTO120" s="132"/>
      <c r="JTP120" s="132"/>
      <c r="JTQ120" s="132"/>
      <c r="JTR120" s="132"/>
      <c r="JTS120" s="132"/>
      <c r="JTT120" s="132"/>
      <c r="JTU120" s="132"/>
      <c r="JTV120" s="132"/>
      <c r="JTW120" s="132"/>
      <c r="JTX120" s="132"/>
      <c r="JTY120" s="132"/>
      <c r="JTZ120" s="132"/>
      <c r="JUA120" s="132"/>
      <c r="JUB120" s="132"/>
      <c r="JUC120" s="132"/>
      <c r="JUD120" s="132"/>
      <c r="JUE120" s="132"/>
      <c r="JUF120" s="132"/>
      <c r="JUG120" s="132"/>
      <c r="JUH120" s="132"/>
      <c r="JUI120" s="132"/>
      <c r="JUJ120" s="132"/>
      <c r="JUK120" s="132"/>
      <c r="JUL120" s="132"/>
      <c r="JUM120" s="132"/>
      <c r="JUN120" s="132"/>
      <c r="JUO120" s="132"/>
      <c r="JUP120" s="132"/>
      <c r="JUQ120" s="132"/>
      <c r="JUR120" s="132"/>
      <c r="JUS120" s="132"/>
      <c r="JUT120" s="132"/>
      <c r="JUU120" s="132"/>
      <c r="JUV120" s="132"/>
      <c r="JUW120" s="132"/>
      <c r="JUX120" s="132"/>
      <c r="JUY120" s="132"/>
      <c r="JUZ120" s="132"/>
      <c r="JVA120" s="132"/>
      <c r="JVB120" s="132"/>
      <c r="JVC120" s="132"/>
      <c r="JVD120" s="132"/>
      <c r="JVE120" s="132"/>
      <c r="JVF120" s="132"/>
      <c r="JVG120" s="132"/>
      <c r="JVH120" s="132"/>
      <c r="JVI120" s="132"/>
      <c r="JVJ120" s="132"/>
      <c r="JVK120" s="132"/>
      <c r="JVL120" s="132"/>
      <c r="JVM120" s="132"/>
      <c r="JVN120" s="132"/>
      <c r="JVO120" s="132"/>
      <c r="JVP120" s="132"/>
      <c r="JVQ120" s="132"/>
      <c r="JVR120" s="132"/>
      <c r="JVS120" s="132"/>
      <c r="JVT120" s="132"/>
      <c r="JVU120" s="132"/>
      <c r="JVV120" s="132"/>
      <c r="JVW120" s="132"/>
      <c r="JVX120" s="132"/>
      <c r="JVY120" s="132"/>
      <c r="JVZ120" s="132"/>
      <c r="JWA120" s="132"/>
      <c r="JWB120" s="132"/>
      <c r="JWC120" s="132"/>
      <c r="JWD120" s="132"/>
      <c r="JWE120" s="132"/>
      <c r="JWF120" s="132"/>
      <c r="JWG120" s="132"/>
      <c r="JWH120" s="132"/>
      <c r="JWI120" s="132"/>
      <c r="JWJ120" s="132"/>
      <c r="JWK120" s="132"/>
      <c r="JWL120" s="132"/>
      <c r="JWM120" s="132"/>
      <c r="JWN120" s="132"/>
      <c r="JWO120" s="132"/>
      <c r="JWP120" s="132"/>
      <c r="JWQ120" s="132"/>
      <c r="JWR120" s="132"/>
      <c r="JWS120" s="132"/>
      <c r="JWT120" s="132"/>
      <c r="JWU120" s="132"/>
      <c r="JWV120" s="132"/>
      <c r="JWW120" s="132"/>
      <c r="JWX120" s="132"/>
      <c r="JWY120" s="132"/>
      <c r="JWZ120" s="132"/>
      <c r="JXA120" s="132"/>
      <c r="JXB120" s="132"/>
      <c r="JXC120" s="132"/>
      <c r="JXD120" s="132"/>
      <c r="JXE120" s="132"/>
      <c r="JXF120" s="132"/>
      <c r="JXG120" s="132"/>
      <c r="JXH120" s="132"/>
      <c r="JXI120" s="132"/>
      <c r="JXJ120" s="132"/>
      <c r="JXK120" s="132"/>
      <c r="JXL120" s="132"/>
      <c r="JXM120" s="132"/>
      <c r="JXN120" s="132"/>
      <c r="JXO120" s="132"/>
      <c r="JXP120" s="132"/>
      <c r="JXQ120" s="132"/>
      <c r="JXR120" s="132"/>
      <c r="JXS120" s="132"/>
      <c r="JXT120" s="132"/>
      <c r="JXU120" s="132"/>
      <c r="JXV120" s="132"/>
      <c r="JXW120" s="132"/>
      <c r="JXX120" s="132"/>
      <c r="JXY120" s="132"/>
      <c r="JXZ120" s="132"/>
      <c r="JYA120" s="132"/>
      <c r="JYB120" s="132"/>
      <c r="JYC120" s="132"/>
      <c r="JYD120" s="132"/>
      <c r="JYE120" s="132"/>
      <c r="JYF120" s="132"/>
      <c r="JYG120" s="132"/>
      <c r="JYH120" s="132"/>
      <c r="JYI120" s="132"/>
      <c r="JYJ120" s="132"/>
      <c r="JYK120" s="132"/>
      <c r="JYL120" s="132"/>
      <c r="JYM120" s="132"/>
      <c r="JYN120" s="132"/>
      <c r="JYO120" s="132"/>
      <c r="JYP120" s="132"/>
      <c r="JYQ120" s="132"/>
      <c r="JYR120" s="132"/>
      <c r="JYS120" s="132"/>
      <c r="JYT120" s="132"/>
      <c r="JYU120" s="132"/>
      <c r="JYV120" s="132"/>
      <c r="JYW120" s="132"/>
      <c r="JYX120" s="132"/>
      <c r="JYY120" s="132"/>
      <c r="JYZ120" s="132"/>
      <c r="JZA120" s="132"/>
      <c r="JZB120" s="132"/>
      <c r="JZC120" s="132"/>
      <c r="JZD120" s="132"/>
      <c r="JZE120" s="132"/>
      <c r="JZF120" s="132"/>
      <c r="JZG120" s="132"/>
      <c r="JZH120" s="132"/>
      <c r="JZI120" s="132"/>
      <c r="JZJ120" s="132"/>
      <c r="JZK120" s="132"/>
      <c r="JZL120" s="132"/>
      <c r="JZM120" s="132"/>
      <c r="JZN120" s="132"/>
      <c r="JZO120" s="132"/>
      <c r="JZP120" s="132"/>
      <c r="JZQ120" s="132"/>
      <c r="JZR120" s="132"/>
      <c r="JZS120" s="132"/>
      <c r="JZT120" s="132"/>
      <c r="JZU120" s="132"/>
      <c r="JZV120" s="132"/>
      <c r="JZW120" s="132"/>
      <c r="JZX120" s="132"/>
      <c r="JZY120" s="132"/>
      <c r="JZZ120" s="132"/>
      <c r="KAA120" s="132"/>
      <c r="KAB120" s="132"/>
      <c r="KAC120" s="132"/>
      <c r="KAD120" s="132"/>
      <c r="KAE120" s="132"/>
      <c r="KAF120" s="132"/>
      <c r="KAG120" s="132"/>
      <c r="KAH120" s="132"/>
      <c r="KAI120" s="132"/>
      <c r="KAJ120" s="132"/>
      <c r="KAK120" s="132"/>
      <c r="KAL120" s="132"/>
      <c r="KAM120" s="132"/>
      <c r="KAN120" s="132"/>
      <c r="KAO120" s="132"/>
      <c r="KAP120" s="132"/>
      <c r="KAQ120" s="132"/>
      <c r="KAR120" s="132"/>
      <c r="KAS120" s="132"/>
      <c r="KAT120" s="132"/>
      <c r="KAU120" s="132"/>
      <c r="KAV120" s="132"/>
      <c r="KAW120" s="132"/>
      <c r="KAX120" s="132"/>
      <c r="KAY120" s="132"/>
      <c r="KAZ120" s="132"/>
      <c r="KBA120" s="132"/>
      <c r="KBB120" s="132"/>
      <c r="KBC120" s="132"/>
      <c r="KBD120" s="132"/>
      <c r="KBE120" s="132"/>
      <c r="KBF120" s="132"/>
      <c r="KBG120" s="132"/>
      <c r="KBH120" s="132"/>
      <c r="KBI120" s="132"/>
      <c r="KBJ120" s="132"/>
      <c r="KBK120" s="132"/>
      <c r="KBL120" s="132"/>
      <c r="KBM120" s="132"/>
      <c r="KBN120" s="132"/>
      <c r="KBO120" s="132"/>
      <c r="KBP120" s="132"/>
      <c r="KBQ120" s="132"/>
      <c r="KBR120" s="132"/>
      <c r="KBS120" s="132"/>
      <c r="KBT120" s="132"/>
      <c r="KBU120" s="132"/>
      <c r="KBV120" s="132"/>
      <c r="KBW120" s="132"/>
      <c r="KBX120" s="132"/>
      <c r="KBY120" s="132"/>
      <c r="KBZ120" s="132"/>
      <c r="KCA120" s="132"/>
      <c r="KCB120" s="132"/>
      <c r="KCC120" s="132"/>
      <c r="KCD120" s="132"/>
      <c r="KCE120" s="132"/>
      <c r="KCF120" s="132"/>
      <c r="KCG120" s="132"/>
      <c r="KCH120" s="132"/>
      <c r="KCI120" s="132"/>
      <c r="KCJ120" s="132"/>
      <c r="KCK120" s="132"/>
      <c r="KCL120" s="132"/>
      <c r="KCM120" s="132"/>
      <c r="KCN120" s="132"/>
      <c r="KCO120" s="132"/>
      <c r="KCP120" s="132"/>
      <c r="KCQ120" s="132"/>
      <c r="KCR120" s="132"/>
      <c r="KCS120" s="132"/>
      <c r="KCT120" s="132"/>
      <c r="KCU120" s="132"/>
      <c r="KCV120" s="132"/>
      <c r="KCW120" s="132"/>
      <c r="KCX120" s="132"/>
      <c r="KCY120" s="132"/>
      <c r="KCZ120" s="132"/>
      <c r="KDA120" s="132"/>
      <c r="KDB120" s="132"/>
      <c r="KDC120" s="132"/>
      <c r="KDD120" s="132"/>
      <c r="KDE120" s="132"/>
      <c r="KDF120" s="132"/>
      <c r="KDG120" s="132"/>
      <c r="KDH120" s="132"/>
      <c r="KDI120" s="132"/>
      <c r="KDJ120" s="132"/>
      <c r="KDK120" s="132"/>
      <c r="KDL120" s="132"/>
      <c r="KDM120" s="132"/>
      <c r="KDN120" s="132"/>
      <c r="KDO120" s="132"/>
      <c r="KDP120" s="132"/>
      <c r="KDQ120" s="132"/>
      <c r="KDR120" s="132"/>
      <c r="KDS120" s="132"/>
      <c r="KDT120" s="132"/>
      <c r="KDU120" s="132"/>
      <c r="KDV120" s="132"/>
      <c r="KDW120" s="132"/>
      <c r="KDX120" s="132"/>
      <c r="KDY120" s="132"/>
      <c r="KDZ120" s="132"/>
      <c r="KEA120" s="132"/>
      <c r="KEB120" s="132"/>
      <c r="KEC120" s="132"/>
      <c r="KED120" s="132"/>
      <c r="KEE120" s="132"/>
      <c r="KEF120" s="132"/>
      <c r="KEG120" s="132"/>
      <c r="KEH120" s="132"/>
      <c r="KEI120" s="132"/>
      <c r="KEJ120" s="132"/>
      <c r="KEK120" s="132"/>
      <c r="KEL120" s="132"/>
      <c r="KEM120" s="132"/>
      <c r="KEN120" s="132"/>
      <c r="KEO120" s="132"/>
      <c r="KEP120" s="132"/>
      <c r="KEQ120" s="132"/>
      <c r="KER120" s="132"/>
      <c r="KES120" s="132"/>
      <c r="KET120" s="132"/>
      <c r="KEU120" s="132"/>
      <c r="KEV120" s="132"/>
      <c r="KEW120" s="132"/>
      <c r="KEX120" s="132"/>
      <c r="KEY120" s="132"/>
      <c r="KEZ120" s="132"/>
      <c r="KFA120" s="132"/>
      <c r="KFB120" s="132"/>
      <c r="KFC120" s="132"/>
      <c r="KFD120" s="132"/>
      <c r="KFE120" s="132"/>
      <c r="KFF120" s="132"/>
      <c r="KFG120" s="132"/>
      <c r="KFH120" s="132"/>
      <c r="KFI120" s="132"/>
      <c r="KFJ120" s="132"/>
      <c r="KFK120" s="132"/>
      <c r="KFL120" s="132"/>
      <c r="KFM120" s="132"/>
      <c r="KFN120" s="132"/>
      <c r="KFO120" s="132"/>
      <c r="KFP120" s="132"/>
      <c r="KFQ120" s="132"/>
      <c r="KFR120" s="132"/>
      <c r="KFS120" s="132"/>
      <c r="KFT120" s="132"/>
      <c r="KFU120" s="132"/>
      <c r="KFV120" s="132"/>
      <c r="KFW120" s="132"/>
      <c r="KFX120" s="132"/>
      <c r="KFY120" s="132"/>
      <c r="KFZ120" s="132"/>
      <c r="KGA120" s="132"/>
      <c r="KGB120" s="132"/>
      <c r="KGC120" s="132"/>
      <c r="KGD120" s="132"/>
      <c r="KGE120" s="132"/>
      <c r="KGF120" s="132"/>
      <c r="KGG120" s="132"/>
      <c r="KGH120" s="132"/>
      <c r="KGI120" s="132"/>
      <c r="KGJ120" s="132"/>
      <c r="KGK120" s="132"/>
      <c r="KGL120" s="132"/>
      <c r="KGM120" s="132"/>
      <c r="KGN120" s="132"/>
      <c r="KGO120" s="132"/>
      <c r="KGP120" s="132"/>
      <c r="KGQ120" s="132"/>
      <c r="KGR120" s="132"/>
      <c r="KGS120" s="132"/>
      <c r="KGT120" s="132"/>
      <c r="KGU120" s="132"/>
      <c r="KGV120" s="132"/>
      <c r="KGW120" s="132"/>
      <c r="KGX120" s="132"/>
      <c r="KGY120" s="132"/>
      <c r="KGZ120" s="132"/>
      <c r="KHA120" s="132"/>
      <c r="KHB120" s="132"/>
      <c r="KHC120" s="132"/>
      <c r="KHD120" s="132"/>
      <c r="KHE120" s="132"/>
      <c r="KHF120" s="132"/>
      <c r="KHG120" s="132"/>
      <c r="KHH120" s="132"/>
      <c r="KHI120" s="132"/>
      <c r="KHJ120" s="132"/>
      <c r="KHK120" s="132"/>
      <c r="KHL120" s="132"/>
      <c r="KHM120" s="132"/>
      <c r="KHN120" s="132"/>
      <c r="KHO120" s="132"/>
      <c r="KHP120" s="132"/>
      <c r="KHQ120" s="132"/>
      <c r="KHR120" s="132"/>
      <c r="KHS120" s="132"/>
      <c r="KHT120" s="132"/>
      <c r="KHU120" s="132"/>
      <c r="KHV120" s="132"/>
      <c r="KHW120" s="132"/>
      <c r="KHX120" s="132"/>
      <c r="KHY120" s="132"/>
      <c r="KHZ120" s="132"/>
      <c r="KIA120" s="132"/>
      <c r="KIB120" s="132"/>
      <c r="KIC120" s="132"/>
      <c r="KID120" s="132"/>
      <c r="KIE120" s="132"/>
      <c r="KIF120" s="132"/>
      <c r="KIG120" s="132"/>
      <c r="KIH120" s="132"/>
      <c r="KII120" s="132"/>
      <c r="KIJ120" s="132"/>
      <c r="KIK120" s="132"/>
      <c r="KIL120" s="132"/>
      <c r="KIM120" s="132"/>
      <c r="KIN120" s="132"/>
      <c r="KIO120" s="132"/>
      <c r="KIP120" s="132"/>
      <c r="KIQ120" s="132"/>
      <c r="KIR120" s="132"/>
      <c r="KIS120" s="132"/>
      <c r="KIT120" s="132"/>
      <c r="KIU120" s="132"/>
      <c r="KIV120" s="132"/>
      <c r="KIW120" s="132"/>
      <c r="KIX120" s="132"/>
      <c r="KIY120" s="132"/>
      <c r="KIZ120" s="132"/>
      <c r="KJA120" s="132"/>
      <c r="KJB120" s="132"/>
      <c r="KJC120" s="132"/>
      <c r="KJD120" s="132"/>
      <c r="KJE120" s="132"/>
      <c r="KJF120" s="132"/>
      <c r="KJG120" s="132"/>
      <c r="KJH120" s="132"/>
      <c r="KJI120" s="132"/>
      <c r="KJJ120" s="132"/>
      <c r="KJK120" s="132"/>
      <c r="KJL120" s="132"/>
      <c r="KJM120" s="132"/>
      <c r="KJN120" s="132"/>
      <c r="KJO120" s="132"/>
      <c r="KJP120" s="132"/>
      <c r="KJQ120" s="132"/>
      <c r="KJR120" s="132"/>
      <c r="KJS120" s="132"/>
      <c r="KJT120" s="132"/>
      <c r="KJU120" s="132"/>
      <c r="KJV120" s="132"/>
      <c r="KJW120" s="132"/>
      <c r="KJX120" s="132"/>
      <c r="KJY120" s="132"/>
      <c r="KJZ120" s="132"/>
      <c r="KKA120" s="132"/>
      <c r="KKB120" s="132"/>
      <c r="KKC120" s="132"/>
      <c r="KKD120" s="132"/>
      <c r="KKE120" s="132"/>
      <c r="KKF120" s="132"/>
      <c r="KKG120" s="132"/>
      <c r="KKH120" s="132"/>
      <c r="KKI120" s="132"/>
      <c r="KKJ120" s="132"/>
      <c r="KKK120" s="132"/>
      <c r="KKL120" s="132"/>
      <c r="KKM120" s="132"/>
      <c r="KKN120" s="132"/>
      <c r="KKO120" s="132"/>
      <c r="KKP120" s="132"/>
      <c r="KKQ120" s="132"/>
      <c r="KKR120" s="132"/>
      <c r="KKS120" s="132"/>
      <c r="KKT120" s="132"/>
      <c r="KKU120" s="132"/>
      <c r="KKV120" s="132"/>
      <c r="KKW120" s="132"/>
      <c r="KKX120" s="132"/>
      <c r="KKY120" s="132"/>
      <c r="KKZ120" s="132"/>
      <c r="KLA120" s="132"/>
      <c r="KLB120" s="132"/>
      <c r="KLC120" s="132"/>
      <c r="KLD120" s="132"/>
      <c r="KLE120" s="132"/>
      <c r="KLF120" s="132"/>
      <c r="KLG120" s="132"/>
      <c r="KLH120" s="132"/>
      <c r="KLI120" s="132"/>
      <c r="KLJ120" s="132"/>
      <c r="KLK120" s="132"/>
      <c r="KLL120" s="132"/>
      <c r="KLM120" s="132"/>
      <c r="KLN120" s="132"/>
      <c r="KLO120" s="132"/>
      <c r="KLP120" s="132"/>
      <c r="KLQ120" s="132"/>
      <c r="KLR120" s="132"/>
      <c r="KLS120" s="132"/>
      <c r="KLT120" s="132"/>
      <c r="KLU120" s="132"/>
      <c r="KLV120" s="132"/>
      <c r="KLW120" s="132"/>
      <c r="KLX120" s="132"/>
      <c r="KLY120" s="132"/>
      <c r="KLZ120" s="132"/>
      <c r="KMA120" s="132"/>
      <c r="KMB120" s="132"/>
      <c r="KMC120" s="132"/>
      <c r="KMD120" s="132"/>
      <c r="KME120" s="132"/>
      <c r="KMF120" s="132"/>
      <c r="KMG120" s="132"/>
      <c r="KMH120" s="132"/>
      <c r="KMI120" s="132"/>
      <c r="KMJ120" s="132"/>
      <c r="KMK120" s="132"/>
      <c r="KML120" s="132"/>
      <c r="KMM120" s="132"/>
      <c r="KMN120" s="132"/>
      <c r="KMO120" s="132"/>
      <c r="KMP120" s="132"/>
      <c r="KMQ120" s="132"/>
      <c r="KMR120" s="132"/>
      <c r="KMS120" s="132"/>
      <c r="KMT120" s="132"/>
      <c r="KMU120" s="132"/>
      <c r="KMV120" s="132"/>
      <c r="KMW120" s="132"/>
      <c r="KMX120" s="132"/>
      <c r="KMY120" s="132"/>
      <c r="KMZ120" s="132"/>
      <c r="KNA120" s="132"/>
      <c r="KNB120" s="132"/>
      <c r="KNC120" s="132"/>
      <c r="KND120" s="132"/>
      <c r="KNE120" s="132"/>
      <c r="KNF120" s="132"/>
      <c r="KNG120" s="132"/>
      <c r="KNH120" s="132"/>
      <c r="KNI120" s="132"/>
      <c r="KNJ120" s="132"/>
      <c r="KNK120" s="132"/>
      <c r="KNL120" s="132"/>
      <c r="KNM120" s="132"/>
      <c r="KNN120" s="132"/>
      <c r="KNO120" s="132"/>
      <c r="KNP120" s="132"/>
      <c r="KNQ120" s="132"/>
      <c r="KNR120" s="132"/>
      <c r="KNS120" s="132"/>
      <c r="KNT120" s="132"/>
      <c r="KNU120" s="132"/>
      <c r="KNV120" s="132"/>
      <c r="KNW120" s="132"/>
      <c r="KNX120" s="132"/>
      <c r="KNY120" s="132"/>
      <c r="KNZ120" s="132"/>
      <c r="KOA120" s="132"/>
      <c r="KOB120" s="132"/>
      <c r="KOC120" s="132"/>
      <c r="KOD120" s="132"/>
      <c r="KOE120" s="132"/>
      <c r="KOF120" s="132"/>
      <c r="KOG120" s="132"/>
      <c r="KOH120" s="132"/>
      <c r="KOI120" s="132"/>
      <c r="KOJ120" s="132"/>
      <c r="KOK120" s="132"/>
      <c r="KOL120" s="132"/>
      <c r="KOM120" s="132"/>
      <c r="KON120" s="132"/>
      <c r="KOO120" s="132"/>
      <c r="KOP120" s="132"/>
      <c r="KOQ120" s="132"/>
      <c r="KOR120" s="132"/>
      <c r="KOS120" s="132"/>
      <c r="KOT120" s="132"/>
      <c r="KOU120" s="132"/>
      <c r="KOV120" s="132"/>
      <c r="KOW120" s="132"/>
      <c r="KOX120" s="132"/>
      <c r="KOY120" s="132"/>
      <c r="KOZ120" s="132"/>
      <c r="KPA120" s="132"/>
      <c r="KPB120" s="132"/>
      <c r="KPC120" s="132"/>
      <c r="KPD120" s="132"/>
      <c r="KPE120" s="132"/>
      <c r="KPF120" s="132"/>
      <c r="KPG120" s="132"/>
      <c r="KPH120" s="132"/>
      <c r="KPI120" s="132"/>
      <c r="KPJ120" s="132"/>
      <c r="KPK120" s="132"/>
      <c r="KPL120" s="132"/>
      <c r="KPM120" s="132"/>
      <c r="KPN120" s="132"/>
      <c r="KPO120" s="132"/>
      <c r="KPP120" s="132"/>
      <c r="KPQ120" s="132"/>
      <c r="KPR120" s="132"/>
      <c r="KPS120" s="132"/>
      <c r="KPT120" s="132"/>
      <c r="KPU120" s="132"/>
      <c r="KPV120" s="132"/>
      <c r="KPW120" s="132"/>
      <c r="KPX120" s="132"/>
      <c r="KPY120" s="132"/>
      <c r="KPZ120" s="132"/>
      <c r="KQA120" s="132"/>
      <c r="KQB120" s="132"/>
      <c r="KQC120" s="132"/>
      <c r="KQD120" s="132"/>
      <c r="KQE120" s="132"/>
      <c r="KQF120" s="132"/>
      <c r="KQG120" s="132"/>
      <c r="KQH120" s="132"/>
      <c r="KQI120" s="132"/>
      <c r="KQJ120" s="132"/>
      <c r="KQK120" s="132"/>
      <c r="KQL120" s="132"/>
      <c r="KQM120" s="132"/>
      <c r="KQN120" s="132"/>
      <c r="KQO120" s="132"/>
      <c r="KQP120" s="132"/>
      <c r="KQQ120" s="132"/>
      <c r="KQR120" s="132"/>
      <c r="KQS120" s="132"/>
      <c r="KQT120" s="132"/>
      <c r="KQU120" s="132"/>
      <c r="KQV120" s="132"/>
      <c r="KQW120" s="132"/>
      <c r="KQX120" s="132"/>
      <c r="KQY120" s="132"/>
      <c r="KQZ120" s="132"/>
      <c r="KRA120" s="132"/>
      <c r="KRB120" s="132"/>
      <c r="KRC120" s="132"/>
      <c r="KRD120" s="132"/>
      <c r="KRE120" s="132"/>
      <c r="KRF120" s="132"/>
      <c r="KRG120" s="132"/>
      <c r="KRH120" s="132"/>
      <c r="KRI120" s="132"/>
      <c r="KRJ120" s="132"/>
      <c r="KRK120" s="132"/>
      <c r="KRL120" s="132"/>
      <c r="KRM120" s="132"/>
      <c r="KRN120" s="132"/>
      <c r="KRO120" s="132"/>
      <c r="KRP120" s="132"/>
      <c r="KRQ120" s="132"/>
      <c r="KRR120" s="132"/>
      <c r="KRS120" s="132"/>
      <c r="KRT120" s="132"/>
      <c r="KRU120" s="132"/>
      <c r="KRV120" s="132"/>
      <c r="KRW120" s="132"/>
      <c r="KRX120" s="132"/>
      <c r="KRY120" s="132"/>
      <c r="KRZ120" s="132"/>
      <c r="KSA120" s="132"/>
      <c r="KSB120" s="132"/>
      <c r="KSC120" s="132"/>
      <c r="KSD120" s="132"/>
      <c r="KSE120" s="132"/>
      <c r="KSF120" s="132"/>
      <c r="KSG120" s="132"/>
      <c r="KSH120" s="132"/>
      <c r="KSI120" s="132"/>
      <c r="KSJ120" s="132"/>
      <c r="KSK120" s="132"/>
      <c r="KSL120" s="132"/>
      <c r="KSM120" s="132"/>
      <c r="KSN120" s="132"/>
      <c r="KSO120" s="132"/>
      <c r="KSP120" s="132"/>
      <c r="KSQ120" s="132"/>
      <c r="KSR120" s="132"/>
      <c r="KSS120" s="132"/>
      <c r="KST120" s="132"/>
      <c r="KSU120" s="132"/>
      <c r="KSV120" s="132"/>
      <c r="KSW120" s="132"/>
      <c r="KSX120" s="132"/>
      <c r="KSY120" s="132"/>
      <c r="KSZ120" s="132"/>
      <c r="KTA120" s="132"/>
      <c r="KTB120" s="132"/>
      <c r="KTC120" s="132"/>
      <c r="KTD120" s="132"/>
      <c r="KTE120" s="132"/>
      <c r="KTF120" s="132"/>
      <c r="KTG120" s="132"/>
      <c r="KTH120" s="132"/>
      <c r="KTI120" s="132"/>
      <c r="KTJ120" s="132"/>
      <c r="KTK120" s="132"/>
      <c r="KTL120" s="132"/>
      <c r="KTM120" s="132"/>
      <c r="KTN120" s="132"/>
      <c r="KTO120" s="132"/>
      <c r="KTP120" s="132"/>
      <c r="KTQ120" s="132"/>
      <c r="KTR120" s="132"/>
      <c r="KTS120" s="132"/>
      <c r="KTT120" s="132"/>
      <c r="KTU120" s="132"/>
      <c r="KTV120" s="132"/>
      <c r="KTW120" s="132"/>
      <c r="KTX120" s="132"/>
      <c r="KTY120" s="132"/>
      <c r="KTZ120" s="132"/>
      <c r="KUA120" s="132"/>
      <c r="KUB120" s="132"/>
      <c r="KUC120" s="132"/>
      <c r="KUD120" s="132"/>
      <c r="KUE120" s="132"/>
      <c r="KUF120" s="132"/>
      <c r="KUG120" s="132"/>
      <c r="KUH120" s="132"/>
      <c r="KUI120" s="132"/>
      <c r="KUJ120" s="132"/>
      <c r="KUK120" s="132"/>
      <c r="KUL120" s="132"/>
      <c r="KUM120" s="132"/>
      <c r="KUN120" s="132"/>
      <c r="KUO120" s="132"/>
      <c r="KUP120" s="132"/>
      <c r="KUQ120" s="132"/>
      <c r="KUR120" s="132"/>
      <c r="KUS120" s="132"/>
      <c r="KUT120" s="132"/>
      <c r="KUU120" s="132"/>
      <c r="KUV120" s="132"/>
      <c r="KUW120" s="132"/>
      <c r="KUX120" s="132"/>
      <c r="KUY120" s="132"/>
      <c r="KUZ120" s="132"/>
      <c r="KVA120" s="132"/>
      <c r="KVB120" s="132"/>
      <c r="KVC120" s="132"/>
      <c r="KVD120" s="132"/>
      <c r="KVE120" s="132"/>
      <c r="KVF120" s="132"/>
      <c r="KVG120" s="132"/>
      <c r="KVH120" s="132"/>
      <c r="KVI120" s="132"/>
      <c r="KVJ120" s="132"/>
      <c r="KVK120" s="132"/>
      <c r="KVL120" s="132"/>
      <c r="KVM120" s="132"/>
      <c r="KVN120" s="132"/>
      <c r="KVO120" s="132"/>
      <c r="KVP120" s="132"/>
      <c r="KVQ120" s="132"/>
      <c r="KVR120" s="132"/>
      <c r="KVS120" s="132"/>
      <c r="KVT120" s="132"/>
      <c r="KVU120" s="132"/>
      <c r="KVV120" s="132"/>
      <c r="KVW120" s="132"/>
      <c r="KVX120" s="132"/>
      <c r="KVY120" s="132"/>
      <c r="KVZ120" s="132"/>
      <c r="KWA120" s="132"/>
      <c r="KWB120" s="132"/>
      <c r="KWC120" s="132"/>
      <c r="KWD120" s="132"/>
      <c r="KWE120" s="132"/>
      <c r="KWF120" s="132"/>
      <c r="KWG120" s="132"/>
      <c r="KWH120" s="132"/>
      <c r="KWI120" s="132"/>
      <c r="KWJ120" s="132"/>
      <c r="KWK120" s="132"/>
      <c r="KWL120" s="132"/>
      <c r="KWM120" s="132"/>
      <c r="KWN120" s="132"/>
      <c r="KWO120" s="132"/>
      <c r="KWP120" s="132"/>
      <c r="KWQ120" s="132"/>
      <c r="KWR120" s="132"/>
      <c r="KWS120" s="132"/>
      <c r="KWT120" s="132"/>
      <c r="KWU120" s="132"/>
      <c r="KWV120" s="132"/>
      <c r="KWW120" s="132"/>
      <c r="KWX120" s="132"/>
      <c r="KWY120" s="132"/>
      <c r="KWZ120" s="132"/>
      <c r="KXA120" s="132"/>
      <c r="KXB120" s="132"/>
      <c r="KXC120" s="132"/>
      <c r="KXD120" s="132"/>
      <c r="KXE120" s="132"/>
      <c r="KXF120" s="132"/>
      <c r="KXG120" s="132"/>
      <c r="KXH120" s="132"/>
      <c r="KXI120" s="132"/>
      <c r="KXJ120" s="132"/>
      <c r="KXK120" s="132"/>
      <c r="KXL120" s="132"/>
      <c r="KXM120" s="132"/>
      <c r="KXN120" s="132"/>
      <c r="KXO120" s="132"/>
      <c r="KXP120" s="132"/>
      <c r="KXQ120" s="132"/>
      <c r="KXR120" s="132"/>
      <c r="KXS120" s="132"/>
      <c r="KXT120" s="132"/>
      <c r="KXU120" s="132"/>
      <c r="KXV120" s="132"/>
      <c r="KXW120" s="132"/>
      <c r="KXX120" s="132"/>
      <c r="KXY120" s="132"/>
      <c r="KXZ120" s="132"/>
      <c r="KYA120" s="132"/>
      <c r="KYB120" s="132"/>
      <c r="KYC120" s="132"/>
      <c r="KYD120" s="132"/>
      <c r="KYE120" s="132"/>
      <c r="KYF120" s="132"/>
      <c r="KYG120" s="132"/>
      <c r="KYH120" s="132"/>
      <c r="KYI120" s="132"/>
      <c r="KYJ120" s="132"/>
      <c r="KYK120" s="132"/>
      <c r="KYL120" s="132"/>
      <c r="KYM120" s="132"/>
      <c r="KYN120" s="132"/>
      <c r="KYO120" s="132"/>
      <c r="KYP120" s="132"/>
      <c r="KYQ120" s="132"/>
      <c r="KYR120" s="132"/>
      <c r="KYS120" s="132"/>
      <c r="KYT120" s="132"/>
      <c r="KYU120" s="132"/>
      <c r="KYV120" s="132"/>
      <c r="KYW120" s="132"/>
      <c r="KYX120" s="132"/>
      <c r="KYY120" s="132"/>
      <c r="KYZ120" s="132"/>
      <c r="KZA120" s="132"/>
      <c r="KZB120" s="132"/>
      <c r="KZC120" s="132"/>
      <c r="KZD120" s="132"/>
      <c r="KZE120" s="132"/>
      <c r="KZF120" s="132"/>
      <c r="KZG120" s="132"/>
      <c r="KZH120" s="132"/>
      <c r="KZI120" s="132"/>
      <c r="KZJ120" s="132"/>
      <c r="KZK120" s="132"/>
      <c r="KZL120" s="132"/>
      <c r="KZM120" s="132"/>
      <c r="KZN120" s="132"/>
      <c r="KZO120" s="132"/>
      <c r="KZP120" s="132"/>
      <c r="KZQ120" s="132"/>
      <c r="KZR120" s="132"/>
      <c r="KZS120" s="132"/>
      <c r="KZT120" s="132"/>
      <c r="KZU120" s="132"/>
      <c r="KZV120" s="132"/>
      <c r="KZW120" s="132"/>
      <c r="KZX120" s="132"/>
      <c r="KZY120" s="132"/>
      <c r="KZZ120" s="132"/>
      <c r="LAA120" s="132"/>
      <c r="LAB120" s="132"/>
      <c r="LAC120" s="132"/>
      <c r="LAD120" s="132"/>
      <c r="LAE120" s="132"/>
      <c r="LAF120" s="132"/>
      <c r="LAG120" s="132"/>
      <c r="LAH120" s="132"/>
      <c r="LAI120" s="132"/>
      <c r="LAJ120" s="132"/>
      <c r="LAK120" s="132"/>
      <c r="LAL120" s="132"/>
      <c r="LAM120" s="132"/>
      <c r="LAN120" s="132"/>
      <c r="LAO120" s="132"/>
      <c r="LAP120" s="132"/>
      <c r="LAQ120" s="132"/>
      <c r="LAR120" s="132"/>
      <c r="LAS120" s="132"/>
      <c r="LAT120" s="132"/>
      <c r="LAU120" s="132"/>
      <c r="LAV120" s="132"/>
      <c r="LAW120" s="132"/>
      <c r="LAX120" s="132"/>
      <c r="LAY120" s="132"/>
      <c r="LAZ120" s="132"/>
      <c r="LBA120" s="132"/>
      <c r="LBB120" s="132"/>
      <c r="LBC120" s="132"/>
      <c r="LBD120" s="132"/>
      <c r="LBE120" s="132"/>
      <c r="LBF120" s="132"/>
      <c r="LBG120" s="132"/>
      <c r="LBH120" s="132"/>
      <c r="LBI120" s="132"/>
      <c r="LBJ120" s="132"/>
      <c r="LBK120" s="132"/>
      <c r="LBL120" s="132"/>
      <c r="LBM120" s="132"/>
      <c r="LBN120" s="132"/>
      <c r="LBO120" s="132"/>
      <c r="LBP120" s="132"/>
      <c r="LBQ120" s="132"/>
      <c r="LBR120" s="132"/>
      <c r="LBS120" s="132"/>
      <c r="LBT120" s="132"/>
      <c r="LBU120" s="132"/>
      <c r="LBV120" s="132"/>
      <c r="LBW120" s="132"/>
      <c r="LBX120" s="132"/>
      <c r="LBY120" s="132"/>
      <c r="LBZ120" s="132"/>
      <c r="LCA120" s="132"/>
      <c r="LCB120" s="132"/>
      <c r="LCC120" s="132"/>
      <c r="LCD120" s="132"/>
      <c r="LCE120" s="132"/>
      <c r="LCF120" s="132"/>
      <c r="LCG120" s="132"/>
      <c r="LCH120" s="132"/>
      <c r="LCI120" s="132"/>
      <c r="LCJ120" s="132"/>
      <c r="LCK120" s="132"/>
      <c r="LCL120" s="132"/>
      <c r="LCM120" s="132"/>
      <c r="LCN120" s="132"/>
      <c r="LCO120" s="132"/>
      <c r="LCP120" s="132"/>
      <c r="LCQ120" s="132"/>
      <c r="LCR120" s="132"/>
      <c r="LCS120" s="132"/>
      <c r="LCT120" s="132"/>
      <c r="LCU120" s="132"/>
      <c r="LCV120" s="132"/>
      <c r="LCW120" s="132"/>
      <c r="LCX120" s="132"/>
      <c r="LCY120" s="132"/>
      <c r="LCZ120" s="132"/>
      <c r="LDA120" s="132"/>
      <c r="LDB120" s="132"/>
      <c r="LDC120" s="132"/>
      <c r="LDD120" s="132"/>
      <c r="LDE120" s="132"/>
      <c r="LDF120" s="132"/>
      <c r="LDG120" s="132"/>
      <c r="LDH120" s="132"/>
      <c r="LDI120" s="132"/>
      <c r="LDJ120" s="132"/>
      <c r="LDK120" s="132"/>
      <c r="LDL120" s="132"/>
      <c r="LDM120" s="132"/>
      <c r="LDN120" s="132"/>
      <c r="LDO120" s="132"/>
      <c r="LDP120" s="132"/>
      <c r="LDQ120" s="132"/>
      <c r="LDR120" s="132"/>
      <c r="LDS120" s="132"/>
      <c r="LDT120" s="132"/>
      <c r="LDU120" s="132"/>
      <c r="LDV120" s="132"/>
      <c r="LDW120" s="132"/>
      <c r="LDX120" s="132"/>
      <c r="LDY120" s="132"/>
      <c r="LDZ120" s="132"/>
      <c r="LEA120" s="132"/>
      <c r="LEB120" s="132"/>
      <c r="LEC120" s="132"/>
      <c r="LED120" s="132"/>
      <c r="LEE120" s="132"/>
      <c r="LEF120" s="132"/>
      <c r="LEG120" s="132"/>
      <c r="LEH120" s="132"/>
      <c r="LEI120" s="132"/>
      <c r="LEJ120" s="132"/>
      <c r="LEK120" s="132"/>
      <c r="LEL120" s="132"/>
      <c r="LEM120" s="132"/>
      <c r="LEN120" s="132"/>
      <c r="LEO120" s="132"/>
      <c r="LEP120" s="132"/>
      <c r="LEQ120" s="132"/>
      <c r="LER120" s="132"/>
      <c r="LES120" s="132"/>
      <c r="LET120" s="132"/>
      <c r="LEU120" s="132"/>
      <c r="LEV120" s="132"/>
      <c r="LEW120" s="132"/>
      <c r="LEX120" s="132"/>
      <c r="LEY120" s="132"/>
      <c r="LEZ120" s="132"/>
      <c r="LFA120" s="132"/>
      <c r="LFB120" s="132"/>
      <c r="LFC120" s="132"/>
      <c r="LFD120" s="132"/>
      <c r="LFE120" s="132"/>
      <c r="LFF120" s="132"/>
      <c r="LFG120" s="132"/>
      <c r="LFH120" s="132"/>
      <c r="LFI120" s="132"/>
      <c r="LFJ120" s="132"/>
      <c r="LFK120" s="132"/>
      <c r="LFL120" s="132"/>
      <c r="LFM120" s="132"/>
      <c r="LFN120" s="132"/>
      <c r="LFO120" s="132"/>
      <c r="LFP120" s="132"/>
      <c r="LFQ120" s="132"/>
      <c r="LFR120" s="132"/>
      <c r="LFS120" s="132"/>
      <c r="LFT120" s="132"/>
      <c r="LFU120" s="132"/>
      <c r="LFV120" s="132"/>
      <c r="LFW120" s="132"/>
      <c r="LFX120" s="132"/>
      <c r="LFY120" s="132"/>
      <c r="LFZ120" s="132"/>
      <c r="LGA120" s="132"/>
      <c r="LGB120" s="132"/>
      <c r="LGC120" s="132"/>
      <c r="LGD120" s="132"/>
      <c r="LGE120" s="132"/>
      <c r="LGF120" s="132"/>
      <c r="LGG120" s="132"/>
      <c r="LGH120" s="132"/>
      <c r="LGI120" s="132"/>
      <c r="LGJ120" s="132"/>
      <c r="LGK120" s="132"/>
      <c r="LGL120" s="132"/>
      <c r="LGM120" s="132"/>
      <c r="LGN120" s="132"/>
      <c r="LGO120" s="132"/>
      <c r="LGP120" s="132"/>
      <c r="LGQ120" s="132"/>
      <c r="LGR120" s="132"/>
      <c r="LGS120" s="132"/>
      <c r="LGT120" s="132"/>
      <c r="LGU120" s="132"/>
      <c r="LGV120" s="132"/>
      <c r="LGW120" s="132"/>
      <c r="LGX120" s="132"/>
      <c r="LGY120" s="132"/>
      <c r="LGZ120" s="132"/>
      <c r="LHA120" s="132"/>
      <c r="LHB120" s="132"/>
      <c r="LHC120" s="132"/>
      <c r="LHD120" s="132"/>
      <c r="LHE120" s="132"/>
      <c r="LHF120" s="132"/>
      <c r="LHG120" s="132"/>
      <c r="LHH120" s="132"/>
      <c r="LHI120" s="132"/>
      <c r="LHJ120" s="132"/>
      <c r="LHK120" s="132"/>
      <c r="LHL120" s="132"/>
      <c r="LHM120" s="132"/>
      <c r="LHN120" s="132"/>
      <c r="LHO120" s="132"/>
      <c r="LHP120" s="132"/>
      <c r="LHQ120" s="132"/>
      <c r="LHR120" s="132"/>
      <c r="LHS120" s="132"/>
      <c r="LHT120" s="132"/>
      <c r="LHU120" s="132"/>
      <c r="LHV120" s="132"/>
      <c r="LHW120" s="132"/>
      <c r="LHX120" s="132"/>
      <c r="LHY120" s="132"/>
      <c r="LHZ120" s="132"/>
      <c r="LIA120" s="132"/>
      <c r="LIB120" s="132"/>
      <c r="LIC120" s="132"/>
      <c r="LID120" s="132"/>
      <c r="LIE120" s="132"/>
      <c r="LIF120" s="132"/>
      <c r="LIG120" s="132"/>
      <c r="LIH120" s="132"/>
      <c r="LII120" s="132"/>
      <c r="LIJ120" s="132"/>
      <c r="LIK120" s="132"/>
      <c r="LIL120" s="132"/>
      <c r="LIM120" s="132"/>
      <c r="LIN120" s="132"/>
      <c r="LIO120" s="132"/>
      <c r="LIP120" s="132"/>
      <c r="LIQ120" s="132"/>
      <c r="LIR120" s="132"/>
      <c r="LIS120" s="132"/>
      <c r="LIT120" s="132"/>
      <c r="LIU120" s="132"/>
      <c r="LIV120" s="132"/>
      <c r="LIW120" s="132"/>
      <c r="LIX120" s="132"/>
      <c r="LIY120" s="132"/>
      <c r="LIZ120" s="132"/>
      <c r="LJA120" s="132"/>
      <c r="LJB120" s="132"/>
      <c r="LJC120" s="132"/>
      <c r="LJD120" s="132"/>
      <c r="LJE120" s="132"/>
      <c r="LJF120" s="132"/>
      <c r="LJG120" s="132"/>
      <c r="LJH120" s="132"/>
      <c r="LJI120" s="132"/>
      <c r="LJJ120" s="132"/>
      <c r="LJK120" s="132"/>
      <c r="LJL120" s="132"/>
      <c r="LJM120" s="132"/>
      <c r="LJN120" s="132"/>
      <c r="LJO120" s="132"/>
      <c r="LJP120" s="132"/>
      <c r="LJQ120" s="132"/>
      <c r="LJR120" s="132"/>
      <c r="LJS120" s="132"/>
      <c r="LJT120" s="132"/>
      <c r="LJU120" s="132"/>
      <c r="LJV120" s="132"/>
      <c r="LJW120" s="132"/>
      <c r="LJX120" s="132"/>
      <c r="LJY120" s="132"/>
      <c r="LJZ120" s="132"/>
      <c r="LKA120" s="132"/>
      <c r="LKB120" s="132"/>
      <c r="LKC120" s="132"/>
      <c r="LKD120" s="132"/>
      <c r="LKE120" s="132"/>
      <c r="LKF120" s="132"/>
      <c r="LKG120" s="132"/>
      <c r="LKH120" s="132"/>
      <c r="LKI120" s="132"/>
      <c r="LKJ120" s="132"/>
      <c r="LKK120" s="132"/>
      <c r="LKL120" s="132"/>
      <c r="LKM120" s="132"/>
      <c r="LKN120" s="132"/>
      <c r="LKO120" s="132"/>
      <c r="LKP120" s="132"/>
      <c r="LKQ120" s="132"/>
      <c r="LKR120" s="132"/>
      <c r="LKS120" s="132"/>
      <c r="LKT120" s="132"/>
      <c r="LKU120" s="132"/>
      <c r="LKV120" s="132"/>
      <c r="LKW120" s="132"/>
      <c r="LKX120" s="132"/>
      <c r="LKY120" s="132"/>
      <c r="LKZ120" s="132"/>
      <c r="LLA120" s="132"/>
      <c r="LLB120" s="132"/>
      <c r="LLC120" s="132"/>
      <c r="LLD120" s="132"/>
      <c r="LLE120" s="132"/>
      <c r="LLF120" s="132"/>
      <c r="LLG120" s="132"/>
      <c r="LLH120" s="132"/>
      <c r="LLI120" s="132"/>
      <c r="LLJ120" s="132"/>
      <c r="LLK120" s="132"/>
      <c r="LLL120" s="132"/>
      <c r="LLM120" s="132"/>
      <c r="LLN120" s="132"/>
      <c r="LLO120" s="132"/>
      <c r="LLP120" s="132"/>
      <c r="LLQ120" s="132"/>
      <c r="LLR120" s="132"/>
      <c r="LLS120" s="132"/>
      <c r="LLT120" s="132"/>
      <c r="LLU120" s="132"/>
      <c r="LLV120" s="132"/>
      <c r="LLW120" s="132"/>
      <c r="LLX120" s="132"/>
      <c r="LLY120" s="132"/>
      <c r="LLZ120" s="132"/>
      <c r="LMA120" s="132"/>
      <c r="LMB120" s="132"/>
      <c r="LMC120" s="132"/>
      <c r="LMD120" s="132"/>
      <c r="LME120" s="132"/>
      <c r="LMF120" s="132"/>
      <c r="LMG120" s="132"/>
      <c r="LMH120" s="132"/>
      <c r="LMI120" s="132"/>
      <c r="LMJ120" s="132"/>
      <c r="LMK120" s="132"/>
      <c r="LML120" s="132"/>
      <c r="LMM120" s="132"/>
      <c r="LMN120" s="132"/>
      <c r="LMO120" s="132"/>
      <c r="LMP120" s="132"/>
      <c r="LMQ120" s="132"/>
      <c r="LMR120" s="132"/>
      <c r="LMS120" s="132"/>
      <c r="LMT120" s="132"/>
      <c r="LMU120" s="132"/>
      <c r="LMV120" s="132"/>
      <c r="LMW120" s="132"/>
      <c r="LMX120" s="132"/>
      <c r="LMY120" s="132"/>
      <c r="LMZ120" s="132"/>
      <c r="LNA120" s="132"/>
      <c r="LNB120" s="132"/>
      <c r="LNC120" s="132"/>
      <c r="LND120" s="132"/>
      <c r="LNE120" s="132"/>
      <c r="LNF120" s="132"/>
      <c r="LNG120" s="132"/>
      <c r="LNH120" s="132"/>
      <c r="LNI120" s="132"/>
      <c r="LNJ120" s="132"/>
      <c r="LNK120" s="132"/>
      <c r="LNL120" s="132"/>
      <c r="LNM120" s="132"/>
      <c r="LNN120" s="132"/>
      <c r="LNO120" s="132"/>
      <c r="LNP120" s="132"/>
      <c r="LNQ120" s="132"/>
      <c r="LNR120" s="132"/>
      <c r="LNS120" s="132"/>
      <c r="LNT120" s="132"/>
      <c r="LNU120" s="132"/>
      <c r="LNV120" s="132"/>
      <c r="LNW120" s="132"/>
      <c r="LNX120" s="132"/>
      <c r="LNY120" s="132"/>
      <c r="LNZ120" s="132"/>
      <c r="LOA120" s="132"/>
      <c r="LOB120" s="132"/>
      <c r="LOC120" s="132"/>
      <c r="LOD120" s="132"/>
      <c r="LOE120" s="132"/>
      <c r="LOF120" s="132"/>
      <c r="LOG120" s="132"/>
      <c r="LOH120" s="132"/>
      <c r="LOI120" s="132"/>
      <c r="LOJ120" s="132"/>
      <c r="LOK120" s="132"/>
      <c r="LOL120" s="132"/>
      <c r="LOM120" s="132"/>
      <c r="LON120" s="132"/>
      <c r="LOO120" s="132"/>
      <c r="LOP120" s="132"/>
      <c r="LOQ120" s="132"/>
      <c r="LOR120" s="132"/>
      <c r="LOS120" s="132"/>
      <c r="LOT120" s="132"/>
      <c r="LOU120" s="132"/>
      <c r="LOV120" s="132"/>
      <c r="LOW120" s="132"/>
      <c r="LOX120" s="132"/>
      <c r="LOY120" s="132"/>
      <c r="LOZ120" s="132"/>
      <c r="LPA120" s="132"/>
      <c r="LPB120" s="132"/>
      <c r="LPC120" s="132"/>
      <c r="LPD120" s="132"/>
      <c r="LPE120" s="132"/>
      <c r="LPF120" s="132"/>
      <c r="LPG120" s="132"/>
      <c r="LPH120" s="132"/>
      <c r="LPI120" s="132"/>
      <c r="LPJ120" s="132"/>
      <c r="LPK120" s="132"/>
      <c r="LPL120" s="132"/>
      <c r="LPM120" s="132"/>
      <c r="LPN120" s="132"/>
      <c r="LPO120" s="132"/>
      <c r="LPP120" s="132"/>
      <c r="LPQ120" s="132"/>
      <c r="LPR120" s="132"/>
      <c r="LPS120" s="132"/>
      <c r="LPT120" s="132"/>
      <c r="LPU120" s="132"/>
      <c r="LPV120" s="132"/>
      <c r="LPW120" s="132"/>
      <c r="LPX120" s="132"/>
      <c r="LPY120" s="132"/>
      <c r="LPZ120" s="132"/>
      <c r="LQA120" s="132"/>
      <c r="LQB120" s="132"/>
      <c r="LQC120" s="132"/>
      <c r="LQD120" s="132"/>
      <c r="LQE120" s="132"/>
      <c r="LQF120" s="132"/>
      <c r="LQG120" s="132"/>
      <c r="LQH120" s="132"/>
      <c r="LQI120" s="132"/>
      <c r="LQJ120" s="132"/>
      <c r="LQK120" s="132"/>
      <c r="LQL120" s="132"/>
      <c r="LQM120" s="132"/>
      <c r="LQN120" s="132"/>
      <c r="LQO120" s="132"/>
      <c r="LQP120" s="132"/>
      <c r="LQQ120" s="132"/>
      <c r="LQR120" s="132"/>
      <c r="LQS120" s="132"/>
      <c r="LQT120" s="132"/>
      <c r="LQU120" s="132"/>
      <c r="LQV120" s="132"/>
      <c r="LQW120" s="132"/>
      <c r="LQX120" s="132"/>
      <c r="LQY120" s="132"/>
      <c r="LQZ120" s="132"/>
      <c r="LRA120" s="132"/>
      <c r="LRB120" s="132"/>
      <c r="LRC120" s="132"/>
      <c r="LRD120" s="132"/>
      <c r="LRE120" s="132"/>
      <c r="LRF120" s="132"/>
      <c r="LRG120" s="132"/>
      <c r="LRH120" s="132"/>
      <c r="LRI120" s="132"/>
      <c r="LRJ120" s="132"/>
      <c r="LRK120" s="132"/>
      <c r="LRL120" s="132"/>
      <c r="LRM120" s="132"/>
      <c r="LRN120" s="132"/>
      <c r="LRO120" s="132"/>
      <c r="LRP120" s="132"/>
      <c r="LRQ120" s="132"/>
      <c r="LRR120" s="132"/>
      <c r="LRS120" s="132"/>
      <c r="LRT120" s="132"/>
      <c r="LRU120" s="132"/>
      <c r="LRV120" s="132"/>
      <c r="LRW120" s="132"/>
      <c r="LRX120" s="132"/>
      <c r="LRY120" s="132"/>
      <c r="LRZ120" s="132"/>
      <c r="LSA120" s="132"/>
      <c r="LSB120" s="132"/>
      <c r="LSC120" s="132"/>
      <c r="LSD120" s="132"/>
      <c r="LSE120" s="132"/>
      <c r="LSF120" s="132"/>
      <c r="LSG120" s="132"/>
      <c r="LSH120" s="132"/>
      <c r="LSI120" s="132"/>
      <c r="LSJ120" s="132"/>
      <c r="LSK120" s="132"/>
      <c r="LSL120" s="132"/>
      <c r="LSM120" s="132"/>
      <c r="LSN120" s="132"/>
      <c r="LSO120" s="132"/>
      <c r="LSP120" s="132"/>
      <c r="LSQ120" s="132"/>
      <c r="LSR120" s="132"/>
      <c r="LSS120" s="132"/>
      <c r="LST120" s="132"/>
      <c r="LSU120" s="132"/>
      <c r="LSV120" s="132"/>
      <c r="LSW120" s="132"/>
      <c r="LSX120" s="132"/>
      <c r="LSY120" s="132"/>
      <c r="LSZ120" s="132"/>
      <c r="LTA120" s="132"/>
      <c r="LTB120" s="132"/>
      <c r="LTC120" s="132"/>
      <c r="LTD120" s="132"/>
      <c r="LTE120" s="132"/>
      <c r="LTF120" s="132"/>
      <c r="LTG120" s="132"/>
      <c r="LTH120" s="132"/>
      <c r="LTI120" s="132"/>
      <c r="LTJ120" s="132"/>
      <c r="LTK120" s="132"/>
      <c r="LTL120" s="132"/>
      <c r="LTM120" s="132"/>
      <c r="LTN120" s="132"/>
      <c r="LTO120" s="132"/>
      <c r="LTP120" s="132"/>
      <c r="LTQ120" s="132"/>
      <c r="LTR120" s="132"/>
      <c r="LTS120" s="132"/>
      <c r="LTT120" s="132"/>
      <c r="LTU120" s="132"/>
      <c r="LTV120" s="132"/>
      <c r="LTW120" s="132"/>
      <c r="LTX120" s="132"/>
      <c r="LTY120" s="132"/>
      <c r="LTZ120" s="132"/>
      <c r="LUA120" s="132"/>
      <c r="LUB120" s="132"/>
      <c r="LUC120" s="132"/>
      <c r="LUD120" s="132"/>
      <c r="LUE120" s="132"/>
      <c r="LUF120" s="132"/>
      <c r="LUG120" s="132"/>
      <c r="LUH120" s="132"/>
      <c r="LUI120" s="132"/>
      <c r="LUJ120" s="132"/>
      <c r="LUK120" s="132"/>
      <c r="LUL120" s="132"/>
      <c r="LUM120" s="132"/>
      <c r="LUN120" s="132"/>
      <c r="LUO120" s="132"/>
      <c r="LUP120" s="132"/>
      <c r="LUQ120" s="132"/>
      <c r="LUR120" s="132"/>
      <c r="LUS120" s="132"/>
      <c r="LUT120" s="132"/>
      <c r="LUU120" s="132"/>
      <c r="LUV120" s="132"/>
      <c r="LUW120" s="132"/>
      <c r="LUX120" s="132"/>
      <c r="LUY120" s="132"/>
      <c r="LUZ120" s="132"/>
      <c r="LVA120" s="132"/>
      <c r="LVB120" s="132"/>
      <c r="LVC120" s="132"/>
      <c r="LVD120" s="132"/>
      <c r="LVE120" s="132"/>
      <c r="LVF120" s="132"/>
      <c r="LVG120" s="132"/>
      <c r="LVH120" s="132"/>
      <c r="LVI120" s="132"/>
      <c r="LVJ120" s="132"/>
      <c r="LVK120" s="132"/>
      <c r="LVL120" s="132"/>
      <c r="LVM120" s="132"/>
      <c r="LVN120" s="132"/>
      <c r="LVO120" s="132"/>
      <c r="LVP120" s="132"/>
      <c r="LVQ120" s="132"/>
      <c r="LVR120" s="132"/>
      <c r="LVS120" s="132"/>
      <c r="LVT120" s="132"/>
      <c r="LVU120" s="132"/>
      <c r="LVV120" s="132"/>
      <c r="LVW120" s="132"/>
      <c r="LVX120" s="132"/>
      <c r="LVY120" s="132"/>
      <c r="LVZ120" s="132"/>
      <c r="LWA120" s="132"/>
      <c r="LWB120" s="132"/>
      <c r="LWC120" s="132"/>
      <c r="LWD120" s="132"/>
      <c r="LWE120" s="132"/>
      <c r="LWF120" s="132"/>
      <c r="LWG120" s="132"/>
      <c r="LWH120" s="132"/>
      <c r="LWI120" s="132"/>
      <c r="LWJ120" s="132"/>
      <c r="LWK120" s="132"/>
      <c r="LWL120" s="132"/>
      <c r="LWM120" s="132"/>
      <c r="LWN120" s="132"/>
      <c r="LWO120" s="132"/>
      <c r="LWP120" s="132"/>
      <c r="LWQ120" s="132"/>
      <c r="LWR120" s="132"/>
      <c r="LWS120" s="132"/>
      <c r="LWT120" s="132"/>
      <c r="LWU120" s="132"/>
      <c r="LWV120" s="132"/>
      <c r="LWW120" s="132"/>
      <c r="LWX120" s="132"/>
      <c r="LWY120" s="132"/>
      <c r="LWZ120" s="132"/>
      <c r="LXA120" s="132"/>
      <c r="LXB120" s="132"/>
      <c r="LXC120" s="132"/>
      <c r="LXD120" s="132"/>
      <c r="LXE120" s="132"/>
      <c r="LXF120" s="132"/>
      <c r="LXG120" s="132"/>
      <c r="LXH120" s="132"/>
      <c r="LXI120" s="132"/>
      <c r="LXJ120" s="132"/>
      <c r="LXK120" s="132"/>
      <c r="LXL120" s="132"/>
      <c r="LXM120" s="132"/>
      <c r="LXN120" s="132"/>
      <c r="LXO120" s="132"/>
      <c r="LXP120" s="132"/>
      <c r="LXQ120" s="132"/>
      <c r="LXR120" s="132"/>
      <c r="LXS120" s="132"/>
      <c r="LXT120" s="132"/>
      <c r="LXU120" s="132"/>
      <c r="LXV120" s="132"/>
      <c r="LXW120" s="132"/>
      <c r="LXX120" s="132"/>
      <c r="LXY120" s="132"/>
      <c r="LXZ120" s="132"/>
      <c r="LYA120" s="132"/>
      <c r="LYB120" s="132"/>
      <c r="LYC120" s="132"/>
      <c r="LYD120" s="132"/>
      <c r="LYE120" s="132"/>
      <c r="LYF120" s="132"/>
      <c r="LYG120" s="132"/>
      <c r="LYH120" s="132"/>
      <c r="LYI120" s="132"/>
      <c r="LYJ120" s="132"/>
      <c r="LYK120" s="132"/>
      <c r="LYL120" s="132"/>
      <c r="LYM120" s="132"/>
      <c r="LYN120" s="132"/>
      <c r="LYO120" s="132"/>
      <c r="LYP120" s="132"/>
      <c r="LYQ120" s="132"/>
      <c r="LYR120" s="132"/>
      <c r="LYS120" s="132"/>
      <c r="LYT120" s="132"/>
      <c r="LYU120" s="132"/>
      <c r="LYV120" s="132"/>
      <c r="LYW120" s="132"/>
      <c r="LYX120" s="132"/>
      <c r="LYY120" s="132"/>
      <c r="LYZ120" s="132"/>
      <c r="LZA120" s="132"/>
      <c r="LZB120" s="132"/>
      <c r="LZC120" s="132"/>
      <c r="LZD120" s="132"/>
      <c r="LZE120" s="132"/>
      <c r="LZF120" s="132"/>
      <c r="LZG120" s="132"/>
      <c r="LZH120" s="132"/>
      <c r="LZI120" s="132"/>
      <c r="LZJ120" s="132"/>
      <c r="LZK120" s="132"/>
      <c r="LZL120" s="132"/>
      <c r="LZM120" s="132"/>
      <c r="LZN120" s="132"/>
      <c r="LZO120" s="132"/>
      <c r="LZP120" s="132"/>
      <c r="LZQ120" s="132"/>
      <c r="LZR120" s="132"/>
      <c r="LZS120" s="132"/>
      <c r="LZT120" s="132"/>
      <c r="LZU120" s="132"/>
      <c r="LZV120" s="132"/>
      <c r="LZW120" s="132"/>
      <c r="LZX120" s="132"/>
      <c r="LZY120" s="132"/>
      <c r="LZZ120" s="132"/>
      <c r="MAA120" s="132"/>
      <c r="MAB120" s="132"/>
      <c r="MAC120" s="132"/>
      <c r="MAD120" s="132"/>
      <c r="MAE120" s="132"/>
      <c r="MAF120" s="132"/>
      <c r="MAG120" s="132"/>
      <c r="MAH120" s="132"/>
      <c r="MAI120" s="132"/>
      <c r="MAJ120" s="132"/>
      <c r="MAK120" s="132"/>
      <c r="MAL120" s="132"/>
      <c r="MAM120" s="132"/>
      <c r="MAN120" s="132"/>
      <c r="MAO120" s="132"/>
      <c r="MAP120" s="132"/>
      <c r="MAQ120" s="132"/>
      <c r="MAR120" s="132"/>
      <c r="MAS120" s="132"/>
      <c r="MAT120" s="132"/>
      <c r="MAU120" s="132"/>
      <c r="MAV120" s="132"/>
      <c r="MAW120" s="132"/>
      <c r="MAX120" s="132"/>
      <c r="MAY120" s="132"/>
      <c r="MAZ120" s="132"/>
      <c r="MBA120" s="132"/>
      <c r="MBB120" s="132"/>
      <c r="MBC120" s="132"/>
      <c r="MBD120" s="132"/>
      <c r="MBE120" s="132"/>
      <c r="MBF120" s="132"/>
      <c r="MBG120" s="132"/>
      <c r="MBH120" s="132"/>
      <c r="MBI120" s="132"/>
      <c r="MBJ120" s="132"/>
      <c r="MBK120" s="132"/>
      <c r="MBL120" s="132"/>
      <c r="MBM120" s="132"/>
      <c r="MBN120" s="132"/>
      <c r="MBO120" s="132"/>
      <c r="MBP120" s="132"/>
      <c r="MBQ120" s="132"/>
      <c r="MBR120" s="132"/>
      <c r="MBS120" s="132"/>
      <c r="MBT120" s="132"/>
      <c r="MBU120" s="132"/>
      <c r="MBV120" s="132"/>
      <c r="MBW120" s="132"/>
      <c r="MBX120" s="132"/>
      <c r="MBY120" s="132"/>
      <c r="MBZ120" s="132"/>
      <c r="MCA120" s="132"/>
      <c r="MCB120" s="132"/>
      <c r="MCC120" s="132"/>
      <c r="MCD120" s="132"/>
      <c r="MCE120" s="132"/>
      <c r="MCF120" s="132"/>
      <c r="MCG120" s="132"/>
      <c r="MCH120" s="132"/>
      <c r="MCI120" s="132"/>
      <c r="MCJ120" s="132"/>
      <c r="MCK120" s="132"/>
      <c r="MCL120" s="132"/>
      <c r="MCM120" s="132"/>
      <c r="MCN120" s="132"/>
      <c r="MCO120" s="132"/>
      <c r="MCP120" s="132"/>
      <c r="MCQ120" s="132"/>
      <c r="MCR120" s="132"/>
      <c r="MCS120" s="132"/>
      <c r="MCT120" s="132"/>
      <c r="MCU120" s="132"/>
      <c r="MCV120" s="132"/>
      <c r="MCW120" s="132"/>
      <c r="MCX120" s="132"/>
      <c r="MCY120" s="132"/>
      <c r="MCZ120" s="132"/>
      <c r="MDA120" s="132"/>
      <c r="MDB120" s="132"/>
      <c r="MDC120" s="132"/>
      <c r="MDD120" s="132"/>
      <c r="MDE120" s="132"/>
      <c r="MDF120" s="132"/>
      <c r="MDG120" s="132"/>
      <c r="MDH120" s="132"/>
      <c r="MDI120" s="132"/>
      <c r="MDJ120" s="132"/>
      <c r="MDK120" s="132"/>
      <c r="MDL120" s="132"/>
      <c r="MDM120" s="132"/>
      <c r="MDN120" s="132"/>
      <c r="MDO120" s="132"/>
      <c r="MDP120" s="132"/>
      <c r="MDQ120" s="132"/>
      <c r="MDR120" s="132"/>
      <c r="MDS120" s="132"/>
      <c r="MDT120" s="132"/>
      <c r="MDU120" s="132"/>
      <c r="MDV120" s="132"/>
      <c r="MDW120" s="132"/>
      <c r="MDX120" s="132"/>
      <c r="MDY120" s="132"/>
      <c r="MDZ120" s="132"/>
      <c r="MEA120" s="132"/>
      <c r="MEB120" s="132"/>
      <c r="MEC120" s="132"/>
      <c r="MED120" s="132"/>
      <c r="MEE120" s="132"/>
      <c r="MEF120" s="132"/>
      <c r="MEG120" s="132"/>
      <c r="MEH120" s="132"/>
      <c r="MEI120" s="132"/>
      <c r="MEJ120" s="132"/>
      <c r="MEK120" s="132"/>
      <c r="MEL120" s="132"/>
      <c r="MEM120" s="132"/>
      <c r="MEN120" s="132"/>
      <c r="MEO120" s="132"/>
      <c r="MEP120" s="132"/>
      <c r="MEQ120" s="132"/>
      <c r="MER120" s="132"/>
      <c r="MES120" s="132"/>
      <c r="MET120" s="132"/>
      <c r="MEU120" s="132"/>
      <c r="MEV120" s="132"/>
      <c r="MEW120" s="132"/>
      <c r="MEX120" s="132"/>
      <c r="MEY120" s="132"/>
      <c r="MEZ120" s="132"/>
      <c r="MFA120" s="132"/>
      <c r="MFB120" s="132"/>
      <c r="MFC120" s="132"/>
      <c r="MFD120" s="132"/>
      <c r="MFE120" s="132"/>
      <c r="MFF120" s="132"/>
      <c r="MFG120" s="132"/>
      <c r="MFH120" s="132"/>
      <c r="MFI120" s="132"/>
      <c r="MFJ120" s="132"/>
      <c r="MFK120" s="132"/>
      <c r="MFL120" s="132"/>
      <c r="MFM120" s="132"/>
      <c r="MFN120" s="132"/>
      <c r="MFO120" s="132"/>
      <c r="MFP120" s="132"/>
      <c r="MFQ120" s="132"/>
      <c r="MFR120" s="132"/>
      <c r="MFS120" s="132"/>
      <c r="MFT120" s="132"/>
      <c r="MFU120" s="132"/>
      <c r="MFV120" s="132"/>
      <c r="MFW120" s="132"/>
      <c r="MFX120" s="132"/>
      <c r="MFY120" s="132"/>
      <c r="MFZ120" s="132"/>
      <c r="MGA120" s="132"/>
      <c r="MGB120" s="132"/>
      <c r="MGC120" s="132"/>
      <c r="MGD120" s="132"/>
      <c r="MGE120" s="132"/>
      <c r="MGF120" s="132"/>
      <c r="MGG120" s="132"/>
      <c r="MGH120" s="132"/>
      <c r="MGI120" s="132"/>
      <c r="MGJ120" s="132"/>
      <c r="MGK120" s="132"/>
      <c r="MGL120" s="132"/>
      <c r="MGM120" s="132"/>
      <c r="MGN120" s="132"/>
      <c r="MGO120" s="132"/>
      <c r="MGP120" s="132"/>
      <c r="MGQ120" s="132"/>
      <c r="MGR120" s="132"/>
      <c r="MGS120" s="132"/>
      <c r="MGT120" s="132"/>
      <c r="MGU120" s="132"/>
      <c r="MGV120" s="132"/>
      <c r="MGW120" s="132"/>
      <c r="MGX120" s="132"/>
      <c r="MGY120" s="132"/>
      <c r="MGZ120" s="132"/>
      <c r="MHA120" s="132"/>
      <c r="MHB120" s="132"/>
      <c r="MHC120" s="132"/>
      <c r="MHD120" s="132"/>
      <c r="MHE120" s="132"/>
      <c r="MHF120" s="132"/>
      <c r="MHG120" s="132"/>
      <c r="MHH120" s="132"/>
      <c r="MHI120" s="132"/>
      <c r="MHJ120" s="132"/>
      <c r="MHK120" s="132"/>
      <c r="MHL120" s="132"/>
      <c r="MHM120" s="132"/>
      <c r="MHN120" s="132"/>
      <c r="MHO120" s="132"/>
      <c r="MHP120" s="132"/>
      <c r="MHQ120" s="132"/>
      <c r="MHR120" s="132"/>
      <c r="MHS120" s="132"/>
      <c r="MHT120" s="132"/>
      <c r="MHU120" s="132"/>
      <c r="MHV120" s="132"/>
      <c r="MHW120" s="132"/>
      <c r="MHX120" s="132"/>
      <c r="MHY120" s="132"/>
      <c r="MHZ120" s="132"/>
      <c r="MIA120" s="132"/>
      <c r="MIB120" s="132"/>
      <c r="MIC120" s="132"/>
      <c r="MID120" s="132"/>
      <c r="MIE120" s="132"/>
      <c r="MIF120" s="132"/>
      <c r="MIG120" s="132"/>
      <c r="MIH120" s="132"/>
      <c r="MII120" s="132"/>
      <c r="MIJ120" s="132"/>
      <c r="MIK120" s="132"/>
      <c r="MIL120" s="132"/>
      <c r="MIM120" s="132"/>
      <c r="MIN120" s="132"/>
      <c r="MIO120" s="132"/>
      <c r="MIP120" s="132"/>
      <c r="MIQ120" s="132"/>
      <c r="MIR120" s="132"/>
      <c r="MIS120" s="132"/>
      <c r="MIT120" s="132"/>
      <c r="MIU120" s="132"/>
      <c r="MIV120" s="132"/>
      <c r="MIW120" s="132"/>
      <c r="MIX120" s="132"/>
      <c r="MIY120" s="132"/>
      <c r="MIZ120" s="132"/>
      <c r="MJA120" s="132"/>
      <c r="MJB120" s="132"/>
      <c r="MJC120" s="132"/>
      <c r="MJD120" s="132"/>
      <c r="MJE120" s="132"/>
      <c r="MJF120" s="132"/>
      <c r="MJG120" s="132"/>
      <c r="MJH120" s="132"/>
      <c r="MJI120" s="132"/>
      <c r="MJJ120" s="132"/>
      <c r="MJK120" s="132"/>
      <c r="MJL120" s="132"/>
      <c r="MJM120" s="132"/>
      <c r="MJN120" s="132"/>
      <c r="MJO120" s="132"/>
      <c r="MJP120" s="132"/>
      <c r="MJQ120" s="132"/>
      <c r="MJR120" s="132"/>
      <c r="MJS120" s="132"/>
      <c r="MJT120" s="132"/>
      <c r="MJU120" s="132"/>
      <c r="MJV120" s="132"/>
      <c r="MJW120" s="132"/>
      <c r="MJX120" s="132"/>
      <c r="MJY120" s="132"/>
      <c r="MJZ120" s="132"/>
      <c r="MKA120" s="132"/>
      <c r="MKB120" s="132"/>
      <c r="MKC120" s="132"/>
      <c r="MKD120" s="132"/>
      <c r="MKE120" s="132"/>
      <c r="MKF120" s="132"/>
      <c r="MKG120" s="132"/>
      <c r="MKH120" s="132"/>
      <c r="MKI120" s="132"/>
      <c r="MKJ120" s="132"/>
      <c r="MKK120" s="132"/>
      <c r="MKL120" s="132"/>
      <c r="MKM120" s="132"/>
      <c r="MKN120" s="132"/>
      <c r="MKO120" s="132"/>
      <c r="MKP120" s="132"/>
      <c r="MKQ120" s="132"/>
      <c r="MKR120" s="132"/>
      <c r="MKS120" s="132"/>
      <c r="MKT120" s="132"/>
      <c r="MKU120" s="132"/>
      <c r="MKV120" s="132"/>
      <c r="MKW120" s="132"/>
      <c r="MKX120" s="132"/>
      <c r="MKY120" s="132"/>
      <c r="MKZ120" s="132"/>
      <c r="MLA120" s="132"/>
      <c r="MLB120" s="132"/>
      <c r="MLC120" s="132"/>
      <c r="MLD120" s="132"/>
      <c r="MLE120" s="132"/>
      <c r="MLF120" s="132"/>
      <c r="MLG120" s="132"/>
      <c r="MLH120" s="132"/>
      <c r="MLI120" s="132"/>
      <c r="MLJ120" s="132"/>
      <c r="MLK120" s="132"/>
      <c r="MLL120" s="132"/>
      <c r="MLM120" s="132"/>
      <c r="MLN120" s="132"/>
      <c r="MLO120" s="132"/>
      <c r="MLP120" s="132"/>
      <c r="MLQ120" s="132"/>
      <c r="MLR120" s="132"/>
      <c r="MLS120" s="132"/>
      <c r="MLT120" s="132"/>
      <c r="MLU120" s="132"/>
      <c r="MLV120" s="132"/>
      <c r="MLW120" s="132"/>
      <c r="MLX120" s="132"/>
      <c r="MLY120" s="132"/>
      <c r="MLZ120" s="132"/>
      <c r="MMA120" s="132"/>
      <c r="MMB120" s="132"/>
      <c r="MMC120" s="132"/>
      <c r="MMD120" s="132"/>
      <c r="MME120" s="132"/>
      <c r="MMF120" s="132"/>
      <c r="MMG120" s="132"/>
      <c r="MMH120" s="132"/>
      <c r="MMI120" s="132"/>
      <c r="MMJ120" s="132"/>
      <c r="MMK120" s="132"/>
      <c r="MML120" s="132"/>
      <c r="MMM120" s="132"/>
      <c r="MMN120" s="132"/>
      <c r="MMO120" s="132"/>
      <c r="MMP120" s="132"/>
      <c r="MMQ120" s="132"/>
      <c r="MMR120" s="132"/>
      <c r="MMS120" s="132"/>
      <c r="MMT120" s="132"/>
      <c r="MMU120" s="132"/>
      <c r="MMV120" s="132"/>
      <c r="MMW120" s="132"/>
      <c r="MMX120" s="132"/>
      <c r="MMY120" s="132"/>
      <c r="MMZ120" s="132"/>
      <c r="MNA120" s="132"/>
      <c r="MNB120" s="132"/>
      <c r="MNC120" s="132"/>
      <c r="MND120" s="132"/>
      <c r="MNE120" s="132"/>
      <c r="MNF120" s="132"/>
      <c r="MNG120" s="132"/>
      <c r="MNH120" s="132"/>
      <c r="MNI120" s="132"/>
      <c r="MNJ120" s="132"/>
      <c r="MNK120" s="132"/>
      <c r="MNL120" s="132"/>
      <c r="MNM120" s="132"/>
      <c r="MNN120" s="132"/>
      <c r="MNO120" s="132"/>
      <c r="MNP120" s="132"/>
      <c r="MNQ120" s="132"/>
      <c r="MNR120" s="132"/>
      <c r="MNS120" s="132"/>
      <c r="MNT120" s="132"/>
      <c r="MNU120" s="132"/>
      <c r="MNV120" s="132"/>
      <c r="MNW120" s="132"/>
      <c r="MNX120" s="132"/>
      <c r="MNY120" s="132"/>
      <c r="MNZ120" s="132"/>
      <c r="MOA120" s="132"/>
      <c r="MOB120" s="132"/>
      <c r="MOC120" s="132"/>
      <c r="MOD120" s="132"/>
      <c r="MOE120" s="132"/>
      <c r="MOF120" s="132"/>
      <c r="MOG120" s="132"/>
      <c r="MOH120" s="132"/>
      <c r="MOI120" s="132"/>
      <c r="MOJ120" s="132"/>
      <c r="MOK120" s="132"/>
      <c r="MOL120" s="132"/>
      <c r="MOM120" s="132"/>
      <c r="MON120" s="132"/>
      <c r="MOO120" s="132"/>
      <c r="MOP120" s="132"/>
      <c r="MOQ120" s="132"/>
      <c r="MOR120" s="132"/>
      <c r="MOS120" s="132"/>
      <c r="MOT120" s="132"/>
      <c r="MOU120" s="132"/>
      <c r="MOV120" s="132"/>
      <c r="MOW120" s="132"/>
      <c r="MOX120" s="132"/>
      <c r="MOY120" s="132"/>
      <c r="MOZ120" s="132"/>
      <c r="MPA120" s="132"/>
      <c r="MPB120" s="132"/>
      <c r="MPC120" s="132"/>
      <c r="MPD120" s="132"/>
      <c r="MPE120" s="132"/>
      <c r="MPF120" s="132"/>
      <c r="MPG120" s="132"/>
      <c r="MPH120" s="132"/>
      <c r="MPI120" s="132"/>
      <c r="MPJ120" s="132"/>
      <c r="MPK120" s="132"/>
      <c r="MPL120" s="132"/>
      <c r="MPM120" s="132"/>
      <c r="MPN120" s="132"/>
      <c r="MPO120" s="132"/>
      <c r="MPP120" s="132"/>
      <c r="MPQ120" s="132"/>
      <c r="MPR120" s="132"/>
      <c r="MPS120" s="132"/>
      <c r="MPT120" s="132"/>
      <c r="MPU120" s="132"/>
      <c r="MPV120" s="132"/>
      <c r="MPW120" s="132"/>
      <c r="MPX120" s="132"/>
      <c r="MPY120" s="132"/>
      <c r="MPZ120" s="132"/>
      <c r="MQA120" s="132"/>
      <c r="MQB120" s="132"/>
      <c r="MQC120" s="132"/>
      <c r="MQD120" s="132"/>
      <c r="MQE120" s="132"/>
      <c r="MQF120" s="132"/>
      <c r="MQG120" s="132"/>
      <c r="MQH120" s="132"/>
      <c r="MQI120" s="132"/>
      <c r="MQJ120" s="132"/>
      <c r="MQK120" s="132"/>
      <c r="MQL120" s="132"/>
      <c r="MQM120" s="132"/>
      <c r="MQN120" s="132"/>
      <c r="MQO120" s="132"/>
      <c r="MQP120" s="132"/>
      <c r="MQQ120" s="132"/>
      <c r="MQR120" s="132"/>
      <c r="MQS120" s="132"/>
      <c r="MQT120" s="132"/>
      <c r="MQU120" s="132"/>
      <c r="MQV120" s="132"/>
      <c r="MQW120" s="132"/>
      <c r="MQX120" s="132"/>
      <c r="MQY120" s="132"/>
      <c r="MQZ120" s="132"/>
      <c r="MRA120" s="132"/>
      <c r="MRB120" s="132"/>
      <c r="MRC120" s="132"/>
      <c r="MRD120" s="132"/>
      <c r="MRE120" s="132"/>
      <c r="MRF120" s="132"/>
      <c r="MRG120" s="132"/>
      <c r="MRH120" s="132"/>
      <c r="MRI120" s="132"/>
      <c r="MRJ120" s="132"/>
      <c r="MRK120" s="132"/>
      <c r="MRL120" s="132"/>
      <c r="MRM120" s="132"/>
      <c r="MRN120" s="132"/>
      <c r="MRO120" s="132"/>
      <c r="MRP120" s="132"/>
      <c r="MRQ120" s="132"/>
      <c r="MRR120" s="132"/>
      <c r="MRS120" s="132"/>
      <c r="MRT120" s="132"/>
      <c r="MRU120" s="132"/>
      <c r="MRV120" s="132"/>
      <c r="MRW120" s="132"/>
      <c r="MRX120" s="132"/>
      <c r="MRY120" s="132"/>
      <c r="MRZ120" s="132"/>
      <c r="MSA120" s="132"/>
      <c r="MSB120" s="132"/>
      <c r="MSC120" s="132"/>
      <c r="MSD120" s="132"/>
      <c r="MSE120" s="132"/>
      <c r="MSF120" s="132"/>
      <c r="MSG120" s="132"/>
      <c r="MSH120" s="132"/>
      <c r="MSI120" s="132"/>
      <c r="MSJ120" s="132"/>
      <c r="MSK120" s="132"/>
      <c r="MSL120" s="132"/>
      <c r="MSM120" s="132"/>
      <c r="MSN120" s="132"/>
      <c r="MSO120" s="132"/>
      <c r="MSP120" s="132"/>
      <c r="MSQ120" s="132"/>
      <c r="MSR120" s="132"/>
      <c r="MSS120" s="132"/>
      <c r="MST120" s="132"/>
      <c r="MSU120" s="132"/>
      <c r="MSV120" s="132"/>
      <c r="MSW120" s="132"/>
      <c r="MSX120" s="132"/>
      <c r="MSY120" s="132"/>
      <c r="MSZ120" s="132"/>
      <c r="MTA120" s="132"/>
      <c r="MTB120" s="132"/>
      <c r="MTC120" s="132"/>
      <c r="MTD120" s="132"/>
      <c r="MTE120" s="132"/>
      <c r="MTF120" s="132"/>
      <c r="MTG120" s="132"/>
      <c r="MTH120" s="132"/>
      <c r="MTI120" s="132"/>
      <c r="MTJ120" s="132"/>
      <c r="MTK120" s="132"/>
      <c r="MTL120" s="132"/>
      <c r="MTM120" s="132"/>
      <c r="MTN120" s="132"/>
      <c r="MTO120" s="132"/>
      <c r="MTP120" s="132"/>
      <c r="MTQ120" s="132"/>
      <c r="MTR120" s="132"/>
      <c r="MTS120" s="132"/>
      <c r="MTT120" s="132"/>
      <c r="MTU120" s="132"/>
      <c r="MTV120" s="132"/>
      <c r="MTW120" s="132"/>
      <c r="MTX120" s="132"/>
      <c r="MTY120" s="132"/>
      <c r="MTZ120" s="132"/>
      <c r="MUA120" s="132"/>
      <c r="MUB120" s="132"/>
      <c r="MUC120" s="132"/>
      <c r="MUD120" s="132"/>
      <c r="MUE120" s="132"/>
      <c r="MUF120" s="132"/>
      <c r="MUG120" s="132"/>
      <c r="MUH120" s="132"/>
      <c r="MUI120" s="132"/>
      <c r="MUJ120" s="132"/>
      <c r="MUK120" s="132"/>
      <c r="MUL120" s="132"/>
      <c r="MUM120" s="132"/>
      <c r="MUN120" s="132"/>
      <c r="MUO120" s="132"/>
      <c r="MUP120" s="132"/>
      <c r="MUQ120" s="132"/>
      <c r="MUR120" s="132"/>
      <c r="MUS120" s="132"/>
      <c r="MUT120" s="132"/>
      <c r="MUU120" s="132"/>
      <c r="MUV120" s="132"/>
      <c r="MUW120" s="132"/>
      <c r="MUX120" s="132"/>
      <c r="MUY120" s="132"/>
      <c r="MUZ120" s="132"/>
      <c r="MVA120" s="132"/>
      <c r="MVB120" s="132"/>
      <c r="MVC120" s="132"/>
      <c r="MVD120" s="132"/>
      <c r="MVE120" s="132"/>
      <c r="MVF120" s="132"/>
      <c r="MVG120" s="132"/>
      <c r="MVH120" s="132"/>
      <c r="MVI120" s="132"/>
      <c r="MVJ120" s="132"/>
      <c r="MVK120" s="132"/>
      <c r="MVL120" s="132"/>
      <c r="MVM120" s="132"/>
      <c r="MVN120" s="132"/>
      <c r="MVO120" s="132"/>
      <c r="MVP120" s="132"/>
      <c r="MVQ120" s="132"/>
      <c r="MVR120" s="132"/>
      <c r="MVS120" s="132"/>
      <c r="MVT120" s="132"/>
      <c r="MVU120" s="132"/>
      <c r="MVV120" s="132"/>
      <c r="MVW120" s="132"/>
      <c r="MVX120" s="132"/>
      <c r="MVY120" s="132"/>
      <c r="MVZ120" s="132"/>
      <c r="MWA120" s="132"/>
      <c r="MWB120" s="132"/>
      <c r="MWC120" s="132"/>
      <c r="MWD120" s="132"/>
      <c r="MWE120" s="132"/>
      <c r="MWF120" s="132"/>
      <c r="MWG120" s="132"/>
      <c r="MWH120" s="132"/>
      <c r="MWI120" s="132"/>
      <c r="MWJ120" s="132"/>
      <c r="MWK120" s="132"/>
      <c r="MWL120" s="132"/>
      <c r="MWM120" s="132"/>
      <c r="MWN120" s="132"/>
      <c r="MWO120" s="132"/>
      <c r="MWP120" s="132"/>
      <c r="MWQ120" s="132"/>
      <c r="MWR120" s="132"/>
      <c r="MWS120" s="132"/>
      <c r="MWT120" s="132"/>
      <c r="MWU120" s="132"/>
      <c r="MWV120" s="132"/>
      <c r="MWW120" s="132"/>
      <c r="MWX120" s="132"/>
      <c r="MWY120" s="132"/>
      <c r="MWZ120" s="132"/>
      <c r="MXA120" s="132"/>
      <c r="MXB120" s="132"/>
      <c r="MXC120" s="132"/>
      <c r="MXD120" s="132"/>
      <c r="MXE120" s="132"/>
      <c r="MXF120" s="132"/>
      <c r="MXG120" s="132"/>
      <c r="MXH120" s="132"/>
      <c r="MXI120" s="132"/>
      <c r="MXJ120" s="132"/>
      <c r="MXK120" s="132"/>
      <c r="MXL120" s="132"/>
      <c r="MXM120" s="132"/>
      <c r="MXN120" s="132"/>
      <c r="MXO120" s="132"/>
      <c r="MXP120" s="132"/>
      <c r="MXQ120" s="132"/>
      <c r="MXR120" s="132"/>
      <c r="MXS120" s="132"/>
      <c r="MXT120" s="132"/>
      <c r="MXU120" s="132"/>
      <c r="MXV120" s="132"/>
      <c r="MXW120" s="132"/>
      <c r="MXX120" s="132"/>
      <c r="MXY120" s="132"/>
      <c r="MXZ120" s="132"/>
      <c r="MYA120" s="132"/>
      <c r="MYB120" s="132"/>
      <c r="MYC120" s="132"/>
      <c r="MYD120" s="132"/>
      <c r="MYE120" s="132"/>
      <c r="MYF120" s="132"/>
      <c r="MYG120" s="132"/>
      <c r="MYH120" s="132"/>
      <c r="MYI120" s="132"/>
      <c r="MYJ120" s="132"/>
      <c r="MYK120" s="132"/>
      <c r="MYL120" s="132"/>
      <c r="MYM120" s="132"/>
      <c r="MYN120" s="132"/>
      <c r="MYO120" s="132"/>
      <c r="MYP120" s="132"/>
      <c r="MYQ120" s="132"/>
      <c r="MYR120" s="132"/>
      <c r="MYS120" s="132"/>
      <c r="MYT120" s="132"/>
      <c r="MYU120" s="132"/>
      <c r="MYV120" s="132"/>
      <c r="MYW120" s="132"/>
      <c r="MYX120" s="132"/>
      <c r="MYY120" s="132"/>
      <c r="MYZ120" s="132"/>
      <c r="MZA120" s="132"/>
      <c r="MZB120" s="132"/>
      <c r="MZC120" s="132"/>
      <c r="MZD120" s="132"/>
      <c r="MZE120" s="132"/>
      <c r="MZF120" s="132"/>
      <c r="MZG120" s="132"/>
      <c r="MZH120" s="132"/>
      <c r="MZI120" s="132"/>
      <c r="MZJ120" s="132"/>
      <c r="MZK120" s="132"/>
      <c r="MZL120" s="132"/>
      <c r="MZM120" s="132"/>
      <c r="MZN120" s="132"/>
      <c r="MZO120" s="132"/>
      <c r="MZP120" s="132"/>
      <c r="MZQ120" s="132"/>
      <c r="MZR120" s="132"/>
      <c r="MZS120" s="132"/>
      <c r="MZT120" s="132"/>
      <c r="MZU120" s="132"/>
      <c r="MZV120" s="132"/>
      <c r="MZW120" s="132"/>
      <c r="MZX120" s="132"/>
      <c r="MZY120" s="132"/>
      <c r="MZZ120" s="132"/>
      <c r="NAA120" s="132"/>
      <c r="NAB120" s="132"/>
      <c r="NAC120" s="132"/>
      <c r="NAD120" s="132"/>
      <c r="NAE120" s="132"/>
      <c r="NAF120" s="132"/>
      <c r="NAG120" s="132"/>
      <c r="NAH120" s="132"/>
      <c r="NAI120" s="132"/>
      <c r="NAJ120" s="132"/>
      <c r="NAK120" s="132"/>
      <c r="NAL120" s="132"/>
      <c r="NAM120" s="132"/>
      <c r="NAN120" s="132"/>
      <c r="NAO120" s="132"/>
      <c r="NAP120" s="132"/>
      <c r="NAQ120" s="132"/>
      <c r="NAR120" s="132"/>
      <c r="NAS120" s="132"/>
      <c r="NAT120" s="132"/>
      <c r="NAU120" s="132"/>
      <c r="NAV120" s="132"/>
      <c r="NAW120" s="132"/>
      <c r="NAX120" s="132"/>
      <c r="NAY120" s="132"/>
      <c r="NAZ120" s="132"/>
      <c r="NBA120" s="132"/>
      <c r="NBB120" s="132"/>
      <c r="NBC120" s="132"/>
      <c r="NBD120" s="132"/>
      <c r="NBE120" s="132"/>
      <c r="NBF120" s="132"/>
      <c r="NBG120" s="132"/>
      <c r="NBH120" s="132"/>
      <c r="NBI120" s="132"/>
      <c r="NBJ120" s="132"/>
      <c r="NBK120" s="132"/>
      <c r="NBL120" s="132"/>
      <c r="NBM120" s="132"/>
      <c r="NBN120" s="132"/>
      <c r="NBO120" s="132"/>
      <c r="NBP120" s="132"/>
      <c r="NBQ120" s="132"/>
      <c r="NBR120" s="132"/>
      <c r="NBS120" s="132"/>
      <c r="NBT120" s="132"/>
      <c r="NBU120" s="132"/>
      <c r="NBV120" s="132"/>
      <c r="NBW120" s="132"/>
      <c r="NBX120" s="132"/>
      <c r="NBY120" s="132"/>
      <c r="NBZ120" s="132"/>
      <c r="NCA120" s="132"/>
      <c r="NCB120" s="132"/>
      <c r="NCC120" s="132"/>
      <c r="NCD120" s="132"/>
      <c r="NCE120" s="132"/>
      <c r="NCF120" s="132"/>
      <c r="NCG120" s="132"/>
      <c r="NCH120" s="132"/>
      <c r="NCI120" s="132"/>
      <c r="NCJ120" s="132"/>
      <c r="NCK120" s="132"/>
      <c r="NCL120" s="132"/>
      <c r="NCM120" s="132"/>
      <c r="NCN120" s="132"/>
      <c r="NCO120" s="132"/>
      <c r="NCP120" s="132"/>
      <c r="NCQ120" s="132"/>
      <c r="NCR120" s="132"/>
      <c r="NCS120" s="132"/>
      <c r="NCT120" s="132"/>
      <c r="NCU120" s="132"/>
      <c r="NCV120" s="132"/>
      <c r="NCW120" s="132"/>
      <c r="NCX120" s="132"/>
      <c r="NCY120" s="132"/>
      <c r="NCZ120" s="132"/>
      <c r="NDA120" s="132"/>
      <c r="NDB120" s="132"/>
      <c r="NDC120" s="132"/>
      <c r="NDD120" s="132"/>
      <c r="NDE120" s="132"/>
      <c r="NDF120" s="132"/>
      <c r="NDG120" s="132"/>
      <c r="NDH120" s="132"/>
      <c r="NDI120" s="132"/>
      <c r="NDJ120" s="132"/>
      <c r="NDK120" s="132"/>
      <c r="NDL120" s="132"/>
      <c r="NDM120" s="132"/>
      <c r="NDN120" s="132"/>
      <c r="NDO120" s="132"/>
      <c r="NDP120" s="132"/>
      <c r="NDQ120" s="132"/>
      <c r="NDR120" s="132"/>
      <c r="NDS120" s="132"/>
      <c r="NDT120" s="132"/>
      <c r="NDU120" s="132"/>
      <c r="NDV120" s="132"/>
      <c r="NDW120" s="132"/>
      <c r="NDX120" s="132"/>
      <c r="NDY120" s="132"/>
      <c r="NDZ120" s="132"/>
      <c r="NEA120" s="132"/>
      <c r="NEB120" s="132"/>
      <c r="NEC120" s="132"/>
      <c r="NED120" s="132"/>
      <c r="NEE120" s="132"/>
      <c r="NEF120" s="132"/>
      <c r="NEG120" s="132"/>
      <c r="NEH120" s="132"/>
      <c r="NEI120" s="132"/>
      <c r="NEJ120" s="132"/>
      <c r="NEK120" s="132"/>
      <c r="NEL120" s="132"/>
      <c r="NEM120" s="132"/>
      <c r="NEN120" s="132"/>
      <c r="NEO120" s="132"/>
      <c r="NEP120" s="132"/>
      <c r="NEQ120" s="132"/>
      <c r="NER120" s="132"/>
      <c r="NES120" s="132"/>
      <c r="NET120" s="132"/>
      <c r="NEU120" s="132"/>
      <c r="NEV120" s="132"/>
      <c r="NEW120" s="132"/>
      <c r="NEX120" s="132"/>
      <c r="NEY120" s="132"/>
      <c r="NEZ120" s="132"/>
      <c r="NFA120" s="132"/>
      <c r="NFB120" s="132"/>
      <c r="NFC120" s="132"/>
      <c r="NFD120" s="132"/>
      <c r="NFE120" s="132"/>
      <c r="NFF120" s="132"/>
      <c r="NFG120" s="132"/>
      <c r="NFH120" s="132"/>
      <c r="NFI120" s="132"/>
      <c r="NFJ120" s="132"/>
      <c r="NFK120" s="132"/>
      <c r="NFL120" s="132"/>
      <c r="NFM120" s="132"/>
      <c r="NFN120" s="132"/>
      <c r="NFO120" s="132"/>
      <c r="NFP120" s="132"/>
      <c r="NFQ120" s="132"/>
      <c r="NFR120" s="132"/>
      <c r="NFS120" s="132"/>
      <c r="NFT120" s="132"/>
      <c r="NFU120" s="132"/>
      <c r="NFV120" s="132"/>
      <c r="NFW120" s="132"/>
      <c r="NFX120" s="132"/>
      <c r="NFY120" s="132"/>
      <c r="NFZ120" s="132"/>
      <c r="NGA120" s="132"/>
      <c r="NGB120" s="132"/>
      <c r="NGC120" s="132"/>
      <c r="NGD120" s="132"/>
      <c r="NGE120" s="132"/>
      <c r="NGF120" s="132"/>
      <c r="NGG120" s="132"/>
      <c r="NGH120" s="132"/>
      <c r="NGI120" s="132"/>
      <c r="NGJ120" s="132"/>
      <c r="NGK120" s="132"/>
      <c r="NGL120" s="132"/>
      <c r="NGM120" s="132"/>
      <c r="NGN120" s="132"/>
      <c r="NGO120" s="132"/>
      <c r="NGP120" s="132"/>
      <c r="NGQ120" s="132"/>
      <c r="NGR120" s="132"/>
      <c r="NGS120" s="132"/>
      <c r="NGT120" s="132"/>
      <c r="NGU120" s="132"/>
      <c r="NGV120" s="132"/>
      <c r="NGW120" s="132"/>
      <c r="NGX120" s="132"/>
      <c r="NGY120" s="132"/>
      <c r="NGZ120" s="132"/>
      <c r="NHA120" s="132"/>
      <c r="NHB120" s="132"/>
      <c r="NHC120" s="132"/>
      <c r="NHD120" s="132"/>
      <c r="NHE120" s="132"/>
      <c r="NHF120" s="132"/>
      <c r="NHG120" s="132"/>
      <c r="NHH120" s="132"/>
      <c r="NHI120" s="132"/>
      <c r="NHJ120" s="132"/>
      <c r="NHK120" s="132"/>
      <c r="NHL120" s="132"/>
      <c r="NHM120" s="132"/>
      <c r="NHN120" s="132"/>
      <c r="NHO120" s="132"/>
      <c r="NHP120" s="132"/>
      <c r="NHQ120" s="132"/>
      <c r="NHR120" s="132"/>
      <c r="NHS120" s="132"/>
      <c r="NHT120" s="132"/>
      <c r="NHU120" s="132"/>
      <c r="NHV120" s="132"/>
      <c r="NHW120" s="132"/>
      <c r="NHX120" s="132"/>
      <c r="NHY120" s="132"/>
      <c r="NHZ120" s="132"/>
      <c r="NIA120" s="132"/>
      <c r="NIB120" s="132"/>
      <c r="NIC120" s="132"/>
      <c r="NID120" s="132"/>
      <c r="NIE120" s="132"/>
      <c r="NIF120" s="132"/>
      <c r="NIG120" s="132"/>
      <c r="NIH120" s="132"/>
      <c r="NII120" s="132"/>
      <c r="NIJ120" s="132"/>
      <c r="NIK120" s="132"/>
      <c r="NIL120" s="132"/>
      <c r="NIM120" s="132"/>
      <c r="NIN120" s="132"/>
      <c r="NIO120" s="132"/>
      <c r="NIP120" s="132"/>
      <c r="NIQ120" s="132"/>
      <c r="NIR120" s="132"/>
      <c r="NIS120" s="132"/>
      <c r="NIT120" s="132"/>
      <c r="NIU120" s="132"/>
      <c r="NIV120" s="132"/>
      <c r="NIW120" s="132"/>
      <c r="NIX120" s="132"/>
      <c r="NIY120" s="132"/>
      <c r="NIZ120" s="132"/>
      <c r="NJA120" s="132"/>
      <c r="NJB120" s="132"/>
      <c r="NJC120" s="132"/>
      <c r="NJD120" s="132"/>
      <c r="NJE120" s="132"/>
      <c r="NJF120" s="132"/>
      <c r="NJG120" s="132"/>
      <c r="NJH120" s="132"/>
      <c r="NJI120" s="132"/>
      <c r="NJJ120" s="132"/>
      <c r="NJK120" s="132"/>
      <c r="NJL120" s="132"/>
      <c r="NJM120" s="132"/>
      <c r="NJN120" s="132"/>
      <c r="NJO120" s="132"/>
      <c r="NJP120" s="132"/>
      <c r="NJQ120" s="132"/>
      <c r="NJR120" s="132"/>
      <c r="NJS120" s="132"/>
      <c r="NJT120" s="132"/>
      <c r="NJU120" s="132"/>
      <c r="NJV120" s="132"/>
      <c r="NJW120" s="132"/>
      <c r="NJX120" s="132"/>
      <c r="NJY120" s="132"/>
      <c r="NJZ120" s="132"/>
      <c r="NKA120" s="132"/>
      <c r="NKB120" s="132"/>
      <c r="NKC120" s="132"/>
      <c r="NKD120" s="132"/>
      <c r="NKE120" s="132"/>
      <c r="NKF120" s="132"/>
      <c r="NKG120" s="132"/>
      <c r="NKH120" s="132"/>
      <c r="NKI120" s="132"/>
      <c r="NKJ120" s="132"/>
      <c r="NKK120" s="132"/>
      <c r="NKL120" s="132"/>
      <c r="NKM120" s="132"/>
      <c r="NKN120" s="132"/>
      <c r="NKO120" s="132"/>
      <c r="NKP120" s="132"/>
      <c r="NKQ120" s="132"/>
      <c r="NKR120" s="132"/>
      <c r="NKS120" s="132"/>
      <c r="NKT120" s="132"/>
      <c r="NKU120" s="132"/>
      <c r="NKV120" s="132"/>
      <c r="NKW120" s="132"/>
      <c r="NKX120" s="132"/>
      <c r="NKY120" s="132"/>
      <c r="NKZ120" s="132"/>
      <c r="NLA120" s="132"/>
      <c r="NLB120" s="132"/>
      <c r="NLC120" s="132"/>
      <c r="NLD120" s="132"/>
      <c r="NLE120" s="132"/>
      <c r="NLF120" s="132"/>
      <c r="NLG120" s="132"/>
      <c r="NLH120" s="132"/>
      <c r="NLI120" s="132"/>
      <c r="NLJ120" s="132"/>
      <c r="NLK120" s="132"/>
      <c r="NLL120" s="132"/>
      <c r="NLM120" s="132"/>
      <c r="NLN120" s="132"/>
      <c r="NLO120" s="132"/>
      <c r="NLP120" s="132"/>
      <c r="NLQ120" s="132"/>
      <c r="NLR120" s="132"/>
      <c r="NLS120" s="132"/>
      <c r="NLT120" s="132"/>
      <c r="NLU120" s="132"/>
      <c r="NLV120" s="132"/>
      <c r="NLW120" s="132"/>
      <c r="NLX120" s="132"/>
      <c r="NLY120" s="132"/>
      <c r="NLZ120" s="132"/>
      <c r="NMA120" s="132"/>
      <c r="NMB120" s="132"/>
      <c r="NMC120" s="132"/>
      <c r="NMD120" s="132"/>
      <c r="NME120" s="132"/>
      <c r="NMF120" s="132"/>
      <c r="NMG120" s="132"/>
      <c r="NMH120" s="132"/>
      <c r="NMI120" s="132"/>
      <c r="NMJ120" s="132"/>
      <c r="NMK120" s="132"/>
      <c r="NML120" s="132"/>
      <c r="NMM120" s="132"/>
      <c r="NMN120" s="132"/>
      <c r="NMO120" s="132"/>
      <c r="NMP120" s="132"/>
      <c r="NMQ120" s="132"/>
      <c r="NMR120" s="132"/>
      <c r="NMS120" s="132"/>
      <c r="NMT120" s="132"/>
      <c r="NMU120" s="132"/>
      <c r="NMV120" s="132"/>
      <c r="NMW120" s="132"/>
      <c r="NMX120" s="132"/>
      <c r="NMY120" s="132"/>
      <c r="NMZ120" s="132"/>
      <c r="NNA120" s="132"/>
      <c r="NNB120" s="132"/>
      <c r="NNC120" s="132"/>
      <c r="NND120" s="132"/>
      <c r="NNE120" s="132"/>
      <c r="NNF120" s="132"/>
      <c r="NNG120" s="132"/>
      <c r="NNH120" s="132"/>
      <c r="NNI120" s="132"/>
      <c r="NNJ120" s="132"/>
      <c r="NNK120" s="132"/>
      <c r="NNL120" s="132"/>
      <c r="NNM120" s="132"/>
      <c r="NNN120" s="132"/>
      <c r="NNO120" s="132"/>
      <c r="NNP120" s="132"/>
      <c r="NNQ120" s="132"/>
      <c r="NNR120" s="132"/>
      <c r="NNS120" s="132"/>
      <c r="NNT120" s="132"/>
      <c r="NNU120" s="132"/>
      <c r="NNV120" s="132"/>
      <c r="NNW120" s="132"/>
      <c r="NNX120" s="132"/>
      <c r="NNY120" s="132"/>
      <c r="NNZ120" s="132"/>
      <c r="NOA120" s="132"/>
      <c r="NOB120" s="132"/>
      <c r="NOC120" s="132"/>
      <c r="NOD120" s="132"/>
      <c r="NOE120" s="132"/>
      <c r="NOF120" s="132"/>
      <c r="NOG120" s="132"/>
      <c r="NOH120" s="132"/>
      <c r="NOI120" s="132"/>
      <c r="NOJ120" s="132"/>
      <c r="NOK120" s="132"/>
      <c r="NOL120" s="132"/>
      <c r="NOM120" s="132"/>
      <c r="NON120" s="132"/>
      <c r="NOO120" s="132"/>
      <c r="NOP120" s="132"/>
      <c r="NOQ120" s="132"/>
      <c r="NOR120" s="132"/>
      <c r="NOS120" s="132"/>
      <c r="NOT120" s="132"/>
      <c r="NOU120" s="132"/>
      <c r="NOV120" s="132"/>
      <c r="NOW120" s="132"/>
      <c r="NOX120" s="132"/>
      <c r="NOY120" s="132"/>
      <c r="NOZ120" s="132"/>
      <c r="NPA120" s="132"/>
      <c r="NPB120" s="132"/>
      <c r="NPC120" s="132"/>
      <c r="NPD120" s="132"/>
      <c r="NPE120" s="132"/>
      <c r="NPF120" s="132"/>
      <c r="NPG120" s="132"/>
      <c r="NPH120" s="132"/>
      <c r="NPI120" s="132"/>
      <c r="NPJ120" s="132"/>
      <c r="NPK120" s="132"/>
      <c r="NPL120" s="132"/>
      <c r="NPM120" s="132"/>
      <c r="NPN120" s="132"/>
      <c r="NPO120" s="132"/>
      <c r="NPP120" s="132"/>
      <c r="NPQ120" s="132"/>
      <c r="NPR120" s="132"/>
      <c r="NPS120" s="132"/>
      <c r="NPT120" s="132"/>
      <c r="NPU120" s="132"/>
      <c r="NPV120" s="132"/>
      <c r="NPW120" s="132"/>
      <c r="NPX120" s="132"/>
      <c r="NPY120" s="132"/>
      <c r="NPZ120" s="132"/>
      <c r="NQA120" s="132"/>
      <c r="NQB120" s="132"/>
      <c r="NQC120" s="132"/>
      <c r="NQD120" s="132"/>
      <c r="NQE120" s="132"/>
      <c r="NQF120" s="132"/>
      <c r="NQG120" s="132"/>
      <c r="NQH120" s="132"/>
      <c r="NQI120" s="132"/>
      <c r="NQJ120" s="132"/>
      <c r="NQK120" s="132"/>
      <c r="NQL120" s="132"/>
      <c r="NQM120" s="132"/>
      <c r="NQN120" s="132"/>
      <c r="NQO120" s="132"/>
      <c r="NQP120" s="132"/>
      <c r="NQQ120" s="132"/>
      <c r="NQR120" s="132"/>
      <c r="NQS120" s="132"/>
      <c r="NQT120" s="132"/>
      <c r="NQU120" s="132"/>
      <c r="NQV120" s="132"/>
      <c r="NQW120" s="132"/>
      <c r="NQX120" s="132"/>
      <c r="NQY120" s="132"/>
      <c r="NQZ120" s="132"/>
      <c r="NRA120" s="132"/>
      <c r="NRB120" s="132"/>
      <c r="NRC120" s="132"/>
      <c r="NRD120" s="132"/>
      <c r="NRE120" s="132"/>
      <c r="NRF120" s="132"/>
      <c r="NRG120" s="132"/>
      <c r="NRH120" s="132"/>
      <c r="NRI120" s="132"/>
      <c r="NRJ120" s="132"/>
      <c r="NRK120" s="132"/>
      <c r="NRL120" s="132"/>
      <c r="NRM120" s="132"/>
      <c r="NRN120" s="132"/>
      <c r="NRO120" s="132"/>
      <c r="NRP120" s="132"/>
      <c r="NRQ120" s="132"/>
      <c r="NRR120" s="132"/>
      <c r="NRS120" s="132"/>
      <c r="NRT120" s="132"/>
      <c r="NRU120" s="132"/>
      <c r="NRV120" s="132"/>
      <c r="NRW120" s="132"/>
      <c r="NRX120" s="132"/>
      <c r="NRY120" s="132"/>
      <c r="NRZ120" s="132"/>
      <c r="NSA120" s="132"/>
      <c r="NSB120" s="132"/>
      <c r="NSC120" s="132"/>
      <c r="NSD120" s="132"/>
      <c r="NSE120" s="132"/>
      <c r="NSF120" s="132"/>
      <c r="NSG120" s="132"/>
      <c r="NSH120" s="132"/>
      <c r="NSI120" s="132"/>
      <c r="NSJ120" s="132"/>
      <c r="NSK120" s="132"/>
      <c r="NSL120" s="132"/>
      <c r="NSM120" s="132"/>
      <c r="NSN120" s="132"/>
      <c r="NSO120" s="132"/>
      <c r="NSP120" s="132"/>
      <c r="NSQ120" s="132"/>
      <c r="NSR120" s="132"/>
      <c r="NSS120" s="132"/>
      <c r="NST120" s="132"/>
      <c r="NSU120" s="132"/>
      <c r="NSV120" s="132"/>
      <c r="NSW120" s="132"/>
      <c r="NSX120" s="132"/>
      <c r="NSY120" s="132"/>
      <c r="NSZ120" s="132"/>
      <c r="NTA120" s="132"/>
      <c r="NTB120" s="132"/>
      <c r="NTC120" s="132"/>
      <c r="NTD120" s="132"/>
      <c r="NTE120" s="132"/>
      <c r="NTF120" s="132"/>
      <c r="NTG120" s="132"/>
      <c r="NTH120" s="132"/>
      <c r="NTI120" s="132"/>
      <c r="NTJ120" s="132"/>
      <c r="NTK120" s="132"/>
      <c r="NTL120" s="132"/>
      <c r="NTM120" s="132"/>
      <c r="NTN120" s="132"/>
      <c r="NTO120" s="132"/>
      <c r="NTP120" s="132"/>
      <c r="NTQ120" s="132"/>
      <c r="NTR120" s="132"/>
      <c r="NTS120" s="132"/>
      <c r="NTT120" s="132"/>
      <c r="NTU120" s="132"/>
      <c r="NTV120" s="132"/>
      <c r="NTW120" s="132"/>
      <c r="NTX120" s="132"/>
      <c r="NTY120" s="132"/>
      <c r="NTZ120" s="132"/>
      <c r="NUA120" s="132"/>
      <c r="NUB120" s="132"/>
      <c r="NUC120" s="132"/>
      <c r="NUD120" s="132"/>
      <c r="NUE120" s="132"/>
      <c r="NUF120" s="132"/>
      <c r="NUG120" s="132"/>
      <c r="NUH120" s="132"/>
      <c r="NUI120" s="132"/>
      <c r="NUJ120" s="132"/>
      <c r="NUK120" s="132"/>
      <c r="NUL120" s="132"/>
      <c r="NUM120" s="132"/>
      <c r="NUN120" s="132"/>
      <c r="NUO120" s="132"/>
      <c r="NUP120" s="132"/>
      <c r="NUQ120" s="132"/>
      <c r="NUR120" s="132"/>
      <c r="NUS120" s="132"/>
      <c r="NUT120" s="132"/>
      <c r="NUU120" s="132"/>
      <c r="NUV120" s="132"/>
      <c r="NUW120" s="132"/>
      <c r="NUX120" s="132"/>
      <c r="NUY120" s="132"/>
      <c r="NUZ120" s="132"/>
      <c r="NVA120" s="132"/>
      <c r="NVB120" s="132"/>
      <c r="NVC120" s="132"/>
      <c r="NVD120" s="132"/>
      <c r="NVE120" s="132"/>
      <c r="NVF120" s="132"/>
      <c r="NVG120" s="132"/>
      <c r="NVH120" s="132"/>
      <c r="NVI120" s="132"/>
      <c r="NVJ120" s="132"/>
      <c r="NVK120" s="132"/>
      <c r="NVL120" s="132"/>
      <c r="NVM120" s="132"/>
      <c r="NVN120" s="132"/>
      <c r="NVO120" s="132"/>
      <c r="NVP120" s="132"/>
      <c r="NVQ120" s="132"/>
      <c r="NVR120" s="132"/>
      <c r="NVS120" s="132"/>
      <c r="NVT120" s="132"/>
      <c r="NVU120" s="132"/>
      <c r="NVV120" s="132"/>
      <c r="NVW120" s="132"/>
      <c r="NVX120" s="132"/>
      <c r="NVY120" s="132"/>
      <c r="NVZ120" s="132"/>
      <c r="NWA120" s="132"/>
      <c r="NWB120" s="132"/>
      <c r="NWC120" s="132"/>
      <c r="NWD120" s="132"/>
      <c r="NWE120" s="132"/>
      <c r="NWF120" s="132"/>
      <c r="NWG120" s="132"/>
      <c r="NWH120" s="132"/>
      <c r="NWI120" s="132"/>
      <c r="NWJ120" s="132"/>
      <c r="NWK120" s="132"/>
      <c r="NWL120" s="132"/>
      <c r="NWM120" s="132"/>
      <c r="NWN120" s="132"/>
      <c r="NWO120" s="132"/>
      <c r="NWP120" s="132"/>
      <c r="NWQ120" s="132"/>
      <c r="NWR120" s="132"/>
      <c r="NWS120" s="132"/>
      <c r="NWT120" s="132"/>
      <c r="NWU120" s="132"/>
      <c r="NWV120" s="132"/>
      <c r="NWW120" s="132"/>
      <c r="NWX120" s="132"/>
      <c r="NWY120" s="132"/>
      <c r="NWZ120" s="132"/>
      <c r="NXA120" s="132"/>
      <c r="NXB120" s="132"/>
      <c r="NXC120" s="132"/>
      <c r="NXD120" s="132"/>
      <c r="NXE120" s="132"/>
      <c r="NXF120" s="132"/>
      <c r="NXG120" s="132"/>
      <c r="NXH120" s="132"/>
      <c r="NXI120" s="132"/>
      <c r="NXJ120" s="132"/>
      <c r="NXK120" s="132"/>
      <c r="NXL120" s="132"/>
      <c r="NXM120" s="132"/>
      <c r="NXN120" s="132"/>
      <c r="NXO120" s="132"/>
      <c r="NXP120" s="132"/>
      <c r="NXQ120" s="132"/>
      <c r="NXR120" s="132"/>
      <c r="NXS120" s="132"/>
      <c r="NXT120" s="132"/>
      <c r="NXU120" s="132"/>
      <c r="NXV120" s="132"/>
      <c r="NXW120" s="132"/>
      <c r="NXX120" s="132"/>
      <c r="NXY120" s="132"/>
      <c r="NXZ120" s="132"/>
      <c r="NYA120" s="132"/>
      <c r="NYB120" s="132"/>
      <c r="NYC120" s="132"/>
      <c r="NYD120" s="132"/>
      <c r="NYE120" s="132"/>
      <c r="NYF120" s="132"/>
      <c r="NYG120" s="132"/>
      <c r="NYH120" s="132"/>
      <c r="NYI120" s="132"/>
      <c r="NYJ120" s="132"/>
      <c r="NYK120" s="132"/>
      <c r="NYL120" s="132"/>
      <c r="NYM120" s="132"/>
      <c r="NYN120" s="132"/>
      <c r="NYO120" s="132"/>
      <c r="NYP120" s="132"/>
      <c r="NYQ120" s="132"/>
      <c r="NYR120" s="132"/>
      <c r="NYS120" s="132"/>
      <c r="NYT120" s="132"/>
      <c r="NYU120" s="132"/>
      <c r="NYV120" s="132"/>
      <c r="NYW120" s="132"/>
      <c r="NYX120" s="132"/>
      <c r="NYY120" s="132"/>
      <c r="NYZ120" s="132"/>
      <c r="NZA120" s="132"/>
      <c r="NZB120" s="132"/>
      <c r="NZC120" s="132"/>
      <c r="NZD120" s="132"/>
      <c r="NZE120" s="132"/>
      <c r="NZF120" s="132"/>
      <c r="NZG120" s="132"/>
      <c r="NZH120" s="132"/>
      <c r="NZI120" s="132"/>
      <c r="NZJ120" s="132"/>
      <c r="NZK120" s="132"/>
      <c r="NZL120" s="132"/>
      <c r="NZM120" s="132"/>
      <c r="NZN120" s="132"/>
      <c r="NZO120" s="132"/>
      <c r="NZP120" s="132"/>
      <c r="NZQ120" s="132"/>
      <c r="NZR120" s="132"/>
      <c r="NZS120" s="132"/>
      <c r="NZT120" s="132"/>
      <c r="NZU120" s="132"/>
      <c r="NZV120" s="132"/>
      <c r="NZW120" s="132"/>
      <c r="NZX120" s="132"/>
      <c r="NZY120" s="132"/>
      <c r="NZZ120" s="132"/>
      <c r="OAA120" s="132"/>
      <c r="OAB120" s="132"/>
      <c r="OAC120" s="132"/>
      <c r="OAD120" s="132"/>
      <c r="OAE120" s="132"/>
      <c r="OAF120" s="132"/>
      <c r="OAG120" s="132"/>
      <c r="OAH120" s="132"/>
      <c r="OAI120" s="132"/>
      <c r="OAJ120" s="132"/>
      <c r="OAK120" s="132"/>
      <c r="OAL120" s="132"/>
      <c r="OAM120" s="132"/>
      <c r="OAN120" s="132"/>
      <c r="OAO120" s="132"/>
      <c r="OAP120" s="132"/>
      <c r="OAQ120" s="132"/>
      <c r="OAR120" s="132"/>
      <c r="OAS120" s="132"/>
      <c r="OAT120" s="132"/>
      <c r="OAU120" s="132"/>
      <c r="OAV120" s="132"/>
      <c r="OAW120" s="132"/>
      <c r="OAX120" s="132"/>
      <c r="OAY120" s="132"/>
      <c r="OAZ120" s="132"/>
      <c r="OBA120" s="132"/>
      <c r="OBB120" s="132"/>
      <c r="OBC120" s="132"/>
      <c r="OBD120" s="132"/>
      <c r="OBE120" s="132"/>
      <c r="OBF120" s="132"/>
      <c r="OBG120" s="132"/>
      <c r="OBH120" s="132"/>
      <c r="OBI120" s="132"/>
      <c r="OBJ120" s="132"/>
      <c r="OBK120" s="132"/>
      <c r="OBL120" s="132"/>
      <c r="OBM120" s="132"/>
      <c r="OBN120" s="132"/>
      <c r="OBO120" s="132"/>
      <c r="OBP120" s="132"/>
      <c r="OBQ120" s="132"/>
      <c r="OBR120" s="132"/>
      <c r="OBS120" s="132"/>
      <c r="OBT120" s="132"/>
      <c r="OBU120" s="132"/>
      <c r="OBV120" s="132"/>
      <c r="OBW120" s="132"/>
      <c r="OBX120" s="132"/>
      <c r="OBY120" s="132"/>
      <c r="OBZ120" s="132"/>
      <c r="OCA120" s="132"/>
      <c r="OCB120" s="132"/>
      <c r="OCC120" s="132"/>
      <c r="OCD120" s="132"/>
      <c r="OCE120" s="132"/>
      <c r="OCF120" s="132"/>
      <c r="OCG120" s="132"/>
      <c r="OCH120" s="132"/>
      <c r="OCI120" s="132"/>
      <c r="OCJ120" s="132"/>
      <c r="OCK120" s="132"/>
      <c r="OCL120" s="132"/>
      <c r="OCM120" s="132"/>
      <c r="OCN120" s="132"/>
      <c r="OCO120" s="132"/>
      <c r="OCP120" s="132"/>
      <c r="OCQ120" s="132"/>
      <c r="OCR120" s="132"/>
      <c r="OCS120" s="132"/>
      <c r="OCT120" s="132"/>
      <c r="OCU120" s="132"/>
      <c r="OCV120" s="132"/>
      <c r="OCW120" s="132"/>
      <c r="OCX120" s="132"/>
      <c r="OCY120" s="132"/>
      <c r="OCZ120" s="132"/>
      <c r="ODA120" s="132"/>
      <c r="ODB120" s="132"/>
      <c r="ODC120" s="132"/>
      <c r="ODD120" s="132"/>
      <c r="ODE120" s="132"/>
      <c r="ODF120" s="132"/>
      <c r="ODG120" s="132"/>
      <c r="ODH120" s="132"/>
      <c r="ODI120" s="132"/>
      <c r="ODJ120" s="132"/>
      <c r="ODK120" s="132"/>
      <c r="ODL120" s="132"/>
      <c r="ODM120" s="132"/>
      <c r="ODN120" s="132"/>
      <c r="ODO120" s="132"/>
      <c r="ODP120" s="132"/>
      <c r="ODQ120" s="132"/>
      <c r="ODR120" s="132"/>
      <c r="ODS120" s="132"/>
      <c r="ODT120" s="132"/>
      <c r="ODU120" s="132"/>
      <c r="ODV120" s="132"/>
      <c r="ODW120" s="132"/>
      <c r="ODX120" s="132"/>
      <c r="ODY120" s="132"/>
      <c r="ODZ120" s="132"/>
      <c r="OEA120" s="132"/>
      <c r="OEB120" s="132"/>
      <c r="OEC120" s="132"/>
      <c r="OED120" s="132"/>
      <c r="OEE120" s="132"/>
      <c r="OEF120" s="132"/>
      <c r="OEG120" s="132"/>
      <c r="OEH120" s="132"/>
      <c r="OEI120" s="132"/>
      <c r="OEJ120" s="132"/>
      <c r="OEK120" s="132"/>
      <c r="OEL120" s="132"/>
      <c r="OEM120" s="132"/>
      <c r="OEN120" s="132"/>
      <c r="OEO120" s="132"/>
      <c r="OEP120" s="132"/>
      <c r="OEQ120" s="132"/>
      <c r="OER120" s="132"/>
      <c r="OES120" s="132"/>
      <c r="OET120" s="132"/>
      <c r="OEU120" s="132"/>
      <c r="OEV120" s="132"/>
      <c r="OEW120" s="132"/>
      <c r="OEX120" s="132"/>
      <c r="OEY120" s="132"/>
      <c r="OEZ120" s="132"/>
      <c r="OFA120" s="132"/>
      <c r="OFB120" s="132"/>
      <c r="OFC120" s="132"/>
      <c r="OFD120" s="132"/>
      <c r="OFE120" s="132"/>
      <c r="OFF120" s="132"/>
      <c r="OFG120" s="132"/>
      <c r="OFH120" s="132"/>
      <c r="OFI120" s="132"/>
      <c r="OFJ120" s="132"/>
      <c r="OFK120" s="132"/>
      <c r="OFL120" s="132"/>
      <c r="OFM120" s="132"/>
      <c r="OFN120" s="132"/>
      <c r="OFO120" s="132"/>
      <c r="OFP120" s="132"/>
      <c r="OFQ120" s="132"/>
      <c r="OFR120" s="132"/>
      <c r="OFS120" s="132"/>
      <c r="OFT120" s="132"/>
      <c r="OFU120" s="132"/>
      <c r="OFV120" s="132"/>
      <c r="OFW120" s="132"/>
      <c r="OFX120" s="132"/>
      <c r="OFY120" s="132"/>
      <c r="OFZ120" s="132"/>
      <c r="OGA120" s="132"/>
      <c r="OGB120" s="132"/>
      <c r="OGC120" s="132"/>
      <c r="OGD120" s="132"/>
      <c r="OGE120" s="132"/>
      <c r="OGF120" s="132"/>
      <c r="OGG120" s="132"/>
      <c r="OGH120" s="132"/>
      <c r="OGI120" s="132"/>
      <c r="OGJ120" s="132"/>
      <c r="OGK120" s="132"/>
      <c r="OGL120" s="132"/>
      <c r="OGM120" s="132"/>
      <c r="OGN120" s="132"/>
      <c r="OGO120" s="132"/>
      <c r="OGP120" s="132"/>
      <c r="OGQ120" s="132"/>
      <c r="OGR120" s="132"/>
      <c r="OGS120" s="132"/>
      <c r="OGT120" s="132"/>
      <c r="OGU120" s="132"/>
      <c r="OGV120" s="132"/>
      <c r="OGW120" s="132"/>
      <c r="OGX120" s="132"/>
      <c r="OGY120" s="132"/>
      <c r="OGZ120" s="132"/>
      <c r="OHA120" s="132"/>
      <c r="OHB120" s="132"/>
      <c r="OHC120" s="132"/>
      <c r="OHD120" s="132"/>
      <c r="OHE120" s="132"/>
      <c r="OHF120" s="132"/>
      <c r="OHG120" s="132"/>
      <c r="OHH120" s="132"/>
      <c r="OHI120" s="132"/>
      <c r="OHJ120" s="132"/>
      <c r="OHK120" s="132"/>
      <c r="OHL120" s="132"/>
      <c r="OHM120" s="132"/>
      <c r="OHN120" s="132"/>
      <c r="OHO120" s="132"/>
      <c r="OHP120" s="132"/>
      <c r="OHQ120" s="132"/>
      <c r="OHR120" s="132"/>
      <c r="OHS120" s="132"/>
      <c r="OHT120" s="132"/>
      <c r="OHU120" s="132"/>
      <c r="OHV120" s="132"/>
      <c r="OHW120" s="132"/>
      <c r="OHX120" s="132"/>
      <c r="OHY120" s="132"/>
      <c r="OHZ120" s="132"/>
      <c r="OIA120" s="132"/>
      <c r="OIB120" s="132"/>
      <c r="OIC120" s="132"/>
      <c r="OID120" s="132"/>
      <c r="OIE120" s="132"/>
      <c r="OIF120" s="132"/>
      <c r="OIG120" s="132"/>
      <c r="OIH120" s="132"/>
      <c r="OII120" s="132"/>
      <c r="OIJ120" s="132"/>
      <c r="OIK120" s="132"/>
      <c r="OIL120" s="132"/>
      <c r="OIM120" s="132"/>
      <c r="OIN120" s="132"/>
      <c r="OIO120" s="132"/>
      <c r="OIP120" s="132"/>
      <c r="OIQ120" s="132"/>
      <c r="OIR120" s="132"/>
      <c r="OIS120" s="132"/>
      <c r="OIT120" s="132"/>
      <c r="OIU120" s="132"/>
      <c r="OIV120" s="132"/>
      <c r="OIW120" s="132"/>
      <c r="OIX120" s="132"/>
      <c r="OIY120" s="132"/>
      <c r="OIZ120" s="132"/>
      <c r="OJA120" s="132"/>
      <c r="OJB120" s="132"/>
      <c r="OJC120" s="132"/>
      <c r="OJD120" s="132"/>
      <c r="OJE120" s="132"/>
      <c r="OJF120" s="132"/>
      <c r="OJG120" s="132"/>
      <c r="OJH120" s="132"/>
      <c r="OJI120" s="132"/>
      <c r="OJJ120" s="132"/>
      <c r="OJK120" s="132"/>
      <c r="OJL120" s="132"/>
      <c r="OJM120" s="132"/>
      <c r="OJN120" s="132"/>
      <c r="OJO120" s="132"/>
      <c r="OJP120" s="132"/>
      <c r="OJQ120" s="132"/>
      <c r="OJR120" s="132"/>
      <c r="OJS120" s="132"/>
      <c r="OJT120" s="132"/>
      <c r="OJU120" s="132"/>
      <c r="OJV120" s="132"/>
      <c r="OJW120" s="132"/>
      <c r="OJX120" s="132"/>
      <c r="OJY120" s="132"/>
      <c r="OJZ120" s="132"/>
      <c r="OKA120" s="132"/>
      <c r="OKB120" s="132"/>
      <c r="OKC120" s="132"/>
      <c r="OKD120" s="132"/>
      <c r="OKE120" s="132"/>
      <c r="OKF120" s="132"/>
      <c r="OKG120" s="132"/>
      <c r="OKH120" s="132"/>
      <c r="OKI120" s="132"/>
      <c r="OKJ120" s="132"/>
      <c r="OKK120" s="132"/>
      <c r="OKL120" s="132"/>
      <c r="OKM120" s="132"/>
      <c r="OKN120" s="132"/>
      <c r="OKO120" s="132"/>
      <c r="OKP120" s="132"/>
      <c r="OKQ120" s="132"/>
      <c r="OKR120" s="132"/>
      <c r="OKS120" s="132"/>
      <c r="OKT120" s="132"/>
      <c r="OKU120" s="132"/>
      <c r="OKV120" s="132"/>
      <c r="OKW120" s="132"/>
      <c r="OKX120" s="132"/>
      <c r="OKY120" s="132"/>
      <c r="OKZ120" s="132"/>
      <c r="OLA120" s="132"/>
      <c r="OLB120" s="132"/>
      <c r="OLC120" s="132"/>
      <c r="OLD120" s="132"/>
      <c r="OLE120" s="132"/>
      <c r="OLF120" s="132"/>
      <c r="OLG120" s="132"/>
      <c r="OLH120" s="132"/>
      <c r="OLI120" s="132"/>
      <c r="OLJ120" s="132"/>
      <c r="OLK120" s="132"/>
      <c r="OLL120" s="132"/>
      <c r="OLM120" s="132"/>
      <c r="OLN120" s="132"/>
      <c r="OLO120" s="132"/>
      <c r="OLP120" s="132"/>
      <c r="OLQ120" s="132"/>
      <c r="OLR120" s="132"/>
      <c r="OLS120" s="132"/>
      <c r="OLT120" s="132"/>
      <c r="OLU120" s="132"/>
      <c r="OLV120" s="132"/>
      <c r="OLW120" s="132"/>
      <c r="OLX120" s="132"/>
      <c r="OLY120" s="132"/>
      <c r="OLZ120" s="132"/>
      <c r="OMA120" s="132"/>
      <c r="OMB120" s="132"/>
      <c r="OMC120" s="132"/>
      <c r="OMD120" s="132"/>
      <c r="OME120" s="132"/>
      <c r="OMF120" s="132"/>
      <c r="OMG120" s="132"/>
      <c r="OMH120" s="132"/>
      <c r="OMI120" s="132"/>
      <c r="OMJ120" s="132"/>
      <c r="OMK120" s="132"/>
      <c r="OML120" s="132"/>
      <c r="OMM120" s="132"/>
      <c r="OMN120" s="132"/>
      <c r="OMO120" s="132"/>
      <c r="OMP120" s="132"/>
      <c r="OMQ120" s="132"/>
      <c r="OMR120" s="132"/>
      <c r="OMS120" s="132"/>
      <c r="OMT120" s="132"/>
      <c r="OMU120" s="132"/>
      <c r="OMV120" s="132"/>
      <c r="OMW120" s="132"/>
      <c r="OMX120" s="132"/>
      <c r="OMY120" s="132"/>
      <c r="OMZ120" s="132"/>
      <c r="ONA120" s="132"/>
      <c r="ONB120" s="132"/>
      <c r="ONC120" s="132"/>
      <c r="OND120" s="132"/>
      <c r="ONE120" s="132"/>
      <c r="ONF120" s="132"/>
      <c r="ONG120" s="132"/>
      <c r="ONH120" s="132"/>
      <c r="ONI120" s="132"/>
      <c r="ONJ120" s="132"/>
      <c r="ONK120" s="132"/>
      <c r="ONL120" s="132"/>
      <c r="ONM120" s="132"/>
      <c r="ONN120" s="132"/>
      <c r="ONO120" s="132"/>
      <c r="ONP120" s="132"/>
      <c r="ONQ120" s="132"/>
      <c r="ONR120" s="132"/>
      <c r="ONS120" s="132"/>
      <c r="ONT120" s="132"/>
      <c r="ONU120" s="132"/>
      <c r="ONV120" s="132"/>
      <c r="ONW120" s="132"/>
      <c r="ONX120" s="132"/>
      <c r="ONY120" s="132"/>
      <c r="ONZ120" s="132"/>
      <c r="OOA120" s="132"/>
      <c r="OOB120" s="132"/>
      <c r="OOC120" s="132"/>
      <c r="OOD120" s="132"/>
      <c r="OOE120" s="132"/>
      <c r="OOF120" s="132"/>
      <c r="OOG120" s="132"/>
      <c r="OOH120" s="132"/>
      <c r="OOI120" s="132"/>
      <c r="OOJ120" s="132"/>
      <c r="OOK120" s="132"/>
      <c r="OOL120" s="132"/>
      <c r="OOM120" s="132"/>
      <c r="OON120" s="132"/>
      <c r="OOO120" s="132"/>
      <c r="OOP120" s="132"/>
      <c r="OOQ120" s="132"/>
      <c r="OOR120" s="132"/>
      <c r="OOS120" s="132"/>
      <c r="OOT120" s="132"/>
      <c r="OOU120" s="132"/>
      <c r="OOV120" s="132"/>
      <c r="OOW120" s="132"/>
      <c r="OOX120" s="132"/>
      <c r="OOY120" s="132"/>
      <c r="OOZ120" s="132"/>
      <c r="OPA120" s="132"/>
      <c r="OPB120" s="132"/>
      <c r="OPC120" s="132"/>
      <c r="OPD120" s="132"/>
      <c r="OPE120" s="132"/>
      <c r="OPF120" s="132"/>
      <c r="OPG120" s="132"/>
      <c r="OPH120" s="132"/>
      <c r="OPI120" s="132"/>
      <c r="OPJ120" s="132"/>
      <c r="OPK120" s="132"/>
      <c r="OPL120" s="132"/>
      <c r="OPM120" s="132"/>
      <c r="OPN120" s="132"/>
      <c r="OPO120" s="132"/>
      <c r="OPP120" s="132"/>
      <c r="OPQ120" s="132"/>
      <c r="OPR120" s="132"/>
      <c r="OPS120" s="132"/>
      <c r="OPT120" s="132"/>
      <c r="OPU120" s="132"/>
      <c r="OPV120" s="132"/>
      <c r="OPW120" s="132"/>
      <c r="OPX120" s="132"/>
      <c r="OPY120" s="132"/>
      <c r="OPZ120" s="132"/>
      <c r="OQA120" s="132"/>
      <c r="OQB120" s="132"/>
      <c r="OQC120" s="132"/>
      <c r="OQD120" s="132"/>
      <c r="OQE120" s="132"/>
      <c r="OQF120" s="132"/>
      <c r="OQG120" s="132"/>
      <c r="OQH120" s="132"/>
      <c r="OQI120" s="132"/>
      <c r="OQJ120" s="132"/>
      <c r="OQK120" s="132"/>
      <c r="OQL120" s="132"/>
      <c r="OQM120" s="132"/>
      <c r="OQN120" s="132"/>
      <c r="OQO120" s="132"/>
      <c r="OQP120" s="132"/>
      <c r="OQQ120" s="132"/>
      <c r="OQR120" s="132"/>
      <c r="OQS120" s="132"/>
      <c r="OQT120" s="132"/>
      <c r="OQU120" s="132"/>
      <c r="OQV120" s="132"/>
      <c r="OQW120" s="132"/>
      <c r="OQX120" s="132"/>
      <c r="OQY120" s="132"/>
      <c r="OQZ120" s="132"/>
      <c r="ORA120" s="132"/>
      <c r="ORB120" s="132"/>
      <c r="ORC120" s="132"/>
      <c r="ORD120" s="132"/>
      <c r="ORE120" s="132"/>
      <c r="ORF120" s="132"/>
      <c r="ORG120" s="132"/>
      <c r="ORH120" s="132"/>
      <c r="ORI120" s="132"/>
      <c r="ORJ120" s="132"/>
      <c r="ORK120" s="132"/>
      <c r="ORL120" s="132"/>
      <c r="ORM120" s="132"/>
      <c r="ORN120" s="132"/>
      <c r="ORO120" s="132"/>
      <c r="ORP120" s="132"/>
      <c r="ORQ120" s="132"/>
      <c r="ORR120" s="132"/>
      <c r="ORS120" s="132"/>
      <c r="ORT120" s="132"/>
      <c r="ORU120" s="132"/>
      <c r="ORV120" s="132"/>
      <c r="ORW120" s="132"/>
      <c r="ORX120" s="132"/>
      <c r="ORY120" s="132"/>
      <c r="ORZ120" s="132"/>
      <c r="OSA120" s="132"/>
      <c r="OSB120" s="132"/>
      <c r="OSC120" s="132"/>
      <c r="OSD120" s="132"/>
      <c r="OSE120" s="132"/>
      <c r="OSF120" s="132"/>
      <c r="OSG120" s="132"/>
      <c r="OSH120" s="132"/>
      <c r="OSI120" s="132"/>
      <c r="OSJ120" s="132"/>
      <c r="OSK120" s="132"/>
      <c r="OSL120" s="132"/>
      <c r="OSM120" s="132"/>
      <c r="OSN120" s="132"/>
      <c r="OSO120" s="132"/>
      <c r="OSP120" s="132"/>
      <c r="OSQ120" s="132"/>
      <c r="OSR120" s="132"/>
      <c r="OSS120" s="132"/>
      <c r="OST120" s="132"/>
      <c r="OSU120" s="132"/>
      <c r="OSV120" s="132"/>
      <c r="OSW120" s="132"/>
      <c r="OSX120" s="132"/>
      <c r="OSY120" s="132"/>
      <c r="OSZ120" s="132"/>
      <c r="OTA120" s="132"/>
      <c r="OTB120" s="132"/>
      <c r="OTC120" s="132"/>
      <c r="OTD120" s="132"/>
      <c r="OTE120" s="132"/>
      <c r="OTF120" s="132"/>
      <c r="OTG120" s="132"/>
      <c r="OTH120" s="132"/>
      <c r="OTI120" s="132"/>
      <c r="OTJ120" s="132"/>
      <c r="OTK120" s="132"/>
      <c r="OTL120" s="132"/>
      <c r="OTM120" s="132"/>
      <c r="OTN120" s="132"/>
      <c r="OTO120" s="132"/>
      <c r="OTP120" s="132"/>
      <c r="OTQ120" s="132"/>
      <c r="OTR120" s="132"/>
      <c r="OTS120" s="132"/>
      <c r="OTT120" s="132"/>
      <c r="OTU120" s="132"/>
      <c r="OTV120" s="132"/>
      <c r="OTW120" s="132"/>
      <c r="OTX120" s="132"/>
      <c r="OTY120" s="132"/>
      <c r="OTZ120" s="132"/>
      <c r="OUA120" s="132"/>
      <c r="OUB120" s="132"/>
      <c r="OUC120" s="132"/>
      <c r="OUD120" s="132"/>
      <c r="OUE120" s="132"/>
      <c r="OUF120" s="132"/>
      <c r="OUG120" s="132"/>
      <c r="OUH120" s="132"/>
      <c r="OUI120" s="132"/>
      <c r="OUJ120" s="132"/>
      <c r="OUK120" s="132"/>
      <c r="OUL120" s="132"/>
      <c r="OUM120" s="132"/>
      <c r="OUN120" s="132"/>
      <c r="OUO120" s="132"/>
      <c r="OUP120" s="132"/>
      <c r="OUQ120" s="132"/>
      <c r="OUR120" s="132"/>
      <c r="OUS120" s="132"/>
      <c r="OUT120" s="132"/>
      <c r="OUU120" s="132"/>
      <c r="OUV120" s="132"/>
      <c r="OUW120" s="132"/>
      <c r="OUX120" s="132"/>
      <c r="OUY120" s="132"/>
      <c r="OUZ120" s="132"/>
      <c r="OVA120" s="132"/>
      <c r="OVB120" s="132"/>
      <c r="OVC120" s="132"/>
      <c r="OVD120" s="132"/>
      <c r="OVE120" s="132"/>
      <c r="OVF120" s="132"/>
      <c r="OVG120" s="132"/>
      <c r="OVH120" s="132"/>
      <c r="OVI120" s="132"/>
      <c r="OVJ120" s="132"/>
      <c r="OVK120" s="132"/>
      <c r="OVL120" s="132"/>
      <c r="OVM120" s="132"/>
      <c r="OVN120" s="132"/>
      <c r="OVO120" s="132"/>
      <c r="OVP120" s="132"/>
      <c r="OVQ120" s="132"/>
      <c r="OVR120" s="132"/>
      <c r="OVS120" s="132"/>
      <c r="OVT120" s="132"/>
      <c r="OVU120" s="132"/>
      <c r="OVV120" s="132"/>
      <c r="OVW120" s="132"/>
      <c r="OVX120" s="132"/>
      <c r="OVY120" s="132"/>
      <c r="OVZ120" s="132"/>
      <c r="OWA120" s="132"/>
      <c r="OWB120" s="132"/>
      <c r="OWC120" s="132"/>
      <c r="OWD120" s="132"/>
      <c r="OWE120" s="132"/>
      <c r="OWF120" s="132"/>
      <c r="OWG120" s="132"/>
      <c r="OWH120" s="132"/>
      <c r="OWI120" s="132"/>
      <c r="OWJ120" s="132"/>
      <c r="OWK120" s="132"/>
      <c r="OWL120" s="132"/>
      <c r="OWM120" s="132"/>
      <c r="OWN120" s="132"/>
      <c r="OWO120" s="132"/>
      <c r="OWP120" s="132"/>
      <c r="OWQ120" s="132"/>
      <c r="OWR120" s="132"/>
      <c r="OWS120" s="132"/>
      <c r="OWT120" s="132"/>
      <c r="OWU120" s="132"/>
      <c r="OWV120" s="132"/>
      <c r="OWW120" s="132"/>
      <c r="OWX120" s="132"/>
      <c r="OWY120" s="132"/>
      <c r="OWZ120" s="132"/>
      <c r="OXA120" s="132"/>
      <c r="OXB120" s="132"/>
      <c r="OXC120" s="132"/>
      <c r="OXD120" s="132"/>
      <c r="OXE120" s="132"/>
      <c r="OXF120" s="132"/>
      <c r="OXG120" s="132"/>
      <c r="OXH120" s="132"/>
      <c r="OXI120" s="132"/>
      <c r="OXJ120" s="132"/>
      <c r="OXK120" s="132"/>
      <c r="OXL120" s="132"/>
      <c r="OXM120" s="132"/>
      <c r="OXN120" s="132"/>
      <c r="OXO120" s="132"/>
      <c r="OXP120" s="132"/>
      <c r="OXQ120" s="132"/>
      <c r="OXR120" s="132"/>
      <c r="OXS120" s="132"/>
      <c r="OXT120" s="132"/>
      <c r="OXU120" s="132"/>
      <c r="OXV120" s="132"/>
      <c r="OXW120" s="132"/>
      <c r="OXX120" s="132"/>
      <c r="OXY120" s="132"/>
      <c r="OXZ120" s="132"/>
      <c r="OYA120" s="132"/>
      <c r="OYB120" s="132"/>
      <c r="OYC120" s="132"/>
      <c r="OYD120" s="132"/>
      <c r="OYE120" s="132"/>
      <c r="OYF120" s="132"/>
      <c r="OYG120" s="132"/>
      <c r="OYH120" s="132"/>
      <c r="OYI120" s="132"/>
      <c r="OYJ120" s="132"/>
      <c r="OYK120" s="132"/>
      <c r="OYL120" s="132"/>
      <c r="OYM120" s="132"/>
      <c r="OYN120" s="132"/>
      <c r="OYO120" s="132"/>
      <c r="OYP120" s="132"/>
      <c r="OYQ120" s="132"/>
      <c r="OYR120" s="132"/>
      <c r="OYS120" s="132"/>
      <c r="OYT120" s="132"/>
      <c r="OYU120" s="132"/>
      <c r="OYV120" s="132"/>
      <c r="OYW120" s="132"/>
      <c r="OYX120" s="132"/>
      <c r="OYY120" s="132"/>
      <c r="OYZ120" s="132"/>
      <c r="OZA120" s="132"/>
      <c r="OZB120" s="132"/>
      <c r="OZC120" s="132"/>
      <c r="OZD120" s="132"/>
      <c r="OZE120" s="132"/>
      <c r="OZF120" s="132"/>
      <c r="OZG120" s="132"/>
      <c r="OZH120" s="132"/>
      <c r="OZI120" s="132"/>
      <c r="OZJ120" s="132"/>
      <c r="OZK120" s="132"/>
      <c r="OZL120" s="132"/>
      <c r="OZM120" s="132"/>
      <c r="OZN120" s="132"/>
      <c r="OZO120" s="132"/>
      <c r="OZP120" s="132"/>
      <c r="OZQ120" s="132"/>
      <c r="OZR120" s="132"/>
      <c r="OZS120" s="132"/>
      <c r="OZT120" s="132"/>
      <c r="OZU120" s="132"/>
      <c r="OZV120" s="132"/>
      <c r="OZW120" s="132"/>
      <c r="OZX120" s="132"/>
      <c r="OZY120" s="132"/>
      <c r="OZZ120" s="132"/>
      <c r="PAA120" s="132"/>
      <c r="PAB120" s="132"/>
      <c r="PAC120" s="132"/>
      <c r="PAD120" s="132"/>
      <c r="PAE120" s="132"/>
      <c r="PAF120" s="132"/>
      <c r="PAG120" s="132"/>
      <c r="PAH120" s="132"/>
      <c r="PAI120" s="132"/>
      <c r="PAJ120" s="132"/>
      <c r="PAK120" s="132"/>
      <c r="PAL120" s="132"/>
      <c r="PAM120" s="132"/>
      <c r="PAN120" s="132"/>
      <c r="PAO120" s="132"/>
      <c r="PAP120" s="132"/>
      <c r="PAQ120" s="132"/>
      <c r="PAR120" s="132"/>
      <c r="PAS120" s="132"/>
      <c r="PAT120" s="132"/>
      <c r="PAU120" s="132"/>
      <c r="PAV120" s="132"/>
      <c r="PAW120" s="132"/>
      <c r="PAX120" s="132"/>
      <c r="PAY120" s="132"/>
      <c r="PAZ120" s="132"/>
      <c r="PBA120" s="132"/>
      <c r="PBB120" s="132"/>
      <c r="PBC120" s="132"/>
      <c r="PBD120" s="132"/>
      <c r="PBE120" s="132"/>
      <c r="PBF120" s="132"/>
      <c r="PBG120" s="132"/>
      <c r="PBH120" s="132"/>
      <c r="PBI120" s="132"/>
      <c r="PBJ120" s="132"/>
      <c r="PBK120" s="132"/>
      <c r="PBL120" s="132"/>
      <c r="PBM120" s="132"/>
      <c r="PBN120" s="132"/>
      <c r="PBO120" s="132"/>
      <c r="PBP120" s="132"/>
      <c r="PBQ120" s="132"/>
      <c r="PBR120" s="132"/>
      <c r="PBS120" s="132"/>
      <c r="PBT120" s="132"/>
      <c r="PBU120" s="132"/>
      <c r="PBV120" s="132"/>
      <c r="PBW120" s="132"/>
      <c r="PBX120" s="132"/>
      <c r="PBY120" s="132"/>
      <c r="PBZ120" s="132"/>
      <c r="PCA120" s="132"/>
      <c r="PCB120" s="132"/>
      <c r="PCC120" s="132"/>
      <c r="PCD120" s="132"/>
      <c r="PCE120" s="132"/>
      <c r="PCF120" s="132"/>
      <c r="PCG120" s="132"/>
      <c r="PCH120" s="132"/>
      <c r="PCI120" s="132"/>
      <c r="PCJ120" s="132"/>
      <c r="PCK120" s="132"/>
      <c r="PCL120" s="132"/>
      <c r="PCM120" s="132"/>
      <c r="PCN120" s="132"/>
      <c r="PCO120" s="132"/>
      <c r="PCP120" s="132"/>
      <c r="PCQ120" s="132"/>
      <c r="PCR120" s="132"/>
      <c r="PCS120" s="132"/>
      <c r="PCT120" s="132"/>
      <c r="PCU120" s="132"/>
      <c r="PCV120" s="132"/>
      <c r="PCW120" s="132"/>
      <c r="PCX120" s="132"/>
      <c r="PCY120" s="132"/>
      <c r="PCZ120" s="132"/>
      <c r="PDA120" s="132"/>
      <c r="PDB120" s="132"/>
      <c r="PDC120" s="132"/>
      <c r="PDD120" s="132"/>
      <c r="PDE120" s="132"/>
      <c r="PDF120" s="132"/>
      <c r="PDG120" s="132"/>
      <c r="PDH120" s="132"/>
      <c r="PDI120" s="132"/>
      <c r="PDJ120" s="132"/>
      <c r="PDK120" s="132"/>
      <c r="PDL120" s="132"/>
      <c r="PDM120" s="132"/>
      <c r="PDN120" s="132"/>
      <c r="PDO120" s="132"/>
      <c r="PDP120" s="132"/>
      <c r="PDQ120" s="132"/>
      <c r="PDR120" s="132"/>
      <c r="PDS120" s="132"/>
      <c r="PDT120" s="132"/>
      <c r="PDU120" s="132"/>
      <c r="PDV120" s="132"/>
      <c r="PDW120" s="132"/>
      <c r="PDX120" s="132"/>
      <c r="PDY120" s="132"/>
      <c r="PDZ120" s="132"/>
      <c r="PEA120" s="132"/>
      <c r="PEB120" s="132"/>
      <c r="PEC120" s="132"/>
      <c r="PED120" s="132"/>
      <c r="PEE120" s="132"/>
      <c r="PEF120" s="132"/>
      <c r="PEG120" s="132"/>
      <c r="PEH120" s="132"/>
      <c r="PEI120" s="132"/>
      <c r="PEJ120" s="132"/>
      <c r="PEK120" s="132"/>
      <c r="PEL120" s="132"/>
      <c r="PEM120" s="132"/>
      <c r="PEN120" s="132"/>
      <c r="PEO120" s="132"/>
      <c r="PEP120" s="132"/>
      <c r="PEQ120" s="132"/>
      <c r="PER120" s="132"/>
      <c r="PES120" s="132"/>
      <c r="PET120" s="132"/>
      <c r="PEU120" s="132"/>
      <c r="PEV120" s="132"/>
      <c r="PEW120" s="132"/>
      <c r="PEX120" s="132"/>
      <c r="PEY120" s="132"/>
      <c r="PEZ120" s="132"/>
      <c r="PFA120" s="132"/>
      <c r="PFB120" s="132"/>
      <c r="PFC120" s="132"/>
      <c r="PFD120" s="132"/>
      <c r="PFE120" s="132"/>
      <c r="PFF120" s="132"/>
      <c r="PFG120" s="132"/>
      <c r="PFH120" s="132"/>
      <c r="PFI120" s="132"/>
      <c r="PFJ120" s="132"/>
      <c r="PFK120" s="132"/>
      <c r="PFL120" s="132"/>
      <c r="PFM120" s="132"/>
      <c r="PFN120" s="132"/>
      <c r="PFO120" s="132"/>
      <c r="PFP120" s="132"/>
      <c r="PFQ120" s="132"/>
      <c r="PFR120" s="132"/>
      <c r="PFS120" s="132"/>
      <c r="PFT120" s="132"/>
      <c r="PFU120" s="132"/>
      <c r="PFV120" s="132"/>
      <c r="PFW120" s="132"/>
      <c r="PFX120" s="132"/>
      <c r="PFY120" s="132"/>
      <c r="PFZ120" s="132"/>
      <c r="PGA120" s="132"/>
      <c r="PGB120" s="132"/>
      <c r="PGC120" s="132"/>
      <c r="PGD120" s="132"/>
      <c r="PGE120" s="132"/>
      <c r="PGF120" s="132"/>
      <c r="PGG120" s="132"/>
      <c r="PGH120" s="132"/>
      <c r="PGI120" s="132"/>
      <c r="PGJ120" s="132"/>
      <c r="PGK120" s="132"/>
      <c r="PGL120" s="132"/>
      <c r="PGM120" s="132"/>
      <c r="PGN120" s="132"/>
      <c r="PGO120" s="132"/>
      <c r="PGP120" s="132"/>
      <c r="PGQ120" s="132"/>
      <c r="PGR120" s="132"/>
      <c r="PGS120" s="132"/>
      <c r="PGT120" s="132"/>
      <c r="PGU120" s="132"/>
      <c r="PGV120" s="132"/>
      <c r="PGW120" s="132"/>
      <c r="PGX120" s="132"/>
      <c r="PGY120" s="132"/>
      <c r="PGZ120" s="132"/>
      <c r="PHA120" s="132"/>
      <c r="PHB120" s="132"/>
      <c r="PHC120" s="132"/>
      <c r="PHD120" s="132"/>
      <c r="PHE120" s="132"/>
      <c r="PHF120" s="132"/>
      <c r="PHG120" s="132"/>
      <c r="PHH120" s="132"/>
      <c r="PHI120" s="132"/>
      <c r="PHJ120" s="132"/>
      <c r="PHK120" s="132"/>
      <c r="PHL120" s="132"/>
      <c r="PHM120" s="132"/>
      <c r="PHN120" s="132"/>
      <c r="PHO120" s="132"/>
      <c r="PHP120" s="132"/>
      <c r="PHQ120" s="132"/>
      <c r="PHR120" s="132"/>
      <c r="PHS120" s="132"/>
      <c r="PHT120" s="132"/>
      <c r="PHU120" s="132"/>
      <c r="PHV120" s="132"/>
      <c r="PHW120" s="132"/>
      <c r="PHX120" s="132"/>
      <c r="PHY120" s="132"/>
      <c r="PHZ120" s="132"/>
      <c r="PIA120" s="132"/>
      <c r="PIB120" s="132"/>
      <c r="PIC120" s="132"/>
      <c r="PID120" s="132"/>
      <c r="PIE120" s="132"/>
      <c r="PIF120" s="132"/>
      <c r="PIG120" s="132"/>
      <c r="PIH120" s="132"/>
      <c r="PII120" s="132"/>
      <c r="PIJ120" s="132"/>
      <c r="PIK120" s="132"/>
      <c r="PIL120" s="132"/>
      <c r="PIM120" s="132"/>
      <c r="PIN120" s="132"/>
      <c r="PIO120" s="132"/>
      <c r="PIP120" s="132"/>
      <c r="PIQ120" s="132"/>
      <c r="PIR120" s="132"/>
      <c r="PIS120" s="132"/>
      <c r="PIT120" s="132"/>
      <c r="PIU120" s="132"/>
      <c r="PIV120" s="132"/>
      <c r="PIW120" s="132"/>
      <c r="PIX120" s="132"/>
      <c r="PIY120" s="132"/>
      <c r="PIZ120" s="132"/>
      <c r="PJA120" s="132"/>
      <c r="PJB120" s="132"/>
      <c r="PJC120" s="132"/>
      <c r="PJD120" s="132"/>
      <c r="PJE120" s="132"/>
      <c r="PJF120" s="132"/>
      <c r="PJG120" s="132"/>
      <c r="PJH120" s="132"/>
      <c r="PJI120" s="132"/>
      <c r="PJJ120" s="132"/>
      <c r="PJK120" s="132"/>
      <c r="PJL120" s="132"/>
      <c r="PJM120" s="132"/>
      <c r="PJN120" s="132"/>
      <c r="PJO120" s="132"/>
      <c r="PJP120" s="132"/>
      <c r="PJQ120" s="132"/>
      <c r="PJR120" s="132"/>
      <c r="PJS120" s="132"/>
      <c r="PJT120" s="132"/>
      <c r="PJU120" s="132"/>
      <c r="PJV120" s="132"/>
      <c r="PJW120" s="132"/>
      <c r="PJX120" s="132"/>
      <c r="PJY120" s="132"/>
      <c r="PJZ120" s="132"/>
      <c r="PKA120" s="132"/>
      <c r="PKB120" s="132"/>
      <c r="PKC120" s="132"/>
      <c r="PKD120" s="132"/>
      <c r="PKE120" s="132"/>
      <c r="PKF120" s="132"/>
      <c r="PKG120" s="132"/>
      <c r="PKH120" s="132"/>
      <c r="PKI120" s="132"/>
      <c r="PKJ120" s="132"/>
      <c r="PKK120" s="132"/>
      <c r="PKL120" s="132"/>
      <c r="PKM120" s="132"/>
      <c r="PKN120" s="132"/>
      <c r="PKO120" s="132"/>
      <c r="PKP120" s="132"/>
      <c r="PKQ120" s="132"/>
      <c r="PKR120" s="132"/>
      <c r="PKS120" s="132"/>
      <c r="PKT120" s="132"/>
      <c r="PKU120" s="132"/>
      <c r="PKV120" s="132"/>
      <c r="PKW120" s="132"/>
      <c r="PKX120" s="132"/>
      <c r="PKY120" s="132"/>
      <c r="PKZ120" s="132"/>
      <c r="PLA120" s="132"/>
      <c r="PLB120" s="132"/>
      <c r="PLC120" s="132"/>
      <c r="PLD120" s="132"/>
      <c r="PLE120" s="132"/>
      <c r="PLF120" s="132"/>
      <c r="PLG120" s="132"/>
      <c r="PLH120" s="132"/>
      <c r="PLI120" s="132"/>
      <c r="PLJ120" s="132"/>
      <c r="PLK120" s="132"/>
      <c r="PLL120" s="132"/>
      <c r="PLM120" s="132"/>
      <c r="PLN120" s="132"/>
      <c r="PLO120" s="132"/>
      <c r="PLP120" s="132"/>
      <c r="PLQ120" s="132"/>
      <c r="PLR120" s="132"/>
      <c r="PLS120" s="132"/>
      <c r="PLT120" s="132"/>
      <c r="PLU120" s="132"/>
      <c r="PLV120" s="132"/>
      <c r="PLW120" s="132"/>
      <c r="PLX120" s="132"/>
      <c r="PLY120" s="132"/>
      <c r="PLZ120" s="132"/>
      <c r="PMA120" s="132"/>
      <c r="PMB120" s="132"/>
      <c r="PMC120" s="132"/>
      <c r="PMD120" s="132"/>
      <c r="PME120" s="132"/>
      <c r="PMF120" s="132"/>
      <c r="PMG120" s="132"/>
      <c r="PMH120" s="132"/>
      <c r="PMI120" s="132"/>
      <c r="PMJ120" s="132"/>
      <c r="PMK120" s="132"/>
      <c r="PML120" s="132"/>
      <c r="PMM120" s="132"/>
      <c r="PMN120" s="132"/>
      <c r="PMO120" s="132"/>
      <c r="PMP120" s="132"/>
      <c r="PMQ120" s="132"/>
      <c r="PMR120" s="132"/>
      <c r="PMS120" s="132"/>
      <c r="PMT120" s="132"/>
      <c r="PMU120" s="132"/>
      <c r="PMV120" s="132"/>
      <c r="PMW120" s="132"/>
      <c r="PMX120" s="132"/>
      <c r="PMY120" s="132"/>
      <c r="PMZ120" s="132"/>
      <c r="PNA120" s="132"/>
      <c r="PNB120" s="132"/>
      <c r="PNC120" s="132"/>
      <c r="PND120" s="132"/>
      <c r="PNE120" s="132"/>
      <c r="PNF120" s="132"/>
      <c r="PNG120" s="132"/>
      <c r="PNH120" s="132"/>
      <c r="PNI120" s="132"/>
      <c r="PNJ120" s="132"/>
      <c r="PNK120" s="132"/>
      <c r="PNL120" s="132"/>
      <c r="PNM120" s="132"/>
      <c r="PNN120" s="132"/>
      <c r="PNO120" s="132"/>
      <c r="PNP120" s="132"/>
      <c r="PNQ120" s="132"/>
      <c r="PNR120" s="132"/>
      <c r="PNS120" s="132"/>
      <c r="PNT120" s="132"/>
      <c r="PNU120" s="132"/>
      <c r="PNV120" s="132"/>
      <c r="PNW120" s="132"/>
      <c r="PNX120" s="132"/>
      <c r="PNY120" s="132"/>
      <c r="PNZ120" s="132"/>
      <c r="POA120" s="132"/>
      <c r="POB120" s="132"/>
      <c r="POC120" s="132"/>
      <c r="POD120" s="132"/>
      <c r="POE120" s="132"/>
      <c r="POF120" s="132"/>
      <c r="POG120" s="132"/>
      <c r="POH120" s="132"/>
      <c r="POI120" s="132"/>
      <c r="POJ120" s="132"/>
      <c r="POK120" s="132"/>
      <c r="POL120" s="132"/>
      <c r="POM120" s="132"/>
      <c r="PON120" s="132"/>
      <c r="POO120" s="132"/>
      <c r="POP120" s="132"/>
      <c r="POQ120" s="132"/>
      <c r="POR120" s="132"/>
      <c r="POS120" s="132"/>
      <c r="POT120" s="132"/>
      <c r="POU120" s="132"/>
      <c r="POV120" s="132"/>
      <c r="POW120" s="132"/>
      <c r="POX120" s="132"/>
      <c r="POY120" s="132"/>
      <c r="POZ120" s="132"/>
      <c r="PPA120" s="132"/>
      <c r="PPB120" s="132"/>
      <c r="PPC120" s="132"/>
      <c r="PPD120" s="132"/>
      <c r="PPE120" s="132"/>
      <c r="PPF120" s="132"/>
      <c r="PPG120" s="132"/>
      <c r="PPH120" s="132"/>
      <c r="PPI120" s="132"/>
      <c r="PPJ120" s="132"/>
      <c r="PPK120" s="132"/>
      <c r="PPL120" s="132"/>
      <c r="PPM120" s="132"/>
      <c r="PPN120" s="132"/>
      <c r="PPO120" s="132"/>
      <c r="PPP120" s="132"/>
      <c r="PPQ120" s="132"/>
      <c r="PPR120" s="132"/>
      <c r="PPS120" s="132"/>
      <c r="PPT120" s="132"/>
      <c r="PPU120" s="132"/>
      <c r="PPV120" s="132"/>
      <c r="PPW120" s="132"/>
      <c r="PPX120" s="132"/>
      <c r="PPY120" s="132"/>
      <c r="PPZ120" s="132"/>
      <c r="PQA120" s="132"/>
      <c r="PQB120" s="132"/>
      <c r="PQC120" s="132"/>
      <c r="PQD120" s="132"/>
      <c r="PQE120" s="132"/>
      <c r="PQF120" s="132"/>
      <c r="PQG120" s="132"/>
      <c r="PQH120" s="132"/>
      <c r="PQI120" s="132"/>
      <c r="PQJ120" s="132"/>
      <c r="PQK120" s="132"/>
      <c r="PQL120" s="132"/>
      <c r="PQM120" s="132"/>
      <c r="PQN120" s="132"/>
      <c r="PQO120" s="132"/>
      <c r="PQP120" s="132"/>
      <c r="PQQ120" s="132"/>
      <c r="PQR120" s="132"/>
      <c r="PQS120" s="132"/>
      <c r="PQT120" s="132"/>
      <c r="PQU120" s="132"/>
      <c r="PQV120" s="132"/>
      <c r="PQW120" s="132"/>
      <c r="PQX120" s="132"/>
      <c r="PQY120" s="132"/>
      <c r="PQZ120" s="132"/>
      <c r="PRA120" s="132"/>
      <c r="PRB120" s="132"/>
      <c r="PRC120" s="132"/>
      <c r="PRD120" s="132"/>
      <c r="PRE120" s="132"/>
      <c r="PRF120" s="132"/>
      <c r="PRG120" s="132"/>
      <c r="PRH120" s="132"/>
      <c r="PRI120" s="132"/>
      <c r="PRJ120" s="132"/>
      <c r="PRK120" s="132"/>
      <c r="PRL120" s="132"/>
      <c r="PRM120" s="132"/>
      <c r="PRN120" s="132"/>
      <c r="PRO120" s="132"/>
      <c r="PRP120" s="132"/>
      <c r="PRQ120" s="132"/>
      <c r="PRR120" s="132"/>
      <c r="PRS120" s="132"/>
      <c r="PRT120" s="132"/>
      <c r="PRU120" s="132"/>
      <c r="PRV120" s="132"/>
      <c r="PRW120" s="132"/>
      <c r="PRX120" s="132"/>
      <c r="PRY120" s="132"/>
      <c r="PRZ120" s="132"/>
      <c r="PSA120" s="132"/>
      <c r="PSB120" s="132"/>
      <c r="PSC120" s="132"/>
      <c r="PSD120" s="132"/>
      <c r="PSE120" s="132"/>
      <c r="PSF120" s="132"/>
      <c r="PSG120" s="132"/>
      <c r="PSH120" s="132"/>
      <c r="PSI120" s="132"/>
      <c r="PSJ120" s="132"/>
      <c r="PSK120" s="132"/>
      <c r="PSL120" s="132"/>
      <c r="PSM120" s="132"/>
      <c r="PSN120" s="132"/>
      <c r="PSO120" s="132"/>
      <c r="PSP120" s="132"/>
      <c r="PSQ120" s="132"/>
      <c r="PSR120" s="132"/>
      <c r="PSS120" s="132"/>
      <c r="PST120" s="132"/>
      <c r="PSU120" s="132"/>
      <c r="PSV120" s="132"/>
      <c r="PSW120" s="132"/>
      <c r="PSX120" s="132"/>
      <c r="PSY120" s="132"/>
      <c r="PSZ120" s="132"/>
      <c r="PTA120" s="132"/>
      <c r="PTB120" s="132"/>
      <c r="PTC120" s="132"/>
      <c r="PTD120" s="132"/>
      <c r="PTE120" s="132"/>
      <c r="PTF120" s="132"/>
      <c r="PTG120" s="132"/>
      <c r="PTH120" s="132"/>
      <c r="PTI120" s="132"/>
      <c r="PTJ120" s="132"/>
      <c r="PTK120" s="132"/>
      <c r="PTL120" s="132"/>
      <c r="PTM120" s="132"/>
      <c r="PTN120" s="132"/>
      <c r="PTO120" s="132"/>
      <c r="PTP120" s="132"/>
      <c r="PTQ120" s="132"/>
      <c r="PTR120" s="132"/>
      <c r="PTS120" s="132"/>
      <c r="PTT120" s="132"/>
      <c r="PTU120" s="132"/>
      <c r="PTV120" s="132"/>
      <c r="PTW120" s="132"/>
      <c r="PTX120" s="132"/>
      <c r="PTY120" s="132"/>
      <c r="PTZ120" s="132"/>
      <c r="PUA120" s="132"/>
      <c r="PUB120" s="132"/>
      <c r="PUC120" s="132"/>
      <c r="PUD120" s="132"/>
      <c r="PUE120" s="132"/>
      <c r="PUF120" s="132"/>
      <c r="PUG120" s="132"/>
      <c r="PUH120" s="132"/>
      <c r="PUI120" s="132"/>
      <c r="PUJ120" s="132"/>
      <c r="PUK120" s="132"/>
      <c r="PUL120" s="132"/>
      <c r="PUM120" s="132"/>
      <c r="PUN120" s="132"/>
      <c r="PUO120" s="132"/>
      <c r="PUP120" s="132"/>
      <c r="PUQ120" s="132"/>
      <c r="PUR120" s="132"/>
      <c r="PUS120" s="132"/>
      <c r="PUT120" s="132"/>
      <c r="PUU120" s="132"/>
      <c r="PUV120" s="132"/>
      <c r="PUW120" s="132"/>
      <c r="PUX120" s="132"/>
      <c r="PUY120" s="132"/>
      <c r="PUZ120" s="132"/>
      <c r="PVA120" s="132"/>
      <c r="PVB120" s="132"/>
      <c r="PVC120" s="132"/>
      <c r="PVD120" s="132"/>
      <c r="PVE120" s="132"/>
      <c r="PVF120" s="132"/>
      <c r="PVG120" s="132"/>
      <c r="PVH120" s="132"/>
      <c r="PVI120" s="132"/>
      <c r="PVJ120" s="132"/>
      <c r="PVK120" s="132"/>
      <c r="PVL120" s="132"/>
      <c r="PVM120" s="132"/>
      <c r="PVN120" s="132"/>
      <c r="PVO120" s="132"/>
      <c r="PVP120" s="132"/>
      <c r="PVQ120" s="132"/>
      <c r="PVR120" s="132"/>
      <c r="PVS120" s="132"/>
      <c r="PVT120" s="132"/>
      <c r="PVU120" s="132"/>
      <c r="PVV120" s="132"/>
      <c r="PVW120" s="132"/>
      <c r="PVX120" s="132"/>
      <c r="PVY120" s="132"/>
      <c r="PVZ120" s="132"/>
      <c r="PWA120" s="132"/>
      <c r="PWB120" s="132"/>
      <c r="PWC120" s="132"/>
      <c r="PWD120" s="132"/>
      <c r="PWE120" s="132"/>
      <c r="PWF120" s="132"/>
      <c r="PWG120" s="132"/>
      <c r="PWH120" s="132"/>
      <c r="PWI120" s="132"/>
      <c r="PWJ120" s="132"/>
      <c r="PWK120" s="132"/>
      <c r="PWL120" s="132"/>
      <c r="PWM120" s="132"/>
      <c r="PWN120" s="132"/>
      <c r="PWO120" s="132"/>
      <c r="PWP120" s="132"/>
      <c r="PWQ120" s="132"/>
      <c r="PWR120" s="132"/>
      <c r="PWS120" s="132"/>
      <c r="PWT120" s="132"/>
      <c r="PWU120" s="132"/>
      <c r="PWV120" s="132"/>
      <c r="PWW120" s="132"/>
      <c r="PWX120" s="132"/>
      <c r="PWY120" s="132"/>
      <c r="PWZ120" s="132"/>
      <c r="PXA120" s="132"/>
      <c r="PXB120" s="132"/>
      <c r="PXC120" s="132"/>
      <c r="PXD120" s="132"/>
      <c r="PXE120" s="132"/>
      <c r="PXF120" s="132"/>
      <c r="PXG120" s="132"/>
      <c r="PXH120" s="132"/>
      <c r="PXI120" s="132"/>
      <c r="PXJ120" s="132"/>
      <c r="PXK120" s="132"/>
      <c r="PXL120" s="132"/>
      <c r="PXM120" s="132"/>
      <c r="PXN120" s="132"/>
      <c r="PXO120" s="132"/>
      <c r="PXP120" s="132"/>
      <c r="PXQ120" s="132"/>
      <c r="PXR120" s="132"/>
      <c r="PXS120" s="132"/>
      <c r="PXT120" s="132"/>
      <c r="PXU120" s="132"/>
      <c r="PXV120" s="132"/>
      <c r="PXW120" s="132"/>
      <c r="PXX120" s="132"/>
      <c r="PXY120" s="132"/>
      <c r="PXZ120" s="132"/>
      <c r="PYA120" s="132"/>
      <c r="PYB120" s="132"/>
      <c r="PYC120" s="132"/>
      <c r="PYD120" s="132"/>
      <c r="PYE120" s="132"/>
      <c r="PYF120" s="132"/>
      <c r="PYG120" s="132"/>
      <c r="PYH120" s="132"/>
      <c r="PYI120" s="132"/>
      <c r="PYJ120" s="132"/>
      <c r="PYK120" s="132"/>
      <c r="PYL120" s="132"/>
      <c r="PYM120" s="132"/>
      <c r="PYN120" s="132"/>
      <c r="PYO120" s="132"/>
      <c r="PYP120" s="132"/>
      <c r="PYQ120" s="132"/>
      <c r="PYR120" s="132"/>
      <c r="PYS120" s="132"/>
      <c r="PYT120" s="132"/>
      <c r="PYU120" s="132"/>
      <c r="PYV120" s="132"/>
      <c r="PYW120" s="132"/>
      <c r="PYX120" s="132"/>
      <c r="PYY120" s="132"/>
      <c r="PYZ120" s="132"/>
      <c r="PZA120" s="132"/>
      <c r="PZB120" s="132"/>
      <c r="PZC120" s="132"/>
      <c r="PZD120" s="132"/>
      <c r="PZE120" s="132"/>
      <c r="PZF120" s="132"/>
      <c r="PZG120" s="132"/>
      <c r="PZH120" s="132"/>
      <c r="PZI120" s="132"/>
      <c r="PZJ120" s="132"/>
      <c r="PZK120" s="132"/>
      <c r="PZL120" s="132"/>
      <c r="PZM120" s="132"/>
      <c r="PZN120" s="132"/>
      <c r="PZO120" s="132"/>
      <c r="PZP120" s="132"/>
      <c r="PZQ120" s="132"/>
      <c r="PZR120" s="132"/>
      <c r="PZS120" s="132"/>
      <c r="PZT120" s="132"/>
      <c r="PZU120" s="132"/>
      <c r="PZV120" s="132"/>
      <c r="PZW120" s="132"/>
      <c r="PZX120" s="132"/>
      <c r="PZY120" s="132"/>
      <c r="PZZ120" s="132"/>
      <c r="QAA120" s="132"/>
      <c r="QAB120" s="132"/>
      <c r="QAC120" s="132"/>
      <c r="QAD120" s="132"/>
      <c r="QAE120" s="132"/>
      <c r="QAF120" s="132"/>
      <c r="QAG120" s="132"/>
      <c r="QAH120" s="132"/>
      <c r="QAI120" s="132"/>
      <c r="QAJ120" s="132"/>
      <c r="QAK120" s="132"/>
      <c r="QAL120" s="132"/>
      <c r="QAM120" s="132"/>
      <c r="QAN120" s="132"/>
      <c r="QAO120" s="132"/>
      <c r="QAP120" s="132"/>
      <c r="QAQ120" s="132"/>
      <c r="QAR120" s="132"/>
      <c r="QAS120" s="132"/>
      <c r="QAT120" s="132"/>
      <c r="QAU120" s="132"/>
      <c r="QAV120" s="132"/>
      <c r="QAW120" s="132"/>
      <c r="QAX120" s="132"/>
      <c r="QAY120" s="132"/>
      <c r="QAZ120" s="132"/>
      <c r="QBA120" s="132"/>
      <c r="QBB120" s="132"/>
      <c r="QBC120" s="132"/>
      <c r="QBD120" s="132"/>
      <c r="QBE120" s="132"/>
      <c r="QBF120" s="132"/>
      <c r="QBG120" s="132"/>
      <c r="QBH120" s="132"/>
      <c r="QBI120" s="132"/>
      <c r="QBJ120" s="132"/>
      <c r="QBK120" s="132"/>
      <c r="QBL120" s="132"/>
      <c r="QBM120" s="132"/>
      <c r="QBN120" s="132"/>
      <c r="QBO120" s="132"/>
      <c r="QBP120" s="132"/>
      <c r="QBQ120" s="132"/>
      <c r="QBR120" s="132"/>
      <c r="QBS120" s="132"/>
      <c r="QBT120" s="132"/>
      <c r="QBU120" s="132"/>
      <c r="QBV120" s="132"/>
      <c r="QBW120" s="132"/>
      <c r="QBX120" s="132"/>
      <c r="QBY120" s="132"/>
      <c r="QBZ120" s="132"/>
      <c r="QCA120" s="132"/>
      <c r="QCB120" s="132"/>
      <c r="QCC120" s="132"/>
      <c r="QCD120" s="132"/>
      <c r="QCE120" s="132"/>
      <c r="QCF120" s="132"/>
      <c r="QCG120" s="132"/>
      <c r="QCH120" s="132"/>
      <c r="QCI120" s="132"/>
      <c r="QCJ120" s="132"/>
      <c r="QCK120" s="132"/>
      <c r="QCL120" s="132"/>
      <c r="QCM120" s="132"/>
      <c r="QCN120" s="132"/>
      <c r="QCO120" s="132"/>
      <c r="QCP120" s="132"/>
      <c r="QCQ120" s="132"/>
      <c r="QCR120" s="132"/>
      <c r="QCS120" s="132"/>
      <c r="QCT120" s="132"/>
      <c r="QCU120" s="132"/>
      <c r="QCV120" s="132"/>
      <c r="QCW120" s="132"/>
      <c r="QCX120" s="132"/>
      <c r="QCY120" s="132"/>
      <c r="QCZ120" s="132"/>
      <c r="QDA120" s="132"/>
      <c r="QDB120" s="132"/>
      <c r="QDC120" s="132"/>
      <c r="QDD120" s="132"/>
      <c r="QDE120" s="132"/>
      <c r="QDF120" s="132"/>
      <c r="QDG120" s="132"/>
      <c r="QDH120" s="132"/>
      <c r="QDI120" s="132"/>
      <c r="QDJ120" s="132"/>
      <c r="QDK120" s="132"/>
      <c r="QDL120" s="132"/>
      <c r="QDM120" s="132"/>
      <c r="QDN120" s="132"/>
      <c r="QDO120" s="132"/>
      <c r="QDP120" s="132"/>
      <c r="QDQ120" s="132"/>
      <c r="QDR120" s="132"/>
      <c r="QDS120" s="132"/>
      <c r="QDT120" s="132"/>
      <c r="QDU120" s="132"/>
      <c r="QDV120" s="132"/>
      <c r="QDW120" s="132"/>
      <c r="QDX120" s="132"/>
      <c r="QDY120" s="132"/>
      <c r="QDZ120" s="132"/>
      <c r="QEA120" s="132"/>
      <c r="QEB120" s="132"/>
      <c r="QEC120" s="132"/>
      <c r="QED120" s="132"/>
      <c r="QEE120" s="132"/>
      <c r="QEF120" s="132"/>
      <c r="QEG120" s="132"/>
      <c r="QEH120" s="132"/>
      <c r="QEI120" s="132"/>
      <c r="QEJ120" s="132"/>
      <c r="QEK120" s="132"/>
      <c r="QEL120" s="132"/>
      <c r="QEM120" s="132"/>
      <c r="QEN120" s="132"/>
      <c r="QEO120" s="132"/>
      <c r="QEP120" s="132"/>
      <c r="QEQ120" s="132"/>
      <c r="QER120" s="132"/>
      <c r="QES120" s="132"/>
      <c r="QET120" s="132"/>
      <c r="QEU120" s="132"/>
      <c r="QEV120" s="132"/>
      <c r="QEW120" s="132"/>
      <c r="QEX120" s="132"/>
      <c r="QEY120" s="132"/>
      <c r="QEZ120" s="132"/>
      <c r="QFA120" s="132"/>
      <c r="QFB120" s="132"/>
      <c r="QFC120" s="132"/>
      <c r="QFD120" s="132"/>
      <c r="QFE120" s="132"/>
      <c r="QFF120" s="132"/>
      <c r="QFG120" s="132"/>
      <c r="QFH120" s="132"/>
      <c r="QFI120" s="132"/>
      <c r="QFJ120" s="132"/>
      <c r="QFK120" s="132"/>
      <c r="QFL120" s="132"/>
      <c r="QFM120" s="132"/>
      <c r="QFN120" s="132"/>
      <c r="QFO120" s="132"/>
      <c r="QFP120" s="132"/>
      <c r="QFQ120" s="132"/>
      <c r="QFR120" s="132"/>
      <c r="QFS120" s="132"/>
      <c r="QFT120" s="132"/>
      <c r="QFU120" s="132"/>
      <c r="QFV120" s="132"/>
      <c r="QFW120" s="132"/>
      <c r="QFX120" s="132"/>
      <c r="QFY120" s="132"/>
      <c r="QFZ120" s="132"/>
      <c r="QGA120" s="132"/>
      <c r="QGB120" s="132"/>
      <c r="QGC120" s="132"/>
      <c r="QGD120" s="132"/>
      <c r="QGE120" s="132"/>
      <c r="QGF120" s="132"/>
      <c r="QGG120" s="132"/>
      <c r="QGH120" s="132"/>
      <c r="QGI120" s="132"/>
      <c r="QGJ120" s="132"/>
      <c r="QGK120" s="132"/>
      <c r="QGL120" s="132"/>
      <c r="QGM120" s="132"/>
      <c r="QGN120" s="132"/>
      <c r="QGO120" s="132"/>
      <c r="QGP120" s="132"/>
      <c r="QGQ120" s="132"/>
      <c r="QGR120" s="132"/>
      <c r="QGS120" s="132"/>
      <c r="QGT120" s="132"/>
      <c r="QGU120" s="132"/>
      <c r="QGV120" s="132"/>
      <c r="QGW120" s="132"/>
      <c r="QGX120" s="132"/>
      <c r="QGY120" s="132"/>
      <c r="QGZ120" s="132"/>
      <c r="QHA120" s="132"/>
      <c r="QHB120" s="132"/>
      <c r="QHC120" s="132"/>
      <c r="QHD120" s="132"/>
      <c r="QHE120" s="132"/>
      <c r="QHF120" s="132"/>
      <c r="QHG120" s="132"/>
      <c r="QHH120" s="132"/>
      <c r="QHI120" s="132"/>
      <c r="QHJ120" s="132"/>
      <c r="QHK120" s="132"/>
      <c r="QHL120" s="132"/>
      <c r="QHM120" s="132"/>
      <c r="QHN120" s="132"/>
      <c r="QHO120" s="132"/>
      <c r="QHP120" s="132"/>
      <c r="QHQ120" s="132"/>
      <c r="QHR120" s="132"/>
      <c r="QHS120" s="132"/>
      <c r="QHT120" s="132"/>
      <c r="QHU120" s="132"/>
      <c r="QHV120" s="132"/>
      <c r="QHW120" s="132"/>
      <c r="QHX120" s="132"/>
      <c r="QHY120" s="132"/>
      <c r="QHZ120" s="132"/>
      <c r="QIA120" s="132"/>
      <c r="QIB120" s="132"/>
      <c r="QIC120" s="132"/>
      <c r="QID120" s="132"/>
      <c r="QIE120" s="132"/>
      <c r="QIF120" s="132"/>
      <c r="QIG120" s="132"/>
      <c r="QIH120" s="132"/>
      <c r="QII120" s="132"/>
      <c r="QIJ120" s="132"/>
      <c r="QIK120" s="132"/>
      <c r="QIL120" s="132"/>
      <c r="QIM120" s="132"/>
      <c r="QIN120" s="132"/>
      <c r="QIO120" s="132"/>
      <c r="QIP120" s="132"/>
      <c r="QIQ120" s="132"/>
      <c r="QIR120" s="132"/>
      <c r="QIS120" s="132"/>
      <c r="QIT120" s="132"/>
      <c r="QIU120" s="132"/>
      <c r="QIV120" s="132"/>
      <c r="QIW120" s="132"/>
      <c r="QIX120" s="132"/>
      <c r="QIY120" s="132"/>
      <c r="QIZ120" s="132"/>
      <c r="QJA120" s="132"/>
      <c r="QJB120" s="132"/>
      <c r="QJC120" s="132"/>
      <c r="QJD120" s="132"/>
      <c r="QJE120" s="132"/>
      <c r="QJF120" s="132"/>
      <c r="QJG120" s="132"/>
      <c r="QJH120" s="132"/>
      <c r="QJI120" s="132"/>
      <c r="QJJ120" s="132"/>
      <c r="QJK120" s="132"/>
      <c r="QJL120" s="132"/>
      <c r="QJM120" s="132"/>
      <c r="QJN120" s="132"/>
      <c r="QJO120" s="132"/>
      <c r="QJP120" s="132"/>
      <c r="QJQ120" s="132"/>
      <c r="QJR120" s="132"/>
      <c r="QJS120" s="132"/>
      <c r="QJT120" s="132"/>
      <c r="QJU120" s="132"/>
      <c r="QJV120" s="132"/>
      <c r="QJW120" s="132"/>
      <c r="QJX120" s="132"/>
      <c r="QJY120" s="132"/>
      <c r="QJZ120" s="132"/>
      <c r="QKA120" s="132"/>
      <c r="QKB120" s="132"/>
      <c r="QKC120" s="132"/>
      <c r="QKD120" s="132"/>
      <c r="QKE120" s="132"/>
      <c r="QKF120" s="132"/>
      <c r="QKG120" s="132"/>
      <c r="QKH120" s="132"/>
      <c r="QKI120" s="132"/>
      <c r="QKJ120" s="132"/>
      <c r="QKK120" s="132"/>
      <c r="QKL120" s="132"/>
      <c r="QKM120" s="132"/>
      <c r="QKN120" s="132"/>
      <c r="QKO120" s="132"/>
      <c r="QKP120" s="132"/>
      <c r="QKQ120" s="132"/>
      <c r="QKR120" s="132"/>
      <c r="QKS120" s="132"/>
      <c r="QKT120" s="132"/>
      <c r="QKU120" s="132"/>
      <c r="QKV120" s="132"/>
      <c r="QKW120" s="132"/>
      <c r="QKX120" s="132"/>
      <c r="QKY120" s="132"/>
      <c r="QKZ120" s="132"/>
      <c r="QLA120" s="132"/>
      <c r="QLB120" s="132"/>
      <c r="QLC120" s="132"/>
      <c r="QLD120" s="132"/>
      <c r="QLE120" s="132"/>
      <c r="QLF120" s="132"/>
      <c r="QLG120" s="132"/>
      <c r="QLH120" s="132"/>
      <c r="QLI120" s="132"/>
      <c r="QLJ120" s="132"/>
      <c r="QLK120" s="132"/>
      <c r="QLL120" s="132"/>
      <c r="QLM120" s="132"/>
      <c r="QLN120" s="132"/>
      <c r="QLO120" s="132"/>
      <c r="QLP120" s="132"/>
      <c r="QLQ120" s="132"/>
      <c r="QLR120" s="132"/>
      <c r="QLS120" s="132"/>
      <c r="QLT120" s="132"/>
      <c r="QLU120" s="132"/>
      <c r="QLV120" s="132"/>
      <c r="QLW120" s="132"/>
      <c r="QLX120" s="132"/>
      <c r="QLY120" s="132"/>
      <c r="QLZ120" s="132"/>
      <c r="QMA120" s="132"/>
      <c r="QMB120" s="132"/>
      <c r="QMC120" s="132"/>
      <c r="QMD120" s="132"/>
      <c r="QME120" s="132"/>
      <c r="QMF120" s="132"/>
      <c r="QMG120" s="132"/>
      <c r="QMH120" s="132"/>
      <c r="QMI120" s="132"/>
      <c r="QMJ120" s="132"/>
      <c r="QMK120" s="132"/>
      <c r="QML120" s="132"/>
      <c r="QMM120" s="132"/>
      <c r="QMN120" s="132"/>
      <c r="QMO120" s="132"/>
      <c r="QMP120" s="132"/>
      <c r="QMQ120" s="132"/>
      <c r="QMR120" s="132"/>
      <c r="QMS120" s="132"/>
      <c r="QMT120" s="132"/>
      <c r="QMU120" s="132"/>
      <c r="QMV120" s="132"/>
      <c r="QMW120" s="132"/>
      <c r="QMX120" s="132"/>
      <c r="QMY120" s="132"/>
      <c r="QMZ120" s="132"/>
      <c r="QNA120" s="132"/>
      <c r="QNB120" s="132"/>
      <c r="QNC120" s="132"/>
      <c r="QND120" s="132"/>
      <c r="QNE120" s="132"/>
      <c r="QNF120" s="132"/>
      <c r="QNG120" s="132"/>
      <c r="QNH120" s="132"/>
      <c r="QNI120" s="132"/>
      <c r="QNJ120" s="132"/>
      <c r="QNK120" s="132"/>
      <c r="QNL120" s="132"/>
      <c r="QNM120" s="132"/>
      <c r="QNN120" s="132"/>
      <c r="QNO120" s="132"/>
      <c r="QNP120" s="132"/>
      <c r="QNQ120" s="132"/>
      <c r="QNR120" s="132"/>
      <c r="QNS120" s="132"/>
      <c r="QNT120" s="132"/>
      <c r="QNU120" s="132"/>
      <c r="QNV120" s="132"/>
      <c r="QNW120" s="132"/>
      <c r="QNX120" s="132"/>
      <c r="QNY120" s="132"/>
      <c r="QNZ120" s="132"/>
      <c r="QOA120" s="132"/>
      <c r="QOB120" s="132"/>
      <c r="QOC120" s="132"/>
      <c r="QOD120" s="132"/>
      <c r="QOE120" s="132"/>
      <c r="QOF120" s="132"/>
      <c r="QOG120" s="132"/>
      <c r="QOH120" s="132"/>
      <c r="QOI120" s="132"/>
      <c r="QOJ120" s="132"/>
      <c r="QOK120" s="132"/>
      <c r="QOL120" s="132"/>
      <c r="QOM120" s="132"/>
      <c r="QON120" s="132"/>
      <c r="QOO120" s="132"/>
      <c r="QOP120" s="132"/>
      <c r="QOQ120" s="132"/>
      <c r="QOR120" s="132"/>
      <c r="QOS120" s="132"/>
      <c r="QOT120" s="132"/>
      <c r="QOU120" s="132"/>
      <c r="QOV120" s="132"/>
      <c r="QOW120" s="132"/>
      <c r="QOX120" s="132"/>
      <c r="QOY120" s="132"/>
      <c r="QOZ120" s="132"/>
      <c r="QPA120" s="132"/>
      <c r="QPB120" s="132"/>
      <c r="QPC120" s="132"/>
      <c r="QPD120" s="132"/>
      <c r="QPE120" s="132"/>
      <c r="QPF120" s="132"/>
      <c r="QPG120" s="132"/>
      <c r="QPH120" s="132"/>
      <c r="QPI120" s="132"/>
      <c r="QPJ120" s="132"/>
      <c r="QPK120" s="132"/>
      <c r="QPL120" s="132"/>
      <c r="QPM120" s="132"/>
      <c r="QPN120" s="132"/>
      <c r="QPO120" s="132"/>
      <c r="QPP120" s="132"/>
      <c r="QPQ120" s="132"/>
      <c r="QPR120" s="132"/>
      <c r="QPS120" s="132"/>
      <c r="QPT120" s="132"/>
      <c r="QPU120" s="132"/>
      <c r="QPV120" s="132"/>
      <c r="QPW120" s="132"/>
      <c r="QPX120" s="132"/>
      <c r="QPY120" s="132"/>
      <c r="QPZ120" s="132"/>
      <c r="QQA120" s="132"/>
      <c r="QQB120" s="132"/>
      <c r="QQC120" s="132"/>
      <c r="QQD120" s="132"/>
      <c r="QQE120" s="132"/>
      <c r="QQF120" s="132"/>
      <c r="QQG120" s="132"/>
      <c r="QQH120" s="132"/>
      <c r="QQI120" s="132"/>
      <c r="QQJ120" s="132"/>
      <c r="QQK120" s="132"/>
      <c r="QQL120" s="132"/>
      <c r="QQM120" s="132"/>
      <c r="QQN120" s="132"/>
      <c r="QQO120" s="132"/>
      <c r="QQP120" s="132"/>
      <c r="QQQ120" s="132"/>
      <c r="QQR120" s="132"/>
      <c r="QQS120" s="132"/>
      <c r="QQT120" s="132"/>
      <c r="QQU120" s="132"/>
      <c r="QQV120" s="132"/>
      <c r="QQW120" s="132"/>
      <c r="QQX120" s="132"/>
      <c r="QQY120" s="132"/>
      <c r="QQZ120" s="132"/>
      <c r="QRA120" s="132"/>
      <c r="QRB120" s="132"/>
      <c r="QRC120" s="132"/>
      <c r="QRD120" s="132"/>
      <c r="QRE120" s="132"/>
      <c r="QRF120" s="132"/>
      <c r="QRG120" s="132"/>
      <c r="QRH120" s="132"/>
      <c r="QRI120" s="132"/>
      <c r="QRJ120" s="132"/>
      <c r="QRK120" s="132"/>
      <c r="QRL120" s="132"/>
      <c r="QRM120" s="132"/>
      <c r="QRN120" s="132"/>
      <c r="QRO120" s="132"/>
      <c r="QRP120" s="132"/>
      <c r="QRQ120" s="132"/>
      <c r="QRR120" s="132"/>
      <c r="QRS120" s="132"/>
      <c r="QRT120" s="132"/>
      <c r="QRU120" s="132"/>
      <c r="QRV120" s="132"/>
      <c r="QRW120" s="132"/>
      <c r="QRX120" s="132"/>
      <c r="QRY120" s="132"/>
      <c r="QRZ120" s="132"/>
      <c r="QSA120" s="132"/>
      <c r="QSB120" s="132"/>
      <c r="QSC120" s="132"/>
      <c r="QSD120" s="132"/>
      <c r="QSE120" s="132"/>
      <c r="QSF120" s="132"/>
      <c r="QSG120" s="132"/>
      <c r="QSH120" s="132"/>
      <c r="QSI120" s="132"/>
      <c r="QSJ120" s="132"/>
      <c r="QSK120" s="132"/>
      <c r="QSL120" s="132"/>
      <c r="QSM120" s="132"/>
      <c r="QSN120" s="132"/>
      <c r="QSO120" s="132"/>
      <c r="QSP120" s="132"/>
      <c r="QSQ120" s="132"/>
      <c r="QSR120" s="132"/>
      <c r="QSS120" s="132"/>
      <c r="QST120" s="132"/>
      <c r="QSU120" s="132"/>
      <c r="QSV120" s="132"/>
      <c r="QSW120" s="132"/>
      <c r="QSX120" s="132"/>
      <c r="QSY120" s="132"/>
      <c r="QSZ120" s="132"/>
      <c r="QTA120" s="132"/>
      <c r="QTB120" s="132"/>
      <c r="QTC120" s="132"/>
      <c r="QTD120" s="132"/>
      <c r="QTE120" s="132"/>
      <c r="QTF120" s="132"/>
      <c r="QTG120" s="132"/>
      <c r="QTH120" s="132"/>
      <c r="QTI120" s="132"/>
      <c r="QTJ120" s="132"/>
      <c r="QTK120" s="132"/>
      <c r="QTL120" s="132"/>
      <c r="QTM120" s="132"/>
      <c r="QTN120" s="132"/>
      <c r="QTO120" s="132"/>
      <c r="QTP120" s="132"/>
      <c r="QTQ120" s="132"/>
      <c r="QTR120" s="132"/>
      <c r="QTS120" s="132"/>
      <c r="QTT120" s="132"/>
      <c r="QTU120" s="132"/>
      <c r="QTV120" s="132"/>
      <c r="QTW120" s="132"/>
      <c r="QTX120" s="132"/>
      <c r="QTY120" s="132"/>
      <c r="QTZ120" s="132"/>
      <c r="QUA120" s="132"/>
      <c r="QUB120" s="132"/>
      <c r="QUC120" s="132"/>
      <c r="QUD120" s="132"/>
      <c r="QUE120" s="132"/>
      <c r="QUF120" s="132"/>
      <c r="QUG120" s="132"/>
      <c r="QUH120" s="132"/>
      <c r="QUI120" s="132"/>
      <c r="QUJ120" s="132"/>
      <c r="QUK120" s="132"/>
      <c r="QUL120" s="132"/>
      <c r="QUM120" s="132"/>
      <c r="QUN120" s="132"/>
      <c r="QUO120" s="132"/>
      <c r="QUP120" s="132"/>
      <c r="QUQ120" s="132"/>
      <c r="QUR120" s="132"/>
      <c r="QUS120" s="132"/>
      <c r="QUT120" s="132"/>
      <c r="QUU120" s="132"/>
      <c r="QUV120" s="132"/>
      <c r="QUW120" s="132"/>
      <c r="QUX120" s="132"/>
      <c r="QUY120" s="132"/>
      <c r="QUZ120" s="132"/>
      <c r="QVA120" s="132"/>
      <c r="QVB120" s="132"/>
      <c r="QVC120" s="132"/>
      <c r="QVD120" s="132"/>
      <c r="QVE120" s="132"/>
      <c r="QVF120" s="132"/>
      <c r="QVG120" s="132"/>
      <c r="QVH120" s="132"/>
      <c r="QVI120" s="132"/>
      <c r="QVJ120" s="132"/>
      <c r="QVK120" s="132"/>
      <c r="QVL120" s="132"/>
      <c r="QVM120" s="132"/>
      <c r="QVN120" s="132"/>
      <c r="QVO120" s="132"/>
      <c r="QVP120" s="132"/>
      <c r="QVQ120" s="132"/>
      <c r="QVR120" s="132"/>
      <c r="QVS120" s="132"/>
      <c r="QVT120" s="132"/>
      <c r="QVU120" s="132"/>
      <c r="QVV120" s="132"/>
      <c r="QVW120" s="132"/>
      <c r="QVX120" s="132"/>
      <c r="QVY120" s="132"/>
      <c r="QVZ120" s="132"/>
      <c r="QWA120" s="132"/>
      <c r="QWB120" s="132"/>
      <c r="QWC120" s="132"/>
      <c r="QWD120" s="132"/>
      <c r="QWE120" s="132"/>
      <c r="QWF120" s="132"/>
      <c r="QWG120" s="132"/>
      <c r="QWH120" s="132"/>
      <c r="QWI120" s="132"/>
      <c r="QWJ120" s="132"/>
      <c r="QWK120" s="132"/>
      <c r="QWL120" s="132"/>
      <c r="QWM120" s="132"/>
      <c r="QWN120" s="132"/>
      <c r="QWO120" s="132"/>
      <c r="QWP120" s="132"/>
      <c r="QWQ120" s="132"/>
      <c r="QWR120" s="132"/>
      <c r="QWS120" s="132"/>
      <c r="QWT120" s="132"/>
      <c r="QWU120" s="132"/>
      <c r="QWV120" s="132"/>
      <c r="QWW120" s="132"/>
      <c r="QWX120" s="132"/>
      <c r="QWY120" s="132"/>
      <c r="QWZ120" s="132"/>
      <c r="QXA120" s="132"/>
      <c r="QXB120" s="132"/>
      <c r="QXC120" s="132"/>
      <c r="QXD120" s="132"/>
      <c r="QXE120" s="132"/>
      <c r="QXF120" s="132"/>
      <c r="QXG120" s="132"/>
      <c r="QXH120" s="132"/>
      <c r="QXI120" s="132"/>
      <c r="QXJ120" s="132"/>
      <c r="QXK120" s="132"/>
      <c r="QXL120" s="132"/>
      <c r="QXM120" s="132"/>
      <c r="QXN120" s="132"/>
      <c r="QXO120" s="132"/>
      <c r="QXP120" s="132"/>
      <c r="QXQ120" s="132"/>
      <c r="QXR120" s="132"/>
      <c r="QXS120" s="132"/>
      <c r="QXT120" s="132"/>
      <c r="QXU120" s="132"/>
      <c r="QXV120" s="132"/>
      <c r="QXW120" s="132"/>
      <c r="QXX120" s="132"/>
      <c r="QXY120" s="132"/>
      <c r="QXZ120" s="132"/>
      <c r="QYA120" s="132"/>
      <c r="QYB120" s="132"/>
      <c r="QYC120" s="132"/>
      <c r="QYD120" s="132"/>
      <c r="QYE120" s="132"/>
      <c r="QYF120" s="132"/>
      <c r="QYG120" s="132"/>
      <c r="QYH120" s="132"/>
      <c r="QYI120" s="132"/>
      <c r="QYJ120" s="132"/>
      <c r="QYK120" s="132"/>
      <c r="QYL120" s="132"/>
      <c r="QYM120" s="132"/>
      <c r="QYN120" s="132"/>
      <c r="QYO120" s="132"/>
      <c r="QYP120" s="132"/>
      <c r="QYQ120" s="132"/>
      <c r="QYR120" s="132"/>
      <c r="QYS120" s="132"/>
      <c r="QYT120" s="132"/>
      <c r="QYU120" s="132"/>
      <c r="QYV120" s="132"/>
      <c r="QYW120" s="132"/>
      <c r="QYX120" s="132"/>
      <c r="QYY120" s="132"/>
      <c r="QYZ120" s="132"/>
      <c r="QZA120" s="132"/>
      <c r="QZB120" s="132"/>
      <c r="QZC120" s="132"/>
      <c r="QZD120" s="132"/>
      <c r="QZE120" s="132"/>
      <c r="QZF120" s="132"/>
      <c r="QZG120" s="132"/>
      <c r="QZH120" s="132"/>
      <c r="QZI120" s="132"/>
      <c r="QZJ120" s="132"/>
      <c r="QZK120" s="132"/>
      <c r="QZL120" s="132"/>
      <c r="QZM120" s="132"/>
      <c r="QZN120" s="132"/>
      <c r="QZO120" s="132"/>
      <c r="QZP120" s="132"/>
      <c r="QZQ120" s="132"/>
      <c r="QZR120" s="132"/>
      <c r="QZS120" s="132"/>
      <c r="QZT120" s="132"/>
      <c r="QZU120" s="132"/>
      <c r="QZV120" s="132"/>
      <c r="QZW120" s="132"/>
      <c r="QZX120" s="132"/>
      <c r="QZY120" s="132"/>
      <c r="QZZ120" s="132"/>
      <c r="RAA120" s="132"/>
      <c r="RAB120" s="132"/>
      <c r="RAC120" s="132"/>
      <c r="RAD120" s="132"/>
      <c r="RAE120" s="132"/>
      <c r="RAF120" s="132"/>
      <c r="RAG120" s="132"/>
      <c r="RAH120" s="132"/>
      <c r="RAI120" s="132"/>
      <c r="RAJ120" s="132"/>
      <c r="RAK120" s="132"/>
      <c r="RAL120" s="132"/>
      <c r="RAM120" s="132"/>
      <c r="RAN120" s="132"/>
      <c r="RAO120" s="132"/>
      <c r="RAP120" s="132"/>
      <c r="RAQ120" s="132"/>
      <c r="RAR120" s="132"/>
      <c r="RAS120" s="132"/>
      <c r="RAT120" s="132"/>
      <c r="RAU120" s="132"/>
      <c r="RAV120" s="132"/>
      <c r="RAW120" s="132"/>
      <c r="RAX120" s="132"/>
      <c r="RAY120" s="132"/>
      <c r="RAZ120" s="132"/>
      <c r="RBA120" s="132"/>
      <c r="RBB120" s="132"/>
      <c r="RBC120" s="132"/>
      <c r="RBD120" s="132"/>
      <c r="RBE120" s="132"/>
      <c r="RBF120" s="132"/>
      <c r="RBG120" s="132"/>
      <c r="RBH120" s="132"/>
      <c r="RBI120" s="132"/>
      <c r="RBJ120" s="132"/>
      <c r="RBK120" s="132"/>
      <c r="RBL120" s="132"/>
      <c r="RBM120" s="132"/>
      <c r="RBN120" s="132"/>
      <c r="RBO120" s="132"/>
      <c r="RBP120" s="132"/>
      <c r="RBQ120" s="132"/>
      <c r="RBR120" s="132"/>
      <c r="RBS120" s="132"/>
      <c r="RBT120" s="132"/>
      <c r="RBU120" s="132"/>
      <c r="RBV120" s="132"/>
      <c r="RBW120" s="132"/>
      <c r="RBX120" s="132"/>
      <c r="RBY120" s="132"/>
      <c r="RBZ120" s="132"/>
      <c r="RCA120" s="132"/>
      <c r="RCB120" s="132"/>
      <c r="RCC120" s="132"/>
      <c r="RCD120" s="132"/>
      <c r="RCE120" s="132"/>
      <c r="RCF120" s="132"/>
      <c r="RCG120" s="132"/>
      <c r="RCH120" s="132"/>
      <c r="RCI120" s="132"/>
      <c r="RCJ120" s="132"/>
      <c r="RCK120" s="132"/>
      <c r="RCL120" s="132"/>
      <c r="RCM120" s="132"/>
      <c r="RCN120" s="132"/>
      <c r="RCO120" s="132"/>
      <c r="RCP120" s="132"/>
      <c r="RCQ120" s="132"/>
      <c r="RCR120" s="132"/>
      <c r="RCS120" s="132"/>
      <c r="RCT120" s="132"/>
      <c r="RCU120" s="132"/>
      <c r="RCV120" s="132"/>
      <c r="RCW120" s="132"/>
      <c r="RCX120" s="132"/>
      <c r="RCY120" s="132"/>
      <c r="RCZ120" s="132"/>
      <c r="RDA120" s="132"/>
      <c r="RDB120" s="132"/>
      <c r="RDC120" s="132"/>
      <c r="RDD120" s="132"/>
      <c r="RDE120" s="132"/>
      <c r="RDF120" s="132"/>
      <c r="RDG120" s="132"/>
      <c r="RDH120" s="132"/>
      <c r="RDI120" s="132"/>
      <c r="RDJ120" s="132"/>
      <c r="RDK120" s="132"/>
      <c r="RDL120" s="132"/>
      <c r="RDM120" s="132"/>
      <c r="RDN120" s="132"/>
      <c r="RDO120" s="132"/>
      <c r="RDP120" s="132"/>
      <c r="RDQ120" s="132"/>
      <c r="RDR120" s="132"/>
      <c r="RDS120" s="132"/>
      <c r="RDT120" s="132"/>
      <c r="RDU120" s="132"/>
      <c r="RDV120" s="132"/>
      <c r="RDW120" s="132"/>
      <c r="RDX120" s="132"/>
      <c r="RDY120" s="132"/>
      <c r="RDZ120" s="132"/>
      <c r="REA120" s="132"/>
      <c r="REB120" s="132"/>
      <c r="REC120" s="132"/>
      <c r="RED120" s="132"/>
      <c r="REE120" s="132"/>
      <c r="REF120" s="132"/>
      <c r="REG120" s="132"/>
      <c r="REH120" s="132"/>
      <c r="REI120" s="132"/>
      <c r="REJ120" s="132"/>
      <c r="REK120" s="132"/>
      <c r="REL120" s="132"/>
      <c r="REM120" s="132"/>
      <c r="REN120" s="132"/>
      <c r="REO120" s="132"/>
      <c r="REP120" s="132"/>
      <c r="REQ120" s="132"/>
      <c r="RER120" s="132"/>
      <c r="RES120" s="132"/>
      <c r="RET120" s="132"/>
      <c r="REU120" s="132"/>
      <c r="REV120" s="132"/>
      <c r="REW120" s="132"/>
      <c r="REX120" s="132"/>
      <c r="REY120" s="132"/>
      <c r="REZ120" s="132"/>
      <c r="RFA120" s="132"/>
      <c r="RFB120" s="132"/>
      <c r="RFC120" s="132"/>
      <c r="RFD120" s="132"/>
      <c r="RFE120" s="132"/>
      <c r="RFF120" s="132"/>
      <c r="RFG120" s="132"/>
      <c r="RFH120" s="132"/>
      <c r="RFI120" s="132"/>
      <c r="RFJ120" s="132"/>
      <c r="RFK120" s="132"/>
      <c r="RFL120" s="132"/>
      <c r="RFM120" s="132"/>
      <c r="RFN120" s="132"/>
      <c r="RFO120" s="132"/>
      <c r="RFP120" s="132"/>
      <c r="RFQ120" s="132"/>
      <c r="RFR120" s="132"/>
      <c r="RFS120" s="132"/>
      <c r="RFT120" s="132"/>
      <c r="RFU120" s="132"/>
      <c r="RFV120" s="132"/>
      <c r="RFW120" s="132"/>
      <c r="RFX120" s="132"/>
      <c r="RFY120" s="132"/>
      <c r="RFZ120" s="132"/>
      <c r="RGA120" s="132"/>
      <c r="RGB120" s="132"/>
      <c r="RGC120" s="132"/>
      <c r="RGD120" s="132"/>
      <c r="RGE120" s="132"/>
      <c r="RGF120" s="132"/>
      <c r="RGG120" s="132"/>
      <c r="RGH120" s="132"/>
      <c r="RGI120" s="132"/>
      <c r="RGJ120" s="132"/>
      <c r="RGK120" s="132"/>
      <c r="RGL120" s="132"/>
      <c r="RGM120" s="132"/>
      <c r="RGN120" s="132"/>
      <c r="RGO120" s="132"/>
      <c r="RGP120" s="132"/>
      <c r="RGQ120" s="132"/>
      <c r="RGR120" s="132"/>
      <c r="RGS120" s="132"/>
      <c r="RGT120" s="132"/>
      <c r="RGU120" s="132"/>
      <c r="RGV120" s="132"/>
      <c r="RGW120" s="132"/>
      <c r="RGX120" s="132"/>
      <c r="RGY120" s="132"/>
      <c r="RGZ120" s="132"/>
      <c r="RHA120" s="132"/>
      <c r="RHB120" s="132"/>
      <c r="RHC120" s="132"/>
      <c r="RHD120" s="132"/>
      <c r="RHE120" s="132"/>
      <c r="RHF120" s="132"/>
      <c r="RHG120" s="132"/>
      <c r="RHH120" s="132"/>
      <c r="RHI120" s="132"/>
      <c r="RHJ120" s="132"/>
      <c r="RHK120" s="132"/>
      <c r="RHL120" s="132"/>
      <c r="RHM120" s="132"/>
      <c r="RHN120" s="132"/>
      <c r="RHO120" s="132"/>
      <c r="RHP120" s="132"/>
      <c r="RHQ120" s="132"/>
      <c r="RHR120" s="132"/>
      <c r="RHS120" s="132"/>
      <c r="RHT120" s="132"/>
      <c r="RHU120" s="132"/>
      <c r="RHV120" s="132"/>
      <c r="RHW120" s="132"/>
      <c r="RHX120" s="132"/>
      <c r="RHY120" s="132"/>
      <c r="RHZ120" s="132"/>
      <c r="RIA120" s="132"/>
      <c r="RIB120" s="132"/>
      <c r="RIC120" s="132"/>
      <c r="RID120" s="132"/>
      <c r="RIE120" s="132"/>
      <c r="RIF120" s="132"/>
      <c r="RIG120" s="132"/>
      <c r="RIH120" s="132"/>
      <c r="RII120" s="132"/>
      <c r="RIJ120" s="132"/>
      <c r="RIK120" s="132"/>
      <c r="RIL120" s="132"/>
      <c r="RIM120" s="132"/>
      <c r="RIN120" s="132"/>
      <c r="RIO120" s="132"/>
      <c r="RIP120" s="132"/>
      <c r="RIQ120" s="132"/>
      <c r="RIR120" s="132"/>
      <c r="RIS120" s="132"/>
      <c r="RIT120" s="132"/>
      <c r="RIU120" s="132"/>
      <c r="RIV120" s="132"/>
      <c r="RIW120" s="132"/>
      <c r="RIX120" s="132"/>
      <c r="RIY120" s="132"/>
      <c r="RIZ120" s="132"/>
      <c r="RJA120" s="132"/>
      <c r="RJB120" s="132"/>
      <c r="RJC120" s="132"/>
      <c r="RJD120" s="132"/>
      <c r="RJE120" s="132"/>
      <c r="RJF120" s="132"/>
      <c r="RJG120" s="132"/>
      <c r="RJH120" s="132"/>
      <c r="RJI120" s="132"/>
      <c r="RJJ120" s="132"/>
      <c r="RJK120" s="132"/>
      <c r="RJL120" s="132"/>
      <c r="RJM120" s="132"/>
      <c r="RJN120" s="132"/>
      <c r="RJO120" s="132"/>
      <c r="RJP120" s="132"/>
      <c r="RJQ120" s="132"/>
      <c r="RJR120" s="132"/>
      <c r="RJS120" s="132"/>
      <c r="RJT120" s="132"/>
      <c r="RJU120" s="132"/>
      <c r="RJV120" s="132"/>
      <c r="RJW120" s="132"/>
      <c r="RJX120" s="132"/>
      <c r="RJY120" s="132"/>
      <c r="RJZ120" s="132"/>
      <c r="RKA120" s="132"/>
      <c r="RKB120" s="132"/>
      <c r="RKC120" s="132"/>
      <c r="RKD120" s="132"/>
      <c r="RKE120" s="132"/>
      <c r="RKF120" s="132"/>
      <c r="RKG120" s="132"/>
      <c r="RKH120" s="132"/>
      <c r="RKI120" s="132"/>
      <c r="RKJ120" s="132"/>
      <c r="RKK120" s="132"/>
      <c r="RKL120" s="132"/>
      <c r="RKM120" s="132"/>
      <c r="RKN120" s="132"/>
      <c r="RKO120" s="132"/>
      <c r="RKP120" s="132"/>
      <c r="RKQ120" s="132"/>
      <c r="RKR120" s="132"/>
      <c r="RKS120" s="132"/>
      <c r="RKT120" s="132"/>
      <c r="RKU120" s="132"/>
      <c r="RKV120" s="132"/>
      <c r="RKW120" s="132"/>
      <c r="RKX120" s="132"/>
      <c r="RKY120" s="132"/>
      <c r="RKZ120" s="132"/>
      <c r="RLA120" s="132"/>
      <c r="RLB120" s="132"/>
      <c r="RLC120" s="132"/>
      <c r="RLD120" s="132"/>
      <c r="RLE120" s="132"/>
      <c r="RLF120" s="132"/>
      <c r="RLG120" s="132"/>
      <c r="RLH120" s="132"/>
      <c r="RLI120" s="132"/>
      <c r="RLJ120" s="132"/>
      <c r="RLK120" s="132"/>
      <c r="RLL120" s="132"/>
      <c r="RLM120" s="132"/>
      <c r="RLN120" s="132"/>
      <c r="RLO120" s="132"/>
      <c r="RLP120" s="132"/>
      <c r="RLQ120" s="132"/>
      <c r="RLR120" s="132"/>
      <c r="RLS120" s="132"/>
      <c r="RLT120" s="132"/>
      <c r="RLU120" s="132"/>
      <c r="RLV120" s="132"/>
      <c r="RLW120" s="132"/>
      <c r="RLX120" s="132"/>
      <c r="RLY120" s="132"/>
      <c r="RLZ120" s="132"/>
      <c r="RMA120" s="132"/>
      <c r="RMB120" s="132"/>
      <c r="RMC120" s="132"/>
      <c r="RMD120" s="132"/>
      <c r="RME120" s="132"/>
      <c r="RMF120" s="132"/>
      <c r="RMG120" s="132"/>
      <c r="RMH120" s="132"/>
      <c r="RMI120" s="132"/>
      <c r="RMJ120" s="132"/>
      <c r="RMK120" s="132"/>
      <c r="RML120" s="132"/>
      <c r="RMM120" s="132"/>
      <c r="RMN120" s="132"/>
      <c r="RMO120" s="132"/>
      <c r="RMP120" s="132"/>
      <c r="RMQ120" s="132"/>
      <c r="RMR120" s="132"/>
      <c r="RMS120" s="132"/>
      <c r="RMT120" s="132"/>
      <c r="RMU120" s="132"/>
      <c r="RMV120" s="132"/>
      <c r="RMW120" s="132"/>
      <c r="RMX120" s="132"/>
      <c r="RMY120" s="132"/>
      <c r="RMZ120" s="132"/>
      <c r="RNA120" s="132"/>
      <c r="RNB120" s="132"/>
      <c r="RNC120" s="132"/>
      <c r="RND120" s="132"/>
      <c r="RNE120" s="132"/>
      <c r="RNF120" s="132"/>
      <c r="RNG120" s="132"/>
      <c r="RNH120" s="132"/>
      <c r="RNI120" s="132"/>
      <c r="RNJ120" s="132"/>
      <c r="RNK120" s="132"/>
      <c r="RNL120" s="132"/>
      <c r="RNM120" s="132"/>
      <c r="RNN120" s="132"/>
      <c r="RNO120" s="132"/>
      <c r="RNP120" s="132"/>
      <c r="RNQ120" s="132"/>
      <c r="RNR120" s="132"/>
      <c r="RNS120" s="132"/>
      <c r="RNT120" s="132"/>
      <c r="RNU120" s="132"/>
      <c r="RNV120" s="132"/>
      <c r="RNW120" s="132"/>
      <c r="RNX120" s="132"/>
      <c r="RNY120" s="132"/>
      <c r="RNZ120" s="132"/>
      <c r="ROA120" s="132"/>
      <c r="ROB120" s="132"/>
      <c r="ROC120" s="132"/>
      <c r="ROD120" s="132"/>
      <c r="ROE120" s="132"/>
      <c r="ROF120" s="132"/>
      <c r="ROG120" s="132"/>
      <c r="ROH120" s="132"/>
      <c r="ROI120" s="132"/>
      <c r="ROJ120" s="132"/>
      <c r="ROK120" s="132"/>
      <c r="ROL120" s="132"/>
      <c r="ROM120" s="132"/>
      <c r="RON120" s="132"/>
      <c r="ROO120" s="132"/>
      <c r="ROP120" s="132"/>
      <c r="ROQ120" s="132"/>
      <c r="ROR120" s="132"/>
      <c r="ROS120" s="132"/>
      <c r="ROT120" s="132"/>
      <c r="ROU120" s="132"/>
      <c r="ROV120" s="132"/>
      <c r="ROW120" s="132"/>
      <c r="ROX120" s="132"/>
      <c r="ROY120" s="132"/>
      <c r="ROZ120" s="132"/>
      <c r="RPA120" s="132"/>
      <c r="RPB120" s="132"/>
      <c r="RPC120" s="132"/>
      <c r="RPD120" s="132"/>
      <c r="RPE120" s="132"/>
      <c r="RPF120" s="132"/>
      <c r="RPG120" s="132"/>
      <c r="RPH120" s="132"/>
      <c r="RPI120" s="132"/>
      <c r="RPJ120" s="132"/>
      <c r="RPK120" s="132"/>
      <c r="RPL120" s="132"/>
      <c r="RPM120" s="132"/>
      <c r="RPN120" s="132"/>
      <c r="RPO120" s="132"/>
      <c r="RPP120" s="132"/>
      <c r="RPQ120" s="132"/>
      <c r="RPR120" s="132"/>
      <c r="RPS120" s="132"/>
      <c r="RPT120" s="132"/>
      <c r="RPU120" s="132"/>
      <c r="RPV120" s="132"/>
      <c r="RPW120" s="132"/>
      <c r="RPX120" s="132"/>
      <c r="RPY120" s="132"/>
      <c r="RPZ120" s="132"/>
      <c r="RQA120" s="132"/>
      <c r="RQB120" s="132"/>
      <c r="RQC120" s="132"/>
      <c r="RQD120" s="132"/>
      <c r="RQE120" s="132"/>
      <c r="RQF120" s="132"/>
      <c r="RQG120" s="132"/>
      <c r="RQH120" s="132"/>
      <c r="RQI120" s="132"/>
      <c r="RQJ120" s="132"/>
      <c r="RQK120" s="132"/>
      <c r="RQL120" s="132"/>
      <c r="RQM120" s="132"/>
      <c r="RQN120" s="132"/>
      <c r="RQO120" s="132"/>
      <c r="RQP120" s="132"/>
      <c r="RQQ120" s="132"/>
      <c r="RQR120" s="132"/>
      <c r="RQS120" s="132"/>
      <c r="RQT120" s="132"/>
      <c r="RQU120" s="132"/>
      <c r="RQV120" s="132"/>
      <c r="RQW120" s="132"/>
      <c r="RQX120" s="132"/>
      <c r="RQY120" s="132"/>
      <c r="RQZ120" s="132"/>
      <c r="RRA120" s="132"/>
      <c r="RRB120" s="132"/>
      <c r="RRC120" s="132"/>
      <c r="RRD120" s="132"/>
      <c r="RRE120" s="132"/>
      <c r="RRF120" s="132"/>
      <c r="RRG120" s="132"/>
      <c r="RRH120" s="132"/>
      <c r="RRI120" s="132"/>
      <c r="RRJ120" s="132"/>
      <c r="RRK120" s="132"/>
      <c r="RRL120" s="132"/>
      <c r="RRM120" s="132"/>
      <c r="RRN120" s="132"/>
      <c r="RRO120" s="132"/>
      <c r="RRP120" s="132"/>
      <c r="RRQ120" s="132"/>
      <c r="RRR120" s="132"/>
      <c r="RRS120" s="132"/>
      <c r="RRT120" s="132"/>
      <c r="RRU120" s="132"/>
      <c r="RRV120" s="132"/>
      <c r="RRW120" s="132"/>
      <c r="RRX120" s="132"/>
      <c r="RRY120" s="132"/>
      <c r="RRZ120" s="132"/>
      <c r="RSA120" s="132"/>
      <c r="RSB120" s="132"/>
      <c r="RSC120" s="132"/>
      <c r="RSD120" s="132"/>
      <c r="RSE120" s="132"/>
      <c r="RSF120" s="132"/>
      <c r="RSG120" s="132"/>
      <c r="RSH120" s="132"/>
      <c r="RSI120" s="132"/>
      <c r="RSJ120" s="132"/>
      <c r="RSK120" s="132"/>
      <c r="RSL120" s="132"/>
      <c r="RSM120" s="132"/>
      <c r="RSN120" s="132"/>
      <c r="RSO120" s="132"/>
      <c r="RSP120" s="132"/>
      <c r="RSQ120" s="132"/>
      <c r="RSR120" s="132"/>
      <c r="RSS120" s="132"/>
      <c r="RST120" s="132"/>
      <c r="RSU120" s="132"/>
      <c r="RSV120" s="132"/>
      <c r="RSW120" s="132"/>
      <c r="RSX120" s="132"/>
      <c r="RSY120" s="132"/>
      <c r="RSZ120" s="132"/>
      <c r="RTA120" s="132"/>
      <c r="RTB120" s="132"/>
      <c r="RTC120" s="132"/>
      <c r="RTD120" s="132"/>
      <c r="RTE120" s="132"/>
      <c r="RTF120" s="132"/>
      <c r="RTG120" s="132"/>
      <c r="RTH120" s="132"/>
      <c r="RTI120" s="132"/>
      <c r="RTJ120" s="132"/>
      <c r="RTK120" s="132"/>
      <c r="RTL120" s="132"/>
      <c r="RTM120" s="132"/>
      <c r="RTN120" s="132"/>
      <c r="RTO120" s="132"/>
      <c r="RTP120" s="132"/>
      <c r="RTQ120" s="132"/>
      <c r="RTR120" s="132"/>
      <c r="RTS120" s="132"/>
      <c r="RTT120" s="132"/>
      <c r="RTU120" s="132"/>
      <c r="RTV120" s="132"/>
      <c r="RTW120" s="132"/>
      <c r="RTX120" s="132"/>
      <c r="RTY120" s="132"/>
      <c r="RTZ120" s="132"/>
      <c r="RUA120" s="132"/>
      <c r="RUB120" s="132"/>
      <c r="RUC120" s="132"/>
      <c r="RUD120" s="132"/>
      <c r="RUE120" s="132"/>
      <c r="RUF120" s="132"/>
      <c r="RUG120" s="132"/>
      <c r="RUH120" s="132"/>
      <c r="RUI120" s="132"/>
      <c r="RUJ120" s="132"/>
      <c r="RUK120" s="132"/>
      <c r="RUL120" s="132"/>
      <c r="RUM120" s="132"/>
      <c r="RUN120" s="132"/>
      <c r="RUO120" s="132"/>
      <c r="RUP120" s="132"/>
      <c r="RUQ120" s="132"/>
      <c r="RUR120" s="132"/>
      <c r="RUS120" s="132"/>
      <c r="RUT120" s="132"/>
      <c r="RUU120" s="132"/>
      <c r="RUV120" s="132"/>
      <c r="RUW120" s="132"/>
      <c r="RUX120" s="132"/>
      <c r="RUY120" s="132"/>
      <c r="RUZ120" s="132"/>
      <c r="RVA120" s="132"/>
      <c r="RVB120" s="132"/>
      <c r="RVC120" s="132"/>
      <c r="RVD120" s="132"/>
      <c r="RVE120" s="132"/>
      <c r="RVF120" s="132"/>
      <c r="RVG120" s="132"/>
      <c r="RVH120" s="132"/>
      <c r="RVI120" s="132"/>
      <c r="RVJ120" s="132"/>
      <c r="RVK120" s="132"/>
      <c r="RVL120" s="132"/>
      <c r="RVM120" s="132"/>
      <c r="RVN120" s="132"/>
      <c r="RVO120" s="132"/>
      <c r="RVP120" s="132"/>
      <c r="RVQ120" s="132"/>
      <c r="RVR120" s="132"/>
      <c r="RVS120" s="132"/>
      <c r="RVT120" s="132"/>
      <c r="RVU120" s="132"/>
      <c r="RVV120" s="132"/>
      <c r="RVW120" s="132"/>
      <c r="RVX120" s="132"/>
      <c r="RVY120" s="132"/>
      <c r="RVZ120" s="132"/>
      <c r="RWA120" s="132"/>
      <c r="RWB120" s="132"/>
      <c r="RWC120" s="132"/>
      <c r="RWD120" s="132"/>
      <c r="RWE120" s="132"/>
      <c r="RWF120" s="132"/>
      <c r="RWG120" s="132"/>
      <c r="RWH120" s="132"/>
      <c r="RWI120" s="132"/>
      <c r="RWJ120" s="132"/>
      <c r="RWK120" s="132"/>
      <c r="RWL120" s="132"/>
      <c r="RWM120" s="132"/>
      <c r="RWN120" s="132"/>
      <c r="RWO120" s="132"/>
      <c r="RWP120" s="132"/>
      <c r="RWQ120" s="132"/>
      <c r="RWR120" s="132"/>
      <c r="RWS120" s="132"/>
      <c r="RWT120" s="132"/>
      <c r="RWU120" s="132"/>
      <c r="RWV120" s="132"/>
      <c r="RWW120" s="132"/>
      <c r="RWX120" s="132"/>
      <c r="RWY120" s="132"/>
      <c r="RWZ120" s="132"/>
      <c r="RXA120" s="132"/>
      <c r="RXB120" s="132"/>
      <c r="RXC120" s="132"/>
      <c r="RXD120" s="132"/>
      <c r="RXE120" s="132"/>
      <c r="RXF120" s="132"/>
      <c r="RXG120" s="132"/>
      <c r="RXH120" s="132"/>
      <c r="RXI120" s="132"/>
      <c r="RXJ120" s="132"/>
      <c r="RXK120" s="132"/>
      <c r="RXL120" s="132"/>
      <c r="RXM120" s="132"/>
      <c r="RXN120" s="132"/>
      <c r="RXO120" s="132"/>
      <c r="RXP120" s="132"/>
      <c r="RXQ120" s="132"/>
      <c r="RXR120" s="132"/>
      <c r="RXS120" s="132"/>
      <c r="RXT120" s="132"/>
      <c r="RXU120" s="132"/>
      <c r="RXV120" s="132"/>
      <c r="RXW120" s="132"/>
      <c r="RXX120" s="132"/>
      <c r="RXY120" s="132"/>
      <c r="RXZ120" s="132"/>
      <c r="RYA120" s="132"/>
      <c r="RYB120" s="132"/>
      <c r="RYC120" s="132"/>
      <c r="RYD120" s="132"/>
      <c r="RYE120" s="132"/>
      <c r="RYF120" s="132"/>
      <c r="RYG120" s="132"/>
      <c r="RYH120" s="132"/>
      <c r="RYI120" s="132"/>
      <c r="RYJ120" s="132"/>
      <c r="RYK120" s="132"/>
      <c r="RYL120" s="132"/>
      <c r="RYM120" s="132"/>
      <c r="RYN120" s="132"/>
      <c r="RYO120" s="132"/>
      <c r="RYP120" s="132"/>
      <c r="RYQ120" s="132"/>
      <c r="RYR120" s="132"/>
      <c r="RYS120" s="132"/>
      <c r="RYT120" s="132"/>
      <c r="RYU120" s="132"/>
      <c r="RYV120" s="132"/>
      <c r="RYW120" s="132"/>
      <c r="RYX120" s="132"/>
      <c r="RYY120" s="132"/>
      <c r="RYZ120" s="132"/>
      <c r="RZA120" s="132"/>
      <c r="RZB120" s="132"/>
      <c r="RZC120" s="132"/>
      <c r="RZD120" s="132"/>
      <c r="RZE120" s="132"/>
      <c r="RZF120" s="132"/>
      <c r="RZG120" s="132"/>
      <c r="RZH120" s="132"/>
      <c r="RZI120" s="132"/>
      <c r="RZJ120" s="132"/>
      <c r="RZK120" s="132"/>
      <c r="RZL120" s="132"/>
      <c r="RZM120" s="132"/>
      <c r="RZN120" s="132"/>
      <c r="RZO120" s="132"/>
      <c r="RZP120" s="132"/>
      <c r="RZQ120" s="132"/>
      <c r="RZR120" s="132"/>
      <c r="RZS120" s="132"/>
      <c r="RZT120" s="132"/>
      <c r="RZU120" s="132"/>
      <c r="RZV120" s="132"/>
      <c r="RZW120" s="132"/>
      <c r="RZX120" s="132"/>
      <c r="RZY120" s="132"/>
      <c r="RZZ120" s="132"/>
      <c r="SAA120" s="132"/>
      <c r="SAB120" s="132"/>
      <c r="SAC120" s="132"/>
      <c r="SAD120" s="132"/>
      <c r="SAE120" s="132"/>
      <c r="SAF120" s="132"/>
      <c r="SAG120" s="132"/>
      <c r="SAH120" s="132"/>
      <c r="SAI120" s="132"/>
      <c r="SAJ120" s="132"/>
      <c r="SAK120" s="132"/>
      <c r="SAL120" s="132"/>
      <c r="SAM120" s="132"/>
      <c r="SAN120" s="132"/>
      <c r="SAO120" s="132"/>
      <c r="SAP120" s="132"/>
      <c r="SAQ120" s="132"/>
      <c r="SAR120" s="132"/>
      <c r="SAS120" s="132"/>
      <c r="SAT120" s="132"/>
      <c r="SAU120" s="132"/>
      <c r="SAV120" s="132"/>
      <c r="SAW120" s="132"/>
      <c r="SAX120" s="132"/>
      <c r="SAY120" s="132"/>
      <c r="SAZ120" s="132"/>
      <c r="SBA120" s="132"/>
      <c r="SBB120" s="132"/>
      <c r="SBC120" s="132"/>
      <c r="SBD120" s="132"/>
      <c r="SBE120" s="132"/>
      <c r="SBF120" s="132"/>
      <c r="SBG120" s="132"/>
      <c r="SBH120" s="132"/>
      <c r="SBI120" s="132"/>
      <c r="SBJ120" s="132"/>
      <c r="SBK120" s="132"/>
      <c r="SBL120" s="132"/>
      <c r="SBM120" s="132"/>
      <c r="SBN120" s="132"/>
      <c r="SBO120" s="132"/>
      <c r="SBP120" s="132"/>
      <c r="SBQ120" s="132"/>
      <c r="SBR120" s="132"/>
      <c r="SBS120" s="132"/>
      <c r="SBT120" s="132"/>
      <c r="SBU120" s="132"/>
      <c r="SBV120" s="132"/>
      <c r="SBW120" s="132"/>
      <c r="SBX120" s="132"/>
      <c r="SBY120" s="132"/>
      <c r="SBZ120" s="132"/>
      <c r="SCA120" s="132"/>
      <c r="SCB120" s="132"/>
      <c r="SCC120" s="132"/>
      <c r="SCD120" s="132"/>
      <c r="SCE120" s="132"/>
      <c r="SCF120" s="132"/>
      <c r="SCG120" s="132"/>
      <c r="SCH120" s="132"/>
      <c r="SCI120" s="132"/>
      <c r="SCJ120" s="132"/>
      <c r="SCK120" s="132"/>
      <c r="SCL120" s="132"/>
      <c r="SCM120" s="132"/>
      <c r="SCN120" s="132"/>
      <c r="SCO120" s="132"/>
      <c r="SCP120" s="132"/>
      <c r="SCQ120" s="132"/>
      <c r="SCR120" s="132"/>
      <c r="SCS120" s="132"/>
      <c r="SCT120" s="132"/>
      <c r="SCU120" s="132"/>
      <c r="SCV120" s="132"/>
      <c r="SCW120" s="132"/>
      <c r="SCX120" s="132"/>
      <c r="SCY120" s="132"/>
      <c r="SCZ120" s="132"/>
      <c r="SDA120" s="132"/>
      <c r="SDB120" s="132"/>
      <c r="SDC120" s="132"/>
      <c r="SDD120" s="132"/>
      <c r="SDE120" s="132"/>
      <c r="SDF120" s="132"/>
      <c r="SDG120" s="132"/>
      <c r="SDH120" s="132"/>
      <c r="SDI120" s="132"/>
      <c r="SDJ120" s="132"/>
      <c r="SDK120" s="132"/>
      <c r="SDL120" s="132"/>
      <c r="SDM120" s="132"/>
      <c r="SDN120" s="132"/>
      <c r="SDO120" s="132"/>
      <c r="SDP120" s="132"/>
      <c r="SDQ120" s="132"/>
      <c r="SDR120" s="132"/>
      <c r="SDS120" s="132"/>
      <c r="SDT120" s="132"/>
      <c r="SDU120" s="132"/>
      <c r="SDV120" s="132"/>
      <c r="SDW120" s="132"/>
      <c r="SDX120" s="132"/>
      <c r="SDY120" s="132"/>
      <c r="SDZ120" s="132"/>
      <c r="SEA120" s="132"/>
      <c r="SEB120" s="132"/>
      <c r="SEC120" s="132"/>
      <c r="SED120" s="132"/>
      <c r="SEE120" s="132"/>
      <c r="SEF120" s="132"/>
      <c r="SEG120" s="132"/>
      <c r="SEH120" s="132"/>
      <c r="SEI120" s="132"/>
      <c r="SEJ120" s="132"/>
      <c r="SEK120" s="132"/>
      <c r="SEL120" s="132"/>
      <c r="SEM120" s="132"/>
      <c r="SEN120" s="132"/>
      <c r="SEO120" s="132"/>
      <c r="SEP120" s="132"/>
      <c r="SEQ120" s="132"/>
      <c r="SER120" s="132"/>
      <c r="SES120" s="132"/>
      <c r="SET120" s="132"/>
      <c r="SEU120" s="132"/>
      <c r="SEV120" s="132"/>
      <c r="SEW120" s="132"/>
      <c r="SEX120" s="132"/>
      <c r="SEY120" s="132"/>
      <c r="SEZ120" s="132"/>
      <c r="SFA120" s="132"/>
      <c r="SFB120" s="132"/>
      <c r="SFC120" s="132"/>
      <c r="SFD120" s="132"/>
      <c r="SFE120" s="132"/>
      <c r="SFF120" s="132"/>
      <c r="SFG120" s="132"/>
      <c r="SFH120" s="132"/>
      <c r="SFI120" s="132"/>
      <c r="SFJ120" s="132"/>
      <c r="SFK120" s="132"/>
      <c r="SFL120" s="132"/>
      <c r="SFM120" s="132"/>
      <c r="SFN120" s="132"/>
      <c r="SFO120" s="132"/>
      <c r="SFP120" s="132"/>
      <c r="SFQ120" s="132"/>
      <c r="SFR120" s="132"/>
      <c r="SFS120" s="132"/>
      <c r="SFT120" s="132"/>
      <c r="SFU120" s="132"/>
      <c r="SFV120" s="132"/>
      <c r="SFW120" s="132"/>
      <c r="SFX120" s="132"/>
      <c r="SFY120" s="132"/>
      <c r="SFZ120" s="132"/>
      <c r="SGA120" s="132"/>
      <c r="SGB120" s="132"/>
      <c r="SGC120" s="132"/>
      <c r="SGD120" s="132"/>
      <c r="SGE120" s="132"/>
      <c r="SGF120" s="132"/>
      <c r="SGG120" s="132"/>
      <c r="SGH120" s="132"/>
      <c r="SGI120" s="132"/>
      <c r="SGJ120" s="132"/>
      <c r="SGK120" s="132"/>
      <c r="SGL120" s="132"/>
      <c r="SGM120" s="132"/>
      <c r="SGN120" s="132"/>
      <c r="SGO120" s="132"/>
      <c r="SGP120" s="132"/>
      <c r="SGQ120" s="132"/>
      <c r="SGR120" s="132"/>
      <c r="SGS120" s="132"/>
      <c r="SGT120" s="132"/>
      <c r="SGU120" s="132"/>
      <c r="SGV120" s="132"/>
      <c r="SGW120" s="132"/>
      <c r="SGX120" s="132"/>
      <c r="SGY120" s="132"/>
      <c r="SGZ120" s="132"/>
      <c r="SHA120" s="132"/>
      <c r="SHB120" s="132"/>
      <c r="SHC120" s="132"/>
      <c r="SHD120" s="132"/>
      <c r="SHE120" s="132"/>
      <c r="SHF120" s="132"/>
      <c r="SHG120" s="132"/>
      <c r="SHH120" s="132"/>
      <c r="SHI120" s="132"/>
      <c r="SHJ120" s="132"/>
      <c r="SHK120" s="132"/>
      <c r="SHL120" s="132"/>
      <c r="SHM120" s="132"/>
      <c r="SHN120" s="132"/>
      <c r="SHO120" s="132"/>
      <c r="SHP120" s="132"/>
      <c r="SHQ120" s="132"/>
      <c r="SHR120" s="132"/>
      <c r="SHS120" s="132"/>
      <c r="SHT120" s="132"/>
      <c r="SHU120" s="132"/>
      <c r="SHV120" s="132"/>
      <c r="SHW120" s="132"/>
      <c r="SHX120" s="132"/>
      <c r="SHY120" s="132"/>
      <c r="SHZ120" s="132"/>
      <c r="SIA120" s="132"/>
      <c r="SIB120" s="132"/>
      <c r="SIC120" s="132"/>
      <c r="SID120" s="132"/>
      <c r="SIE120" s="132"/>
      <c r="SIF120" s="132"/>
      <c r="SIG120" s="132"/>
      <c r="SIH120" s="132"/>
      <c r="SII120" s="132"/>
      <c r="SIJ120" s="132"/>
      <c r="SIK120" s="132"/>
      <c r="SIL120" s="132"/>
      <c r="SIM120" s="132"/>
      <c r="SIN120" s="132"/>
      <c r="SIO120" s="132"/>
      <c r="SIP120" s="132"/>
      <c r="SIQ120" s="132"/>
      <c r="SIR120" s="132"/>
      <c r="SIS120" s="132"/>
      <c r="SIT120" s="132"/>
      <c r="SIU120" s="132"/>
      <c r="SIV120" s="132"/>
      <c r="SIW120" s="132"/>
      <c r="SIX120" s="132"/>
      <c r="SIY120" s="132"/>
      <c r="SIZ120" s="132"/>
      <c r="SJA120" s="132"/>
      <c r="SJB120" s="132"/>
      <c r="SJC120" s="132"/>
      <c r="SJD120" s="132"/>
      <c r="SJE120" s="132"/>
      <c r="SJF120" s="132"/>
      <c r="SJG120" s="132"/>
      <c r="SJH120" s="132"/>
      <c r="SJI120" s="132"/>
      <c r="SJJ120" s="132"/>
      <c r="SJK120" s="132"/>
      <c r="SJL120" s="132"/>
      <c r="SJM120" s="132"/>
      <c r="SJN120" s="132"/>
      <c r="SJO120" s="132"/>
      <c r="SJP120" s="132"/>
      <c r="SJQ120" s="132"/>
      <c r="SJR120" s="132"/>
      <c r="SJS120" s="132"/>
      <c r="SJT120" s="132"/>
      <c r="SJU120" s="132"/>
      <c r="SJV120" s="132"/>
      <c r="SJW120" s="132"/>
      <c r="SJX120" s="132"/>
      <c r="SJY120" s="132"/>
      <c r="SJZ120" s="132"/>
      <c r="SKA120" s="132"/>
      <c r="SKB120" s="132"/>
      <c r="SKC120" s="132"/>
      <c r="SKD120" s="132"/>
      <c r="SKE120" s="132"/>
      <c r="SKF120" s="132"/>
      <c r="SKG120" s="132"/>
      <c r="SKH120" s="132"/>
      <c r="SKI120" s="132"/>
      <c r="SKJ120" s="132"/>
      <c r="SKK120" s="132"/>
      <c r="SKL120" s="132"/>
      <c r="SKM120" s="132"/>
      <c r="SKN120" s="132"/>
      <c r="SKO120" s="132"/>
      <c r="SKP120" s="132"/>
      <c r="SKQ120" s="132"/>
      <c r="SKR120" s="132"/>
      <c r="SKS120" s="132"/>
      <c r="SKT120" s="132"/>
      <c r="SKU120" s="132"/>
      <c r="SKV120" s="132"/>
      <c r="SKW120" s="132"/>
      <c r="SKX120" s="132"/>
      <c r="SKY120" s="132"/>
      <c r="SKZ120" s="132"/>
      <c r="SLA120" s="132"/>
      <c r="SLB120" s="132"/>
      <c r="SLC120" s="132"/>
      <c r="SLD120" s="132"/>
      <c r="SLE120" s="132"/>
      <c r="SLF120" s="132"/>
      <c r="SLG120" s="132"/>
      <c r="SLH120" s="132"/>
      <c r="SLI120" s="132"/>
      <c r="SLJ120" s="132"/>
      <c r="SLK120" s="132"/>
      <c r="SLL120" s="132"/>
      <c r="SLM120" s="132"/>
      <c r="SLN120" s="132"/>
      <c r="SLO120" s="132"/>
      <c r="SLP120" s="132"/>
      <c r="SLQ120" s="132"/>
      <c r="SLR120" s="132"/>
      <c r="SLS120" s="132"/>
      <c r="SLT120" s="132"/>
      <c r="SLU120" s="132"/>
      <c r="SLV120" s="132"/>
      <c r="SLW120" s="132"/>
      <c r="SLX120" s="132"/>
      <c r="SLY120" s="132"/>
      <c r="SLZ120" s="132"/>
      <c r="SMA120" s="132"/>
      <c r="SMB120" s="132"/>
      <c r="SMC120" s="132"/>
      <c r="SMD120" s="132"/>
      <c r="SME120" s="132"/>
      <c r="SMF120" s="132"/>
      <c r="SMG120" s="132"/>
      <c r="SMH120" s="132"/>
      <c r="SMI120" s="132"/>
      <c r="SMJ120" s="132"/>
      <c r="SMK120" s="132"/>
      <c r="SML120" s="132"/>
      <c r="SMM120" s="132"/>
      <c r="SMN120" s="132"/>
      <c r="SMO120" s="132"/>
      <c r="SMP120" s="132"/>
      <c r="SMQ120" s="132"/>
      <c r="SMR120" s="132"/>
      <c r="SMS120" s="132"/>
      <c r="SMT120" s="132"/>
      <c r="SMU120" s="132"/>
      <c r="SMV120" s="132"/>
      <c r="SMW120" s="132"/>
      <c r="SMX120" s="132"/>
      <c r="SMY120" s="132"/>
      <c r="SMZ120" s="132"/>
      <c r="SNA120" s="132"/>
      <c r="SNB120" s="132"/>
      <c r="SNC120" s="132"/>
      <c r="SND120" s="132"/>
      <c r="SNE120" s="132"/>
      <c r="SNF120" s="132"/>
      <c r="SNG120" s="132"/>
      <c r="SNH120" s="132"/>
      <c r="SNI120" s="132"/>
      <c r="SNJ120" s="132"/>
      <c r="SNK120" s="132"/>
      <c r="SNL120" s="132"/>
      <c r="SNM120" s="132"/>
      <c r="SNN120" s="132"/>
      <c r="SNO120" s="132"/>
      <c r="SNP120" s="132"/>
      <c r="SNQ120" s="132"/>
      <c r="SNR120" s="132"/>
      <c r="SNS120" s="132"/>
      <c r="SNT120" s="132"/>
      <c r="SNU120" s="132"/>
      <c r="SNV120" s="132"/>
      <c r="SNW120" s="132"/>
      <c r="SNX120" s="132"/>
      <c r="SNY120" s="132"/>
      <c r="SNZ120" s="132"/>
      <c r="SOA120" s="132"/>
      <c r="SOB120" s="132"/>
      <c r="SOC120" s="132"/>
      <c r="SOD120" s="132"/>
      <c r="SOE120" s="132"/>
      <c r="SOF120" s="132"/>
      <c r="SOG120" s="132"/>
      <c r="SOH120" s="132"/>
      <c r="SOI120" s="132"/>
      <c r="SOJ120" s="132"/>
      <c r="SOK120" s="132"/>
      <c r="SOL120" s="132"/>
      <c r="SOM120" s="132"/>
      <c r="SON120" s="132"/>
      <c r="SOO120" s="132"/>
      <c r="SOP120" s="132"/>
      <c r="SOQ120" s="132"/>
      <c r="SOR120" s="132"/>
      <c r="SOS120" s="132"/>
      <c r="SOT120" s="132"/>
      <c r="SOU120" s="132"/>
      <c r="SOV120" s="132"/>
      <c r="SOW120" s="132"/>
      <c r="SOX120" s="132"/>
      <c r="SOY120" s="132"/>
      <c r="SOZ120" s="132"/>
      <c r="SPA120" s="132"/>
      <c r="SPB120" s="132"/>
      <c r="SPC120" s="132"/>
      <c r="SPD120" s="132"/>
      <c r="SPE120" s="132"/>
      <c r="SPF120" s="132"/>
      <c r="SPG120" s="132"/>
      <c r="SPH120" s="132"/>
      <c r="SPI120" s="132"/>
      <c r="SPJ120" s="132"/>
      <c r="SPK120" s="132"/>
      <c r="SPL120" s="132"/>
      <c r="SPM120" s="132"/>
      <c r="SPN120" s="132"/>
      <c r="SPO120" s="132"/>
      <c r="SPP120" s="132"/>
      <c r="SPQ120" s="132"/>
      <c r="SPR120" s="132"/>
      <c r="SPS120" s="132"/>
      <c r="SPT120" s="132"/>
      <c r="SPU120" s="132"/>
      <c r="SPV120" s="132"/>
      <c r="SPW120" s="132"/>
      <c r="SPX120" s="132"/>
      <c r="SPY120" s="132"/>
      <c r="SPZ120" s="132"/>
      <c r="SQA120" s="132"/>
      <c r="SQB120" s="132"/>
      <c r="SQC120" s="132"/>
      <c r="SQD120" s="132"/>
      <c r="SQE120" s="132"/>
      <c r="SQF120" s="132"/>
      <c r="SQG120" s="132"/>
      <c r="SQH120" s="132"/>
      <c r="SQI120" s="132"/>
      <c r="SQJ120" s="132"/>
      <c r="SQK120" s="132"/>
      <c r="SQL120" s="132"/>
      <c r="SQM120" s="132"/>
      <c r="SQN120" s="132"/>
      <c r="SQO120" s="132"/>
      <c r="SQP120" s="132"/>
      <c r="SQQ120" s="132"/>
      <c r="SQR120" s="132"/>
      <c r="SQS120" s="132"/>
      <c r="SQT120" s="132"/>
      <c r="SQU120" s="132"/>
      <c r="SQV120" s="132"/>
      <c r="SQW120" s="132"/>
      <c r="SQX120" s="132"/>
      <c r="SQY120" s="132"/>
      <c r="SQZ120" s="132"/>
      <c r="SRA120" s="132"/>
      <c r="SRB120" s="132"/>
      <c r="SRC120" s="132"/>
      <c r="SRD120" s="132"/>
      <c r="SRE120" s="132"/>
      <c r="SRF120" s="132"/>
      <c r="SRG120" s="132"/>
      <c r="SRH120" s="132"/>
      <c r="SRI120" s="132"/>
      <c r="SRJ120" s="132"/>
      <c r="SRK120" s="132"/>
      <c r="SRL120" s="132"/>
      <c r="SRM120" s="132"/>
      <c r="SRN120" s="132"/>
      <c r="SRO120" s="132"/>
      <c r="SRP120" s="132"/>
      <c r="SRQ120" s="132"/>
      <c r="SRR120" s="132"/>
      <c r="SRS120" s="132"/>
      <c r="SRT120" s="132"/>
      <c r="SRU120" s="132"/>
      <c r="SRV120" s="132"/>
      <c r="SRW120" s="132"/>
      <c r="SRX120" s="132"/>
      <c r="SRY120" s="132"/>
      <c r="SRZ120" s="132"/>
      <c r="SSA120" s="132"/>
      <c r="SSB120" s="132"/>
      <c r="SSC120" s="132"/>
      <c r="SSD120" s="132"/>
      <c r="SSE120" s="132"/>
      <c r="SSF120" s="132"/>
      <c r="SSG120" s="132"/>
      <c r="SSH120" s="132"/>
      <c r="SSI120" s="132"/>
      <c r="SSJ120" s="132"/>
      <c r="SSK120" s="132"/>
      <c r="SSL120" s="132"/>
      <c r="SSM120" s="132"/>
      <c r="SSN120" s="132"/>
      <c r="SSO120" s="132"/>
      <c r="SSP120" s="132"/>
      <c r="SSQ120" s="132"/>
      <c r="SSR120" s="132"/>
      <c r="SSS120" s="132"/>
      <c r="SST120" s="132"/>
      <c r="SSU120" s="132"/>
      <c r="SSV120" s="132"/>
      <c r="SSW120" s="132"/>
      <c r="SSX120" s="132"/>
      <c r="SSY120" s="132"/>
      <c r="SSZ120" s="132"/>
      <c r="STA120" s="132"/>
      <c r="STB120" s="132"/>
      <c r="STC120" s="132"/>
      <c r="STD120" s="132"/>
      <c r="STE120" s="132"/>
      <c r="STF120" s="132"/>
      <c r="STG120" s="132"/>
      <c r="STH120" s="132"/>
      <c r="STI120" s="132"/>
      <c r="STJ120" s="132"/>
      <c r="STK120" s="132"/>
      <c r="STL120" s="132"/>
      <c r="STM120" s="132"/>
      <c r="STN120" s="132"/>
      <c r="STO120" s="132"/>
      <c r="STP120" s="132"/>
      <c r="STQ120" s="132"/>
      <c r="STR120" s="132"/>
      <c r="STS120" s="132"/>
      <c r="STT120" s="132"/>
      <c r="STU120" s="132"/>
      <c r="STV120" s="132"/>
      <c r="STW120" s="132"/>
      <c r="STX120" s="132"/>
      <c r="STY120" s="132"/>
      <c r="STZ120" s="132"/>
      <c r="SUA120" s="132"/>
      <c r="SUB120" s="132"/>
      <c r="SUC120" s="132"/>
      <c r="SUD120" s="132"/>
      <c r="SUE120" s="132"/>
      <c r="SUF120" s="132"/>
      <c r="SUG120" s="132"/>
      <c r="SUH120" s="132"/>
      <c r="SUI120" s="132"/>
      <c r="SUJ120" s="132"/>
      <c r="SUK120" s="132"/>
      <c r="SUL120" s="132"/>
      <c r="SUM120" s="132"/>
      <c r="SUN120" s="132"/>
      <c r="SUO120" s="132"/>
      <c r="SUP120" s="132"/>
      <c r="SUQ120" s="132"/>
      <c r="SUR120" s="132"/>
      <c r="SUS120" s="132"/>
      <c r="SUT120" s="132"/>
      <c r="SUU120" s="132"/>
      <c r="SUV120" s="132"/>
      <c r="SUW120" s="132"/>
      <c r="SUX120" s="132"/>
      <c r="SUY120" s="132"/>
      <c r="SUZ120" s="132"/>
      <c r="SVA120" s="132"/>
      <c r="SVB120" s="132"/>
      <c r="SVC120" s="132"/>
      <c r="SVD120" s="132"/>
      <c r="SVE120" s="132"/>
      <c r="SVF120" s="132"/>
      <c r="SVG120" s="132"/>
      <c r="SVH120" s="132"/>
      <c r="SVI120" s="132"/>
      <c r="SVJ120" s="132"/>
      <c r="SVK120" s="132"/>
      <c r="SVL120" s="132"/>
      <c r="SVM120" s="132"/>
      <c r="SVN120" s="132"/>
      <c r="SVO120" s="132"/>
      <c r="SVP120" s="132"/>
      <c r="SVQ120" s="132"/>
      <c r="SVR120" s="132"/>
      <c r="SVS120" s="132"/>
      <c r="SVT120" s="132"/>
      <c r="SVU120" s="132"/>
      <c r="SVV120" s="132"/>
      <c r="SVW120" s="132"/>
      <c r="SVX120" s="132"/>
      <c r="SVY120" s="132"/>
      <c r="SVZ120" s="132"/>
      <c r="SWA120" s="132"/>
      <c r="SWB120" s="132"/>
      <c r="SWC120" s="132"/>
      <c r="SWD120" s="132"/>
      <c r="SWE120" s="132"/>
      <c r="SWF120" s="132"/>
      <c r="SWG120" s="132"/>
      <c r="SWH120" s="132"/>
      <c r="SWI120" s="132"/>
      <c r="SWJ120" s="132"/>
      <c r="SWK120" s="132"/>
      <c r="SWL120" s="132"/>
      <c r="SWM120" s="132"/>
      <c r="SWN120" s="132"/>
      <c r="SWO120" s="132"/>
      <c r="SWP120" s="132"/>
      <c r="SWQ120" s="132"/>
      <c r="SWR120" s="132"/>
      <c r="SWS120" s="132"/>
      <c r="SWT120" s="132"/>
      <c r="SWU120" s="132"/>
      <c r="SWV120" s="132"/>
      <c r="SWW120" s="132"/>
      <c r="SWX120" s="132"/>
      <c r="SWY120" s="132"/>
      <c r="SWZ120" s="132"/>
      <c r="SXA120" s="132"/>
      <c r="SXB120" s="132"/>
      <c r="SXC120" s="132"/>
      <c r="SXD120" s="132"/>
      <c r="SXE120" s="132"/>
      <c r="SXF120" s="132"/>
      <c r="SXG120" s="132"/>
      <c r="SXH120" s="132"/>
      <c r="SXI120" s="132"/>
      <c r="SXJ120" s="132"/>
      <c r="SXK120" s="132"/>
      <c r="SXL120" s="132"/>
      <c r="SXM120" s="132"/>
      <c r="SXN120" s="132"/>
      <c r="SXO120" s="132"/>
      <c r="SXP120" s="132"/>
      <c r="SXQ120" s="132"/>
      <c r="SXR120" s="132"/>
      <c r="SXS120" s="132"/>
      <c r="SXT120" s="132"/>
      <c r="SXU120" s="132"/>
      <c r="SXV120" s="132"/>
      <c r="SXW120" s="132"/>
      <c r="SXX120" s="132"/>
      <c r="SXY120" s="132"/>
      <c r="SXZ120" s="132"/>
      <c r="SYA120" s="132"/>
      <c r="SYB120" s="132"/>
      <c r="SYC120" s="132"/>
      <c r="SYD120" s="132"/>
      <c r="SYE120" s="132"/>
      <c r="SYF120" s="132"/>
      <c r="SYG120" s="132"/>
      <c r="SYH120" s="132"/>
      <c r="SYI120" s="132"/>
      <c r="SYJ120" s="132"/>
      <c r="SYK120" s="132"/>
      <c r="SYL120" s="132"/>
      <c r="SYM120" s="132"/>
      <c r="SYN120" s="132"/>
      <c r="SYO120" s="132"/>
      <c r="SYP120" s="132"/>
      <c r="SYQ120" s="132"/>
      <c r="SYR120" s="132"/>
      <c r="SYS120" s="132"/>
      <c r="SYT120" s="132"/>
      <c r="SYU120" s="132"/>
      <c r="SYV120" s="132"/>
      <c r="SYW120" s="132"/>
      <c r="SYX120" s="132"/>
      <c r="SYY120" s="132"/>
      <c r="SYZ120" s="132"/>
      <c r="SZA120" s="132"/>
      <c r="SZB120" s="132"/>
      <c r="SZC120" s="132"/>
      <c r="SZD120" s="132"/>
      <c r="SZE120" s="132"/>
      <c r="SZF120" s="132"/>
      <c r="SZG120" s="132"/>
      <c r="SZH120" s="132"/>
      <c r="SZI120" s="132"/>
      <c r="SZJ120" s="132"/>
      <c r="SZK120" s="132"/>
      <c r="SZL120" s="132"/>
      <c r="SZM120" s="132"/>
      <c r="SZN120" s="132"/>
      <c r="SZO120" s="132"/>
      <c r="SZP120" s="132"/>
      <c r="SZQ120" s="132"/>
      <c r="SZR120" s="132"/>
      <c r="SZS120" s="132"/>
      <c r="SZT120" s="132"/>
      <c r="SZU120" s="132"/>
      <c r="SZV120" s="132"/>
      <c r="SZW120" s="132"/>
      <c r="SZX120" s="132"/>
      <c r="SZY120" s="132"/>
      <c r="SZZ120" s="132"/>
      <c r="TAA120" s="132"/>
      <c r="TAB120" s="132"/>
      <c r="TAC120" s="132"/>
      <c r="TAD120" s="132"/>
      <c r="TAE120" s="132"/>
      <c r="TAF120" s="132"/>
      <c r="TAG120" s="132"/>
      <c r="TAH120" s="132"/>
      <c r="TAI120" s="132"/>
      <c r="TAJ120" s="132"/>
      <c r="TAK120" s="132"/>
      <c r="TAL120" s="132"/>
      <c r="TAM120" s="132"/>
      <c r="TAN120" s="132"/>
      <c r="TAO120" s="132"/>
      <c r="TAP120" s="132"/>
      <c r="TAQ120" s="132"/>
      <c r="TAR120" s="132"/>
      <c r="TAS120" s="132"/>
      <c r="TAT120" s="132"/>
      <c r="TAU120" s="132"/>
      <c r="TAV120" s="132"/>
      <c r="TAW120" s="132"/>
      <c r="TAX120" s="132"/>
      <c r="TAY120" s="132"/>
      <c r="TAZ120" s="132"/>
      <c r="TBA120" s="132"/>
      <c r="TBB120" s="132"/>
      <c r="TBC120" s="132"/>
      <c r="TBD120" s="132"/>
      <c r="TBE120" s="132"/>
      <c r="TBF120" s="132"/>
      <c r="TBG120" s="132"/>
      <c r="TBH120" s="132"/>
      <c r="TBI120" s="132"/>
      <c r="TBJ120" s="132"/>
      <c r="TBK120" s="132"/>
      <c r="TBL120" s="132"/>
      <c r="TBM120" s="132"/>
      <c r="TBN120" s="132"/>
      <c r="TBO120" s="132"/>
      <c r="TBP120" s="132"/>
      <c r="TBQ120" s="132"/>
      <c r="TBR120" s="132"/>
      <c r="TBS120" s="132"/>
      <c r="TBT120" s="132"/>
      <c r="TBU120" s="132"/>
      <c r="TBV120" s="132"/>
      <c r="TBW120" s="132"/>
      <c r="TBX120" s="132"/>
      <c r="TBY120" s="132"/>
      <c r="TBZ120" s="132"/>
      <c r="TCA120" s="132"/>
      <c r="TCB120" s="132"/>
      <c r="TCC120" s="132"/>
      <c r="TCD120" s="132"/>
      <c r="TCE120" s="132"/>
      <c r="TCF120" s="132"/>
      <c r="TCG120" s="132"/>
      <c r="TCH120" s="132"/>
      <c r="TCI120" s="132"/>
      <c r="TCJ120" s="132"/>
      <c r="TCK120" s="132"/>
      <c r="TCL120" s="132"/>
      <c r="TCM120" s="132"/>
      <c r="TCN120" s="132"/>
      <c r="TCO120" s="132"/>
      <c r="TCP120" s="132"/>
      <c r="TCQ120" s="132"/>
      <c r="TCR120" s="132"/>
      <c r="TCS120" s="132"/>
      <c r="TCT120" s="132"/>
      <c r="TCU120" s="132"/>
      <c r="TCV120" s="132"/>
      <c r="TCW120" s="132"/>
      <c r="TCX120" s="132"/>
      <c r="TCY120" s="132"/>
      <c r="TCZ120" s="132"/>
      <c r="TDA120" s="132"/>
      <c r="TDB120" s="132"/>
      <c r="TDC120" s="132"/>
      <c r="TDD120" s="132"/>
      <c r="TDE120" s="132"/>
      <c r="TDF120" s="132"/>
      <c r="TDG120" s="132"/>
      <c r="TDH120" s="132"/>
      <c r="TDI120" s="132"/>
      <c r="TDJ120" s="132"/>
      <c r="TDK120" s="132"/>
      <c r="TDL120" s="132"/>
      <c r="TDM120" s="132"/>
      <c r="TDN120" s="132"/>
      <c r="TDO120" s="132"/>
      <c r="TDP120" s="132"/>
      <c r="TDQ120" s="132"/>
      <c r="TDR120" s="132"/>
      <c r="TDS120" s="132"/>
      <c r="TDT120" s="132"/>
      <c r="TDU120" s="132"/>
      <c r="TDV120" s="132"/>
      <c r="TDW120" s="132"/>
      <c r="TDX120" s="132"/>
      <c r="TDY120" s="132"/>
      <c r="TDZ120" s="132"/>
      <c r="TEA120" s="132"/>
      <c r="TEB120" s="132"/>
      <c r="TEC120" s="132"/>
      <c r="TED120" s="132"/>
      <c r="TEE120" s="132"/>
      <c r="TEF120" s="132"/>
      <c r="TEG120" s="132"/>
      <c r="TEH120" s="132"/>
      <c r="TEI120" s="132"/>
      <c r="TEJ120" s="132"/>
      <c r="TEK120" s="132"/>
      <c r="TEL120" s="132"/>
      <c r="TEM120" s="132"/>
      <c r="TEN120" s="132"/>
      <c r="TEO120" s="132"/>
      <c r="TEP120" s="132"/>
      <c r="TEQ120" s="132"/>
      <c r="TER120" s="132"/>
      <c r="TES120" s="132"/>
      <c r="TET120" s="132"/>
      <c r="TEU120" s="132"/>
      <c r="TEV120" s="132"/>
      <c r="TEW120" s="132"/>
      <c r="TEX120" s="132"/>
      <c r="TEY120" s="132"/>
      <c r="TEZ120" s="132"/>
      <c r="TFA120" s="132"/>
      <c r="TFB120" s="132"/>
      <c r="TFC120" s="132"/>
      <c r="TFD120" s="132"/>
      <c r="TFE120" s="132"/>
      <c r="TFF120" s="132"/>
      <c r="TFG120" s="132"/>
      <c r="TFH120" s="132"/>
      <c r="TFI120" s="132"/>
      <c r="TFJ120" s="132"/>
      <c r="TFK120" s="132"/>
      <c r="TFL120" s="132"/>
      <c r="TFM120" s="132"/>
      <c r="TFN120" s="132"/>
      <c r="TFO120" s="132"/>
      <c r="TFP120" s="132"/>
      <c r="TFQ120" s="132"/>
      <c r="TFR120" s="132"/>
      <c r="TFS120" s="132"/>
      <c r="TFT120" s="132"/>
      <c r="TFU120" s="132"/>
      <c r="TFV120" s="132"/>
      <c r="TFW120" s="132"/>
      <c r="TFX120" s="132"/>
      <c r="TFY120" s="132"/>
      <c r="TFZ120" s="132"/>
      <c r="TGA120" s="132"/>
      <c r="TGB120" s="132"/>
      <c r="TGC120" s="132"/>
      <c r="TGD120" s="132"/>
      <c r="TGE120" s="132"/>
      <c r="TGF120" s="132"/>
      <c r="TGG120" s="132"/>
      <c r="TGH120" s="132"/>
      <c r="TGI120" s="132"/>
      <c r="TGJ120" s="132"/>
      <c r="TGK120" s="132"/>
      <c r="TGL120" s="132"/>
      <c r="TGM120" s="132"/>
      <c r="TGN120" s="132"/>
      <c r="TGO120" s="132"/>
      <c r="TGP120" s="132"/>
      <c r="TGQ120" s="132"/>
      <c r="TGR120" s="132"/>
      <c r="TGS120" s="132"/>
      <c r="TGT120" s="132"/>
      <c r="TGU120" s="132"/>
      <c r="TGV120" s="132"/>
      <c r="TGW120" s="132"/>
      <c r="TGX120" s="132"/>
      <c r="TGY120" s="132"/>
      <c r="TGZ120" s="132"/>
      <c r="THA120" s="132"/>
      <c r="THB120" s="132"/>
      <c r="THC120" s="132"/>
      <c r="THD120" s="132"/>
      <c r="THE120" s="132"/>
      <c r="THF120" s="132"/>
      <c r="THG120" s="132"/>
      <c r="THH120" s="132"/>
      <c r="THI120" s="132"/>
      <c r="THJ120" s="132"/>
      <c r="THK120" s="132"/>
      <c r="THL120" s="132"/>
      <c r="THM120" s="132"/>
      <c r="THN120" s="132"/>
      <c r="THO120" s="132"/>
      <c r="THP120" s="132"/>
      <c r="THQ120" s="132"/>
      <c r="THR120" s="132"/>
      <c r="THS120" s="132"/>
      <c r="THT120" s="132"/>
      <c r="THU120" s="132"/>
      <c r="THV120" s="132"/>
      <c r="THW120" s="132"/>
      <c r="THX120" s="132"/>
      <c r="THY120" s="132"/>
      <c r="THZ120" s="132"/>
      <c r="TIA120" s="132"/>
      <c r="TIB120" s="132"/>
      <c r="TIC120" s="132"/>
      <c r="TID120" s="132"/>
      <c r="TIE120" s="132"/>
      <c r="TIF120" s="132"/>
      <c r="TIG120" s="132"/>
      <c r="TIH120" s="132"/>
      <c r="TII120" s="132"/>
      <c r="TIJ120" s="132"/>
      <c r="TIK120" s="132"/>
      <c r="TIL120" s="132"/>
      <c r="TIM120" s="132"/>
      <c r="TIN120" s="132"/>
      <c r="TIO120" s="132"/>
      <c r="TIP120" s="132"/>
      <c r="TIQ120" s="132"/>
      <c r="TIR120" s="132"/>
      <c r="TIS120" s="132"/>
      <c r="TIT120" s="132"/>
      <c r="TIU120" s="132"/>
      <c r="TIV120" s="132"/>
      <c r="TIW120" s="132"/>
      <c r="TIX120" s="132"/>
      <c r="TIY120" s="132"/>
      <c r="TIZ120" s="132"/>
      <c r="TJA120" s="132"/>
      <c r="TJB120" s="132"/>
      <c r="TJC120" s="132"/>
      <c r="TJD120" s="132"/>
      <c r="TJE120" s="132"/>
      <c r="TJF120" s="132"/>
      <c r="TJG120" s="132"/>
      <c r="TJH120" s="132"/>
      <c r="TJI120" s="132"/>
      <c r="TJJ120" s="132"/>
      <c r="TJK120" s="132"/>
      <c r="TJL120" s="132"/>
      <c r="TJM120" s="132"/>
      <c r="TJN120" s="132"/>
      <c r="TJO120" s="132"/>
      <c r="TJP120" s="132"/>
      <c r="TJQ120" s="132"/>
      <c r="TJR120" s="132"/>
      <c r="TJS120" s="132"/>
      <c r="TJT120" s="132"/>
      <c r="TJU120" s="132"/>
      <c r="TJV120" s="132"/>
      <c r="TJW120" s="132"/>
      <c r="TJX120" s="132"/>
      <c r="TJY120" s="132"/>
      <c r="TJZ120" s="132"/>
      <c r="TKA120" s="132"/>
      <c r="TKB120" s="132"/>
      <c r="TKC120" s="132"/>
      <c r="TKD120" s="132"/>
      <c r="TKE120" s="132"/>
      <c r="TKF120" s="132"/>
      <c r="TKG120" s="132"/>
      <c r="TKH120" s="132"/>
      <c r="TKI120" s="132"/>
      <c r="TKJ120" s="132"/>
      <c r="TKK120" s="132"/>
      <c r="TKL120" s="132"/>
      <c r="TKM120" s="132"/>
      <c r="TKN120" s="132"/>
      <c r="TKO120" s="132"/>
      <c r="TKP120" s="132"/>
      <c r="TKQ120" s="132"/>
      <c r="TKR120" s="132"/>
      <c r="TKS120" s="132"/>
      <c r="TKT120" s="132"/>
      <c r="TKU120" s="132"/>
      <c r="TKV120" s="132"/>
      <c r="TKW120" s="132"/>
      <c r="TKX120" s="132"/>
      <c r="TKY120" s="132"/>
      <c r="TKZ120" s="132"/>
      <c r="TLA120" s="132"/>
      <c r="TLB120" s="132"/>
      <c r="TLC120" s="132"/>
      <c r="TLD120" s="132"/>
      <c r="TLE120" s="132"/>
      <c r="TLF120" s="132"/>
      <c r="TLG120" s="132"/>
      <c r="TLH120" s="132"/>
      <c r="TLI120" s="132"/>
      <c r="TLJ120" s="132"/>
      <c r="TLK120" s="132"/>
      <c r="TLL120" s="132"/>
      <c r="TLM120" s="132"/>
      <c r="TLN120" s="132"/>
      <c r="TLO120" s="132"/>
      <c r="TLP120" s="132"/>
      <c r="TLQ120" s="132"/>
      <c r="TLR120" s="132"/>
      <c r="TLS120" s="132"/>
      <c r="TLT120" s="132"/>
      <c r="TLU120" s="132"/>
      <c r="TLV120" s="132"/>
      <c r="TLW120" s="132"/>
      <c r="TLX120" s="132"/>
      <c r="TLY120" s="132"/>
      <c r="TLZ120" s="132"/>
      <c r="TMA120" s="132"/>
      <c r="TMB120" s="132"/>
      <c r="TMC120" s="132"/>
      <c r="TMD120" s="132"/>
      <c r="TME120" s="132"/>
      <c r="TMF120" s="132"/>
      <c r="TMG120" s="132"/>
      <c r="TMH120" s="132"/>
      <c r="TMI120" s="132"/>
      <c r="TMJ120" s="132"/>
      <c r="TMK120" s="132"/>
      <c r="TML120" s="132"/>
      <c r="TMM120" s="132"/>
      <c r="TMN120" s="132"/>
      <c r="TMO120" s="132"/>
      <c r="TMP120" s="132"/>
      <c r="TMQ120" s="132"/>
      <c r="TMR120" s="132"/>
      <c r="TMS120" s="132"/>
      <c r="TMT120" s="132"/>
      <c r="TMU120" s="132"/>
      <c r="TMV120" s="132"/>
      <c r="TMW120" s="132"/>
      <c r="TMX120" s="132"/>
      <c r="TMY120" s="132"/>
      <c r="TMZ120" s="132"/>
      <c r="TNA120" s="132"/>
      <c r="TNB120" s="132"/>
      <c r="TNC120" s="132"/>
      <c r="TND120" s="132"/>
      <c r="TNE120" s="132"/>
      <c r="TNF120" s="132"/>
      <c r="TNG120" s="132"/>
      <c r="TNH120" s="132"/>
      <c r="TNI120" s="132"/>
      <c r="TNJ120" s="132"/>
      <c r="TNK120" s="132"/>
      <c r="TNL120" s="132"/>
      <c r="TNM120" s="132"/>
      <c r="TNN120" s="132"/>
      <c r="TNO120" s="132"/>
      <c r="TNP120" s="132"/>
      <c r="TNQ120" s="132"/>
      <c r="TNR120" s="132"/>
      <c r="TNS120" s="132"/>
      <c r="TNT120" s="132"/>
      <c r="TNU120" s="132"/>
      <c r="TNV120" s="132"/>
      <c r="TNW120" s="132"/>
      <c r="TNX120" s="132"/>
      <c r="TNY120" s="132"/>
      <c r="TNZ120" s="132"/>
      <c r="TOA120" s="132"/>
      <c r="TOB120" s="132"/>
      <c r="TOC120" s="132"/>
      <c r="TOD120" s="132"/>
      <c r="TOE120" s="132"/>
      <c r="TOF120" s="132"/>
      <c r="TOG120" s="132"/>
      <c r="TOH120" s="132"/>
      <c r="TOI120" s="132"/>
      <c r="TOJ120" s="132"/>
      <c r="TOK120" s="132"/>
      <c r="TOL120" s="132"/>
      <c r="TOM120" s="132"/>
      <c r="TON120" s="132"/>
      <c r="TOO120" s="132"/>
      <c r="TOP120" s="132"/>
      <c r="TOQ120" s="132"/>
      <c r="TOR120" s="132"/>
      <c r="TOS120" s="132"/>
      <c r="TOT120" s="132"/>
      <c r="TOU120" s="132"/>
      <c r="TOV120" s="132"/>
      <c r="TOW120" s="132"/>
      <c r="TOX120" s="132"/>
      <c r="TOY120" s="132"/>
      <c r="TOZ120" s="132"/>
      <c r="TPA120" s="132"/>
      <c r="TPB120" s="132"/>
      <c r="TPC120" s="132"/>
      <c r="TPD120" s="132"/>
      <c r="TPE120" s="132"/>
      <c r="TPF120" s="132"/>
      <c r="TPG120" s="132"/>
      <c r="TPH120" s="132"/>
      <c r="TPI120" s="132"/>
      <c r="TPJ120" s="132"/>
      <c r="TPK120" s="132"/>
      <c r="TPL120" s="132"/>
      <c r="TPM120" s="132"/>
      <c r="TPN120" s="132"/>
      <c r="TPO120" s="132"/>
      <c r="TPP120" s="132"/>
      <c r="TPQ120" s="132"/>
      <c r="TPR120" s="132"/>
      <c r="TPS120" s="132"/>
      <c r="TPT120" s="132"/>
      <c r="TPU120" s="132"/>
      <c r="TPV120" s="132"/>
      <c r="TPW120" s="132"/>
      <c r="TPX120" s="132"/>
      <c r="TPY120" s="132"/>
      <c r="TPZ120" s="132"/>
      <c r="TQA120" s="132"/>
      <c r="TQB120" s="132"/>
      <c r="TQC120" s="132"/>
      <c r="TQD120" s="132"/>
      <c r="TQE120" s="132"/>
      <c r="TQF120" s="132"/>
      <c r="TQG120" s="132"/>
      <c r="TQH120" s="132"/>
      <c r="TQI120" s="132"/>
      <c r="TQJ120" s="132"/>
      <c r="TQK120" s="132"/>
      <c r="TQL120" s="132"/>
      <c r="TQM120" s="132"/>
      <c r="TQN120" s="132"/>
      <c r="TQO120" s="132"/>
      <c r="TQP120" s="132"/>
      <c r="TQQ120" s="132"/>
      <c r="TQR120" s="132"/>
      <c r="TQS120" s="132"/>
      <c r="TQT120" s="132"/>
      <c r="TQU120" s="132"/>
      <c r="TQV120" s="132"/>
      <c r="TQW120" s="132"/>
      <c r="TQX120" s="132"/>
      <c r="TQY120" s="132"/>
      <c r="TQZ120" s="132"/>
      <c r="TRA120" s="132"/>
      <c r="TRB120" s="132"/>
      <c r="TRC120" s="132"/>
      <c r="TRD120" s="132"/>
      <c r="TRE120" s="132"/>
      <c r="TRF120" s="132"/>
      <c r="TRG120" s="132"/>
      <c r="TRH120" s="132"/>
      <c r="TRI120" s="132"/>
      <c r="TRJ120" s="132"/>
      <c r="TRK120" s="132"/>
      <c r="TRL120" s="132"/>
      <c r="TRM120" s="132"/>
      <c r="TRN120" s="132"/>
      <c r="TRO120" s="132"/>
      <c r="TRP120" s="132"/>
      <c r="TRQ120" s="132"/>
      <c r="TRR120" s="132"/>
      <c r="TRS120" s="132"/>
      <c r="TRT120" s="132"/>
      <c r="TRU120" s="132"/>
      <c r="TRV120" s="132"/>
      <c r="TRW120" s="132"/>
      <c r="TRX120" s="132"/>
      <c r="TRY120" s="132"/>
      <c r="TRZ120" s="132"/>
      <c r="TSA120" s="132"/>
      <c r="TSB120" s="132"/>
      <c r="TSC120" s="132"/>
      <c r="TSD120" s="132"/>
      <c r="TSE120" s="132"/>
      <c r="TSF120" s="132"/>
      <c r="TSG120" s="132"/>
      <c r="TSH120" s="132"/>
      <c r="TSI120" s="132"/>
      <c r="TSJ120" s="132"/>
      <c r="TSK120" s="132"/>
      <c r="TSL120" s="132"/>
      <c r="TSM120" s="132"/>
      <c r="TSN120" s="132"/>
      <c r="TSO120" s="132"/>
      <c r="TSP120" s="132"/>
      <c r="TSQ120" s="132"/>
      <c r="TSR120" s="132"/>
      <c r="TSS120" s="132"/>
      <c r="TST120" s="132"/>
      <c r="TSU120" s="132"/>
      <c r="TSV120" s="132"/>
      <c r="TSW120" s="132"/>
      <c r="TSX120" s="132"/>
      <c r="TSY120" s="132"/>
      <c r="TSZ120" s="132"/>
      <c r="TTA120" s="132"/>
      <c r="TTB120" s="132"/>
      <c r="TTC120" s="132"/>
      <c r="TTD120" s="132"/>
      <c r="TTE120" s="132"/>
      <c r="TTF120" s="132"/>
      <c r="TTG120" s="132"/>
      <c r="TTH120" s="132"/>
      <c r="TTI120" s="132"/>
      <c r="TTJ120" s="132"/>
      <c r="TTK120" s="132"/>
      <c r="TTL120" s="132"/>
      <c r="TTM120" s="132"/>
      <c r="TTN120" s="132"/>
      <c r="TTO120" s="132"/>
      <c r="TTP120" s="132"/>
      <c r="TTQ120" s="132"/>
      <c r="TTR120" s="132"/>
      <c r="TTS120" s="132"/>
      <c r="TTT120" s="132"/>
      <c r="TTU120" s="132"/>
      <c r="TTV120" s="132"/>
      <c r="TTW120" s="132"/>
      <c r="TTX120" s="132"/>
      <c r="TTY120" s="132"/>
      <c r="TTZ120" s="132"/>
      <c r="TUA120" s="132"/>
      <c r="TUB120" s="132"/>
      <c r="TUC120" s="132"/>
      <c r="TUD120" s="132"/>
      <c r="TUE120" s="132"/>
      <c r="TUF120" s="132"/>
      <c r="TUG120" s="132"/>
      <c r="TUH120" s="132"/>
      <c r="TUI120" s="132"/>
      <c r="TUJ120" s="132"/>
      <c r="TUK120" s="132"/>
      <c r="TUL120" s="132"/>
      <c r="TUM120" s="132"/>
      <c r="TUN120" s="132"/>
      <c r="TUO120" s="132"/>
      <c r="TUP120" s="132"/>
      <c r="TUQ120" s="132"/>
      <c r="TUR120" s="132"/>
      <c r="TUS120" s="132"/>
      <c r="TUT120" s="132"/>
      <c r="TUU120" s="132"/>
      <c r="TUV120" s="132"/>
      <c r="TUW120" s="132"/>
      <c r="TUX120" s="132"/>
      <c r="TUY120" s="132"/>
      <c r="TUZ120" s="132"/>
      <c r="TVA120" s="132"/>
      <c r="TVB120" s="132"/>
      <c r="TVC120" s="132"/>
      <c r="TVD120" s="132"/>
      <c r="TVE120" s="132"/>
      <c r="TVF120" s="132"/>
      <c r="TVG120" s="132"/>
      <c r="TVH120" s="132"/>
      <c r="TVI120" s="132"/>
      <c r="TVJ120" s="132"/>
      <c r="TVK120" s="132"/>
      <c r="TVL120" s="132"/>
      <c r="TVM120" s="132"/>
      <c r="TVN120" s="132"/>
      <c r="TVO120" s="132"/>
      <c r="TVP120" s="132"/>
      <c r="TVQ120" s="132"/>
      <c r="TVR120" s="132"/>
      <c r="TVS120" s="132"/>
      <c r="TVT120" s="132"/>
      <c r="TVU120" s="132"/>
      <c r="TVV120" s="132"/>
      <c r="TVW120" s="132"/>
      <c r="TVX120" s="132"/>
      <c r="TVY120" s="132"/>
      <c r="TVZ120" s="132"/>
      <c r="TWA120" s="132"/>
      <c r="TWB120" s="132"/>
      <c r="TWC120" s="132"/>
      <c r="TWD120" s="132"/>
      <c r="TWE120" s="132"/>
      <c r="TWF120" s="132"/>
      <c r="TWG120" s="132"/>
      <c r="TWH120" s="132"/>
      <c r="TWI120" s="132"/>
      <c r="TWJ120" s="132"/>
      <c r="TWK120" s="132"/>
      <c r="TWL120" s="132"/>
      <c r="TWM120" s="132"/>
      <c r="TWN120" s="132"/>
      <c r="TWO120" s="132"/>
      <c r="TWP120" s="132"/>
      <c r="TWQ120" s="132"/>
      <c r="TWR120" s="132"/>
      <c r="TWS120" s="132"/>
      <c r="TWT120" s="132"/>
      <c r="TWU120" s="132"/>
      <c r="TWV120" s="132"/>
      <c r="TWW120" s="132"/>
      <c r="TWX120" s="132"/>
      <c r="TWY120" s="132"/>
      <c r="TWZ120" s="132"/>
      <c r="TXA120" s="132"/>
      <c r="TXB120" s="132"/>
      <c r="TXC120" s="132"/>
      <c r="TXD120" s="132"/>
      <c r="TXE120" s="132"/>
      <c r="TXF120" s="132"/>
      <c r="TXG120" s="132"/>
      <c r="TXH120" s="132"/>
      <c r="TXI120" s="132"/>
      <c r="TXJ120" s="132"/>
      <c r="TXK120" s="132"/>
      <c r="TXL120" s="132"/>
      <c r="TXM120" s="132"/>
      <c r="TXN120" s="132"/>
      <c r="TXO120" s="132"/>
      <c r="TXP120" s="132"/>
      <c r="TXQ120" s="132"/>
      <c r="TXR120" s="132"/>
      <c r="TXS120" s="132"/>
      <c r="TXT120" s="132"/>
      <c r="TXU120" s="132"/>
      <c r="TXV120" s="132"/>
      <c r="TXW120" s="132"/>
      <c r="TXX120" s="132"/>
      <c r="TXY120" s="132"/>
      <c r="TXZ120" s="132"/>
      <c r="TYA120" s="132"/>
      <c r="TYB120" s="132"/>
      <c r="TYC120" s="132"/>
      <c r="TYD120" s="132"/>
      <c r="TYE120" s="132"/>
      <c r="TYF120" s="132"/>
      <c r="TYG120" s="132"/>
      <c r="TYH120" s="132"/>
      <c r="TYI120" s="132"/>
      <c r="TYJ120" s="132"/>
      <c r="TYK120" s="132"/>
      <c r="TYL120" s="132"/>
      <c r="TYM120" s="132"/>
      <c r="TYN120" s="132"/>
      <c r="TYO120" s="132"/>
      <c r="TYP120" s="132"/>
      <c r="TYQ120" s="132"/>
      <c r="TYR120" s="132"/>
      <c r="TYS120" s="132"/>
      <c r="TYT120" s="132"/>
      <c r="TYU120" s="132"/>
      <c r="TYV120" s="132"/>
      <c r="TYW120" s="132"/>
      <c r="TYX120" s="132"/>
      <c r="TYY120" s="132"/>
      <c r="TYZ120" s="132"/>
      <c r="TZA120" s="132"/>
      <c r="TZB120" s="132"/>
      <c r="TZC120" s="132"/>
      <c r="TZD120" s="132"/>
      <c r="TZE120" s="132"/>
      <c r="TZF120" s="132"/>
      <c r="TZG120" s="132"/>
      <c r="TZH120" s="132"/>
      <c r="TZI120" s="132"/>
      <c r="TZJ120" s="132"/>
      <c r="TZK120" s="132"/>
      <c r="TZL120" s="132"/>
      <c r="TZM120" s="132"/>
      <c r="TZN120" s="132"/>
      <c r="TZO120" s="132"/>
      <c r="TZP120" s="132"/>
      <c r="TZQ120" s="132"/>
      <c r="TZR120" s="132"/>
      <c r="TZS120" s="132"/>
      <c r="TZT120" s="132"/>
      <c r="TZU120" s="132"/>
      <c r="TZV120" s="132"/>
      <c r="TZW120" s="132"/>
      <c r="TZX120" s="132"/>
      <c r="TZY120" s="132"/>
      <c r="TZZ120" s="132"/>
      <c r="UAA120" s="132"/>
      <c r="UAB120" s="132"/>
      <c r="UAC120" s="132"/>
      <c r="UAD120" s="132"/>
      <c r="UAE120" s="132"/>
      <c r="UAF120" s="132"/>
      <c r="UAG120" s="132"/>
      <c r="UAH120" s="132"/>
      <c r="UAI120" s="132"/>
      <c r="UAJ120" s="132"/>
      <c r="UAK120" s="132"/>
      <c r="UAL120" s="132"/>
      <c r="UAM120" s="132"/>
      <c r="UAN120" s="132"/>
      <c r="UAO120" s="132"/>
      <c r="UAP120" s="132"/>
      <c r="UAQ120" s="132"/>
      <c r="UAR120" s="132"/>
      <c r="UAS120" s="132"/>
      <c r="UAT120" s="132"/>
      <c r="UAU120" s="132"/>
      <c r="UAV120" s="132"/>
      <c r="UAW120" s="132"/>
      <c r="UAX120" s="132"/>
      <c r="UAY120" s="132"/>
      <c r="UAZ120" s="132"/>
      <c r="UBA120" s="132"/>
      <c r="UBB120" s="132"/>
      <c r="UBC120" s="132"/>
      <c r="UBD120" s="132"/>
      <c r="UBE120" s="132"/>
      <c r="UBF120" s="132"/>
      <c r="UBG120" s="132"/>
      <c r="UBH120" s="132"/>
      <c r="UBI120" s="132"/>
      <c r="UBJ120" s="132"/>
      <c r="UBK120" s="132"/>
      <c r="UBL120" s="132"/>
      <c r="UBM120" s="132"/>
      <c r="UBN120" s="132"/>
      <c r="UBO120" s="132"/>
      <c r="UBP120" s="132"/>
      <c r="UBQ120" s="132"/>
      <c r="UBR120" s="132"/>
      <c r="UBS120" s="132"/>
      <c r="UBT120" s="132"/>
      <c r="UBU120" s="132"/>
      <c r="UBV120" s="132"/>
      <c r="UBW120" s="132"/>
      <c r="UBX120" s="132"/>
      <c r="UBY120" s="132"/>
      <c r="UBZ120" s="132"/>
      <c r="UCA120" s="132"/>
      <c r="UCB120" s="132"/>
      <c r="UCC120" s="132"/>
      <c r="UCD120" s="132"/>
      <c r="UCE120" s="132"/>
      <c r="UCF120" s="132"/>
      <c r="UCG120" s="132"/>
      <c r="UCH120" s="132"/>
      <c r="UCI120" s="132"/>
      <c r="UCJ120" s="132"/>
      <c r="UCK120" s="132"/>
      <c r="UCL120" s="132"/>
      <c r="UCM120" s="132"/>
      <c r="UCN120" s="132"/>
      <c r="UCO120" s="132"/>
      <c r="UCP120" s="132"/>
      <c r="UCQ120" s="132"/>
      <c r="UCR120" s="132"/>
      <c r="UCS120" s="132"/>
      <c r="UCT120" s="132"/>
      <c r="UCU120" s="132"/>
      <c r="UCV120" s="132"/>
      <c r="UCW120" s="132"/>
      <c r="UCX120" s="132"/>
      <c r="UCY120" s="132"/>
      <c r="UCZ120" s="132"/>
      <c r="UDA120" s="132"/>
      <c r="UDB120" s="132"/>
      <c r="UDC120" s="132"/>
      <c r="UDD120" s="132"/>
      <c r="UDE120" s="132"/>
      <c r="UDF120" s="132"/>
      <c r="UDG120" s="132"/>
      <c r="UDH120" s="132"/>
      <c r="UDI120" s="132"/>
      <c r="UDJ120" s="132"/>
      <c r="UDK120" s="132"/>
      <c r="UDL120" s="132"/>
      <c r="UDM120" s="132"/>
      <c r="UDN120" s="132"/>
      <c r="UDO120" s="132"/>
      <c r="UDP120" s="132"/>
      <c r="UDQ120" s="132"/>
      <c r="UDR120" s="132"/>
      <c r="UDS120" s="132"/>
      <c r="UDT120" s="132"/>
      <c r="UDU120" s="132"/>
      <c r="UDV120" s="132"/>
      <c r="UDW120" s="132"/>
      <c r="UDX120" s="132"/>
      <c r="UDY120" s="132"/>
      <c r="UDZ120" s="132"/>
      <c r="UEA120" s="132"/>
      <c r="UEB120" s="132"/>
      <c r="UEC120" s="132"/>
      <c r="UED120" s="132"/>
      <c r="UEE120" s="132"/>
      <c r="UEF120" s="132"/>
      <c r="UEG120" s="132"/>
      <c r="UEH120" s="132"/>
      <c r="UEI120" s="132"/>
      <c r="UEJ120" s="132"/>
      <c r="UEK120" s="132"/>
      <c r="UEL120" s="132"/>
      <c r="UEM120" s="132"/>
      <c r="UEN120" s="132"/>
      <c r="UEO120" s="132"/>
      <c r="UEP120" s="132"/>
      <c r="UEQ120" s="132"/>
      <c r="UER120" s="132"/>
      <c r="UES120" s="132"/>
      <c r="UET120" s="132"/>
      <c r="UEU120" s="132"/>
      <c r="UEV120" s="132"/>
      <c r="UEW120" s="132"/>
      <c r="UEX120" s="132"/>
      <c r="UEY120" s="132"/>
      <c r="UEZ120" s="132"/>
      <c r="UFA120" s="132"/>
      <c r="UFB120" s="132"/>
      <c r="UFC120" s="132"/>
      <c r="UFD120" s="132"/>
      <c r="UFE120" s="132"/>
      <c r="UFF120" s="132"/>
      <c r="UFG120" s="132"/>
      <c r="UFH120" s="132"/>
      <c r="UFI120" s="132"/>
      <c r="UFJ120" s="132"/>
      <c r="UFK120" s="132"/>
      <c r="UFL120" s="132"/>
      <c r="UFM120" s="132"/>
      <c r="UFN120" s="132"/>
      <c r="UFO120" s="132"/>
      <c r="UFP120" s="132"/>
      <c r="UFQ120" s="132"/>
      <c r="UFR120" s="132"/>
      <c r="UFS120" s="132"/>
      <c r="UFT120" s="132"/>
      <c r="UFU120" s="132"/>
      <c r="UFV120" s="132"/>
      <c r="UFW120" s="132"/>
      <c r="UFX120" s="132"/>
      <c r="UFY120" s="132"/>
      <c r="UFZ120" s="132"/>
      <c r="UGA120" s="132"/>
      <c r="UGB120" s="132"/>
      <c r="UGC120" s="132"/>
      <c r="UGD120" s="132"/>
      <c r="UGE120" s="132"/>
      <c r="UGF120" s="132"/>
      <c r="UGG120" s="132"/>
      <c r="UGH120" s="132"/>
      <c r="UGI120" s="132"/>
      <c r="UGJ120" s="132"/>
      <c r="UGK120" s="132"/>
      <c r="UGL120" s="132"/>
      <c r="UGM120" s="132"/>
      <c r="UGN120" s="132"/>
      <c r="UGO120" s="132"/>
      <c r="UGP120" s="132"/>
      <c r="UGQ120" s="132"/>
      <c r="UGR120" s="132"/>
      <c r="UGS120" s="132"/>
      <c r="UGT120" s="132"/>
      <c r="UGU120" s="132"/>
      <c r="UGV120" s="132"/>
      <c r="UGW120" s="132"/>
      <c r="UGX120" s="132"/>
      <c r="UGY120" s="132"/>
      <c r="UGZ120" s="132"/>
      <c r="UHA120" s="132"/>
      <c r="UHB120" s="132"/>
      <c r="UHC120" s="132"/>
      <c r="UHD120" s="132"/>
      <c r="UHE120" s="132"/>
      <c r="UHF120" s="132"/>
      <c r="UHG120" s="132"/>
      <c r="UHH120" s="132"/>
      <c r="UHI120" s="132"/>
      <c r="UHJ120" s="132"/>
      <c r="UHK120" s="132"/>
      <c r="UHL120" s="132"/>
      <c r="UHM120" s="132"/>
      <c r="UHN120" s="132"/>
      <c r="UHO120" s="132"/>
      <c r="UHP120" s="132"/>
      <c r="UHQ120" s="132"/>
      <c r="UHR120" s="132"/>
      <c r="UHS120" s="132"/>
      <c r="UHT120" s="132"/>
      <c r="UHU120" s="132"/>
      <c r="UHV120" s="132"/>
      <c r="UHW120" s="132"/>
      <c r="UHX120" s="132"/>
      <c r="UHY120" s="132"/>
      <c r="UHZ120" s="132"/>
      <c r="UIA120" s="132"/>
      <c r="UIB120" s="132"/>
      <c r="UIC120" s="132"/>
      <c r="UID120" s="132"/>
      <c r="UIE120" s="132"/>
      <c r="UIF120" s="132"/>
      <c r="UIG120" s="132"/>
      <c r="UIH120" s="132"/>
      <c r="UII120" s="132"/>
      <c r="UIJ120" s="132"/>
      <c r="UIK120" s="132"/>
      <c r="UIL120" s="132"/>
      <c r="UIM120" s="132"/>
      <c r="UIN120" s="132"/>
      <c r="UIO120" s="132"/>
      <c r="UIP120" s="132"/>
      <c r="UIQ120" s="132"/>
      <c r="UIR120" s="132"/>
      <c r="UIS120" s="132"/>
      <c r="UIT120" s="132"/>
      <c r="UIU120" s="132"/>
      <c r="UIV120" s="132"/>
      <c r="UIW120" s="132"/>
      <c r="UIX120" s="132"/>
      <c r="UIY120" s="132"/>
      <c r="UIZ120" s="132"/>
      <c r="UJA120" s="132"/>
      <c r="UJB120" s="132"/>
      <c r="UJC120" s="132"/>
      <c r="UJD120" s="132"/>
      <c r="UJE120" s="132"/>
      <c r="UJF120" s="132"/>
      <c r="UJG120" s="132"/>
      <c r="UJH120" s="132"/>
      <c r="UJI120" s="132"/>
      <c r="UJJ120" s="132"/>
      <c r="UJK120" s="132"/>
      <c r="UJL120" s="132"/>
      <c r="UJM120" s="132"/>
      <c r="UJN120" s="132"/>
      <c r="UJO120" s="132"/>
      <c r="UJP120" s="132"/>
      <c r="UJQ120" s="132"/>
      <c r="UJR120" s="132"/>
      <c r="UJS120" s="132"/>
      <c r="UJT120" s="132"/>
      <c r="UJU120" s="132"/>
      <c r="UJV120" s="132"/>
      <c r="UJW120" s="132"/>
      <c r="UJX120" s="132"/>
      <c r="UJY120" s="132"/>
      <c r="UJZ120" s="132"/>
      <c r="UKA120" s="132"/>
      <c r="UKB120" s="132"/>
      <c r="UKC120" s="132"/>
      <c r="UKD120" s="132"/>
      <c r="UKE120" s="132"/>
      <c r="UKF120" s="132"/>
      <c r="UKG120" s="132"/>
      <c r="UKH120" s="132"/>
      <c r="UKI120" s="132"/>
      <c r="UKJ120" s="132"/>
      <c r="UKK120" s="132"/>
      <c r="UKL120" s="132"/>
      <c r="UKM120" s="132"/>
      <c r="UKN120" s="132"/>
      <c r="UKO120" s="132"/>
      <c r="UKP120" s="132"/>
      <c r="UKQ120" s="132"/>
      <c r="UKR120" s="132"/>
      <c r="UKS120" s="132"/>
      <c r="UKT120" s="132"/>
      <c r="UKU120" s="132"/>
      <c r="UKV120" s="132"/>
      <c r="UKW120" s="132"/>
      <c r="UKX120" s="132"/>
      <c r="UKY120" s="132"/>
      <c r="UKZ120" s="132"/>
      <c r="ULA120" s="132"/>
      <c r="ULB120" s="132"/>
      <c r="ULC120" s="132"/>
      <c r="ULD120" s="132"/>
      <c r="ULE120" s="132"/>
      <c r="ULF120" s="132"/>
      <c r="ULG120" s="132"/>
      <c r="ULH120" s="132"/>
      <c r="ULI120" s="132"/>
      <c r="ULJ120" s="132"/>
      <c r="ULK120" s="132"/>
      <c r="ULL120" s="132"/>
      <c r="ULM120" s="132"/>
      <c r="ULN120" s="132"/>
      <c r="ULO120" s="132"/>
      <c r="ULP120" s="132"/>
      <c r="ULQ120" s="132"/>
      <c r="ULR120" s="132"/>
      <c r="ULS120" s="132"/>
      <c r="ULT120" s="132"/>
      <c r="ULU120" s="132"/>
      <c r="ULV120" s="132"/>
      <c r="ULW120" s="132"/>
      <c r="ULX120" s="132"/>
      <c r="ULY120" s="132"/>
      <c r="ULZ120" s="132"/>
      <c r="UMA120" s="132"/>
      <c r="UMB120" s="132"/>
      <c r="UMC120" s="132"/>
      <c r="UMD120" s="132"/>
      <c r="UME120" s="132"/>
      <c r="UMF120" s="132"/>
      <c r="UMG120" s="132"/>
      <c r="UMH120" s="132"/>
      <c r="UMI120" s="132"/>
      <c r="UMJ120" s="132"/>
      <c r="UMK120" s="132"/>
      <c r="UML120" s="132"/>
      <c r="UMM120" s="132"/>
      <c r="UMN120" s="132"/>
      <c r="UMO120" s="132"/>
      <c r="UMP120" s="132"/>
      <c r="UMQ120" s="132"/>
      <c r="UMR120" s="132"/>
      <c r="UMS120" s="132"/>
      <c r="UMT120" s="132"/>
      <c r="UMU120" s="132"/>
      <c r="UMV120" s="132"/>
      <c r="UMW120" s="132"/>
      <c r="UMX120" s="132"/>
      <c r="UMY120" s="132"/>
      <c r="UMZ120" s="132"/>
      <c r="UNA120" s="132"/>
      <c r="UNB120" s="132"/>
      <c r="UNC120" s="132"/>
      <c r="UND120" s="132"/>
      <c r="UNE120" s="132"/>
      <c r="UNF120" s="132"/>
      <c r="UNG120" s="132"/>
      <c r="UNH120" s="132"/>
      <c r="UNI120" s="132"/>
      <c r="UNJ120" s="132"/>
      <c r="UNK120" s="132"/>
      <c r="UNL120" s="132"/>
      <c r="UNM120" s="132"/>
      <c r="UNN120" s="132"/>
      <c r="UNO120" s="132"/>
      <c r="UNP120" s="132"/>
      <c r="UNQ120" s="132"/>
      <c r="UNR120" s="132"/>
      <c r="UNS120" s="132"/>
      <c r="UNT120" s="132"/>
      <c r="UNU120" s="132"/>
      <c r="UNV120" s="132"/>
      <c r="UNW120" s="132"/>
      <c r="UNX120" s="132"/>
      <c r="UNY120" s="132"/>
      <c r="UNZ120" s="132"/>
      <c r="UOA120" s="132"/>
      <c r="UOB120" s="132"/>
      <c r="UOC120" s="132"/>
      <c r="UOD120" s="132"/>
      <c r="UOE120" s="132"/>
      <c r="UOF120" s="132"/>
      <c r="UOG120" s="132"/>
      <c r="UOH120" s="132"/>
      <c r="UOI120" s="132"/>
      <c r="UOJ120" s="132"/>
      <c r="UOK120" s="132"/>
      <c r="UOL120" s="132"/>
      <c r="UOM120" s="132"/>
      <c r="UON120" s="132"/>
      <c r="UOO120" s="132"/>
      <c r="UOP120" s="132"/>
      <c r="UOQ120" s="132"/>
      <c r="UOR120" s="132"/>
      <c r="UOS120" s="132"/>
      <c r="UOT120" s="132"/>
      <c r="UOU120" s="132"/>
      <c r="UOV120" s="132"/>
      <c r="UOW120" s="132"/>
      <c r="UOX120" s="132"/>
      <c r="UOY120" s="132"/>
      <c r="UOZ120" s="132"/>
      <c r="UPA120" s="132"/>
      <c r="UPB120" s="132"/>
      <c r="UPC120" s="132"/>
      <c r="UPD120" s="132"/>
      <c r="UPE120" s="132"/>
      <c r="UPF120" s="132"/>
      <c r="UPG120" s="132"/>
      <c r="UPH120" s="132"/>
      <c r="UPI120" s="132"/>
      <c r="UPJ120" s="132"/>
      <c r="UPK120" s="132"/>
      <c r="UPL120" s="132"/>
      <c r="UPM120" s="132"/>
      <c r="UPN120" s="132"/>
      <c r="UPO120" s="132"/>
      <c r="UPP120" s="132"/>
      <c r="UPQ120" s="132"/>
      <c r="UPR120" s="132"/>
      <c r="UPS120" s="132"/>
      <c r="UPT120" s="132"/>
      <c r="UPU120" s="132"/>
      <c r="UPV120" s="132"/>
      <c r="UPW120" s="132"/>
      <c r="UPX120" s="132"/>
      <c r="UPY120" s="132"/>
      <c r="UPZ120" s="132"/>
      <c r="UQA120" s="132"/>
      <c r="UQB120" s="132"/>
      <c r="UQC120" s="132"/>
      <c r="UQD120" s="132"/>
      <c r="UQE120" s="132"/>
      <c r="UQF120" s="132"/>
      <c r="UQG120" s="132"/>
      <c r="UQH120" s="132"/>
      <c r="UQI120" s="132"/>
      <c r="UQJ120" s="132"/>
      <c r="UQK120" s="132"/>
      <c r="UQL120" s="132"/>
      <c r="UQM120" s="132"/>
      <c r="UQN120" s="132"/>
      <c r="UQO120" s="132"/>
      <c r="UQP120" s="132"/>
      <c r="UQQ120" s="132"/>
      <c r="UQR120" s="132"/>
      <c r="UQS120" s="132"/>
      <c r="UQT120" s="132"/>
      <c r="UQU120" s="132"/>
      <c r="UQV120" s="132"/>
      <c r="UQW120" s="132"/>
      <c r="UQX120" s="132"/>
      <c r="UQY120" s="132"/>
      <c r="UQZ120" s="132"/>
      <c r="URA120" s="132"/>
      <c r="URB120" s="132"/>
      <c r="URC120" s="132"/>
      <c r="URD120" s="132"/>
      <c r="URE120" s="132"/>
      <c r="URF120" s="132"/>
      <c r="URG120" s="132"/>
      <c r="URH120" s="132"/>
      <c r="URI120" s="132"/>
      <c r="URJ120" s="132"/>
      <c r="URK120" s="132"/>
      <c r="URL120" s="132"/>
      <c r="URM120" s="132"/>
      <c r="URN120" s="132"/>
      <c r="URO120" s="132"/>
      <c r="URP120" s="132"/>
      <c r="URQ120" s="132"/>
      <c r="URR120" s="132"/>
      <c r="URS120" s="132"/>
      <c r="URT120" s="132"/>
      <c r="URU120" s="132"/>
      <c r="URV120" s="132"/>
      <c r="URW120" s="132"/>
      <c r="URX120" s="132"/>
      <c r="URY120" s="132"/>
      <c r="URZ120" s="132"/>
      <c r="USA120" s="132"/>
      <c r="USB120" s="132"/>
      <c r="USC120" s="132"/>
      <c r="USD120" s="132"/>
      <c r="USE120" s="132"/>
      <c r="USF120" s="132"/>
      <c r="USG120" s="132"/>
      <c r="USH120" s="132"/>
      <c r="USI120" s="132"/>
      <c r="USJ120" s="132"/>
      <c r="USK120" s="132"/>
      <c r="USL120" s="132"/>
      <c r="USM120" s="132"/>
      <c r="USN120" s="132"/>
      <c r="USO120" s="132"/>
      <c r="USP120" s="132"/>
      <c r="USQ120" s="132"/>
      <c r="USR120" s="132"/>
      <c r="USS120" s="132"/>
      <c r="UST120" s="132"/>
      <c r="USU120" s="132"/>
      <c r="USV120" s="132"/>
      <c r="USW120" s="132"/>
      <c r="USX120" s="132"/>
      <c r="USY120" s="132"/>
      <c r="USZ120" s="132"/>
      <c r="UTA120" s="132"/>
      <c r="UTB120" s="132"/>
      <c r="UTC120" s="132"/>
      <c r="UTD120" s="132"/>
      <c r="UTE120" s="132"/>
      <c r="UTF120" s="132"/>
      <c r="UTG120" s="132"/>
      <c r="UTH120" s="132"/>
      <c r="UTI120" s="132"/>
      <c r="UTJ120" s="132"/>
      <c r="UTK120" s="132"/>
      <c r="UTL120" s="132"/>
      <c r="UTM120" s="132"/>
      <c r="UTN120" s="132"/>
      <c r="UTO120" s="132"/>
      <c r="UTP120" s="132"/>
      <c r="UTQ120" s="132"/>
      <c r="UTR120" s="132"/>
      <c r="UTS120" s="132"/>
      <c r="UTT120" s="132"/>
      <c r="UTU120" s="132"/>
      <c r="UTV120" s="132"/>
      <c r="UTW120" s="132"/>
      <c r="UTX120" s="132"/>
      <c r="UTY120" s="132"/>
      <c r="UTZ120" s="132"/>
      <c r="UUA120" s="132"/>
      <c r="UUB120" s="132"/>
      <c r="UUC120" s="132"/>
      <c r="UUD120" s="132"/>
      <c r="UUE120" s="132"/>
      <c r="UUF120" s="132"/>
      <c r="UUG120" s="132"/>
      <c r="UUH120" s="132"/>
      <c r="UUI120" s="132"/>
      <c r="UUJ120" s="132"/>
      <c r="UUK120" s="132"/>
      <c r="UUL120" s="132"/>
      <c r="UUM120" s="132"/>
      <c r="UUN120" s="132"/>
      <c r="UUO120" s="132"/>
      <c r="UUP120" s="132"/>
      <c r="UUQ120" s="132"/>
      <c r="UUR120" s="132"/>
      <c r="UUS120" s="132"/>
      <c r="UUT120" s="132"/>
      <c r="UUU120" s="132"/>
      <c r="UUV120" s="132"/>
      <c r="UUW120" s="132"/>
      <c r="UUX120" s="132"/>
      <c r="UUY120" s="132"/>
      <c r="UUZ120" s="132"/>
      <c r="UVA120" s="132"/>
      <c r="UVB120" s="132"/>
      <c r="UVC120" s="132"/>
      <c r="UVD120" s="132"/>
      <c r="UVE120" s="132"/>
      <c r="UVF120" s="132"/>
      <c r="UVG120" s="132"/>
      <c r="UVH120" s="132"/>
      <c r="UVI120" s="132"/>
      <c r="UVJ120" s="132"/>
      <c r="UVK120" s="132"/>
      <c r="UVL120" s="132"/>
      <c r="UVM120" s="132"/>
      <c r="UVN120" s="132"/>
      <c r="UVO120" s="132"/>
      <c r="UVP120" s="132"/>
      <c r="UVQ120" s="132"/>
      <c r="UVR120" s="132"/>
      <c r="UVS120" s="132"/>
      <c r="UVT120" s="132"/>
      <c r="UVU120" s="132"/>
      <c r="UVV120" s="132"/>
      <c r="UVW120" s="132"/>
      <c r="UVX120" s="132"/>
      <c r="UVY120" s="132"/>
      <c r="UVZ120" s="132"/>
      <c r="UWA120" s="132"/>
      <c r="UWB120" s="132"/>
      <c r="UWC120" s="132"/>
      <c r="UWD120" s="132"/>
      <c r="UWE120" s="132"/>
      <c r="UWF120" s="132"/>
      <c r="UWG120" s="132"/>
      <c r="UWH120" s="132"/>
      <c r="UWI120" s="132"/>
      <c r="UWJ120" s="132"/>
      <c r="UWK120" s="132"/>
      <c r="UWL120" s="132"/>
      <c r="UWM120" s="132"/>
      <c r="UWN120" s="132"/>
      <c r="UWO120" s="132"/>
      <c r="UWP120" s="132"/>
      <c r="UWQ120" s="132"/>
      <c r="UWR120" s="132"/>
      <c r="UWS120" s="132"/>
      <c r="UWT120" s="132"/>
      <c r="UWU120" s="132"/>
      <c r="UWV120" s="132"/>
      <c r="UWW120" s="132"/>
      <c r="UWX120" s="132"/>
      <c r="UWY120" s="132"/>
      <c r="UWZ120" s="132"/>
      <c r="UXA120" s="132"/>
      <c r="UXB120" s="132"/>
      <c r="UXC120" s="132"/>
      <c r="UXD120" s="132"/>
      <c r="UXE120" s="132"/>
      <c r="UXF120" s="132"/>
      <c r="UXG120" s="132"/>
      <c r="UXH120" s="132"/>
      <c r="UXI120" s="132"/>
      <c r="UXJ120" s="132"/>
      <c r="UXK120" s="132"/>
      <c r="UXL120" s="132"/>
      <c r="UXM120" s="132"/>
      <c r="UXN120" s="132"/>
      <c r="UXO120" s="132"/>
      <c r="UXP120" s="132"/>
      <c r="UXQ120" s="132"/>
      <c r="UXR120" s="132"/>
      <c r="UXS120" s="132"/>
      <c r="UXT120" s="132"/>
      <c r="UXU120" s="132"/>
      <c r="UXV120" s="132"/>
      <c r="UXW120" s="132"/>
      <c r="UXX120" s="132"/>
      <c r="UXY120" s="132"/>
      <c r="UXZ120" s="132"/>
      <c r="UYA120" s="132"/>
      <c r="UYB120" s="132"/>
      <c r="UYC120" s="132"/>
      <c r="UYD120" s="132"/>
      <c r="UYE120" s="132"/>
      <c r="UYF120" s="132"/>
      <c r="UYG120" s="132"/>
      <c r="UYH120" s="132"/>
      <c r="UYI120" s="132"/>
      <c r="UYJ120" s="132"/>
      <c r="UYK120" s="132"/>
      <c r="UYL120" s="132"/>
      <c r="UYM120" s="132"/>
      <c r="UYN120" s="132"/>
      <c r="UYO120" s="132"/>
      <c r="UYP120" s="132"/>
      <c r="UYQ120" s="132"/>
      <c r="UYR120" s="132"/>
      <c r="UYS120" s="132"/>
      <c r="UYT120" s="132"/>
      <c r="UYU120" s="132"/>
      <c r="UYV120" s="132"/>
      <c r="UYW120" s="132"/>
      <c r="UYX120" s="132"/>
      <c r="UYY120" s="132"/>
      <c r="UYZ120" s="132"/>
      <c r="UZA120" s="132"/>
      <c r="UZB120" s="132"/>
      <c r="UZC120" s="132"/>
      <c r="UZD120" s="132"/>
      <c r="UZE120" s="132"/>
      <c r="UZF120" s="132"/>
      <c r="UZG120" s="132"/>
      <c r="UZH120" s="132"/>
      <c r="UZI120" s="132"/>
      <c r="UZJ120" s="132"/>
      <c r="UZK120" s="132"/>
      <c r="UZL120" s="132"/>
      <c r="UZM120" s="132"/>
      <c r="UZN120" s="132"/>
      <c r="UZO120" s="132"/>
      <c r="UZP120" s="132"/>
      <c r="UZQ120" s="132"/>
      <c r="UZR120" s="132"/>
      <c r="UZS120" s="132"/>
      <c r="UZT120" s="132"/>
      <c r="UZU120" s="132"/>
      <c r="UZV120" s="132"/>
      <c r="UZW120" s="132"/>
      <c r="UZX120" s="132"/>
      <c r="UZY120" s="132"/>
      <c r="UZZ120" s="132"/>
      <c r="VAA120" s="132"/>
      <c r="VAB120" s="132"/>
      <c r="VAC120" s="132"/>
      <c r="VAD120" s="132"/>
      <c r="VAE120" s="132"/>
      <c r="VAF120" s="132"/>
      <c r="VAG120" s="132"/>
      <c r="VAH120" s="132"/>
      <c r="VAI120" s="132"/>
      <c r="VAJ120" s="132"/>
      <c r="VAK120" s="132"/>
      <c r="VAL120" s="132"/>
      <c r="VAM120" s="132"/>
      <c r="VAN120" s="132"/>
      <c r="VAO120" s="132"/>
      <c r="VAP120" s="132"/>
      <c r="VAQ120" s="132"/>
      <c r="VAR120" s="132"/>
      <c r="VAS120" s="132"/>
      <c r="VAT120" s="132"/>
      <c r="VAU120" s="132"/>
      <c r="VAV120" s="132"/>
      <c r="VAW120" s="132"/>
      <c r="VAX120" s="132"/>
      <c r="VAY120" s="132"/>
      <c r="VAZ120" s="132"/>
      <c r="VBA120" s="132"/>
      <c r="VBB120" s="132"/>
      <c r="VBC120" s="132"/>
      <c r="VBD120" s="132"/>
      <c r="VBE120" s="132"/>
      <c r="VBF120" s="132"/>
      <c r="VBG120" s="132"/>
      <c r="VBH120" s="132"/>
      <c r="VBI120" s="132"/>
      <c r="VBJ120" s="132"/>
      <c r="VBK120" s="132"/>
      <c r="VBL120" s="132"/>
      <c r="VBM120" s="132"/>
      <c r="VBN120" s="132"/>
      <c r="VBO120" s="132"/>
      <c r="VBP120" s="132"/>
      <c r="VBQ120" s="132"/>
      <c r="VBR120" s="132"/>
      <c r="VBS120" s="132"/>
      <c r="VBT120" s="132"/>
      <c r="VBU120" s="132"/>
      <c r="VBV120" s="132"/>
      <c r="VBW120" s="132"/>
      <c r="VBX120" s="132"/>
      <c r="VBY120" s="132"/>
      <c r="VBZ120" s="132"/>
      <c r="VCA120" s="132"/>
      <c r="VCB120" s="132"/>
      <c r="VCC120" s="132"/>
      <c r="VCD120" s="132"/>
      <c r="VCE120" s="132"/>
      <c r="VCF120" s="132"/>
      <c r="VCG120" s="132"/>
      <c r="VCH120" s="132"/>
      <c r="VCI120" s="132"/>
      <c r="VCJ120" s="132"/>
      <c r="VCK120" s="132"/>
      <c r="VCL120" s="132"/>
      <c r="VCM120" s="132"/>
      <c r="VCN120" s="132"/>
      <c r="VCO120" s="132"/>
      <c r="VCP120" s="132"/>
      <c r="VCQ120" s="132"/>
      <c r="VCR120" s="132"/>
      <c r="VCS120" s="132"/>
      <c r="VCT120" s="132"/>
      <c r="VCU120" s="132"/>
      <c r="VCV120" s="132"/>
      <c r="VCW120" s="132"/>
      <c r="VCX120" s="132"/>
      <c r="VCY120" s="132"/>
      <c r="VCZ120" s="132"/>
      <c r="VDA120" s="132"/>
      <c r="VDB120" s="132"/>
      <c r="VDC120" s="132"/>
      <c r="VDD120" s="132"/>
      <c r="VDE120" s="132"/>
      <c r="VDF120" s="132"/>
      <c r="VDG120" s="132"/>
      <c r="VDH120" s="132"/>
      <c r="VDI120" s="132"/>
      <c r="VDJ120" s="132"/>
      <c r="VDK120" s="132"/>
      <c r="VDL120" s="132"/>
      <c r="VDM120" s="132"/>
      <c r="VDN120" s="132"/>
      <c r="VDO120" s="132"/>
      <c r="VDP120" s="132"/>
      <c r="VDQ120" s="132"/>
      <c r="VDR120" s="132"/>
      <c r="VDS120" s="132"/>
      <c r="VDT120" s="132"/>
      <c r="VDU120" s="132"/>
      <c r="VDV120" s="132"/>
      <c r="VDW120" s="132"/>
      <c r="VDX120" s="132"/>
      <c r="VDY120" s="132"/>
      <c r="VDZ120" s="132"/>
      <c r="VEA120" s="132"/>
      <c r="VEB120" s="132"/>
      <c r="VEC120" s="132"/>
      <c r="VED120" s="132"/>
      <c r="VEE120" s="132"/>
      <c r="VEF120" s="132"/>
      <c r="VEG120" s="132"/>
      <c r="VEH120" s="132"/>
      <c r="VEI120" s="132"/>
      <c r="VEJ120" s="132"/>
      <c r="VEK120" s="132"/>
      <c r="VEL120" s="132"/>
      <c r="VEM120" s="132"/>
      <c r="VEN120" s="132"/>
      <c r="VEO120" s="132"/>
      <c r="VEP120" s="132"/>
      <c r="VEQ120" s="132"/>
      <c r="VER120" s="132"/>
      <c r="VES120" s="132"/>
      <c r="VET120" s="132"/>
      <c r="VEU120" s="132"/>
      <c r="VEV120" s="132"/>
      <c r="VEW120" s="132"/>
      <c r="VEX120" s="132"/>
      <c r="VEY120" s="132"/>
      <c r="VEZ120" s="132"/>
      <c r="VFA120" s="132"/>
      <c r="VFB120" s="132"/>
      <c r="VFC120" s="132"/>
      <c r="VFD120" s="132"/>
      <c r="VFE120" s="132"/>
      <c r="VFF120" s="132"/>
      <c r="VFG120" s="132"/>
      <c r="VFH120" s="132"/>
      <c r="VFI120" s="132"/>
      <c r="VFJ120" s="132"/>
      <c r="VFK120" s="132"/>
      <c r="VFL120" s="132"/>
      <c r="VFM120" s="132"/>
      <c r="VFN120" s="132"/>
      <c r="VFO120" s="132"/>
      <c r="VFP120" s="132"/>
      <c r="VFQ120" s="132"/>
      <c r="VFR120" s="132"/>
      <c r="VFS120" s="132"/>
      <c r="VFT120" s="132"/>
      <c r="VFU120" s="132"/>
      <c r="VFV120" s="132"/>
      <c r="VFW120" s="132"/>
      <c r="VFX120" s="132"/>
      <c r="VFY120" s="132"/>
      <c r="VFZ120" s="132"/>
      <c r="VGA120" s="132"/>
      <c r="VGB120" s="132"/>
      <c r="VGC120" s="132"/>
      <c r="VGD120" s="132"/>
      <c r="VGE120" s="132"/>
      <c r="VGF120" s="132"/>
      <c r="VGG120" s="132"/>
      <c r="VGH120" s="132"/>
      <c r="VGI120" s="132"/>
      <c r="VGJ120" s="132"/>
      <c r="VGK120" s="132"/>
      <c r="VGL120" s="132"/>
      <c r="VGM120" s="132"/>
      <c r="VGN120" s="132"/>
      <c r="VGO120" s="132"/>
      <c r="VGP120" s="132"/>
      <c r="VGQ120" s="132"/>
      <c r="VGR120" s="132"/>
      <c r="VGS120" s="132"/>
      <c r="VGT120" s="132"/>
      <c r="VGU120" s="132"/>
      <c r="VGV120" s="132"/>
      <c r="VGW120" s="132"/>
      <c r="VGX120" s="132"/>
      <c r="VGY120" s="132"/>
      <c r="VGZ120" s="132"/>
      <c r="VHA120" s="132"/>
      <c r="VHB120" s="132"/>
      <c r="VHC120" s="132"/>
      <c r="VHD120" s="132"/>
      <c r="VHE120" s="132"/>
      <c r="VHF120" s="132"/>
      <c r="VHG120" s="132"/>
      <c r="VHH120" s="132"/>
      <c r="VHI120" s="132"/>
      <c r="VHJ120" s="132"/>
      <c r="VHK120" s="132"/>
      <c r="VHL120" s="132"/>
      <c r="VHM120" s="132"/>
      <c r="VHN120" s="132"/>
      <c r="VHO120" s="132"/>
      <c r="VHP120" s="132"/>
      <c r="VHQ120" s="132"/>
      <c r="VHR120" s="132"/>
      <c r="VHS120" s="132"/>
      <c r="VHT120" s="132"/>
      <c r="VHU120" s="132"/>
      <c r="VHV120" s="132"/>
      <c r="VHW120" s="132"/>
      <c r="VHX120" s="132"/>
      <c r="VHY120" s="132"/>
      <c r="VHZ120" s="132"/>
      <c r="VIA120" s="132"/>
      <c r="VIB120" s="132"/>
      <c r="VIC120" s="132"/>
      <c r="VID120" s="132"/>
      <c r="VIE120" s="132"/>
      <c r="VIF120" s="132"/>
      <c r="VIG120" s="132"/>
      <c r="VIH120" s="132"/>
      <c r="VII120" s="132"/>
      <c r="VIJ120" s="132"/>
      <c r="VIK120" s="132"/>
      <c r="VIL120" s="132"/>
      <c r="VIM120" s="132"/>
      <c r="VIN120" s="132"/>
      <c r="VIO120" s="132"/>
      <c r="VIP120" s="132"/>
      <c r="VIQ120" s="132"/>
      <c r="VIR120" s="132"/>
      <c r="VIS120" s="132"/>
      <c r="VIT120" s="132"/>
      <c r="VIU120" s="132"/>
      <c r="VIV120" s="132"/>
      <c r="VIW120" s="132"/>
      <c r="VIX120" s="132"/>
      <c r="VIY120" s="132"/>
      <c r="VIZ120" s="132"/>
      <c r="VJA120" s="132"/>
      <c r="VJB120" s="132"/>
      <c r="VJC120" s="132"/>
      <c r="VJD120" s="132"/>
      <c r="VJE120" s="132"/>
      <c r="VJF120" s="132"/>
      <c r="VJG120" s="132"/>
      <c r="VJH120" s="132"/>
      <c r="VJI120" s="132"/>
      <c r="VJJ120" s="132"/>
      <c r="VJK120" s="132"/>
      <c r="VJL120" s="132"/>
      <c r="VJM120" s="132"/>
      <c r="VJN120" s="132"/>
      <c r="VJO120" s="132"/>
      <c r="VJP120" s="132"/>
      <c r="VJQ120" s="132"/>
      <c r="VJR120" s="132"/>
      <c r="VJS120" s="132"/>
      <c r="VJT120" s="132"/>
      <c r="VJU120" s="132"/>
      <c r="VJV120" s="132"/>
      <c r="VJW120" s="132"/>
      <c r="VJX120" s="132"/>
      <c r="VJY120" s="132"/>
      <c r="VJZ120" s="132"/>
      <c r="VKA120" s="132"/>
      <c r="VKB120" s="132"/>
      <c r="VKC120" s="132"/>
      <c r="VKD120" s="132"/>
      <c r="VKE120" s="132"/>
      <c r="VKF120" s="132"/>
      <c r="VKG120" s="132"/>
      <c r="VKH120" s="132"/>
      <c r="VKI120" s="132"/>
      <c r="VKJ120" s="132"/>
      <c r="VKK120" s="132"/>
      <c r="VKL120" s="132"/>
      <c r="VKM120" s="132"/>
      <c r="VKN120" s="132"/>
      <c r="VKO120" s="132"/>
      <c r="VKP120" s="132"/>
      <c r="VKQ120" s="132"/>
      <c r="VKR120" s="132"/>
      <c r="VKS120" s="132"/>
      <c r="VKT120" s="132"/>
      <c r="VKU120" s="132"/>
      <c r="VKV120" s="132"/>
      <c r="VKW120" s="132"/>
      <c r="VKX120" s="132"/>
      <c r="VKY120" s="132"/>
      <c r="VKZ120" s="132"/>
      <c r="VLA120" s="132"/>
      <c r="VLB120" s="132"/>
      <c r="VLC120" s="132"/>
      <c r="VLD120" s="132"/>
      <c r="VLE120" s="132"/>
      <c r="VLF120" s="132"/>
      <c r="VLG120" s="132"/>
      <c r="VLH120" s="132"/>
      <c r="VLI120" s="132"/>
      <c r="VLJ120" s="132"/>
      <c r="VLK120" s="132"/>
      <c r="VLL120" s="132"/>
      <c r="VLM120" s="132"/>
      <c r="VLN120" s="132"/>
      <c r="VLO120" s="132"/>
      <c r="VLP120" s="132"/>
      <c r="VLQ120" s="132"/>
      <c r="VLR120" s="132"/>
      <c r="VLS120" s="132"/>
      <c r="VLT120" s="132"/>
      <c r="VLU120" s="132"/>
      <c r="VLV120" s="132"/>
      <c r="VLW120" s="132"/>
      <c r="VLX120" s="132"/>
      <c r="VLY120" s="132"/>
      <c r="VLZ120" s="132"/>
      <c r="VMA120" s="132"/>
      <c r="VMB120" s="132"/>
      <c r="VMC120" s="132"/>
      <c r="VMD120" s="132"/>
      <c r="VME120" s="132"/>
      <c r="VMF120" s="132"/>
      <c r="VMG120" s="132"/>
      <c r="VMH120" s="132"/>
      <c r="VMI120" s="132"/>
      <c r="VMJ120" s="132"/>
      <c r="VMK120" s="132"/>
      <c r="VML120" s="132"/>
      <c r="VMM120" s="132"/>
      <c r="VMN120" s="132"/>
      <c r="VMO120" s="132"/>
      <c r="VMP120" s="132"/>
      <c r="VMQ120" s="132"/>
      <c r="VMR120" s="132"/>
      <c r="VMS120" s="132"/>
      <c r="VMT120" s="132"/>
      <c r="VMU120" s="132"/>
      <c r="VMV120" s="132"/>
      <c r="VMW120" s="132"/>
      <c r="VMX120" s="132"/>
      <c r="VMY120" s="132"/>
      <c r="VMZ120" s="132"/>
      <c r="VNA120" s="132"/>
      <c r="VNB120" s="132"/>
      <c r="VNC120" s="132"/>
      <c r="VND120" s="132"/>
      <c r="VNE120" s="132"/>
      <c r="VNF120" s="132"/>
      <c r="VNG120" s="132"/>
      <c r="VNH120" s="132"/>
      <c r="VNI120" s="132"/>
      <c r="VNJ120" s="132"/>
      <c r="VNK120" s="132"/>
      <c r="VNL120" s="132"/>
      <c r="VNM120" s="132"/>
      <c r="VNN120" s="132"/>
      <c r="VNO120" s="132"/>
      <c r="VNP120" s="132"/>
      <c r="VNQ120" s="132"/>
      <c r="VNR120" s="132"/>
      <c r="VNS120" s="132"/>
      <c r="VNT120" s="132"/>
      <c r="VNU120" s="132"/>
      <c r="VNV120" s="132"/>
      <c r="VNW120" s="132"/>
      <c r="VNX120" s="132"/>
      <c r="VNY120" s="132"/>
      <c r="VNZ120" s="132"/>
      <c r="VOA120" s="132"/>
      <c r="VOB120" s="132"/>
      <c r="VOC120" s="132"/>
      <c r="VOD120" s="132"/>
      <c r="VOE120" s="132"/>
      <c r="VOF120" s="132"/>
      <c r="VOG120" s="132"/>
      <c r="VOH120" s="132"/>
      <c r="VOI120" s="132"/>
      <c r="VOJ120" s="132"/>
      <c r="VOK120" s="132"/>
      <c r="VOL120" s="132"/>
      <c r="VOM120" s="132"/>
      <c r="VON120" s="132"/>
      <c r="VOO120" s="132"/>
      <c r="VOP120" s="132"/>
      <c r="VOQ120" s="132"/>
      <c r="VOR120" s="132"/>
      <c r="VOS120" s="132"/>
      <c r="VOT120" s="132"/>
      <c r="VOU120" s="132"/>
      <c r="VOV120" s="132"/>
      <c r="VOW120" s="132"/>
      <c r="VOX120" s="132"/>
      <c r="VOY120" s="132"/>
      <c r="VOZ120" s="132"/>
      <c r="VPA120" s="132"/>
      <c r="VPB120" s="132"/>
      <c r="VPC120" s="132"/>
      <c r="VPD120" s="132"/>
      <c r="VPE120" s="132"/>
      <c r="VPF120" s="132"/>
      <c r="VPG120" s="132"/>
      <c r="VPH120" s="132"/>
      <c r="VPI120" s="132"/>
      <c r="VPJ120" s="132"/>
      <c r="VPK120" s="132"/>
      <c r="VPL120" s="132"/>
      <c r="VPM120" s="132"/>
      <c r="VPN120" s="132"/>
      <c r="VPO120" s="132"/>
      <c r="VPP120" s="132"/>
      <c r="VPQ120" s="132"/>
      <c r="VPR120" s="132"/>
      <c r="VPS120" s="132"/>
      <c r="VPT120" s="132"/>
      <c r="VPU120" s="132"/>
      <c r="VPV120" s="132"/>
      <c r="VPW120" s="132"/>
      <c r="VPX120" s="132"/>
      <c r="VPY120" s="132"/>
      <c r="VPZ120" s="132"/>
      <c r="VQA120" s="132"/>
      <c r="VQB120" s="132"/>
      <c r="VQC120" s="132"/>
      <c r="VQD120" s="132"/>
      <c r="VQE120" s="132"/>
      <c r="VQF120" s="132"/>
      <c r="VQG120" s="132"/>
      <c r="VQH120" s="132"/>
      <c r="VQI120" s="132"/>
      <c r="VQJ120" s="132"/>
      <c r="VQK120" s="132"/>
      <c r="VQL120" s="132"/>
      <c r="VQM120" s="132"/>
      <c r="VQN120" s="132"/>
      <c r="VQO120" s="132"/>
      <c r="VQP120" s="132"/>
      <c r="VQQ120" s="132"/>
      <c r="VQR120" s="132"/>
      <c r="VQS120" s="132"/>
      <c r="VQT120" s="132"/>
      <c r="VQU120" s="132"/>
      <c r="VQV120" s="132"/>
      <c r="VQW120" s="132"/>
      <c r="VQX120" s="132"/>
      <c r="VQY120" s="132"/>
      <c r="VQZ120" s="132"/>
      <c r="VRA120" s="132"/>
      <c r="VRB120" s="132"/>
      <c r="VRC120" s="132"/>
      <c r="VRD120" s="132"/>
      <c r="VRE120" s="132"/>
      <c r="VRF120" s="132"/>
      <c r="VRG120" s="132"/>
      <c r="VRH120" s="132"/>
      <c r="VRI120" s="132"/>
      <c r="VRJ120" s="132"/>
      <c r="VRK120" s="132"/>
      <c r="VRL120" s="132"/>
      <c r="VRM120" s="132"/>
      <c r="VRN120" s="132"/>
      <c r="VRO120" s="132"/>
      <c r="VRP120" s="132"/>
      <c r="VRQ120" s="132"/>
      <c r="VRR120" s="132"/>
      <c r="VRS120" s="132"/>
      <c r="VRT120" s="132"/>
      <c r="VRU120" s="132"/>
      <c r="VRV120" s="132"/>
      <c r="VRW120" s="132"/>
      <c r="VRX120" s="132"/>
      <c r="VRY120" s="132"/>
      <c r="VRZ120" s="132"/>
      <c r="VSA120" s="132"/>
      <c r="VSB120" s="132"/>
      <c r="VSC120" s="132"/>
      <c r="VSD120" s="132"/>
      <c r="VSE120" s="132"/>
      <c r="VSF120" s="132"/>
      <c r="VSG120" s="132"/>
      <c r="VSH120" s="132"/>
      <c r="VSI120" s="132"/>
      <c r="VSJ120" s="132"/>
      <c r="VSK120" s="132"/>
      <c r="VSL120" s="132"/>
      <c r="VSM120" s="132"/>
      <c r="VSN120" s="132"/>
      <c r="VSO120" s="132"/>
      <c r="VSP120" s="132"/>
      <c r="VSQ120" s="132"/>
      <c r="VSR120" s="132"/>
      <c r="VSS120" s="132"/>
      <c r="VST120" s="132"/>
      <c r="VSU120" s="132"/>
      <c r="VSV120" s="132"/>
      <c r="VSW120" s="132"/>
      <c r="VSX120" s="132"/>
      <c r="VSY120" s="132"/>
      <c r="VSZ120" s="132"/>
      <c r="VTA120" s="132"/>
      <c r="VTB120" s="132"/>
      <c r="VTC120" s="132"/>
      <c r="VTD120" s="132"/>
      <c r="VTE120" s="132"/>
      <c r="VTF120" s="132"/>
      <c r="VTG120" s="132"/>
      <c r="VTH120" s="132"/>
      <c r="VTI120" s="132"/>
      <c r="VTJ120" s="132"/>
      <c r="VTK120" s="132"/>
      <c r="VTL120" s="132"/>
      <c r="VTM120" s="132"/>
      <c r="VTN120" s="132"/>
      <c r="VTO120" s="132"/>
      <c r="VTP120" s="132"/>
      <c r="VTQ120" s="132"/>
      <c r="VTR120" s="132"/>
      <c r="VTS120" s="132"/>
      <c r="VTT120" s="132"/>
      <c r="VTU120" s="132"/>
      <c r="VTV120" s="132"/>
      <c r="VTW120" s="132"/>
      <c r="VTX120" s="132"/>
      <c r="VTY120" s="132"/>
      <c r="VTZ120" s="132"/>
      <c r="VUA120" s="132"/>
      <c r="VUB120" s="132"/>
      <c r="VUC120" s="132"/>
      <c r="VUD120" s="132"/>
      <c r="VUE120" s="132"/>
      <c r="VUF120" s="132"/>
      <c r="VUG120" s="132"/>
      <c r="VUH120" s="132"/>
      <c r="VUI120" s="132"/>
      <c r="VUJ120" s="132"/>
      <c r="VUK120" s="132"/>
      <c r="VUL120" s="132"/>
      <c r="VUM120" s="132"/>
      <c r="VUN120" s="132"/>
      <c r="VUO120" s="132"/>
      <c r="VUP120" s="132"/>
      <c r="VUQ120" s="132"/>
      <c r="VUR120" s="132"/>
      <c r="VUS120" s="132"/>
      <c r="VUT120" s="132"/>
      <c r="VUU120" s="132"/>
      <c r="VUV120" s="132"/>
      <c r="VUW120" s="132"/>
      <c r="VUX120" s="132"/>
      <c r="VUY120" s="132"/>
      <c r="VUZ120" s="132"/>
      <c r="VVA120" s="132"/>
      <c r="VVB120" s="132"/>
      <c r="VVC120" s="132"/>
      <c r="VVD120" s="132"/>
      <c r="VVE120" s="132"/>
      <c r="VVF120" s="132"/>
      <c r="VVG120" s="132"/>
      <c r="VVH120" s="132"/>
      <c r="VVI120" s="132"/>
      <c r="VVJ120" s="132"/>
      <c r="VVK120" s="132"/>
      <c r="VVL120" s="132"/>
      <c r="VVM120" s="132"/>
      <c r="VVN120" s="132"/>
      <c r="VVO120" s="132"/>
      <c r="VVP120" s="132"/>
      <c r="VVQ120" s="132"/>
      <c r="VVR120" s="132"/>
      <c r="VVS120" s="132"/>
      <c r="VVT120" s="132"/>
      <c r="VVU120" s="132"/>
      <c r="VVV120" s="132"/>
      <c r="VVW120" s="132"/>
      <c r="VVX120" s="132"/>
      <c r="VVY120" s="132"/>
      <c r="VVZ120" s="132"/>
      <c r="VWA120" s="132"/>
      <c r="VWB120" s="132"/>
      <c r="VWC120" s="132"/>
      <c r="VWD120" s="132"/>
      <c r="VWE120" s="132"/>
      <c r="VWF120" s="132"/>
      <c r="VWG120" s="132"/>
      <c r="VWH120" s="132"/>
      <c r="VWI120" s="132"/>
      <c r="VWJ120" s="132"/>
      <c r="VWK120" s="132"/>
      <c r="VWL120" s="132"/>
      <c r="VWM120" s="132"/>
      <c r="VWN120" s="132"/>
      <c r="VWO120" s="132"/>
      <c r="VWP120" s="132"/>
      <c r="VWQ120" s="132"/>
      <c r="VWR120" s="132"/>
      <c r="VWS120" s="132"/>
      <c r="VWT120" s="132"/>
      <c r="VWU120" s="132"/>
      <c r="VWV120" s="132"/>
      <c r="VWW120" s="132"/>
      <c r="VWX120" s="132"/>
      <c r="VWY120" s="132"/>
      <c r="VWZ120" s="132"/>
      <c r="VXA120" s="132"/>
      <c r="VXB120" s="132"/>
      <c r="VXC120" s="132"/>
      <c r="VXD120" s="132"/>
      <c r="VXE120" s="132"/>
      <c r="VXF120" s="132"/>
      <c r="VXG120" s="132"/>
      <c r="VXH120" s="132"/>
      <c r="VXI120" s="132"/>
      <c r="VXJ120" s="132"/>
      <c r="VXK120" s="132"/>
      <c r="VXL120" s="132"/>
      <c r="VXM120" s="132"/>
      <c r="VXN120" s="132"/>
      <c r="VXO120" s="132"/>
      <c r="VXP120" s="132"/>
      <c r="VXQ120" s="132"/>
      <c r="VXR120" s="132"/>
      <c r="VXS120" s="132"/>
      <c r="VXT120" s="132"/>
      <c r="VXU120" s="132"/>
      <c r="VXV120" s="132"/>
      <c r="VXW120" s="132"/>
      <c r="VXX120" s="132"/>
      <c r="VXY120" s="132"/>
      <c r="VXZ120" s="132"/>
      <c r="VYA120" s="132"/>
      <c r="VYB120" s="132"/>
      <c r="VYC120" s="132"/>
      <c r="VYD120" s="132"/>
      <c r="VYE120" s="132"/>
      <c r="VYF120" s="132"/>
      <c r="VYG120" s="132"/>
      <c r="VYH120" s="132"/>
      <c r="VYI120" s="132"/>
      <c r="VYJ120" s="132"/>
      <c r="VYK120" s="132"/>
      <c r="VYL120" s="132"/>
      <c r="VYM120" s="132"/>
      <c r="VYN120" s="132"/>
      <c r="VYO120" s="132"/>
      <c r="VYP120" s="132"/>
      <c r="VYQ120" s="132"/>
      <c r="VYR120" s="132"/>
      <c r="VYS120" s="132"/>
      <c r="VYT120" s="132"/>
      <c r="VYU120" s="132"/>
      <c r="VYV120" s="132"/>
      <c r="VYW120" s="132"/>
      <c r="VYX120" s="132"/>
      <c r="VYY120" s="132"/>
      <c r="VYZ120" s="132"/>
      <c r="VZA120" s="132"/>
      <c r="VZB120" s="132"/>
      <c r="VZC120" s="132"/>
      <c r="VZD120" s="132"/>
      <c r="VZE120" s="132"/>
      <c r="VZF120" s="132"/>
      <c r="VZG120" s="132"/>
      <c r="VZH120" s="132"/>
      <c r="VZI120" s="132"/>
      <c r="VZJ120" s="132"/>
      <c r="VZK120" s="132"/>
      <c r="VZL120" s="132"/>
      <c r="VZM120" s="132"/>
      <c r="VZN120" s="132"/>
      <c r="VZO120" s="132"/>
      <c r="VZP120" s="132"/>
      <c r="VZQ120" s="132"/>
      <c r="VZR120" s="132"/>
      <c r="VZS120" s="132"/>
      <c r="VZT120" s="132"/>
      <c r="VZU120" s="132"/>
      <c r="VZV120" s="132"/>
      <c r="VZW120" s="132"/>
      <c r="VZX120" s="132"/>
      <c r="VZY120" s="132"/>
      <c r="VZZ120" s="132"/>
      <c r="WAA120" s="132"/>
      <c r="WAB120" s="132"/>
      <c r="WAC120" s="132"/>
      <c r="WAD120" s="132"/>
      <c r="WAE120" s="132"/>
      <c r="WAF120" s="132"/>
      <c r="WAG120" s="132"/>
      <c r="WAH120" s="132"/>
      <c r="WAI120" s="132"/>
      <c r="WAJ120" s="132"/>
      <c r="WAK120" s="132"/>
      <c r="WAL120" s="132"/>
      <c r="WAM120" s="132"/>
      <c r="WAN120" s="132"/>
      <c r="WAO120" s="132"/>
      <c r="WAP120" s="132"/>
      <c r="WAQ120" s="132"/>
      <c r="WAR120" s="132"/>
      <c r="WAS120" s="132"/>
      <c r="WAT120" s="132"/>
      <c r="WAU120" s="132"/>
      <c r="WAV120" s="132"/>
      <c r="WAW120" s="132"/>
      <c r="WAX120" s="132"/>
      <c r="WAY120" s="132"/>
      <c r="WAZ120" s="132"/>
      <c r="WBA120" s="132"/>
      <c r="WBB120" s="132"/>
      <c r="WBC120" s="132"/>
      <c r="WBD120" s="132"/>
      <c r="WBE120" s="132"/>
      <c r="WBF120" s="132"/>
      <c r="WBG120" s="132"/>
      <c r="WBH120" s="132"/>
      <c r="WBI120" s="132"/>
      <c r="WBJ120" s="132"/>
      <c r="WBK120" s="132"/>
      <c r="WBL120" s="132"/>
      <c r="WBM120" s="132"/>
      <c r="WBN120" s="132"/>
      <c r="WBO120" s="132"/>
      <c r="WBP120" s="132"/>
      <c r="WBQ120" s="132"/>
      <c r="WBR120" s="132"/>
      <c r="WBS120" s="132"/>
      <c r="WBT120" s="132"/>
      <c r="WBU120" s="132"/>
      <c r="WBV120" s="132"/>
      <c r="WBW120" s="132"/>
      <c r="WBX120" s="132"/>
      <c r="WBY120" s="132"/>
      <c r="WBZ120" s="132"/>
      <c r="WCA120" s="132"/>
      <c r="WCB120" s="132"/>
      <c r="WCC120" s="132"/>
      <c r="WCD120" s="132"/>
      <c r="WCE120" s="132"/>
      <c r="WCF120" s="132"/>
      <c r="WCG120" s="132"/>
      <c r="WCH120" s="132"/>
      <c r="WCI120" s="132"/>
      <c r="WCJ120" s="132"/>
      <c r="WCK120" s="132"/>
      <c r="WCL120" s="132"/>
      <c r="WCM120" s="132"/>
      <c r="WCN120" s="132"/>
      <c r="WCO120" s="132"/>
      <c r="WCP120" s="132"/>
      <c r="WCQ120" s="132"/>
      <c r="WCR120" s="132"/>
      <c r="WCS120" s="132"/>
      <c r="WCT120" s="132"/>
      <c r="WCU120" s="132"/>
      <c r="WCV120" s="132"/>
      <c r="WCW120" s="132"/>
      <c r="WCX120" s="132"/>
      <c r="WCY120" s="132"/>
      <c r="WCZ120" s="132"/>
      <c r="WDA120" s="132"/>
      <c r="WDB120" s="132"/>
      <c r="WDC120" s="132"/>
      <c r="WDD120" s="132"/>
      <c r="WDE120" s="132"/>
      <c r="WDF120" s="132"/>
      <c r="WDG120" s="132"/>
      <c r="WDH120" s="132"/>
      <c r="WDI120" s="132"/>
      <c r="WDJ120" s="132"/>
      <c r="WDK120" s="132"/>
      <c r="WDL120" s="132"/>
      <c r="WDM120" s="132"/>
      <c r="WDN120" s="132"/>
      <c r="WDO120" s="132"/>
      <c r="WDP120" s="132"/>
      <c r="WDQ120" s="132"/>
      <c r="WDR120" s="132"/>
      <c r="WDS120" s="132"/>
      <c r="WDT120" s="132"/>
      <c r="WDU120" s="132"/>
      <c r="WDV120" s="132"/>
      <c r="WDW120" s="132"/>
      <c r="WDX120" s="132"/>
      <c r="WDY120" s="132"/>
      <c r="WDZ120" s="132"/>
      <c r="WEA120" s="132"/>
      <c r="WEB120" s="132"/>
      <c r="WEC120" s="132"/>
      <c r="WED120" s="132"/>
      <c r="WEE120" s="132"/>
      <c r="WEF120" s="132"/>
      <c r="WEG120" s="132"/>
      <c r="WEH120" s="132"/>
      <c r="WEI120" s="132"/>
      <c r="WEJ120" s="132"/>
      <c r="WEK120" s="132"/>
      <c r="WEL120" s="132"/>
      <c r="WEM120" s="132"/>
      <c r="WEN120" s="132"/>
      <c r="WEO120" s="132"/>
      <c r="WEP120" s="132"/>
      <c r="WEQ120" s="132"/>
      <c r="WER120" s="132"/>
      <c r="WES120" s="132"/>
      <c r="WET120" s="132"/>
      <c r="WEU120" s="132"/>
      <c r="WEV120" s="132"/>
      <c r="WEW120" s="132"/>
      <c r="WEX120" s="132"/>
      <c r="WEY120" s="132"/>
      <c r="WEZ120" s="132"/>
      <c r="WFA120" s="132"/>
      <c r="WFB120" s="132"/>
      <c r="WFC120" s="132"/>
      <c r="WFD120" s="132"/>
      <c r="WFE120" s="132"/>
      <c r="WFF120" s="132"/>
      <c r="WFG120" s="132"/>
      <c r="WFH120" s="132"/>
      <c r="WFI120" s="132"/>
      <c r="WFJ120" s="132"/>
      <c r="WFK120" s="132"/>
      <c r="WFL120" s="132"/>
      <c r="WFM120" s="132"/>
      <c r="WFN120" s="132"/>
      <c r="WFO120" s="132"/>
      <c r="WFP120" s="132"/>
      <c r="WFQ120" s="132"/>
      <c r="WFR120" s="132"/>
      <c r="WFS120" s="132"/>
      <c r="WFT120" s="132"/>
      <c r="WFU120" s="132"/>
      <c r="WFV120" s="132"/>
      <c r="WFW120" s="132"/>
      <c r="WFX120" s="132"/>
      <c r="WFY120" s="132"/>
      <c r="WFZ120" s="132"/>
      <c r="WGA120" s="132"/>
      <c r="WGB120" s="132"/>
      <c r="WGC120" s="132"/>
      <c r="WGD120" s="132"/>
      <c r="WGE120" s="132"/>
      <c r="WGF120" s="132"/>
      <c r="WGG120" s="132"/>
      <c r="WGH120" s="132"/>
      <c r="WGI120" s="132"/>
      <c r="WGJ120" s="132"/>
      <c r="WGK120" s="132"/>
      <c r="WGL120" s="132"/>
      <c r="WGM120" s="132"/>
      <c r="WGN120" s="132"/>
      <c r="WGO120" s="132"/>
      <c r="WGP120" s="132"/>
      <c r="WGQ120" s="132"/>
      <c r="WGR120" s="132"/>
      <c r="WGS120" s="132"/>
      <c r="WGT120" s="132"/>
      <c r="WGU120" s="132"/>
      <c r="WGV120" s="132"/>
      <c r="WGW120" s="132"/>
      <c r="WGX120" s="132"/>
      <c r="WGY120" s="132"/>
      <c r="WGZ120" s="132"/>
      <c r="WHA120" s="132"/>
      <c r="WHB120" s="132"/>
      <c r="WHC120" s="132"/>
      <c r="WHD120" s="132"/>
      <c r="WHE120" s="132"/>
      <c r="WHF120" s="132"/>
      <c r="WHG120" s="132"/>
      <c r="WHH120" s="132"/>
      <c r="WHI120" s="132"/>
      <c r="WHJ120" s="132"/>
      <c r="WHK120" s="132"/>
      <c r="WHL120" s="132"/>
      <c r="WHM120" s="132"/>
      <c r="WHN120" s="132"/>
      <c r="WHO120" s="132"/>
      <c r="WHP120" s="132"/>
      <c r="WHQ120" s="132"/>
      <c r="WHR120" s="132"/>
      <c r="WHS120" s="132"/>
      <c r="WHT120" s="132"/>
      <c r="WHU120" s="132"/>
      <c r="WHV120" s="132"/>
      <c r="WHW120" s="132"/>
      <c r="WHX120" s="132"/>
      <c r="WHY120" s="132"/>
      <c r="WHZ120" s="132"/>
      <c r="WIA120" s="132"/>
      <c r="WIB120" s="132"/>
      <c r="WIC120" s="132"/>
      <c r="WID120" s="132"/>
      <c r="WIE120" s="132"/>
      <c r="WIF120" s="132"/>
      <c r="WIG120" s="132"/>
      <c r="WIH120" s="132"/>
      <c r="WII120" s="132"/>
      <c r="WIJ120" s="132"/>
      <c r="WIK120" s="132"/>
      <c r="WIL120" s="132"/>
      <c r="WIM120" s="132"/>
      <c r="WIN120" s="132"/>
      <c r="WIO120" s="132"/>
      <c r="WIP120" s="132"/>
      <c r="WIQ120" s="132"/>
      <c r="WIR120" s="132"/>
      <c r="WIS120" s="132"/>
      <c r="WIT120" s="132"/>
      <c r="WIU120" s="132"/>
      <c r="WIV120" s="132"/>
      <c r="WIW120" s="132"/>
      <c r="WIX120" s="132"/>
      <c r="WIY120" s="132"/>
      <c r="WIZ120" s="132"/>
      <c r="WJA120" s="132"/>
      <c r="WJB120" s="132"/>
      <c r="WJC120" s="132"/>
      <c r="WJD120" s="132"/>
      <c r="WJE120" s="132"/>
      <c r="WJF120" s="132"/>
      <c r="WJG120" s="132"/>
      <c r="WJH120" s="132"/>
      <c r="WJI120" s="132"/>
      <c r="WJJ120" s="132"/>
      <c r="WJK120" s="132"/>
      <c r="WJL120" s="132"/>
      <c r="WJM120" s="132"/>
      <c r="WJN120" s="132"/>
      <c r="WJO120" s="132"/>
      <c r="WJP120" s="132"/>
      <c r="WJQ120" s="132"/>
      <c r="WJR120" s="132"/>
      <c r="WJS120" s="132"/>
      <c r="WJT120" s="132"/>
      <c r="WJU120" s="132"/>
      <c r="WJV120" s="132"/>
      <c r="WJW120" s="132"/>
      <c r="WJX120" s="132"/>
      <c r="WJY120" s="132"/>
      <c r="WJZ120" s="132"/>
      <c r="WKA120" s="132"/>
      <c r="WKB120" s="132"/>
      <c r="WKC120" s="132"/>
      <c r="WKD120" s="132"/>
      <c r="WKE120" s="132"/>
      <c r="WKF120" s="132"/>
      <c r="WKG120" s="132"/>
      <c r="WKH120" s="132"/>
      <c r="WKI120" s="132"/>
      <c r="WKJ120" s="132"/>
      <c r="WKK120" s="132"/>
      <c r="WKL120" s="132"/>
      <c r="WKM120" s="132"/>
      <c r="WKN120" s="132"/>
      <c r="WKO120" s="132"/>
      <c r="WKP120" s="132"/>
      <c r="WKQ120" s="132"/>
      <c r="WKR120" s="132"/>
      <c r="WKS120" s="132"/>
      <c r="WKT120" s="132"/>
      <c r="WKU120" s="132"/>
      <c r="WKV120" s="132"/>
      <c r="WKW120" s="132"/>
      <c r="WKX120" s="132"/>
      <c r="WKY120" s="132"/>
      <c r="WKZ120" s="132"/>
      <c r="WLA120" s="132"/>
      <c r="WLB120" s="132"/>
      <c r="WLC120" s="132"/>
      <c r="WLD120" s="132"/>
      <c r="WLE120" s="132"/>
      <c r="WLF120" s="132"/>
      <c r="WLG120" s="132"/>
      <c r="WLH120" s="132"/>
      <c r="WLI120" s="132"/>
      <c r="WLJ120" s="132"/>
      <c r="WLK120" s="132"/>
      <c r="WLL120" s="132"/>
      <c r="WLM120" s="132"/>
      <c r="WLN120" s="132"/>
      <c r="WLO120" s="132"/>
      <c r="WLP120" s="132"/>
      <c r="WLQ120" s="132"/>
      <c r="WLR120" s="132"/>
      <c r="WLS120" s="132"/>
      <c r="WLT120" s="132"/>
      <c r="WLU120" s="132"/>
      <c r="WLV120" s="132"/>
      <c r="WLW120" s="132"/>
      <c r="WLX120" s="132"/>
      <c r="WLY120" s="132"/>
      <c r="WLZ120" s="132"/>
      <c r="WMA120" s="132"/>
      <c r="WMB120" s="132"/>
      <c r="WMC120" s="132"/>
      <c r="WMD120" s="132"/>
      <c r="WME120" s="132"/>
      <c r="WMF120" s="132"/>
      <c r="WMG120" s="132"/>
      <c r="WMH120" s="132"/>
      <c r="WMI120" s="132"/>
      <c r="WMJ120" s="132"/>
      <c r="WMK120" s="132"/>
      <c r="WML120" s="132"/>
      <c r="WMM120" s="132"/>
      <c r="WMN120" s="132"/>
      <c r="WMO120" s="132"/>
      <c r="WMP120" s="132"/>
      <c r="WMQ120" s="132"/>
      <c r="WMR120" s="132"/>
      <c r="WMS120" s="132"/>
      <c r="WMT120" s="132"/>
      <c r="WMU120" s="132"/>
      <c r="WMV120" s="132"/>
      <c r="WMW120" s="132"/>
      <c r="WMX120" s="132"/>
      <c r="WMY120" s="132"/>
      <c r="WMZ120" s="132"/>
      <c r="WNA120" s="132"/>
      <c r="WNB120" s="132"/>
      <c r="WNC120" s="132"/>
      <c r="WND120" s="132"/>
      <c r="WNE120" s="132"/>
      <c r="WNF120" s="132"/>
      <c r="WNG120" s="132"/>
      <c r="WNH120" s="132"/>
      <c r="WNI120" s="132"/>
      <c r="WNJ120" s="132"/>
      <c r="WNK120" s="132"/>
      <c r="WNL120" s="132"/>
      <c r="WNM120" s="132"/>
      <c r="WNN120" s="132"/>
      <c r="WNO120" s="132"/>
      <c r="WNP120" s="132"/>
      <c r="WNQ120" s="132"/>
      <c r="WNR120" s="132"/>
      <c r="WNS120" s="132"/>
      <c r="WNT120" s="132"/>
      <c r="WNU120" s="132"/>
      <c r="WNV120" s="132"/>
      <c r="WNW120" s="132"/>
      <c r="WNX120" s="132"/>
      <c r="WNY120" s="132"/>
      <c r="WNZ120" s="132"/>
      <c r="WOA120" s="132"/>
      <c r="WOB120" s="132"/>
      <c r="WOC120" s="132"/>
      <c r="WOD120" s="132"/>
      <c r="WOE120" s="132"/>
      <c r="WOF120" s="132"/>
      <c r="WOG120" s="132"/>
      <c r="WOH120" s="132"/>
      <c r="WOI120" s="132"/>
      <c r="WOJ120" s="132"/>
      <c r="WOK120" s="132"/>
      <c r="WOL120" s="132"/>
      <c r="WOM120" s="132"/>
      <c r="WON120" s="132"/>
      <c r="WOO120" s="132"/>
      <c r="WOP120" s="132"/>
      <c r="WOQ120" s="132"/>
      <c r="WOR120" s="132"/>
      <c r="WOS120" s="132"/>
      <c r="WOT120" s="132"/>
      <c r="WOU120" s="132"/>
      <c r="WOV120" s="132"/>
      <c r="WOW120" s="132"/>
      <c r="WOX120" s="132"/>
      <c r="WOY120" s="132"/>
      <c r="WOZ120" s="132"/>
      <c r="WPA120" s="132"/>
      <c r="WPB120" s="132"/>
      <c r="WPC120" s="132"/>
      <c r="WPD120" s="132"/>
      <c r="WPE120" s="132"/>
      <c r="WPF120" s="132"/>
      <c r="WPG120" s="132"/>
      <c r="WPH120" s="132"/>
      <c r="WPI120" s="132"/>
      <c r="WPJ120" s="132"/>
      <c r="WPK120" s="132"/>
      <c r="WPL120" s="132"/>
      <c r="WPM120" s="132"/>
      <c r="WPN120" s="132"/>
      <c r="WPO120" s="132"/>
      <c r="WPP120" s="132"/>
      <c r="WPQ120" s="132"/>
      <c r="WPR120" s="132"/>
      <c r="WPS120" s="132"/>
      <c r="WPT120" s="132"/>
      <c r="WPU120" s="132"/>
      <c r="WPV120" s="132"/>
      <c r="WPW120" s="132"/>
      <c r="WPX120" s="132"/>
      <c r="WPY120" s="132"/>
      <c r="WPZ120" s="132"/>
      <c r="WQA120" s="132"/>
      <c r="WQB120" s="132"/>
      <c r="WQC120" s="132"/>
      <c r="WQD120" s="132"/>
      <c r="WQE120" s="132"/>
      <c r="WQF120" s="132"/>
      <c r="WQG120" s="132"/>
      <c r="WQH120" s="132"/>
      <c r="WQI120" s="132"/>
      <c r="WQJ120" s="132"/>
      <c r="WQK120" s="132"/>
      <c r="WQL120" s="132"/>
      <c r="WQM120" s="132"/>
      <c r="WQN120" s="132"/>
      <c r="WQO120" s="132"/>
      <c r="WQP120" s="132"/>
      <c r="WQQ120" s="132"/>
      <c r="WQR120" s="132"/>
      <c r="WQS120" s="132"/>
      <c r="WQT120" s="132"/>
      <c r="WQU120" s="132"/>
      <c r="WQV120" s="132"/>
      <c r="WQW120" s="132"/>
      <c r="WQX120" s="132"/>
      <c r="WQY120" s="132"/>
      <c r="WQZ120" s="132"/>
      <c r="WRA120" s="132"/>
      <c r="WRB120" s="132"/>
      <c r="WRC120" s="132"/>
      <c r="WRD120" s="132"/>
      <c r="WRE120" s="132"/>
      <c r="WRF120" s="132"/>
      <c r="WRG120" s="132"/>
      <c r="WRH120" s="132"/>
      <c r="WRI120" s="132"/>
      <c r="WRJ120" s="132"/>
      <c r="WRK120" s="132"/>
      <c r="WRL120" s="132"/>
      <c r="WRM120" s="132"/>
      <c r="WRN120" s="132"/>
      <c r="WRO120" s="132"/>
      <c r="WRP120" s="132"/>
      <c r="WRQ120" s="132"/>
      <c r="WRR120" s="132"/>
      <c r="WRS120" s="132"/>
      <c r="WRT120" s="132"/>
      <c r="WRU120" s="132"/>
      <c r="WRV120" s="132"/>
      <c r="WRW120" s="132"/>
      <c r="WRX120" s="132"/>
      <c r="WRY120" s="132"/>
      <c r="WRZ120" s="132"/>
      <c r="WSA120" s="132"/>
      <c r="WSB120" s="132"/>
      <c r="WSC120" s="132"/>
      <c r="WSD120" s="132"/>
      <c r="WSE120" s="132"/>
      <c r="WSF120" s="132"/>
      <c r="WSG120" s="132"/>
      <c r="WSH120" s="132"/>
      <c r="WSI120" s="132"/>
      <c r="WSJ120" s="132"/>
      <c r="WSK120" s="132"/>
      <c r="WSL120" s="132"/>
      <c r="WSM120" s="132"/>
      <c r="WSN120" s="132"/>
      <c r="WSO120" s="132"/>
      <c r="WSP120" s="132"/>
      <c r="WSQ120" s="132"/>
      <c r="WSR120" s="132"/>
      <c r="WSS120" s="132"/>
      <c r="WST120" s="132"/>
      <c r="WSU120" s="132"/>
      <c r="WSV120" s="132"/>
      <c r="WSW120" s="132"/>
      <c r="WSX120" s="132"/>
      <c r="WSY120" s="132"/>
      <c r="WSZ120" s="132"/>
      <c r="WTA120" s="132"/>
      <c r="WTB120" s="132"/>
      <c r="WTC120" s="132"/>
      <c r="WTD120" s="132"/>
      <c r="WTE120" s="132"/>
      <c r="WTF120" s="132"/>
      <c r="WTG120" s="132"/>
      <c r="WTH120" s="132"/>
      <c r="WTI120" s="132"/>
      <c r="WTJ120" s="132"/>
      <c r="WTK120" s="132"/>
      <c r="WTL120" s="132"/>
      <c r="WTM120" s="132"/>
      <c r="WTN120" s="132"/>
      <c r="WTO120" s="132"/>
      <c r="WTP120" s="132"/>
      <c r="WTQ120" s="132"/>
      <c r="WTR120" s="132"/>
      <c r="WTS120" s="132"/>
      <c r="WTT120" s="132"/>
      <c r="WTU120" s="132"/>
      <c r="WTV120" s="132"/>
      <c r="WTW120" s="132"/>
      <c r="WTX120" s="132"/>
      <c r="WTY120" s="132"/>
      <c r="WTZ120" s="132"/>
      <c r="WUA120" s="132"/>
      <c r="WUB120" s="132"/>
      <c r="WUC120" s="132"/>
      <c r="WUD120" s="132"/>
      <c r="WUE120" s="132"/>
      <c r="WUF120" s="132"/>
      <c r="WUG120" s="132"/>
      <c r="WUH120" s="132"/>
      <c r="WUI120" s="132"/>
      <c r="WUJ120" s="132"/>
      <c r="WUK120" s="132"/>
      <c r="WUL120" s="132"/>
      <c r="WUM120" s="132"/>
      <c r="WUN120" s="132"/>
      <c r="WUO120" s="132"/>
      <c r="WUP120" s="132"/>
      <c r="WUQ120" s="132"/>
      <c r="WUR120" s="132"/>
      <c r="WUS120" s="132"/>
      <c r="WUT120" s="132"/>
      <c r="WUU120" s="132"/>
      <c r="WUV120" s="132"/>
      <c r="WUW120" s="132"/>
      <c r="WUX120" s="132"/>
      <c r="WUY120" s="132"/>
      <c r="WUZ120" s="132"/>
      <c r="WVA120" s="132"/>
      <c r="WVB120" s="132"/>
      <c r="WVC120" s="132"/>
      <c r="WVD120" s="132"/>
      <c r="WVE120" s="132"/>
      <c r="WVF120" s="132"/>
      <c r="WVG120" s="132"/>
      <c r="WVH120" s="132"/>
      <c r="WVI120" s="132"/>
      <c r="WVJ120" s="132"/>
      <c r="WVK120" s="132"/>
      <c r="WVL120" s="132"/>
      <c r="WVM120" s="132"/>
      <c r="WVN120" s="132"/>
      <c r="WVO120" s="132"/>
      <c r="WVP120" s="132"/>
      <c r="WVQ120" s="132"/>
      <c r="WVR120" s="132"/>
      <c r="WVS120" s="132"/>
      <c r="WVT120" s="132"/>
      <c r="WVU120" s="132"/>
      <c r="WVV120" s="132"/>
      <c r="WVW120" s="132"/>
      <c r="WVX120" s="132"/>
      <c r="WVY120" s="132"/>
      <c r="WVZ120" s="132"/>
      <c r="WWA120" s="132"/>
      <c r="WWB120" s="132"/>
      <c r="WWC120" s="132"/>
      <c r="WWD120" s="132"/>
      <c r="WWE120" s="132"/>
      <c r="WWF120" s="132"/>
      <c r="WWG120" s="132"/>
      <c r="WWH120" s="132"/>
      <c r="WWI120" s="132"/>
      <c r="WWJ120" s="132"/>
      <c r="WWK120" s="132"/>
      <c r="WWL120" s="132"/>
      <c r="WWM120" s="132"/>
      <c r="WWN120" s="132"/>
      <c r="WWO120" s="132"/>
      <c r="WWP120" s="132"/>
      <c r="WWQ120" s="132"/>
      <c r="WWR120" s="132"/>
      <c r="WWS120" s="132"/>
      <c r="WWT120" s="132"/>
      <c r="WWU120" s="132"/>
      <c r="WWV120" s="132"/>
      <c r="WWW120" s="132"/>
      <c r="WWX120" s="132"/>
      <c r="WWY120" s="132"/>
      <c r="WWZ120" s="132"/>
      <c r="WXA120" s="132"/>
      <c r="WXB120" s="132"/>
      <c r="WXC120" s="132"/>
      <c r="WXD120" s="132"/>
      <c r="WXE120" s="132"/>
      <c r="WXF120" s="132"/>
      <c r="WXG120" s="132"/>
      <c r="WXH120" s="132"/>
      <c r="WXI120" s="132"/>
      <c r="WXJ120" s="132"/>
      <c r="WXK120" s="132"/>
      <c r="WXL120" s="132"/>
      <c r="WXM120" s="132"/>
      <c r="WXN120" s="132"/>
      <c r="WXO120" s="132"/>
      <c r="WXP120" s="132"/>
      <c r="WXQ120" s="132"/>
      <c r="WXR120" s="132"/>
      <c r="WXS120" s="132"/>
      <c r="WXT120" s="132"/>
      <c r="WXU120" s="132"/>
      <c r="WXV120" s="132"/>
      <c r="WXW120" s="132"/>
      <c r="WXX120" s="132"/>
      <c r="WXY120" s="132"/>
      <c r="WXZ120" s="132"/>
      <c r="WYA120" s="132"/>
      <c r="WYB120" s="132"/>
      <c r="WYC120" s="132"/>
      <c r="WYD120" s="132"/>
      <c r="WYE120" s="132"/>
      <c r="WYF120" s="132"/>
      <c r="WYG120" s="132"/>
      <c r="WYH120" s="132"/>
      <c r="WYI120" s="132"/>
      <c r="WYJ120" s="132"/>
      <c r="WYK120" s="132"/>
      <c r="WYL120" s="132"/>
      <c r="WYM120" s="132"/>
      <c r="WYN120" s="132"/>
      <c r="WYO120" s="132"/>
      <c r="WYP120" s="132"/>
      <c r="WYQ120" s="132"/>
      <c r="WYR120" s="132"/>
      <c r="WYS120" s="132"/>
      <c r="WYT120" s="132"/>
      <c r="WYU120" s="132"/>
      <c r="WYV120" s="132"/>
      <c r="WYW120" s="132"/>
      <c r="WYX120" s="132"/>
      <c r="WYY120" s="132"/>
      <c r="WYZ120" s="132"/>
      <c r="WZA120" s="132"/>
      <c r="WZB120" s="132"/>
      <c r="WZC120" s="132"/>
      <c r="WZD120" s="132"/>
      <c r="WZE120" s="132"/>
      <c r="WZF120" s="132"/>
      <c r="WZG120" s="132"/>
      <c r="WZH120" s="132"/>
      <c r="WZI120" s="132"/>
      <c r="WZJ120" s="132"/>
      <c r="WZK120" s="132"/>
      <c r="WZL120" s="132"/>
      <c r="WZM120" s="132"/>
      <c r="WZN120" s="132"/>
      <c r="WZO120" s="132"/>
      <c r="WZP120" s="132"/>
      <c r="WZQ120" s="132"/>
      <c r="WZR120" s="132"/>
      <c r="WZS120" s="132"/>
      <c r="WZT120" s="132"/>
      <c r="WZU120" s="132"/>
      <c r="WZV120" s="132"/>
      <c r="WZW120" s="132"/>
      <c r="WZX120" s="132"/>
      <c r="WZY120" s="132"/>
      <c r="WZZ120" s="132"/>
      <c r="XAA120" s="132"/>
      <c r="XAB120" s="132"/>
      <c r="XAC120" s="132"/>
      <c r="XAD120" s="132"/>
      <c r="XAE120" s="132"/>
      <c r="XAF120" s="132"/>
      <c r="XAG120" s="132"/>
      <c r="XAH120" s="132"/>
      <c r="XAI120" s="132"/>
      <c r="XAJ120" s="132"/>
      <c r="XAK120" s="132"/>
      <c r="XAL120" s="132"/>
      <c r="XAM120" s="132"/>
      <c r="XAN120" s="132"/>
      <c r="XAO120" s="132"/>
      <c r="XAP120" s="132"/>
      <c r="XAQ120" s="132"/>
      <c r="XAR120" s="132"/>
      <c r="XAS120" s="132"/>
      <c r="XAT120" s="132"/>
      <c r="XAU120" s="132"/>
      <c r="XAV120" s="132"/>
      <c r="XAW120" s="132"/>
      <c r="XAX120" s="132"/>
      <c r="XAY120" s="132"/>
      <c r="XAZ120" s="132"/>
      <c r="XBA120" s="132"/>
      <c r="XBB120" s="132"/>
      <c r="XBC120" s="132"/>
      <c r="XBD120" s="132"/>
      <c r="XBE120" s="132"/>
      <c r="XBF120" s="132"/>
      <c r="XBG120" s="132"/>
      <c r="XBH120" s="132"/>
      <c r="XBI120" s="132"/>
      <c r="XBJ120" s="132"/>
      <c r="XBK120" s="132"/>
      <c r="XBL120" s="132"/>
      <c r="XBM120" s="132"/>
      <c r="XBN120" s="132"/>
      <c r="XBO120" s="132"/>
      <c r="XBP120" s="132"/>
      <c r="XBQ120" s="132"/>
      <c r="XBR120" s="132"/>
      <c r="XBS120" s="132"/>
      <c r="XBT120" s="132"/>
      <c r="XBU120" s="132"/>
      <c r="XBV120" s="132"/>
      <c r="XBW120" s="132"/>
      <c r="XBX120" s="132"/>
      <c r="XBY120" s="132"/>
      <c r="XBZ120" s="132"/>
      <c r="XCA120" s="132"/>
      <c r="XCB120" s="132"/>
      <c r="XCC120" s="132"/>
      <c r="XCD120" s="132"/>
      <c r="XCE120" s="132"/>
      <c r="XCF120" s="132"/>
      <c r="XCG120" s="132"/>
      <c r="XCH120" s="132"/>
      <c r="XCI120" s="132"/>
      <c r="XCJ120" s="132"/>
      <c r="XCK120" s="132"/>
      <c r="XCL120" s="132"/>
      <c r="XCM120" s="132"/>
      <c r="XCN120" s="132"/>
      <c r="XCO120" s="132"/>
      <c r="XCP120" s="132"/>
      <c r="XCQ120" s="132"/>
      <c r="XCR120" s="132"/>
      <c r="XCS120" s="132"/>
      <c r="XCT120" s="132"/>
      <c r="XCU120" s="132"/>
      <c r="XCV120" s="132"/>
      <c r="XCW120" s="132"/>
      <c r="XCX120" s="132"/>
      <c r="XCY120" s="132"/>
      <c r="XCZ120" s="132"/>
      <c r="XDA120" s="132"/>
      <c r="XDB120" s="132"/>
      <c r="XDC120" s="132"/>
      <c r="XDD120" s="132"/>
      <c r="XDE120" s="132"/>
      <c r="XDF120" s="132"/>
      <c r="XDG120" s="132"/>
      <c r="XDH120" s="132"/>
      <c r="XDI120" s="132"/>
      <c r="XDJ120" s="132"/>
      <c r="XDK120" s="132"/>
      <c r="XDL120" s="132"/>
      <c r="XDM120" s="132"/>
      <c r="XDN120" s="132"/>
      <c r="XDO120" s="132"/>
      <c r="XDP120" s="132"/>
      <c r="XDQ120" s="132"/>
      <c r="XDR120" s="132"/>
      <c r="XDS120" s="132"/>
      <c r="XDT120" s="132"/>
      <c r="XDU120" s="132"/>
      <c r="XDV120" s="132"/>
      <c r="XDW120" s="132"/>
      <c r="XDX120" s="132"/>
      <c r="XDY120" s="132"/>
      <c r="XDZ120" s="132"/>
      <c r="XEA120" s="132"/>
      <c r="XEB120" s="132"/>
      <c r="XEC120" s="132"/>
      <c r="XED120" s="132"/>
      <c r="XEE120" s="132"/>
      <c r="XEF120" s="132"/>
      <c r="XEG120" s="132"/>
      <c r="XEH120" s="132"/>
      <c r="XEI120" s="132"/>
      <c r="XEJ120" s="132"/>
      <c r="XEK120" s="132"/>
      <c r="XEL120" s="132"/>
      <c r="XEM120" s="132"/>
      <c r="XEN120" s="132"/>
      <c r="XEO120" s="132"/>
      <c r="XEP120" s="132"/>
      <c r="XEQ120" s="132"/>
      <c r="XER120" s="132"/>
      <c r="XES120" s="132"/>
      <c r="XET120" s="132"/>
      <c r="XEU120" s="132"/>
      <c r="XEV120" s="132"/>
      <c r="XEW120" s="132"/>
      <c r="XEX120" s="132"/>
      <c r="XEY120" s="132"/>
      <c r="XEZ120" s="132"/>
      <c r="XFA120" s="132"/>
      <c r="XFB120" s="132"/>
      <c r="XFC120" s="132"/>
      <c r="XFD120" s="132"/>
    </row>
    <row r="121" spans="1:16384" x14ac:dyDescent="0.2">
      <c r="A121" s="169"/>
      <c r="B121" s="793" t="s">
        <v>245</v>
      </c>
      <c r="C121" s="794" t="s">
        <v>810</v>
      </c>
      <c r="D121" s="795"/>
      <c r="E121" s="796"/>
      <c r="F121" s="796"/>
      <c r="G121" s="797"/>
      <c r="H121" s="798">
        <v>0</v>
      </c>
      <c r="I121" s="798">
        <v>0</v>
      </c>
      <c r="J121" s="799">
        <v>0</v>
      </c>
    </row>
    <row r="122" spans="1:16384" x14ac:dyDescent="0.2">
      <c r="A122" s="168"/>
      <c r="B122" s="168"/>
      <c r="C122" s="168"/>
      <c r="D122" s="694"/>
      <c r="E122" s="217"/>
      <c r="F122" s="217"/>
      <c r="G122" s="650"/>
      <c r="H122" s="228"/>
      <c r="I122" s="228"/>
      <c r="J122" s="736"/>
    </row>
    <row r="123" spans="1:16384" x14ac:dyDescent="0.2">
      <c r="A123" s="168"/>
      <c r="B123" s="793" t="s">
        <v>248</v>
      </c>
      <c r="C123" s="794" t="s">
        <v>843</v>
      </c>
      <c r="D123" s="795"/>
      <c r="E123" s="796"/>
      <c r="F123" s="796"/>
      <c r="G123" s="797"/>
      <c r="H123" s="798">
        <v>0</v>
      </c>
      <c r="I123" s="798">
        <v>0</v>
      </c>
      <c r="J123" s="799">
        <v>0</v>
      </c>
    </row>
    <row r="124" spans="1:16384" x14ac:dyDescent="0.2">
      <c r="A124" s="132"/>
      <c r="B124" s="132"/>
      <c r="C124" s="132"/>
      <c r="D124" s="132"/>
      <c r="E124" s="132"/>
      <c r="F124" s="132"/>
      <c r="G124" s="132"/>
      <c r="H124" s="132"/>
      <c r="I124" s="132"/>
      <c r="J124" s="132"/>
    </row>
    <row r="125" spans="1:16384" x14ac:dyDescent="0.2">
      <c r="A125" s="132"/>
      <c r="B125" s="793" t="s">
        <v>252</v>
      </c>
      <c r="C125" s="794" t="s">
        <v>862</v>
      </c>
      <c r="D125" s="795"/>
      <c r="E125" s="796"/>
      <c r="F125" s="796"/>
      <c r="G125" s="797"/>
      <c r="H125" s="798">
        <f>H126+H127</f>
        <v>400000</v>
      </c>
      <c r="I125" s="798">
        <f>I126+I127+I128</f>
        <v>400000</v>
      </c>
      <c r="J125" s="799">
        <f>I125/H125</f>
        <v>1</v>
      </c>
    </row>
    <row r="126" spans="1:16384" x14ac:dyDescent="0.2">
      <c r="A126" s="132"/>
      <c r="B126" s="132"/>
      <c r="C126" s="132"/>
      <c r="D126" s="694" t="s">
        <v>894</v>
      </c>
      <c r="E126" s="132"/>
      <c r="F126" s="132"/>
      <c r="G126" s="132"/>
      <c r="H126" s="230">
        <v>400000</v>
      </c>
      <c r="I126" s="230">
        <v>400000</v>
      </c>
      <c r="J126" s="895">
        <f>I126/H126</f>
        <v>1</v>
      </c>
    </row>
    <row r="127" spans="1:16384" x14ac:dyDescent="0.2">
      <c r="A127" s="132"/>
      <c r="B127" s="132"/>
      <c r="C127" s="132"/>
      <c r="D127" s="694"/>
      <c r="E127" s="132"/>
      <c r="F127" s="132"/>
      <c r="G127" s="132"/>
      <c r="H127" s="169"/>
      <c r="I127" s="230"/>
      <c r="J127" s="886"/>
    </row>
    <row r="128" spans="1:16384" x14ac:dyDescent="0.2">
      <c r="A128" s="132"/>
      <c r="B128" s="132"/>
      <c r="C128" s="132"/>
      <c r="D128" s="694"/>
      <c r="E128" s="132"/>
      <c r="F128" s="132"/>
      <c r="G128" s="132"/>
      <c r="H128" s="169"/>
      <c r="I128" s="230"/>
      <c r="J128" s="886"/>
    </row>
    <row r="129" spans="1:10" x14ac:dyDescent="0.2">
      <c r="A129" s="779" t="s">
        <v>773</v>
      </c>
      <c r="B129" s="733" t="s">
        <v>811</v>
      </c>
      <c r="C129" s="733"/>
      <c r="D129" s="745"/>
      <c r="E129" s="746">
        <f>E130+E132</f>
        <v>0</v>
      </c>
      <c r="F129" s="746">
        <f>F130+F132</f>
        <v>0</v>
      </c>
      <c r="G129" s="749">
        <v>0</v>
      </c>
      <c r="H129" s="746"/>
      <c r="I129" s="746"/>
      <c r="J129" s="747"/>
    </row>
    <row r="130" spans="1:10" x14ac:dyDescent="0.2">
      <c r="A130" s="169"/>
      <c r="B130" s="793" t="s">
        <v>245</v>
      </c>
      <c r="C130" s="794" t="s">
        <v>844</v>
      </c>
      <c r="D130" s="795"/>
      <c r="E130" s="798">
        <f>E131</f>
        <v>0</v>
      </c>
      <c r="F130" s="798">
        <f>F131</f>
        <v>0</v>
      </c>
      <c r="G130" s="797">
        <v>0</v>
      </c>
      <c r="H130" s="800"/>
      <c r="I130" s="800"/>
      <c r="J130" s="799"/>
    </row>
    <row r="131" spans="1:10" x14ac:dyDescent="0.2">
      <c r="A131" s="168"/>
      <c r="B131" s="168"/>
      <c r="C131" s="168"/>
      <c r="D131" s="694"/>
      <c r="E131" s="230"/>
      <c r="F131" s="230"/>
      <c r="G131" s="748"/>
      <c r="H131" s="228"/>
      <c r="I131" s="228"/>
      <c r="J131" s="736"/>
    </row>
    <row r="132" spans="1:10" x14ac:dyDescent="0.2">
      <c r="A132" s="169"/>
      <c r="B132" s="793" t="s">
        <v>248</v>
      </c>
      <c r="C132" s="794" t="s">
        <v>845</v>
      </c>
      <c r="D132" s="795"/>
      <c r="E132" s="798">
        <f>E133</f>
        <v>0</v>
      </c>
      <c r="F132" s="798">
        <f>F133</f>
        <v>0</v>
      </c>
      <c r="G132" s="797">
        <v>0</v>
      </c>
      <c r="H132" s="800"/>
      <c r="I132" s="800"/>
      <c r="J132" s="799"/>
    </row>
    <row r="133" spans="1:10" x14ac:dyDescent="0.2">
      <c r="A133" s="168"/>
      <c r="B133" s="168"/>
      <c r="C133" s="168"/>
      <c r="D133" s="694"/>
      <c r="E133" s="230"/>
      <c r="F133" s="230"/>
      <c r="G133" s="748"/>
      <c r="H133" s="230"/>
      <c r="I133" s="230"/>
      <c r="J133" s="736"/>
    </row>
    <row r="134" spans="1:10" x14ac:dyDescent="0.2">
      <c r="A134" s="168"/>
      <c r="B134" s="168"/>
      <c r="C134" s="168"/>
      <c r="D134" s="694"/>
      <c r="E134" s="230"/>
      <c r="F134" s="230"/>
      <c r="G134" s="748"/>
      <c r="H134" s="230"/>
      <c r="I134" s="230"/>
      <c r="J134" s="736"/>
    </row>
    <row r="135" spans="1:10" x14ac:dyDescent="0.2">
      <c r="A135" s="929" t="s">
        <v>770</v>
      </c>
      <c r="B135" s="929"/>
      <c r="C135" s="929"/>
      <c r="D135" s="929"/>
      <c r="E135" s="228">
        <f>E10+E37+E49+E76+E114+E119+E129</f>
        <v>50877000</v>
      </c>
      <c r="F135" s="228">
        <f>SUM(F10,F37,F49,F76,F114,F119,F129)</f>
        <v>61247000</v>
      </c>
      <c r="G135" s="736">
        <v>0</v>
      </c>
      <c r="H135" s="228">
        <f>SUM(H10,H37,H49,H76,H114,H119,H129)</f>
        <v>47749510</v>
      </c>
      <c r="I135" s="228">
        <f>SUM(I10,I37,I49,I76,I114,I119,I129)</f>
        <v>47997160</v>
      </c>
      <c r="J135" s="736">
        <f>I135/H135</f>
        <v>1.0051864406566686</v>
      </c>
    </row>
    <row r="136" spans="1:10" x14ac:dyDescent="0.2">
      <c r="A136" s="779" t="s">
        <v>777</v>
      </c>
      <c r="B136" s="733" t="s">
        <v>814</v>
      </c>
      <c r="C136" s="733"/>
      <c r="D136" s="745"/>
      <c r="E136" s="746">
        <f t="shared" ref="E136:I141" si="5">E137</f>
        <v>0</v>
      </c>
      <c r="F136" s="746">
        <f t="shared" si="5"/>
        <v>0</v>
      </c>
      <c r="G136" s="749">
        <v>0</v>
      </c>
      <c r="H136" s="746">
        <f>H137+H144+H146</f>
        <v>22547068</v>
      </c>
      <c r="I136" s="746">
        <f t="shared" si="5"/>
        <v>22848925</v>
      </c>
      <c r="J136" s="747">
        <v>0</v>
      </c>
    </row>
    <row r="137" spans="1:10" x14ac:dyDescent="0.2">
      <c r="A137" s="169"/>
      <c r="B137" s="793" t="s">
        <v>245</v>
      </c>
      <c r="C137" s="794" t="s">
        <v>815</v>
      </c>
      <c r="D137" s="795"/>
      <c r="E137" s="798">
        <f>E141</f>
        <v>0</v>
      </c>
      <c r="F137" s="798">
        <f>F141</f>
        <v>0</v>
      </c>
      <c r="G137" s="799">
        <v>0</v>
      </c>
      <c r="H137" s="798">
        <f>H141+H138</f>
        <v>22547068</v>
      </c>
      <c r="I137" s="798">
        <f>I138+I141+I144+I146</f>
        <v>22848925</v>
      </c>
      <c r="J137" s="802">
        <v>0</v>
      </c>
    </row>
    <row r="138" spans="1:10" x14ac:dyDescent="0.2">
      <c r="A138" s="169"/>
      <c r="B138" s="168"/>
      <c r="C138" s="429" t="s">
        <v>720</v>
      </c>
      <c r="D138" s="429" t="s">
        <v>896</v>
      </c>
      <c r="E138" s="228">
        <v>0</v>
      </c>
      <c r="F138" s="228">
        <v>0</v>
      </c>
      <c r="G138" s="736">
        <v>0</v>
      </c>
      <c r="H138" s="228">
        <f>H139</f>
        <v>13610000</v>
      </c>
      <c r="I138" s="228">
        <f>I139</f>
        <v>13610000</v>
      </c>
      <c r="J138" s="736">
        <v>0</v>
      </c>
    </row>
    <row r="139" spans="1:10" x14ac:dyDescent="0.2">
      <c r="A139" s="169"/>
      <c r="B139" s="168"/>
      <c r="C139" s="429"/>
      <c r="D139" s="694" t="s">
        <v>895</v>
      </c>
      <c r="E139" s="228"/>
      <c r="F139" s="228"/>
      <c r="G139" s="736"/>
      <c r="H139" s="230">
        <v>13610000</v>
      </c>
      <c r="I139" s="230">
        <v>13610000</v>
      </c>
      <c r="J139" s="748">
        <v>0</v>
      </c>
    </row>
    <row r="140" spans="1:10" x14ac:dyDescent="0.2">
      <c r="A140" s="169"/>
      <c r="B140" s="168"/>
      <c r="C140" s="429"/>
      <c r="D140" s="892"/>
      <c r="E140" s="228"/>
      <c r="F140" s="228"/>
      <c r="G140" s="736"/>
      <c r="H140" s="228"/>
      <c r="I140" s="228"/>
      <c r="J140" s="748"/>
    </row>
    <row r="141" spans="1:10" x14ac:dyDescent="0.2">
      <c r="A141" s="169"/>
      <c r="B141" s="168"/>
      <c r="C141" s="429" t="s">
        <v>721</v>
      </c>
      <c r="D141" s="429" t="s">
        <v>816</v>
      </c>
      <c r="E141" s="228">
        <f t="shared" si="5"/>
        <v>0</v>
      </c>
      <c r="F141" s="228">
        <f t="shared" si="5"/>
        <v>0</v>
      </c>
      <c r="G141" s="650">
        <v>0</v>
      </c>
      <c r="H141" s="228">
        <f t="shared" si="5"/>
        <v>8937068</v>
      </c>
      <c r="I141" s="228">
        <f t="shared" si="5"/>
        <v>9238925</v>
      </c>
      <c r="J141" s="736">
        <f>I141/H141</f>
        <v>1.0337758423679893</v>
      </c>
    </row>
    <row r="142" spans="1:10" x14ac:dyDescent="0.2">
      <c r="A142" s="168"/>
      <c r="B142" s="168"/>
      <c r="C142" s="168"/>
      <c r="D142" s="694" t="s">
        <v>817</v>
      </c>
      <c r="E142" s="230"/>
      <c r="F142" s="230"/>
      <c r="G142" s="748"/>
      <c r="H142" s="230">
        <v>8937068</v>
      </c>
      <c r="I142" s="230">
        <v>9238925</v>
      </c>
      <c r="J142" s="736">
        <f>I142/H142</f>
        <v>1.0337758423679893</v>
      </c>
    </row>
    <row r="143" spans="1:10" x14ac:dyDescent="0.2">
      <c r="D143" s="694"/>
      <c r="E143" s="863"/>
      <c r="F143" s="863"/>
      <c r="G143" s="171"/>
      <c r="H143" s="230"/>
      <c r="I143" s="230"/>
      <c r="J143" s="748"/>
    </row>
    <row r="144" spans="1:10" x14ac:dyDescent="0.2">
      <c r="C144" s="168" t="s">
        <v>723</v>
      </c>
      <c r="D144" s="429" t="s">
        <v>863</v>
      </c>
      <c r="E144" s="863">
        <v>0</v>
      </c>
      <c r="F144" s="863">
        <v>0</v>
      </c>
      <c r="G144" s="894">
        <v>0</v>
      </c>
      <c r="H144" s="228">
        <v>0</v>
      </c>
      <c r="I144" s="228">
        <v>0</v>
      </c>
      <c r="J144" s="736">
        <v>0</v>
      </c>
    </row>
    <row r="145" spans="1:10" x14ac:dyDescent="0.2">
      <c r="C145" s="863"/>
      <c r="D145" s="429"/>
      <c r="H145" s="230"/>
      <c r="I145" s="230"/>
      <c r="J145" s="748"/>
    </row>
    <row r="146" spans="1:10" x14ac:dyDescent="0.2">
      <c r="C146" s="429" t="s">
        <v>724</v>
      </c>
      <c r="D146" s="429" t="s">
        <v>864</v>
      </c>
      <c r="E146" s="863">
        <v>0</v>
      </c>
      <c r="F146" s="863">
        <v>0</v>
      </c>
      <c r="G146" s="894">
        <v>0</v>
      </c>
      <c r="H146" s="228">
        <v>0</v>
      </c>
      <c r="I146" s="228">
        <f>I147</f>
        <v>0</v>
      </c>
      <c r="J146" s="736">
        <v>0</v>
      </c>
    </row>
    <row r="147" spans="1:10" x14ac:dyDescent="0.2">
      <c r="D147" s="694" t="s">
        <v>865</v>
      </c>
      <c r="H147" s="230"/>
      <c r="I147" s="230"/>
      <c r="J147" s="748"/>
    </row>
    <row r="148" spans="1:10" x14ac:dyDescent="0.2">
      <c r="A148" s="929" t="s">
        <v>833</v>
      </c>
      <c r="B148" s="929"/>
      <c r="C148" s="929"/>
      <c r="D148" s="929"/>
      <c r="E148" s="228">
        <f>E135+E136</f>
        <v>50877000</v>
      </c>
      <c r="F148" s="228">
        <f>F135+F136</f>
        <v>61247000</v>
      </c>
      <c r="G148" s="736">
        <v>0</v>
      </c>
      <c r="H148" s="228">
        <f>H135+H136</f>
        <v>70296578</v>
      </c>
      <c r="I148" s="228">
        <f>I135+I136</f>
        <v>70846085</v>
      </c>
      <c r="J148" s="736">
        <f>I148/H148</f>
        <v>1.0078169807924362</v>
      </c>
    </row>
  </sheetData>
  <mergeCells count="10">
    <mergeCell ref="A148:D148"/>
    <mergeCell ref="G8:G9"/>
    <mergeCell ref="J8:J9"/>
    <mergeCell ref="A135:D135"/>
    <mergeCell ref="A1:J1"/>
    <mergeCell ref="A3:J3"/>
    <mergeCell ref="A4:J4"/>
    <mergeCell ref="A5:J5"/>
    <mergeCell ref="E7:G7"/>
    <mergeCell ref="H7:J7"/>
  </mergeCells>
  <pageMargins left="0.70866141732283472" right="0.11811023622047245" top="0.74803149606299213" bottom="0.35433070866141736" header="0.31496062992125984" footer="0.31496062992125984"/>
  <pageSetup paperSize="9" scale="88" orientation="landscape" r:id="rId1"/>
  <rowBreaks count="3" manualBreakCount="3">
    <brk id="36" max="9" man="1"/>
    <brk id="85" max="9" man="1"/>
    <brk id="128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0"/>
  <sheetViews>
    <sheetView showWhiteSpace="0" view="pageBreakPreview" zoomScale="120" zoomScaleSheetLayoutView="120" workbookViewId="0">
      <pane ySplit="1590" activePane="bottomLeft"/>
      <selection activeCell="C2" sqref="C1:C1048576"/>
      <selection pane="bottomLeft" activeCell="M45" sqref="M45"/>
    </sheetView>
  </sheetViews>
  <sheetFormatPr defaultRowHeight="12.75" x14ac:dyDescent="0.2"/>
  <cols>
    <col min="1" max="1" width="2.7109375" style="49" bestFit="1" customWidth="1"/>
    <col min="2" max="3" width="3.28515625" style="49" customWidth="1"/>
    <col min="4" max="4" width="55.28515625" style="49" customWidth="1"/>
    <col min="5" max="5" width="10.7109375" style="49" customWidth="1"/>
    <col min="6" max="6" width="10.42578125" style="49" customWidth="1"/>
    <col min="7" max="7" width="9.42578125" style="170" customWidth="1"/>
    <col min="8" max="8" width="12.28515625" style="49" customWidth="1"/>
    <col min="9" max="9" width="11.140625" style="49" customWidth="1"/>
    <col min="10" max="10" width="10.140625" style="170" customWidth="1"/>
    <col min="11" max="11" width="11.140625" style="49" customWidth="1"/>
    <col min="12" max="16384" width="9.140625" style="48"/>
  </cols>
  <sheetData>
    <row r="1" spans="1:11" ht="15.75" x14ac:dyDescent="0.25">
      <c r="A1" s="942" t="s">
        <v>294</v>
      </c>
      <c r="B1" s="942"/>
      <c r="C1" s="942"/>
      <c r="D1" s="942"/>
      <c r="E1" s="942"/>
      <c r="F1" s="942"/>
      <c r="G1" s="942"/>
      <c r="H1" s="942"/>
      <c r="I1" s="942"/>
      <c r="J1" s="942"/>
      <c r="K1" s="330"/>
    </row>
    <row r="2" spans="1:11" ht="6" customHeight="1" x14ac:dyDescent="0.2">
      <c r="A2" s="161"/>
      <c r="B2" s="161"/>
      <c r="C2" s="161"/>
      <c r="D2" s="161"/>
      <c r="E2" s="161"/>
      <c r="F2" s="161"/>
      <c r="G2" s="599"/>
      <c r="H2" s="161"/>
      <c r="I2" s="161"/>
      <c r="K2" s="161"/>
    </row>
    <row r="3" spans="1:11" ht="15.75" x14ac:dyDescent="0.25">
      <c r="A3" s="943" t="s">
        <v>26</v>
      </c>
      <c r="B3" s="943"/>
      <c r="C3" s="943"/>
      <c r="D3" s="943"/>
      <c r="E3" s="943"/>
      <c r="F3" s="943"/>
      <c r="G3" s="943"/>
      <c r="H3" s="943"/>
      <c r="I3" s="943"/>
      <c r="J3" s="943"/>
      <c r="K3" s="333"/>
    </row>
    <row r="4" spans="1:11" ht="15.75" x14ac:dyDescent="0.25">
      <c r="A4" s="943" t="str">
        <f>'1'!A3:K3</f>
        <v>2018. ÉV</v>
      </c>
      <c r="B4" s="944"/>
      <c r="C4" s="944"/>
      <c r="D4" s="944"/>
      <c r="E4" s="944"/>
      <c r="F4" s="944"/>
      <c r="G4" s="944"/>
      <c r="H4" s="944"/>
      <c r="I4" s="944"/>
      <c r="J4" s="944"/>
      <c r="K4" s="331"/>
    </row>
    <row r="5" spans="1:11" x14ac:dyDescent="0.2">
      <c r="A5" s="945" t="s">
        <v>402</v>
      </c>
      <c r="B5" s="945"/>
      <c r="C5" s="945"/>
      <c r="D5" s="945"/>
      <c r="E5" s="945"/>
      <c r="F5" s="945"/>
      <c r="G5" s="945"/>
      <c r="H5" s="945"/>
      <c r="I5" s="945"/>
      <c r="J5" s="945"/>
      <c r="K5" s="332"/>
    </row>
    <row r="6" spans="1:11" x14ac:dyDescent="0.2">
      <c r="A6" s="166"/>
      <c r="B6" s="166"/>
      <c r="C6" s="166"/>
      <c r="D6" s="166"/>
      <c r="E6" s="166"/>
      <c r="F6" s="166"/>
      <c r="G6" s="600"/>
      <c r="H6" s="166"/>
      <c r="I6" s="166"/>
      <c r="K6" s="166"/>
    </row>
    <row r="7" spans="1:11" s="167" customFormat="1" ht="12" x14ac:dyDescent="0.2">
      <c r="A7" s="289"/>
      <c r="B7" s="289"/>
      <c r="C7" s="666"/>
      <c r="D7" s="412"/>
      <c r="E7" s="946" t="s">
        <v>693</v>
      </c>
      <c r="F7" s="947"/>
      <c r="G7" s="948"/>
      <c r="H7" s="946" t="s">
        <v>694</v>
      </c>
      <c r="I7" s="947"/>
      <c r="J7" s="947"/>
      <c r="K7" s="334"/>
    </row>
    <row r="8" spans="1:11" s="167" customFormat="1" ht="12" x14ac:dyDescent="0.2">
      <c r="A8" s="289"/>
      <c r="B8" s="289"/>
      <c r="C8" s="666"/>
      <c r="D8" s="412"/>
      <c r="E8" s="597" t="s">
        <v>502</v>
      </c>
      <c r="F8" s="597" t="s">
        <v>692</v>
      </c>
      <c r="G8" s="938" t="s">
        <v>334</v>
      </c>
      <c r="H8" s="411" t="str">
        <f>E8</f>
        <v>2013. évi</v>
      </c>
      <c r="I8" s="597" t="str">
        <f>F8</f>
        <v>2014. évi</v>
      </c>
      <c r="J8" s="940" t="str">
        <f>G8</f>
        <v>%</v>
      </c>
      <c r="K8" s="597"/>
    </row>
    <row r="9" spans="1:11" s="167" customFormat="1" ht="12" x14ac:dyDescent="0.2">
      <c r="A9" s="289"/>
      <c r="B9" s="289"/>
      <c r="C9" s="666"/>
      <c r="D9" s="412"/>
      <c r="E9" s="643" t="s">
        <v>24</v>
      </c>
      <c r="F9" s="597" t="s">
        <v>24</v>
      </c>
      <c r="G9" s="939"/>
      <c r="H9" s="411" t="s">
        <v>24</v>
      </c>
      <c r="I9" s="597" t="str">
        <f>F9</f>
        <v>terv</v>
      </c>
      <c r="J9" s="941"/>
      <c r="K9" s="597"/>
    </row>
    <row r="10" spans="1:11" s="167" customFormat="1" ht="12" x14ac:dyDescent="0.2">
      <c r="A10" s="666"/>
      <c r="B10" s="666"/>
      <c r="C10" s="666"/>
      <c r="D10" s="678"/>
      <c r="E10" s="679"/>
      <c r="F10" s="679"/>
      <c r="G10" s="680"/>
      <c r="H10" s="679"/>
      <c r="I10" s="679"/>
      <c r="J10" s="680"/>
      <c r="K10" s="679"/>
    </row>
    <row r="11" spans="1:11" s="167" customFormat="1" ht="12" x14ac:dyDescent="0.2">
      <c r="A11" s="685" t="s">
        <v>428</v>
      </c>
      <c r="B11" s="686" t="s">
        <v>719</v>
      </c>
      <c r="C11" s="686"/>
      <c r="D11" s="687"/>
      <c r="E11" s="688"/>
      <c r="F11" s="689"/>
      <c r="G11" s="690"/>
      <c r="H11" s="689">
        <f>H12+H38+H44</f>
        <v>527457</v>
      </c>
      <c r="I11" s="689">
        <f>I12+I38+I44</f>
        <v>47000</v>
      </c>
      <c r="J11" s="691"/>
      <c r="K11" s="169"/>
    </row>
    <row r="12" spans="1:11" s="167" customFormat="1" ht="12" x14ac:dyDescent="0.2">
      <c r="B12" s="168" t="s">
        <v>245</v>
      </c>
      <c r="C12" s="692" t="s">
        <v>717</v>
      </c>
      <c r="D12" s="695"/>
      <c r="E12" s="682"/>
      <c r="F12" s="683"/>
      <c r="G12" s="684"/>
      <c r="H12" s="683">
        <f>H13+H14+H16+H20+H21+H31+H37</f>
        <v>346777</v>
      </c>
      <c r="I12" s="683">
        <f>I13+I14+I16+I20+I21+I31+I37</f>
        <v>47000</v>
      </c>
      <c r="J12" s="562"/>
      <c r="K12" s="169"/>
    </row>
    <row r="13" spans="1:11" s="669" customFormat="1" ht="12" x14ac:dyDescent="0.2">
      <c r="C13" s="669" t="s">
        <v>720</v>
      </c>
      <c r="D13" s="670" t="s">
        <v>718</v>
      </c>
      <c r="E13" s="671"/>
      <c r="F13" s="672"/>
      <c r="G13" s="673"/>
      <c r="H13" s="675">
        <v>0</v>
      </c>
      <c r="I13" s="675">
        <v>0</v>
      </c>
      <c r="J13" s="674"/>
      <c r="K13" s="674"/>
    </row>
    <row r="14" spans="1:11" s="669" customFormat="1" ht="12" x14ac:dyDescent="0.2">
      <c r="C14" s="669" t="s">
        <v>721</v>
      </c>
      <c r="D14" s="670" t="s">
        <v>722</v>
      </c>
      <c r="E14" s="671"/>
      <c r="F14" s="672"/>
      <c r="G14" s="673"/>
      <c r="H14" s="675">
        <f>H15</f>
        <v>7000</v>
      </c>
      <c r="I14" s="675">
        <f>I15</f>
        <v>6000</v>
      </c>
      <c r="J14" s="674"/>
      <c r="K14" s="674"/>
    </row>
    <row r="15" spans="1:11" s="167" customFormat="1" ht="12" x14ac:dyDescent="0.2">
      <c r="C15" s="173"/>
      <c r="D15" s="435" t="s">
        <v>247</v>
      </c>
      <c r="E15" s="434"/>
      <c r="F15" s="432"/>
      <c r="G15" s="601"/>
      <c r="H15" s="433">
        <v>7000</v>
      </c>
      <c r="I15" s="370">
        <v>6000</v>
      </c>
      <c r="J15" s="433"/>
      <c r="K15" s="433"/>
    </row>
    <row r="16" spans="1:11" s="669" customFormat="1" ht="12" x14ac:dyDescent="0.2">
      <c r="C16" s="669" t="s">
        <v>723</v>
      </c>
      <c r="D16" s="670" t="s">
        <v>714</v>
      </c>
      <c r="E16" s="671"/>
      <c r="F16" s="672"/>
      <c r="G16" s="673"/>
      <c r="H16" s="675">
        <f>SUM(H17:H19)</f>
        <v>14000</v>
      </c>
      <c r="I16" s="675">
        <f>SUM(I17:I19)</f>
        <v>0</v>
      </c>
      <c r="J16" s="674"/>
      <c r="K16" s="674"/>
    </row>
    <row r="17" spans="3:11" s="167" customFormat="1" ht="12" x14ac:dyDescent="0.2">
      <c r="D17" s="435" t="s">
        <v>715</v>
      </c>
      <c r="E17" s="662"/>
      <c r="F17" s="663"/>
      <c r="G17" s="664"/>
      <c r="H17" s="433">
        <v>2000</v>
      </c>
      <c r="I17" s="677"/>
      <c r="J17" s="665"/>
      <c r="K17" s="433"/>
    </row>
    <row r="18" spans="3:11" s="167" customFormat="1" ht="12" x14ac:dyDescent="0.2">
      <c r="D18" s="435" t="s">
        <v>373</v>
      </c>
      <c r="E18" s="662"/>
      <c r="F18" s="663"/>
      <c r="G18" s="664"/>
      <c r="H18" s="433">
        <v>2000</v>
      </c>
      <c r="I18" s="677"/>
      <c r="J18" s="665"/>
      <c r="K18" s="433"/>
    </row>
    <row r="19" spans="3:11" s="167" customFormat="1" ht="12" x14ac:dyDescent="0.2">
      <c r="D19" s="435" t="s">
        <v>372</v>
      </c>
      <c r="E19" s="662"/>
      <c r="F19" s="663"/>
      <c r="G19" s="664"/>
      <c r="H19" s="433">
        <v>10000</v>
      </c>
      <c r="I19" s="677"/>
      <c r="J19" s="665"/>
      <c r="K19" s="433"/>
    </row>
    <row r="20" spans="3:11" s="669" customFormat="1" ht="12" x14ac:dyDescent="0.2">
      <c r="C20" s="669" t="s">
        <v>724</v>
      </c>
      <c r="D20" s="670" t="s">
        <v>379</v>
      </c>
      <c r="E20" s="671"/>
      <c r="F20" s="672"/>
      <c r="G20" s="673"/>
      <c r="H20" s="675">
        <f>20000</f>
        <v>20000</v>
      </c>
      <c r="I20" s="675">
        <v>40000</v>
      </c>
      <c r="J20" s="674"/>
      <c r="K20" s="674"/>
    </row>
    <row r="21" spans="3:11" s="669" customFormat="1" ht="12" x14ac:dyDescent="0.2">
      <c r="C21" s="669" t="s">
        <v>725</v>
      </c>
      <c r="D21" s="670" t="s">
        <v>716</v>
      </c>
      <c r="E21" s="671"/>
      <c r="F21" s="672"/>
      <c r="G21" s="673"/>
      <c r="H21" s="675">
        <f>SUM(H22:H30)</f>
        <v>258617</v>
      </c>
      <c r="I21" s="675">
        <f>SUM(I22:I30)</f>
        <v>0</v>
      </c>
      <c r="J21" s="674"/>
      <c r="K21" s="674"/>
    </row>
    <row r="22" spans="3:11" s="167" customFormat="1" ht="12" x14ac:dyDescent="0.2">
      <c r="D22" s="435" t="s">
        <v>249</v>
      </c>
      <c r="E22" s="434"/>
      <c r="F22" s="432"/>
      <c r="G22" s="601"/>
      <c r="H22" s="433">
        <v>187717</v>
      </c>
      <c r="I22" s="677"/>
      <c r="J22" s="433"/>
      <c r="K22" s="433"/>
    </row>
    <row r="23" spans="3:11" s="167" customFormat="1" ht="12" x14ac:dyDescent="0.2">
      <c r="D23" s="435" t="s">
        <v>250</v>
      </c>
      <c r="E23" s="434"/>
      <c r="F23" s="432"/>
      <c r="G23" s="601"/>
      <c r="H23" s="433">
        <v>6500</v>
      </c>
      <c r="I23" s="677"/>
      <c r="J23" s="433"/>
      <c r="K23" s="433"/>
    </row>
    <row r="24" spans="3:11" s="167" customFormat="1" ht="12" x14ac:dyDescent="0.2">
      <c r="D24" s="435" t="s">
        <v>762</v>
      </c>
      <c r="E24" s="434"/>
      <c r="F24" s="432"/>
      <c r="G24" s="601"/>
      <c r="H24" s="433">
        <v>4500</v>
      </c>
      <c r="I24" s="677"/>
      <c r="J24" s="433"/>
      <c r="K24" s="433"/>
    </row>
    <row r="25" spans="3:11" s="167" customFormat="1" ht="12" x14ac:dyDescent="0.2">
      <c r="D25" s="435" t="s">
        <v>251</v>
      </c>
      <c r="E25" s="434"/>
      <c r="F25" s="432"/>
      <c r="G25" s="601"/>
      <c r="H25" s="433">
        <v>14000</v>
      </c>
      <c r="I25" s="677"/>
      <c r="J25" s="433"/>
      <c r="K25" s="433"/>
    </row>
    <row r="26" spans="3:11" s="167" customFormat="1" ht="12" x14ac:dyDescent="0.2">
      <c r="D26" s="435" t="s">
        <v>281</v>
      </c>
      <c r="E26" s="434"/>
      <c r="F26" s="432"/>
      <c r="G26" s="601"/>
      <c r="H26" s="433">
        <v>23000</v>
      </c>
      <c r="I26" s="677"/>
      <c r="J26" s="433"/>
      <c r="K26" s="433"/>
    </row>
    <row r="27" spans="3:11" s="167" customFormat="1" ht="12" x14ac:dyDescent="0.2">
      <c r="D27" s="435" t="s">
        <v>374</v>
      </c>
      <c r="E27" s="434"/>
      <c r="F27" s="432"/>
      <c r="G27" s="601"/>
      <c r="H27" s="433">
        <v>1000</v>
      </c>
      <c r="I27" s="677"/>
      <c r="J27" s="433"/>
      <c r="K27" s="433"/>
    </row>
    <row r="28" spans="3:11" s="167" customFormat="1" ht="12" x14ac:dyDescent="0.2">
      <c r="D28" s="435" t="s">
        <v>422</v>
      </c>
      <c r="E28" s="434"/>
      <c r="F28" s="432"/>
      <c r="G28" s="601"/>
      <c r="H28" s="433">
        <v>10000</v>
      </c>
      <c r="I28" s="677"/>
      <c r="J28" s="433"/>
      <c r="K28" s="433"/>
    </row>
    <row r="29" spans="3:11" s="167" customFormat="1" ht="12" x14ac:dyDescent="0.2">
      <c r="D29" s="435" t="s">
        <v>423</v>
      </c>
      <c r="E29" s="434"/>
      <c r="F29" s="432"/>
      <c r="G29" s="601"/>
      <c r="H29" s="433">
        <v>2000</v>
      </c>
      <c r="I29" s="677"/>
      <c r="J29" s="433"/>
      <c r="K29" s="433"/>
    </row>
    <row r="30" spans="3:11" s="167" customFormat="1" ht="12" x14ac:dyDescent="0.2">
      <c r="D30" s="435" t="s">
        <v>733</v>
      </c>
      <c r="E30" s="434"/>
      <c r="F30" s="432"/>
      <c r="G30" s="601"/>
      <c r="H30" s="433">
        <f>900+2600+3800+2600</f>
        <v>9900</v>
      </c>
      <c r="I30" s="677"/>
      <c r="J30" s="433"/>
      <c r="K30" s="433"/>
    </row>
    <row r="31" spans="3:11" s="669" customFormat="1" ht="12" x14ac:dyDescent="0.2">
      <c r="C31" s="669" t="s">
        <v>726</v>
      </c>
      <c r="D31" s="670" t="s">
        <v>727</v>
      </c>
      <c r="E31" s="671"/>
      <c r="F31" s="672"/>
      <c r="G31" s="673"/>
      <c r="H31" s="675">
        <f>SUM(H32:H36)</f>
        <v>45160</v>
      </c>
      <c r="I31" s="675">
        <f>SUM(I32:I36)</f>
        <v>0</v>
      </c>
      <c r="J31" s="674"/>
      <c r="K31" s="674">
        <v>1270</v>
      </c>
    </row>
    <row r="32" spans="3:11" s="669" customFormat="1" ht="12" x14ac:dyDescent="0.2">
      <c r="D32" s="435" t="s">
        <v>729</v>
      </c>
      <c r="E32" s="434"/>
      <c r="F32" s="432"/>
      <c r="G32" s="601"/>
      <c r="H32" s="433">
        <v>12966</v>
      </c>
      <c r="I32" s="677"/>
      <c r="J32" s="433"/>
      <c r="K32" s="674"/>
    </row>
    <row r="33" spans="1:11" s="669" customFormat="1" ht="12" x14ac:dyDescent="0.2">
      <c r="D33" s="435" t="s">
        <v>730</v>
      </c>
      <c r="E33" s="434"/>
      <c r="F33" s="432"/>
      <c r="G33" s="601"/>
      <c r="H33" s="433">
        <v>10866</v>
      </c>
      <c r="I33" s="677"/>
      <c r="J33" s="433"/>
      <c r="K33" s="674"/>
    </row>
    <row r="34" spans="1:11" s="669" customFormat="1" ht="12" x14ac:dyDescent="0.2">
      <c r="D34" s="435" t="s">
        <v>731</v>
      </c>
      <c r="E34" s="434"/>
      <c r="F34" s="432"/>
      <c r="G34" s="601"/>
      <c r="H34" s="433">
        <v>8249</v>
      </c>
      <c r="I34" s="677"/>
      <c r="J34" s="433"/>
      <c r="K34" s="674"/>
    </row>
    <row r="35" spans="1:11" s="669" customFormat="1" ht="12" x14ac:dyDescent="0.2">
      <c r="D35" s="435" t="s">
        <v>537</v>
      </c>
      <c r="E35" s="434"/>
      <c r="F35" s="432"/>
      <c r="G35" s="601"/>
      <c r="H35" s="433">
        <v>7925</v>
      </c>
      <c r="I35" s="677"/>
      <c r="J35" s="433"/>
      <c r="K35" s="674"/>
    </row>
    <row r="36" spans="1:11" s="669" customFormat="1" ht="12" x14ac:dyDescent="0.2">
      <c r="D36" s="435" t="s">
        <v>732</v>
      </c>
      <c r="E36" s="434"/>
      <c r="F36" s="432"/>
      <c r="G36" s="601"/>
      <c r="H36" s="433">
        <v>5154</v>
      </c>
      <c r="I36" s="677"/>
      <c r="J36" s="433"/>
      <c r="K36" s="674"/>
    </row>
    <row r="37" spans="1:11" s="669" customFormat="1" ht="12" x14ac:dyDescent="0.2">
      <c r="C37" s="669" t="s">
        <v>728</v>
      </c>
      <c r="D37" s="670" t="s">
        <v>713</v>
      </c>
      <c r="E37" s="671"/>
      <c r="F37" s="672"/>
      <c r="G37" s="673"/>
      <c r="H37" s="676">
        <v>2000</v>
      </c>
      <c r="I37" s="676">
        <v>1000</v>
      </c>
      <c r="J37" s="674"/>
      <c r="K37" s="674">
        <v>4953</v>
      </c>
    </row>
    <row r="38" spans="1:11" s="167" customFormat="1" ht="12" x14ac:dyDescent="0.2">
      <c r="B38" s="168" t="s">
        <v>248</v>
      </c>
      <c r="C38" s="693" t="s">
        <v>734</v>
      </c>
      <c r="D38" s="692"/>
      <c r="E38" s="683"/>
      <c r="F38" s="683"/>
      <c r="G38" s="562"/>
      <c r="H38" s="683">
        <f>SUM(H39:H42)</f>
        <v>174680</v>
      </c>
      <c r="I38" s="683">
        <f>SUM(I39:I42)</f>
        <v>0</v>
      </c>
      <c r="J38" s="562"/>
      <c r="K38" s="169"/>
    </row>
    <row r="39" spans="1:11" s="167" customFormat="1" ht="12" x14ac:dyDescent="0.2">
      <c r="D39" s="435" t="s">
        <v>736</v>
      </c>
      <c r="E39" s="402"/>
      <c r="F39" s="369"/>
      <c r="G39" s="601"/>
      <c r="H39" s="433">
        <f>78224+2842+2227+3636+3744+52313-40500</f>
        <v>102486</v>
      </c>
      <c r="I39" s="433"/>
      <c r="J39" s="433">
        <f>2842+2227+3636+3744</f>
        <v>12449</v>
      </c>
      <c r="K39" s="433"/>
    </row>
    <row r="40" spans="1:11" s="167" customFormat="1" ht="12" x14ac:dyDescent="0.2">
      <c r="D40" s="435" t="s">
        <v>257</v>
      </c>
      <c r="E40" s="402"/>
      <c r="F40" s="369"/>
      <c r="G40" s="601"/>
      <c r="H40" s="433">
        <f>4082+8872+8723+8625+1392</f>
        <v>31694</v>
      </c>
      <c r="I40" s="433"/>
      <c r="J40" s="433">
        <f>4082+8872+8723+8625+1392</f>
        <v>31694</v>
      </c>
      <c r="K40" s="433"/>
    </row>
    <row r="41" spans="1:11" s="167" customFormat="1" ht="12" x14ac:dyDescent="0.2">
      <c r="D41" s="435" t="s">
        <v>188</v>
      </c>
      <c r="E41" s="402"/>
      <c r="F41" s="369"/>
      <c r="G41" s="601"/>
      <c r="H41" s="433">
        <v>0</v>
      </c>
      <c r="I41" s="433"/>
      <c r="J41" s="433">
        <v>52313</v>
      </c>
      <c r="K41" s="433"/>
    </row>
    <row r="42" spans="1:11" s="167" customFormat="1" ht="12" x14ac:dyDescent="0.2">
      <c r="D42" s="435" t="s">
        <v>735</v>
      </c>
      <c r="E42" s="434"/>
      <c r="F42" s="432"/>
      <c r="G42" s="601"/>
      <c r="H42" s="434">
        <v>40500</v>
      </c>
      <c r="I42" s="433"/>
      <c r="J42" s="433">
        <v>78224</v>
      </c>
      <c r="K42" s="433"/>
    </row>
    <row r="43" spans="1:11" s="173" customFormat="1" ht="12" x14ac:dyDescent="0.2">
      <c r="D43" s="405"/>
      <c r="E43" s="403"/>
      <c r="F43" s="396"/>
      <c r="G43" s="602"/>
      <c r="H43" s="403"/>
      <c r="I43" s="378"/>
      <c r="J43" s="378"/>
      <c r="K43" s="378"/>
    </row>
    <row r="44" spans="1:11" s="167" customFormat="1" ht="12" x14ac:dyDescent="0.2">
      <c r="B44" s="168" t="s">
        <v>252</v>
      </c>
      <c r="C44" s="693" t="s">
        <v>737</v>
      </c>
      <c r="D44" s="692"/>
      <c r="E44" s="683"/>
      <c r="F44" s="683"/>
      <c r="G44" s="562"/>
      <c r="H44" s="683">
        <f>SUM(H45:H46)</f>
        <v>6000</v>
      </c>
      <c r="I44" s="683">
        <f>SUM(I45:I46)</f>
        <v>0</v>
      </c>
      <c r="J44" s="562"/>
      <c r="K44" s="169"/>
    </row>
    <row r="45" spans="1:11" s="173" customFormat="1" ht="12" x14ac:dyDescent="0.2">
      <c r="D45" s="435" t="s">
        <v>739</v>
      </c>
      <c r="E45" s="433"/>
      <c r="F45" s="433"/>
      <c r="G45" s="601"/>
      <c r="H45" s="434">
        <v>6000</v>
      </c>
      <c r="I45" s="433"/>
      <c r="J45" s="433"/>
      <c r="K45" s="433"/>
    </row>
    <row r="46" spans="1:11" s="173" customFormat="1" ht="12" x14ac:dyDescent="0.2">
      <c r="D46" s="435" t="s">
        <v>738</v>
      </c>
      <c r="E46" s="433"/>
      <c r="F46" s="433"/>
      <c r="G46" s="601"/>
      <c r="H46" s="402">
        <v>0</v>
      </c>
      <c r="I46" s="372"/>
      <c r="J46" s="433"/>
      <c r="K46" s="433"/>
    </row>
    <row r="47" spans="1:11" s="173" customFormat="1" ht="12" x14ac:dyDescent="0.2">
      <c r="D47" s="435"/>
      <c r="E47" s="433"/>
      <c r="F47" s="433"/>
      <c r="G47" s="601"/>
      <c r="H47" s="403"/>
      <c r="I47" s="396"/>
      <c r="J47" s="433"/>
      <c r="K47" s="396"/>
    </row>
    <row r="48" spans="1:11" s="167" customFormat="1" ht="12" x14ac:dyDescent="0.2">
      <c r="A48" s="685" t="s">
        <v>669</v>
      </c>
      <c r="B48" s="686" t="s">
        <v>740</v>
      </c>
      <c r="C48" s="686"/>
      <c r="D48" s="687"/>
      <c r="E48" s="688"/>
      <c r="F48" s="689"/>
      <c r="G48" s="690"/>
      <c r="H48" s="689">
        <f>H49+H63</f>
        <v>1613114</v>
      </c>
      <c r="I48" s="689">
        <f>I49+I63</f>
        <v>1555813</v>
      </c>
      <c r="J48" s="691"/>
      <c r="K48" s="169"/>
    </row>
    <row r="49" spans="2:11" s="167" customFormat="1" ht="12" x14ac:dyDescent="0.2">
      <c r="B49" s="168" t="s">
        <v>245</v>
      </c>
      <c r="C49" s="692" t="s">
        <v>742</v>
      </c>
      <c r="D49" s="695"/>
      <c r="E49" s="682"/>
      <c r="F49" s="683"/>
      <c r="G49" s="684"/>
      <c r="H49" s="683">
        <f>SUM(H50:H59)+H62</f>
        <v>1245655</v>
      </c>
      <c r="I49" s="683">
        <f>SUM(I50:I59)+I62</f>
        <v>1330495</v>
      </c>
      <c r="J49" s="562"/>
      <c r="K49" s="169"/>
    </row>
    <row r="50" spans="2:11" s="173" customFormat="1" ht="12" x14ac:dyDescent="0.2">
      <c r="D50" s="435" t="s">
        <v>741</v>
      </c>
      <c r="E50" s="434"/>
      <c r="F50" s="396"/>
      <c r="G50" s="601"/>
      <c r="H50" s="433">
        <v>177727</v>
      </c>
      <c r="I50" s="433">
        <f>242442+33793+550</f>
        <v>276785</v>
      </c>
      <c r="J50" s="433">
        <v>0</v>
      </c>
      <c r="K50" s="433"/>
    </row>
    <row r="51" spans="2:11" s="173" customFormat="1" ht="12" x14ac:dyDescent="0.2">
      <c r="D51" s="435" t="s">
        <v>743</v>
      </c>
      <c r="E51" s="434"/>
      <c r="F51" s="396"/>
      <c r="G51" s="601"/>
      <c r="H51" s="433">
        <v>258880</v>
      </c>
      <c r="I51" s="433">
        <f>174923+42000+46004+1183+21000+1</f>
        <v>285111</v>
      </c>
      <c r="J51" s="433"/>
      <c r="K51" s="433"/>
    </row>
    <row r="52" spans="2:11" s="173" customFormat="1" ht="12" x14ac:dyDescent="0.2">
      <c r="D52" s="435" t="s">
        <v>744</v>
      </c>
      <c r="E52" s="434"/>
      <c r="F52" s="396"/>
      <c r="G52" s="601"/>
      <c r="H52" s="433">
        <v>45450</v>
      </c>
      <c r="I52" s="433">
        <f>29195+15120</f>
        <v>44315</v>
      </c>
      <c r="J52" s="433"/>
      <c r="K52" s="433"/>
    </row>
    <row r="53" spans="2:11" s="173" customFormat="1" ht="12" x14ac:dyDescent="0.2">
      <c r="D53" s="435" t="s">
        <v>745</v>
      </c>
      <c r="E53" s="434"/>
      <c r="F53" s="396"/>
      <c r="G53" s="601"/>
      <c r="H53" s="433">
        <v>128316</v>
      </c>
      <c r="I53" s="433">
        <v>90266</v>
      </c>
      <c r="J53" s="433"/>
      <c r="K53" s="433"/>
    </row>
    <row r="54" spans="2:11" s="173" customFormat="1" ht="12" x14ac:dyDescent="0.2">
      <c r="D54" s="435" t="s">
        <v>671</v>
      </c>
      <c r="E54" s="558"/>
      <c r="F54" s="612"/>
      <c r="G54" s="611"/>
      <c r="H54" s="433">
        <v>0</v>
      </c>
      <c r="I54" s="433">
        <v>0</v>
      </c>
      <c r="J54" s="433"/>
      <c r="K54" s="433"/>
    </row>
    <row r="55" spans="2:11" s="173" customFormat="1" ht="12" x14ac:dyDescent="0.2">
      <c r="D55" s="435" t="s">
        <v>746</v>
      </c>
      <c r="E55" s="558"/>
      <c r="F55" s="610"/>
      <c r="G55" s="611"/>
      <c r="H55" s="433">
        <v>58906</v>
      </c>
      <c r="I55" s="433">
        <v>29258</v>
      </c>
      <c r="J55" s="559"/>
      <c r="K55" s="433"/>
    </row>
    <row r="56" spans="2:11" s="173" customFormat="1" ht="12" x14ac:dyDescent="0.2">
      <c r="D56" s="435" t="s">
        <v>747</v>
      </c>
      <c r="E56" s="558"/>
      <c r="F56" s="610"/>
      <c r="G56" s="611"/>
      <c r="H56" s="433">
        <v>90904</v>
      </c>
      <c r="I56" s="433">
        <v>108025</v>
      </c>
      <c r="J56" s="559"/>
    </row>
    <row r="57" spans="2:11" s="173" customFormat="1" ht="12" x14ac:dyDescent="0.2">
      <c r="D57" s="435" t="s">
        <v>748</v>
      </c>
      <c r="E57" s="558"/>
      <c r="F57" s="610"/>
      <c r="G57" s="611"/>
      <c r="H57" s="433">
        <v>113530</v>
      </c>
      <c r="I57" s="433">
        <f>65151+44320</f>
        <v>109471</v>
      </c>
      <c r="J57" s="559"/>
      <c r="K57" s="433"/>
    </row>
    <row r="58" spans="2:11" s="173" customFormat="1" ht="12" x14ac:dyDescent="0.2">
      <c r="D58" s="435" t="s">
        <v>749</v>
      </c>
      <c r="E58" s="558"/>
      <c r="F58" s="610"/>
      <c r="G58" s="611"/>
      <c r="H58" s="433">
        <v>28392</v>
      </c>
      <c r="I58" s="433">
        <v>0</v>
      </c>
      <c r="J58" s="559"/>
      <c r="K58" s="433"/>
    </row>
    <row r="59" spans="2:11" s="173" customFormat="1" ht="12" x14ac:dyDescent="0.2">
      <c r="D59" s="435" t="s">
        <v>663</v>
      </c>
      <c r="E59" s="434"/>
      <c r="F59" s="432"/>
      <c r="G59" s="601"/>
      <c r="H59" s="433">
        <f>H60+H61</f>
        <v>343550</v>
      </c>
      <c r="I59" s="433">
        <f>SUM(I60:I62)</f>
        <v>387264</v>
      </c>
      <c r="J59" s="433">
        <f>SUM(J60:J61)</f>
        <v>0</v>
      </c>
      <c r="K59" s="433"/>
    </row>
    <row r="60" spans="2:11" s="173" customFormat="1" ht="12" x14ac:dyDescent="0.2">
      <c r="D60" s="407" t="s">
        <v>664</v>
      </c>
      <c r="E60" s="558"/>
      <c r="F60" s="612"/>
      <c r="G60" s="611"/>
      <c r="H60" s="559">
        <v>343299</v>
      </c>
      <c r="I60" s="559">
        <v>387264</v>
      </c>
      <c r="J60" s="559"/>
      <c r="K60" s="433"/>
    </row>
    <row r="61" spans="2:11" s="173" customFormat="1" ht="12" x14ac:dyDescent="0.2">
      <c r="D61" s="407" t="s">
        <v>665</v>
      </c>
      <c r="E61" s="558"/>
      <c r="F61" s="610"/>
      <c r="G61" s="611"/>
      <c r="H61" s="559">
        <v>251</v>
      </c>
      <c r="I61" s="559">
        <v>0</v>
      </c>
      <c r="J61" s="559"/>
      <c r="K61" s="433"/>
    </row>
    <row r="62" spans="2:11" s="173" customFormat="1" ht="12" x14ac:dyDescent="0.2">
      <c r="D62" s="435" t="s">
        <v>670</v>
      </c>
      <c r="E62" s="434"/>
      <c r="F62" s="432"/>
      <c r="G62" s="601"/>
      <c r="H62" s="433">
        <v>0</v>
      </c>
      <c r="I62" s="433">
        <v>0</v>
      </c>
      <c r="J62" s="433"/>
      <c r="K62" s="433"/>
    </row>
    <row r="63" spans="2:11" s="167" customFormat="1" ht="12" x14ac:dyDescent="0.2">
      <c r="B63" s="168" t="s">
        <v>750</v>
      </c>
      <c r="C63" s="692" t="s">
        <v>751</v>
      </c>
      <c r="D63" s="681"/>
      <c r="E63" s="682"/>
      <c r="F63" s="683"/>
      <c r="G63" s="684"/>
      <c r="H63" s="683">
        <f>H64+H73+H75+H77</f>
        <v>367459</v>
      </c>
      <c r="I63" s="683">
        <f>I64+I73+I75+I77</f>
        <v>225318</v>
      </c>
      <c r="J63" s="562"/>
      <c r="K63" s="169"/>
    </row>
    <row r="64" spans="2:11" s="669" customFormat="1" ht="12" x14ac:dyDescent="0.2">
      <c r="C64" s="669" t="s">
        <v>720</v>
      </c>
      <c r="D64" s="670" t="s">
        <v>648</v>
      </c>
      <c r="E64" s="671"/>
      <c r="F64" s="672"/>
      <c r="G64" s="673"/>
      <c r="H64" s="675">
        <f>SUM(H65:H72)</f>
        <v>294297</v>
      </c>
      <c r="I64" s="675">
        <f>SUM(I65:I72)</f>
        <v>225318</v>
      </c>
      <c r="J64" s="675"/>
      <c r="K64" s="674"/>
    </row>
    <row r="65" spans="3:11" s="669" customFormat="1" ht="12" x14ac:dyDescent="0.2">
      <c r="D65" s="435" t="s">
        <v>752</v>
      </c>
      <c r="E65" s="558"/>
      <c r="F65" s="612"/>
      <c r="G65" s="611"/>
      <c r="H65" s="433">
        <v>144750</v>
      </c>
      <c r="I65" s="433">
        <v>158050</v>
      </c>
      <c r="J65" s="433"/>
      <c r="K65" s="674"/>
    </row>
    <row r="66" spans="3:11" s="173" customFormat="1" ht="12" x14ac:dyDescent="0.2">
      <c r="D66" s="435" t="s">
        <v>643</v>
      </c>
      <c r="E66" s="434"/>
      <c r="F66" s="432"/>
      <c r="G66" s="601"/>
      <c r="H66" s="433">
        <v>54674</v>
      </c>
      <c r="I66" s="433">
        <v>0</v>
      </c>
      <c r="J66" s="433"/>
      <c r="K66" s="396"/>
    </row>
    <row r="67" spans="3:11" s="173" customFormat="1" ht="12" x14ac:dyDescent="0.2">
      <c r="D67" s="406" t="s">
        <v>642</v>
      </c>
      <c r="E67" s="402"/>
      <c r="F67" s="372"/>
      <c r="G67" s="601"/>
      <c r="H67" s="433">
        <v>21358</v>
      </c>
      <c r="I67" s="433">
        <v>0</v>
      </c>
      <c r="J67" s="433"/>
      <c r="K67" s="396"/>
    </row>
    <row r="68" spans="3:11" s="173" customFormat="1" ht="12" x14ac:dyDescent="0.2">
      <c r="D68" s="406" t="s">
        <v>644</v>
      </c>
      <c r="E68" s="434"/>
      <c r="F68" s="433"/>
      <c r="G68" s="601"/>
      <c r="H68" s="433">
        <v>11280</v>
      </c>
      <c r="I68" s="433">
        <v>0</v>
      </c>
      <c r="J68" s="433"/>
      <c r="K68" s="396"/>
    </row>
    <row r="69" spans="3:11" s="173" customFormat="1" ht="12" x14ac:dyDescent="0.2">
      <c r="D69" s="406" t="s">
        <v>645</v>
      </c>
      <c r="E69" s="402"/>
      <c r="F69" s="372"/>
      <c r="G69" s="601"/>
      <c r="H69" s="433">
        <v>14902</v>
      </c>
      <c r="I69" s="433">
        <v>0</v>
      </c>
      <c r="J69" s="433"/>
      <c r="K69" s="396"/>
    </row>
    <row r="70" spans="3:11" s="173" customFormat="1" ht="12" x14ac:dyDescent="0.2">
      <c r="D70" s="406" t="s">
        <v>637</v>
      </c>
      <c r="E70" s="434"/>
      <c r="F70" s="433"/>
      <c r="G70" s="601"/>
      <c r="H70" s="433">
        <v>978</v>
      </c>
      <c r="I70" s="433">
        <v>0</v>
      </c>
      <c r="J70" s="433"/>
      <c r="K70" s="396"/>
    </row>
    <row r="71" spans="3:11" s="173" customFormat="1" ht="12" x14ac:dyDescent="0.2">
      <c r="D71" s="404" t="s">
        <v>25</v>
      </c>
      <c r="E71" s="402"/>
      <c r="F71" s="372"/>
      <c r="G71" s="601"/>
      <c r="H71" s="433">
        <v>1800</v>
      </c>
      <c r="I71" s="433">
        <v>0</v>
      </c>
      <c r="J71" s="433"/>
      <c r="K71" s="396"/>
    </row>
    <row r="72" spans="3:11" s="173" customFormat="1" ht="12" x14ac:dyDescent="0.2">
      <c r="D72" s="435" t="s">
        <v>403</v>
      </c>
      <c r="E72" s="402"/>
      <c r="F72" s="372"/>
      <c r="G72" s="601"/>
      <c r="H72" s="433">
        <v>44555</v>
      </c>
      <c r="I72" s="433">
        <v>67268</v>
      </c>
      <c r="J72" s="433"/>
      <c r="K72" s="396"/>
    </row>
    <row r="73" spans="3:11" s="669" customFormat="1" ht="12" x14ac:dyDescent="0.2">
      <c r="C73" s="669" t="s">
        <v>721</v>
      </c>
      <c r="D73" s="670" t="s">
        <v>753</v>
      </c>
      <c r="E73" s="671"/>
      <c r="F73" s="672"/>
      <c r="G73" s="673"/>
      <c r="H73" s="675">
        <f>H74</f>
        <v>14879</v>
      </c>
      <c r="I73" s="675">
        <f>I74</f>
        <v>0</v>
      </c>
      <c r="J73" s="675"/>
      <c r="K73" s="674"/>
    </row>
    <row r="74" spans="3:11" s="173" customFormat="1" ht="12" x14ac:dyDescent="0.2">
      <c r="D74" s="406" t="s">
        <v>754</v>
      </c>
      <c r="E74" s="434"/>
      <c r="F74" s="433"/>
      <c r="G74" s="601"/>
      <c r="H74" s="433">
        <v>14879</v>
      </c>
      <c r="I74" s="433">
        <v>0</v>
      </c>
      <c r="J74" s="433"/>
      <c r="K74" s="396"/>
    </row>
    <row r="75" spans="3:11" s="669" customFormat="1" ht="12" x14ac:dyDescent="0.2">
      <c r="C75" s="669" t="s">
        <v>723</v>
      </c>
      <c r="D75" s="670" t="s">
        <v>651</v>
      </c>
      <c r="E75" s="671"/>
      <c r="F75" s="672"/>
      <c r="G75" s="673"/>
      <c r="H75" s="675">
        <f>H76</f>
        <v>7076</v>
      </c>
      <c r="I75" s="675">
        <f>I76</f>
        <v>0</v>
      </c>
      <c r="J75" s="675"/>
      <c r="K75" s="674"/>
    </row>
    <row r="76" spans="3:11" s="173" customFormat="1" ht="12" x14ac:dyDescent="0.2">
      <c r="D76" s="406" t="s">
        <v>599</v>
      </c>
      <c r="E76" s="434"/>
      <c r="F76" s="433"/>
      <c r="G76" s="601"/>
      <c r="H76" s="433">
        <v>7076</v>
      </c>
      <c r="I76" s="433">
        <v>0</v>
      </c>
      <c r="J76" s="433"/>
      <c r="K76" s="396"/>
    </row>
    <row r="77" spans="3:11" s="669" customFormat="1" ht="12" x14ac:dyDescent="0.2">
      <c r="C77" s="669" t="s">
        <v>724</v>
      </c>
      <c r="D77" s="670" t="s">
        <v>652</v>
      </c>
      <c r="E77" s="671"/>
      <c r="F77" s="672"/>
      <c r="G77" s="673"/>
      <c r="H77" s="675">
        <f>SUM(H78:H82)</f>
        <v>51207</v>
      </c>
      <c r="I77" s="675">
        <f>SUM(I78:I82)</f>
        <v>0</v>
      </c>
      <c r="J77" s="675"/>
      <c r="K77" s="674"/>
    </row>
    <row r="78" spans="3:11" s="173" customFormat="1" ht="12" x14ac:dyDescent="0.2">
      <c r="D78" s="435" t="s">
        <v>639</v>
      </c>
      <c r="E78" s="434"/>
      <c r="F78" s="432"/>
      <c r="G78" s="601"/>
      <c r="H78" s="433">
        <v>2733</v>
      </c>
      <c r="I78" s="433">
        <f>2733-2733</f>
        <v>0</v>
      </c>
      <c r="J78" s="433"/>
      <c r="K78" s="396"/>
    </row>
    <row r="79" spans="3:11" s="173" customFormat="1" ht="12" x14ac:dyDescent="0.2">
      <c r="D79" s="435" t="s">
        <v>622</v>
      </c>
      <c r="E79" s="434"/>
      <c r="F79" s="396"/>
      <c r="G79" s="601"/>
      <c r="H79" s="433">
        <v>5369</v>
      </c>
      <c r="I79" s="433">
        <v>0</v>
      </c>
      <c r="J79" s="433"/>
      <c r="K79" s="396"/>
    </row>
    <row r="80" spans="3:11" s="173" customFormat="1" ht="12" x14ac:dyDescent="0.2">
      <c r="D80" s="435" t="s">
        <v>635</v>
      </c>
      <c r="E80" s="434"/>
      <c r="F80" s="396"/>
      <c r="G80" s="601"/>
      <c r="H80" s="433">
        <v>1800</v>
      </c>
      <c r="I80" s="433">
        <v>0</v>
      </c>
      <c r="J80" s="433"/>
      <c r="K80" s="396"/>
    </row>
    <row r="81" spans="1:11" s="173" customFormat="1" ht="12" x14ac:dyDescent="0.2">
      <c r="D81" s="408" t="s">
        <v>621</v>
      </c>
      <c r="E81" s="434"/>
      <c r="F81" s="433"/>
      <c r="G81" s="601"/>
      <c r="H81" s="433">
        <v>21313</v>
      </c>
      <c r="I81" s="433">
        <v>0</v>
      </c>
      <c r="J81" s="433"/>
      <c r="K81" s="396"/>
    </row>
    <row r="82" spans="1:11" s="173" customFormat="1" ht="12" x14ac:dyDescent="0.2">
      <c r="D82" s="435" t="s">
        <v>659</v>
      </c>
      <c r="E82" s="434"/>
      <c r="F82" s="432"/>
      <c r="G82" s="601"/>
      <c r="H82" s="433">
        <v>19992</v>
      </c>
      <c r="I82" s="433">
        <v>0</v>
      </c>
      <c r="J82" s="433"/>
      <c r="K82" s="396"/>
    </row>
    <row r="83" spans="1:11" s="173" customFormat="1" ht="12" x14ac:dyDescent="0.2">
      <c r="D83" s="435"/>
      <c r="E83" s="433"/>
      <c r="F83" s="433"/>
      <c r="G83" s="601"/>
      <c r="H83" s="403"/>
      <c r="I83" s="396"/>
      <c r="J83" s="433"/>
      <c r="K83" s="396"/>
    </row>
    <row r="84" spans="1:11" s="167" customFormat="1" ht="12" x14ac:dyDescent="0.2">
      <c r="A84" s="685" t="s">
        <v>672</v>
      </c>
      <c r="B84" s="686" t="s">
        <v>755</v>
      </c>
      <c r="C84" s="686"/>
      <c r="D84" s="687"/>
      <c r="E84" s="688"/>
      <c r="F84" s="689"/>
      <c r="G84" s="690"/>
      <c r="H84" s="689">
        <f>H85</f>
        <v>0</v>
      </c>
      <c r="I84" s="689">
        <f>I85</f>
        <v>3450</v>
      </c>
      <c r="J84" s="691"/>
      <c r="K84" s="169"/>
    </row>
    <row r="85" spans="1:11" s="167" customFormat="1" ht="12" x14ac:dyDescent="0.2">
      <c r="D85" s="435" t="s">
        <v>756</v>
      </c>
      <c r="E85" s="434"/>
      <c r="F85" s="432"/>
      <c r="G85" s="601"/>
      <c r="H85" s="433">
        <v>0</v>
      </c>
      <c r="I85" s="433">
        <v>3450</v>
      </c>
      <c r="J85" s="433"/>
      <c r="K85" s="433"/>
    </row>
    <row r="86" spans="1:11" s="173" customFormat="1" ht="12" x14ac:dyDescent="0.2">
      <c r="D86" s="435"/>
      <c r="E86" s="433"/>
      <c r="F86" s="433"/>
      <c r="G86" s="601"/>
      <c r="H86" s="403"/>
      <c r="I86" s="396"/>
      <c r="J86" s="433"/>
      <c r="K86" s="396"/>
    </row>
    <row r="87" spans="1:11" s="167" customFormat="1" ht="12" x14ac:dyDescent="0.2">
      <c r="A87" s="685" t="s">
        <v>757</v>
      </c>
      <c r="B87" s="686" t="s">
        <v>760</v>
      </c>
      <c r="C87" s="686"/>
      <c r="D87" s="687"/>
      <c r="E87" s="688"/>
      <c r="F87" s="689"/>
      <c r="G87" s="690"/>
      <c r="H87" s="689">
        <f>H88+H89+H92+H99+H101</f>
        <v>2829000</v>
      </c>
      <c r="I87" s="689">
        <f>I88+I89+I92+I99+I101</f>
        <v>95500</v>
      </c>
      <c r="J87" s="691"/>
      <c r="K87" s="169"/>
    </row>
    <row r="88" spans="1:11" s="167" customFormat="1" ht="12" x14ac:dyDescent="0.2">
      <c r="B88" s="168" t="s">
        <v>245</v>
      </c>
      <c r="C88" s="692" t="s">
        <v>708</v>
      </c>
      <c r="D88" s="695"/>
      <c r="E88" s="682"/>
      <c r="F88" s="683"/>
      <c r="G88" s="684"/>
      <c r="H88" s="683">
        <v>0</v>
      </c>
      <c r="I88" s="683">
        <v>0</v>
      </c>
      <c r="J88" s="562"/>
      <c r="K88" s="169"/>
    </row>
    <row r="89" spans="1:11" s="167" customFormat="1" ht="12" x14ac:dyDescent="0.2">
      <c r="B89" s="168" t="s">
        <v>248</v>
      </c>
      <c r="C89" s="692" t="s">
        <v>758</v>
      </c>
      <c r="D89" s="695"/>
      <c r="E89" s="682"/>
      <c r="F89" s="683"/>
      <c r="G89" s="684"/>
      <c r="H89" s="683">
        <f>SUM(H90:H91)</f>
        <v>95000</v>
      </c>
      <c r="I89" s="683">
        <f>SUM(I90:I91)</f>
        <v>95000</v>
      </c>
      <c r="J89" s="562"/>
      <c r="K89" s="169"/>
    </row>
    <row r="90" spans="1:11" s="173" customFormat="1" ht="12" x14ac:dyDescent="0.2">
      <c r="D90" s="435" t="s">
        <v>260</v>
      </c>
      <c r="E90" s="434"/>
      <c r="F90" s="432"/>
      <c r="G90" s="601"/>
      <c r="H90" s="433">
        <v>95000</v>
      </c>
      <c r="I90" s="433">
        <v>95000</v>
      </c>
      <c r="J90" s="433"/>
      <c r="K90" s="396"/>
    </row>
    <row r="91" spans="1:11" s="173" customFormat="1" ht="12" x14ac:dyDescent="0.2">
      <c r="D91" s="435" t="s">
        <v>704</v>
      </c>
      <c r="E91" s="434"/>
      <c r="F91" s="432"/>
      <c r="G91" s="601"/>
      <c r="H91" s="433">
        <v>0</v>
      </c>
      <c r="I91" s="433">
        <v>0</v>
      </c>
      <c r="J91" s="433"/>
      <c r="K91" s="396"/>
    </row>
    <row r="92" spans="1:11" s="167" customFormat="1" ht="12" x14ac:dyDescent="0.2">
      <c r="B92" s="168" t="s">
        <v>252</v>
      </c>
      <c r="C92" s="692" t="s">
        <v>759</v>
      </c>
      <c r="D92" s="681"/>
      <c r="E92" s="682"/>
      <c r="F92" s="683"/>
      <c r="G92" s="684"/>
      <c r="H92" s="683">
        <f>SUM(H93:H98)</f>
        <v>2713000</v>
      </c>
      <c r="I92" s="683">
        <f>SUM(I93:I98)</f>
        <v>0</v>
      </c>
      <c r="J92" s="562"/>
      <c r="K92" s="169"/>
    </row>
    <row r="93" spans="1:11" s="173" customFormat="1" ht="12" x14ac:dyDescent="0.2">
      <c r="D93" s="435" t="s">
        <v>298</v>
      </c>
      <c r="E93" s="434"/>
      <c r="F93" s="432"/>
      <c r="G93" s="601"/>
      <c r="H93" s="433">
        <v>1180000</v>
      </c>
      <c r="I93" s="433"/>
      <c r="J93" s="433"/>
      <c r="K93" s="396"/>
    </row>
    <row r="94" spans="1:11" s="173" customFormat="1" ht="12" x14ac:dyDescent="0.2">
      <c r="D94" s="435" t="s">
        <v>706</v>
      </c>
      <c r="E94" s="434"/>
      <c r="F94" s="432"/>
      <c r="G94" s="601"/>
      <c r="H94" s="433">
        <v>270000</v>
      </c>
      <c r="I94" s="433"/>
      <c r="J94" s="433"/>
      <c r="K94" s="396"/>
    </row>
    <row r="95" spans="1:11" s="173" customFormat="1" ht="12" x14ac:dyDescent="0.2">
      <c r="D95" s="435" t="s">
        <v>707</v>
      </c>
      <c r="E95" s="434"/>
      <c r="F95" s="432"/>
      <c r="G95" s="601"/>
      <c r="H95" s="433">
        <v>0</v>
      </c>
      <c r="I95" s="433"/>
      <c r="J95" s="433"/>
      <c r="K95" s="396"/>
    </row>
    <row r="96" spans="1:11" s="173" customFormat="1" ht="12" x14ac:dyDescent="0.2">
      <c r="D96" s="435" t="s">
        <v>259</v>
      </c>
      <c r="E96" s="434"/>
      <c r="F96" s="432"/>
      <c r="G96" s="601"/>
      <c r="H96" s="433">
        <v>1260000</v>
      </c>
      <c r="I96" s="433"/>
      <c r="J96" s="433"/>
      <c r="K96" s="396"/>
    </row>
    <row r="97" spans="1:11" s="173" customFormat="1" ht="12" x14ac:dyDescent="0.2">
      <c r="D97" s="435" t="s">
        <v>705</v>
      </c>
      <c r="E97" s="434"/>
      <c r="F97" s="432"/>
      <c r="G97" s="601"/>
      <c r="H97" s="434">
        <v>0</v>
      </c>
      <c r="I97" s="433"/>
      <c r="J97" s="433"/>
      <c r="K97" s="396"/>
    </row>
    <row r="98" spans="1:11" s="173" customFormat="1" ht="12" x14ac:dyDescent="0.2">
      <c r="D98" s="435" t="s">
        <v>282</v>
      </c>
      <c r="E98" s="434"/>
      <c r="F98" s="432"/>
      <c r="G98" s="601"/>
      <c r="H98" s="434">
        <v>3000</v>
      </c>
      <c r="I98" s="433"/>
      <c r="J98" s="433"/>
      <c r="K98" s="396"/>
    </row>
    <row r="99" spans="1:11" s="167" customFormat="1" ht="12" x14ac:dyDescent="0.2">
      <c r="B99" s="168" t="s">
        <v>254</v>
      </c>
      <c r="C99" s="692" t="s">
        <v>709</v>
      </c>
      <c r="D99" s="681"/>
      <c r="E99" s="682"/>
      <c r="F99" s="683"/>
      <c r="G99" s="684"/>
      <c r="H99" s="683">
        <f>SUM(H100)</f>
        <v>20000</v>
      </c>
      <c r="I99" s="683">
        <f>SUM(I100)</f>
        <v>0</v>
      </c>
      <c r="J99" s="562"/>
      <c r="K99" s="169"/>
    </row>
    <row r="100" spans="1:11" s="173" customFormat="1" ht="12" x14ac:dyDescent="0.2">
      <c r="D100" s="435" t="s">
        <v>261</v>
      </c>
      <c r="E100" s="434"/>
      <c r="F100" s="432"/>
      <c r="G100" s="601"/>
      <c r="H100" s="433">
        <v>20000</v>
      </c>
      <c r="I100" s="433"/>
      <c r="J100" s="433"/>
      <c r="K100" s="396"/>
    </row>
    <row r="101" spans="1:11" s="167" customFormat="1" ht="12" x14ac:dyDescent="0.2">
      <c r="B101" s="168" t="s">
        <v>255</v>
      </c>
      <c r="C101" s="692" t="s">
        <v>710</v>
      </c>
      <c r="D101" s="681"/>
      <c r="E101" s="682"/>
      <c r="F101" s="683"/>
      <c r="G101" s="684"/>
      <c r="H101" s="683">
        <f>SUM(H102:H103)</f>
        <v>1000</v>
      </c>
      <c r="I101" s="683">
        <f>SUM(I102:I103)</f>
        <v>500</v>
      </c>
      <c r="J101" s="562"/>
      <c r="K101" s="169"/>
    </row>
    <row r="102" spans="1:11" s="173" customFormat="1" ht="12" x14ac:dyDescent="0.2">
      <c r="D102" s="435" t="s">
        <v>684</v>
      </c>
      <c r="E102" s="434"/>
      <c r="F102" s="432"/>
      <c r="G102" s="601"/>
      <c r="H102" s="433">
        <v>1000</v>
      </c>
      <c r="I102" s="433">
        <v>500</v>
      </c>
      <c r="J102" s="433"/>
      <c r="K102" s="396"/>
    </row>
    <row r="103" spans="1:11" s="173" customFormat="1" ht="12" x14ac:dyDescent="0.2">
      <c r="D103" s="435" t="s">
        <v>711</v>
      </c>
      <c r="E103" s="434"/>
      <c r="F103" s="432"/>
      <c r="G103" s="601"/>
      <c r="H103" s="434">
        <v>0</v>
      </c>
      <c r="I103" s="433">
        <v>0</v>
      </c>
      <c r="J103" s="433"/>
      <c r="K103" s="396"/>
    </row>
    <row r="104" spans="1:11" s="173" customFormat="1" thickBot="1" x14ac:dyDescent="0.25">
      <c r="D104" s="696"/>
      <c r="E104" s="697"/>
      <c r="F104" s="698"/>
      <c r="G104" s="699"/>
      <c r="H104" s="697"/>
      <c r="I104" s="700"/>
      <c r="J104" s="700"/>
      <c r="K104" s="701"/>
    </row>
    <row r="105" spans="1:11" s="168" customFormat="1" thickBot="1" x14ac:dyDescent="0.25">
      <c r="A105" s="935" t="s">
        <v>761</v>
      </c>
      <c r="B105" s="936"/>
      <c r="C105" s="936"/>
      <c r="D105" s="936"/>
      <c r="E105" s="936"/>
      <c r="F105" s="936"/>
      <c r="G105" s="937"/>
      <c r="H105" s="704">
        <f>H11+H48+H84+H87</f>
        <v>4969571</v>
      </c>
      <c r="I105" s="704">
        <f>I11+I48+I84+I87</f>
        <v>1701763</v>
      </c>
      <c r="J105" s="704"/>
    </row>
    <row r="106" spans="1:11" s="168" customFormat="1" ht="12" x14ac:dyDescent="0.2">
      <c r="D106" s="694"/>
      <c r="E106" s="217"/>
      <c r="F106" s="169"/>
      <c r="G106" s="217"/>
      <c r="H106" s="217"/>
      <c r="I106" s="217"/>
      <c r="J106" s="217"/>
    </row>
    <row r="107" spans="1:11" s="173" customFormat="1" ht="12" x14ac:dyDescent="0.2">
      <c r="D107" s="702"/>
      <c r="E107" s="667"/>
      <c r="F107" s="703"/>
      <c r="G107" s="668"/>
      <c r="H107" s="439"/>
      <c r="I107" s="439"/>
      <c r="J107" s="439"/>
      <c r="K107" s="703"/>
    </row>
    <row r="108" spans="1:11" s="173" customFormat="1" ht="12" x14ac:dyDescent="0.2">
      <c r="B108" s="168" t="s">
        <v>254</v>
      </c>
      <c r="C108" s="168"/>
      <c r="D108" s="366" t="s">
        <v>681</v>
      </c>
      <c r="E108" s="171"/>
      <c r="F108" s="169"/>
      <c r="G108" s="171"/>
      <c r="H108" s="171"/>
      <c r="I108" s="169"/>
      <c r="J108" s="217"/>
      <c r="K108" s="169"/>
    </row>
    <row r="109" spans="1:11" s="173" customFormat="1" ht="12" x14ac:dyDescent="0.2">
      <c r="B109" s="167"/>
      <c r="C109" s="167"/>
      <c r="D109" s="435" t="s">
        <v>679</v>
      </c>
      <c r="E109" s="402">
        <v>0</v>
      </c>
      <c r="F109" s="433"/>
      <c r="G109" s="601"/>
      <c r="H109" s="402"/>
      <c r="I109" s="372"/>
      <c r="J109" s="433"/>
      <c r="K109" s="433">
        <v>6359</v>
      </c>
    </row>
    <row r="110" spans="1:11" s="167" customFormat="1" ht="12" x14ac:dyDescent="0.2">
      <c r="D110" s="404"/>
      <c r="E110" s="403">
        <f>SUM(E64:E109)</f>
        <v>0</v>
      </c>
      <c r="F110" s="378">
        <f>SUM(F64:F109)</f>
        <v>0</v>
      </c>
      <c r="G110" s="602">
        <v>0</v>
      </c>
      <c r="H110" s="403"/>
      <c r="I110" s="369"/>
      <c r="J110" s="433"/>
      <c r="K110" s="432"/>
    </row>
    <row r="111" spans="1:11" s="167" customFormat="1" ht="12" x14ac:dyDescent="0.2">
      <c r="D111" s="404"/>
      <c r="E111" s="403"/>
      <c r="F111" s="369"/>
      <c r="G111" s="601"/>
      <c r="H111" s="403"/>
      <c r="I111" s="369"/>
      <c r="J111" s="433"/>
      <c r="K111" s="432"/>
    </row>
    <row r="112" spans="1:11" s="167" customFormat="1" ht="12" x14ac:dyDescent="0.2">
      <c r="B112" s="168" t="s">
        <v>255</v>
      </c>
      <c r="C112" s="168"/>
      <c r="D112" s="366" t="s">
        <v>253</v>
      </c>
      <c r="E112" s="171"/>
      <c r="F112" s="169"/>
      <c r="G112" s="171"/>
      <c r="H112" s="171"/>
      <c r="I112" s="169"/>
      <c r="J112" s="217"/>
      <c r="K112" s="169"/>
    </row>
    <row r="113" spans="2:11" s="167" customFormat="1" ht="12.75" customHeight="1" x14ac:dyDescent="0.2">
      <c r="D113" s="435" t="s">
        <v>196</v>
      </c>
      <c r="E113" s="402">
        <v>752000</v>
      </c>
      <c r="F113" s="433"/>
      <c r="G113" s="601">
        <v>0</v>
      </c>
      <c r="H113" s="402"/>
      <c r="I113" s="372"/>
      <c r="J113" s="433"/>
      <c r="K113" s="433"/>
    </row>
    <row r="114" spans="2:11" s="167" customFormat="1" ht="12" x14ac:dyDescent="0.2">
      <c r="D114" s="404"/>
      <c r="E114" s="402"/>
      <c r="F114" s="369"/>
      <c r="G114" s="601"/>
      <c r="H114" s="402"/>
      <c r="I114" s="369"/>
      <c r="J114" s="433"/>
      <c r="K114" s="432"/>
    </row>
    <row r="115" spans="2:11" s="173" customFormat="1" ht="12" x14ac:dyDescent="0.2">
      <c r="D115" s="405"/>
      <c r="E115" s="403">
        <f>SUM(E113:E114)</f>
        <v>752000</v>
      </c>
      <c r="F115" s="378">
        <f>SUM(F113:F114)</f>
        <v>0</v>
      </c>
      <c r="G115" s="602">
        <f>SUM(G113:G114)</f>
        <v>0</v>
      </c>
      <c r="H115" s="403"/>
      <c r="I115" s="396"/>
      <c r="J115" s="433"/>
      <c r="K115" s="396"/>
    </row>
    <row r="116" spans="2:11" s="173" customFormat="1" ht="12" x14ac:dyDescent="0.2">
      <c r="D116" s="290"/>
      <c r="E116" s="172"/>
      <c r="G116" s="170"/>
      <c r="H116" s="172"/>
      <c r="J116" s="170"/>
    </row>
    <row r="117" spans="2:11" s="173" customFormat="1" ht="12" x14ac:dyDescent="0.2">
      <c r="B117" s="168" t="s">
        <v>258</v>
      </c>
      <c r="C117" s="168"/>
      <c r="D117" s="366" t="s">
        <v>342</v>
      </c>
      <c r="E117" s="171"/>
      <c r="F117" s="169"/>
      <c r="G117" s="171"/>
      <c r="H117" s="171"/>
      <c r="I117" s="169"/>
      <c r="J117" s="217"/>
      <c r="K117" s="169"/>
    </row>
    <row r="118" spans="2:11" s="173" customFormat="1" ht="12" x14ac:dyDescent="0.2">
      <c r="B118" s="167"/>
      <c r="C118" s="167"/>
      <c r="D118" s="404" t="s">
        <v>375</v>
      </c>
      <c r="E118" s="433">
        <v>45441</v>
      </c>
      <c r="F118" s="433"/>
      <c r="G118" s="601"/>
      <c r="H118" s="402"/>
      <c r="I118" s="372"/>
      <c r="J118" s="433"/>
      <c r="K118" s="433"/>
    </row>
    <row r="119" spans="2:11" s="173" customFormat="1" ht="12" x14ac:dyDescent="0.2">
      <c r="D119" s="404" t="s">
        <v>376</v>
      </c>
      <c r="E119" s="433">
        <v>30000</v>
      </c>
      <c r="F119" s="433"/>
      <c r="G119" s="601"/>
      <c r="H119" s="403"/>
      <c r="I119" s="396"/>
      <c r="J119" s="433"/>
      <c r="K119" s="396"/>
    </row>
    <row r="120" spans="2:11" s="173" customFormat="1" ht="12" x14ac:dyDescent="0.2">
      <c r="D120" s="404" t="s">
        <v>682</v>
      </c>
      <c r="E120" s="433">
        <v>0</v>
      </c>
      <c r="F120" s="372"/>
      <c r="G120" s="601"/>
      <c r="H120" s="403"/>
      <c r="I120" s="396"/>
      <c r="J120" s="433"/>
      <c r="K120" s="433">
        <v>250</v>
      </c>
    </row>
    <row r="121" spans="2:11" s="173" customFormat="1" ht="12" x14ac:dyDescent="0.2">
      <c r="D121" s="404"/>
      <c r="E121" s="402"/>
      <c r="F121" s="372"/>
      <c r="G121" s="601"/>
      <c r="H121" s="403"/>
      <c r="I121" s="396"/>
      <c r="J121" s="433"/>
      <c r="K121" s="396"/>
    </row>
    <row r="122" spans="2:11" s="173" customFormat="1" ht="12" x14ac:dyDescent="0.2">
      <c r="D122" s="404"/>
      <c r="E122" s="402"/>
      <c r="F122" s="372"/>
      <c r="G122" s="601"/>
      <c r="H122" s="403"/>
      <c r="I122" s="396"/>
      <c r="J122" s="433"/>
      <c r="K122" s="396"/>
    </row>
    <row r="123" spans="2:11" s="173" customFormat="1" ht="12" x14ac:dyDescent="0.2">
      <c r="D123" s="404"/>
      <c r="E123" s="402"/>
      <c r="F123" s="372"/>
      <c r="G123" s="601"/>
      <c r="H123" s="403"/>
      <c r="I123" s="396"/>
      <c r="J123" s="433"/>
      <c r="K123" s="396"/>
    </row>
    <row r="124" spans="2:11" s="173" customFormat="1" ht="12" x14ac:dyDescent="0.2">
      <c r="D124" s="404"/>
      <c r="E124" s="402"/>
      <c r="F124" s="372"/>
      <c r="G124" s="601"/>
      <c r="H124" s="403"/>
      <c r="I124" s="396"/>
      <c r="J124" s="433"/>
      <c r="K124" s="396"/>
    </row>
    <row r="125" spans="2:11" s="173" customFormat="1" ht="12" x14ac:dyDescent="0.2">
      <c r="D125" s="405"/>
      <c r="E125" s="403">
        <f>SUM(E118:E124)</f>
        <v>75441</v>
      </c>
      <c r="F125" s="378">
        <f>SUM(F118:F124)</f>
        <v>0</v>
      </c>
      <c r="G125" s="602">
        <f>SUM(G118:G124)</f>
        <v>0</v>
      </c>
      <c r="H125" s="403"/>
      <c r="I125" s="396"/>
      <c r="J125" s="433"/>
      <c r="K125" s="396"/>
    </row>
    <row r="126" spans="2:11" s="173" customFormat="1" ht="12" x14ac:dyDescent="0.2">
      <c r="D126" s="368" t="s">
        <v>647</v>
      </c>
      <c r="E126" s="354" t="e">
        <f>#REF!+E110+E115+E125+#REF!</f>
        <v>#REF!</v>
      </c>
      <c r="F126" s="354" t="e">
        <f>#REF!+F110+F115+F125+#REF!</f>
        <v>#REF!</v>
      </c>
      <c r="G126" s="354" t="e">
        <f>#REF!+G110+G115+G125+#REF!</f>
        <v>#REF!</v>
      </c>
      <c r="H126" s="403"/>
      <c r="I126" s="396"/>
      <c r="J126" s="433"/>
      <c r="K126" s="396"/>
    </row>
    <row r="127" spans="2:11" s="173" customFormat="1" ht="12" x14ac:dyDescent="0.2">
      <c r="D127" s="405"/>
      <c r="E127" s="403"/>
      <c r="F127" s="396"/>
      <c r="G127" s="601"/>
      <c r="H127" s="403"/>
      <c r="I127" s="396"/>
      <c r="J127" s="433"/>
      <c r="K127" s="396"/>
    </row>
    <row r="128" spans="2:11" s="167" customFormat="1" ht="12" x14ac:dyDescent="0.2">
      <c r="B128" s="168" t="s">
        <v>266</v>
      </c>
      <c r="C128" s="168"/>
      <c r="D128" s="429" t="s">
        <v>646</v>
      </c>
      <c r="E128" s="171"/>
      <c r="F128" s="169"/>
      <c r="G128" s="171"/>
      <c r="H128" s="171"/>
      <c r="I128" s="169"/>
      <c r="J128" s="217"/>
      <c r="K128" s="169"/>
    </row>
    <row r="129" spans="2:16" s="167" customFormat="1" ht="12" x14ac:dyDescent="0.2">
      <c r="D129" s="404" t="s">
        <v>256</v>
      </c>
      <c r="E129" s="433">
        <v>52313</v>
      </c>
      <c r="F129" s="433"/>
      <c r="G129" s="601"/>
      <c r="H129" s="433">
        <v>78224</v>
      </c>
      <c r="I129" s="433"/>
      <c r="J129" s="433"/>
      <c r="K129" s="433"/>
      <c r="L129" s="170"/>
      <c r="O129" s="170" t="e">
        <f>(#REF!+F115)*0.27</f>
        <v>#REF!</v>
      </c>
      <c r="P129" s="170" t="e">
        <f>(I13+I20+I39+I40+I41+#REF!+#REF!+#REF!+#REF!+#REF!+#REF!+#REF!+#REF!)*0.27</f>
        <v>#REF!</v>
      </c>
    </row>
    <row r="130" spans="2:16" s="167" customFormat="1" ht="12" x14ac:dyDescent="0.2">
      <c r="D130" s="404" t="s">
        <v>257</v>
      </c>
      <c r="E130" s="433">
        <f>5403+593</f>
        <v>5996</v>
      </c>
      <c r="F130" s="433"/>
      <c r="G130" s="601"/>
      <c r="H130" s="433">
        <v>0</v>
      </c>
      <c r="I130" s="433"/>
      <c r="J130" s="433"/>
      <c r="K130" s="433">
        <v>85959</v>
      </c>
      <c r="O130" s="170"/>
      <c r="P130" s="170"/>
    </row>
    <row r="131" spans="2:16" s="167" customFormat="1" ht="12" x14ac:dyDescent="0.2">
      <c r="D131" s="404" t="s">
        <v>188</v>
      </c>
      <c r="E131" s="433">
        <v>0</v>
      </c>
      <c r="F131" s="433">
        <v>0</v>
      </c>
      <c r="G131" s="601">
        <v>0</v>
      </c>
      <c r="H131" s="434"/>
      <c r="I131" s="433"/>
      <c r="J131" s="433"/>
      <c r="K131" s="433"/>
      <c r="O131" s="170"/>
      <c r="P131" s="170"/>
    </row>
    <row r="132" spans="2:16" s="173" customFormat="1" ht="12" x14ac:dyDescent="0.2">
      <c r="D132" s="405"/>
      <c r="E132" s="403">
        <f t="shared" ref="E132:J132" si="0">SUM(E129:E131)</f>
        <v>58309</v>
      </c>
      <c r="F132" s="378">
        <f t="shared" si="0"/>
        <v>0</v>
      </c>
      <c r="G132" s="602">
        <f t="shared" si="0"/>
        <v>0</v>
      </c>
      <c r="H132" s="403">
        <f t="shared" si="0"/>
        <v>78224</v>
      </c>
      <c r="I132" s="378">
        <f t="shared" si="0"/>
        <v>0</v>
      </c>
      <c r="J132" s="378">
        <f t="shared" si="0"/>
        <v>0</v>
      </c>
      <c r="K132" s="378"/>
      <c r="L132" s="172">
        <f>F132+I132</f>
        <v>0</v>
      </c>
    </row>
    <row r="133" spans="2:16" s="173" customFormat="1" ht="11.25" customHeight="1" x14ac:dyDescent="0.2">
      <c r="B133" s="168" t="s">
        <v>340</v>
      </c>
      <c r="C133" s="168"/>
      <c r="D133" s="429" t="s">
        <v>648</v>
      </c>
      <c r="E133" s="171"/>
      <c r="F133" s="169"/>
      <c r="G133" s="171"/>
      <c r="H133" s="171"/>
      <c r="I133" s="169"/>
      <c r="J133" s="217"/>
      <c r="K133" s="169"/>
    </row>
    <row r="134" spans="2:16" s="173" customFormat="1" ht="11.25" customHeight="1" x14ac:dyDescent="0.2">
      <c r="K134" s="433"/>
    </row>
    <row r="135" spans="2:16" s="173" customFormat="1" ht="11.25" customHeight="1" x14ac:dyDescent="0.2">
      <c r="K135" s="433"/>
    </row>
    <row r="136" spans="2:16" s="173" customFormat="1" ht="11.25" customHeight="1" x14ac:dyDescent="0.2">
      <c r="D136" s="613" t="s">
        <v>593</v>
      </c>
      <c r="E136" s="434"/>
      <c r="F136" s="433"/>
      <c r="G136" s="601"/>
      <c r="H136" s="433">
        <v>0</v>
      </c>
      <c r="I136" s="433"/>
      <c r="J136" s="433"/>
      <c r="K136" s="433">
        <v>15448</v>
      </c>
    </row>
    <row r="137" spans="2:16" s="173" customFormat="1" ht="11.25" customHeight="1" x14ac:dyDescent="0.2">
      <c r="D137" s="408" t="s">
        <v>668</v>
      </c>
      <c r="E137" s="402"/>
      <c r="F137" s="372"/>
      <c r="G137" s="601"/>
      <c r="H137" s="433">
        <v>144750</v>
      </c>
      <c r="I137" s="433"/>
      <c r="J137" s="433"/>
      <c r="K137" s="433">
        <v>95618</v>
      </c>
    </row>
    <row r="138" spans="2:16" s="173" customFormat="1" ht="11.25" customHeight="1" x14ac:dyDescent="0.2">
      <c r="D138" s="408" t="s">
        <v>687</v>
      </c>
      <c r="E138" s="402"/>
      <c r="F138" s="372"/>
      <c r="G138" s="601"/>
      <c r="H138" s="402">
        <v>0</v>
      </c>
      <c r="I138" s="433"/>
      <c r="J138" s="433"/>
      <c r="K138" s="433">
        <v>4715</v>
      </c>
    </row>
    <row r="139" spans="2:16" s="173" customFormat="1" ht="11.25" customHeight="1" x14ac:dyDescent="0.2">
      <c r="D139" s="408"/>
      <c r="E139" s="402"/>
      <c r="F139" s="372"/>
      <c r="G139" s="601"/>
      <c r="H139" s="402"/>
      <c r="I139" s="396"/>
      <c r="J139" s="433"/>
      <c r="K139" s="396"/>
    </row>
    <row r="140" spans="2:16" s="173" customFormat="1" ht="11.25" customHeight="1" x14ac:dyDescent="0.2">
      <c r="D140" s="408"/>
      <c r="E140" s="402"/>
      <c r="F140" s="372"/>
      <c r="G140" s="601"/>
      <c r="H140" s="402"/>
      <c r="I140" s="396"/>
      <c r="J140" s="433"/>
      <c r="K140" s="396"/>
    </row>
    <row r="141" spans="2:16" s="173" customFormat="1" ht="11.25" customHeight="1" x14ac:dyDescent="0.2">
      <c r="D141" s="408"/>
      <c r="E141" s="402"/>
      <c r="F141" s="372"/>
      <c r="G141" s="601"/>
      <c r="H141" s="402"/>
      <c r="I141" s="396"/>
      <c r="J141" s="433"/>
      <c r="K141" s="396"/>
    </row>
    <row r="142" spans="2:16" s="173" customFormat="1" ht="11.25" customHeight="1" x14ac:dyDescent="0.2">
      <c r="D142" s="408"/>
      <c r="E142" s="402"/>
      <c r="F142" s="372"/>
      <c r="G142" s="601"/>
      <c r="H142" s="402"/>
      <c r="I142" s="396"/>
      <c r="J142" s="433"/>
      <c r="K142" s="396"/>
    </row>
    <row r="143" spans="2:16" s="173" customFormat="1" ht="11.25" customHeight="1" x14ac:dyDescent="0.2">
      <c r="D143" s="408"/>
      <c r="E143" s="402"/>
      <c r="F143" s="372"/>
      <c r="G143" s="601"/>
      <c r="H143" s="402"/>
      <c r="I143" s="396"/>
      <c r="J143" s="433"/>
      <c r="K143" s="396"/>
    </row>
    <row r="144" spans="2:16" s="173" customFormat="1" ht="11.25" customHeight="1" x14ac:dyDescent="0.2">
      <c r="D144" s="435" t="s">
        <v>292</v>
      </c>
      <c r="E144" s="433">
        <v>77500</v>
      </c>
      <c r="F144" s="433"/>
      <c r="G144" s="601"/>
      <c r="H144" s="402"/>
      <c r="I144" s="396"/>
      <c r="J144" s="433"/>
      <c r="K144" s="396"/>
    </row>
    <row r="145" spans="2:11" s="173" customFormat="1" ht="11.25" customHeight="1" x14ac:dyDescent="0.2">
      <c r="D145" s="435" t="s">
        <v>518</v>
      </c>
      <c r="E145" s="433">
        <v>155466</v>
      </c>
      <c r="F145" s="433"/>
      <c r="G145" s="601"/>
      <c r="H145" s="402"/>
      <c r="I145" s="396"/>
      <c r="J145" s="433"/>
      <c r="K145" s="396"/>
    </row>
    <row r="146" spans="2:11" s="173" customFormat="1" ht="11.25" customHeight="1" x14ac:dyDescent="0.2">
      <c r="D146" s="435" t="s">
        <v>380</v>
      </c>
      <c r="E146" s="433"/>
      <c r="F146" s="433"/>
      <c r="G146" s="601"/>
      <c r="H146" s="402"/>
      <c r="I146" s="396"/>
      <c r="J146" s="433"/>
      <c r="K146" s="396"/>
    </row>
    <row r="147" spans="2:11" s="173" customFormat="1" ht="11.25" customHeight="1" x14ac:dyDescent="0.2">
      <c r="D147" s="435" t="s">
        <v>382</v>
      </c>
      <c r="E147" s="433">
        <v>100000</v>
      </c>
      <c r="F147" s="433"/>
      <c r="G147" s="601"/>
      <c r="H147" s="402"/>
      <c r="I147" s="396"/>
      <c r="J147" s="433"/>
      <c r="K147" s="396"/>
    </row>
    <row r="148" spans="2:11" s="173" customFormat="1" ht="11.25" customHeight="1" x14ac:dyDescent="0.2">
      <c r="D148" s="435" t="s">
        <v>295</v>
      </c>
      <c r="E148" s="433">
        <v>143621</v>
      </c>
      <c r="F148" s="433"/>
      <c r="G148" s="601"/>
      <c r="H148" s="402"/>
      <c r="I148" s="396"/>
      <c r="J148" s="433"/>
      <c r="K148" s="396"/>
    </row>
    <row r="149" spans="2:11" s="173" customFormat="1" ht="24" x14ac:dyDescent="0.2">
      <c r="D149" s="613" t="s">
        <v>667</v>
      </c>
      <c r="E149" s="240">
        <v>85000</v>
      </c>
      <c r="F149" s="240"/>
      <c r="G149" s="601"/>
      <c r="H149" s="402"/>
      <c r="I149" s="396"/>
      <c r="J149" s="433"/>
      <c r="K149" s="396"/>
    </row>
    <row r="150" spans="2:11" s="173" customFormat="1" ht="11.25" customHeight="1" x14ac:dyDescent="0.2">
      <c r="D150" s="408" t="s">
        <v>638</v>
      </c>
      <c r="E150" s="433">
        <v>17009</v>
      </c>
      <c r="F150" s="433"/>
      <c r="G150" s="601"/>
      <c r="H150" s="434"/>
      <c r="I150" s="396"/>
      <c r="J150" s="433"/>
      <c r="K150" s="396"/>
    </row>
    <row r="151" spans="2:11" s="173" customFormat="1" ht="11.25" customHeight="1" x14ac:dyDescent="0.2">
      <c r="D151" s="408" t="s">
        <v>661</v>
      </c>
      <c r="E151" s="433">
        <v>11142</v>
      </c>
      <c r="F151" s="433"/>
      <c r="G151" s="601"/>
      <c r="H151" s="434"/>
      <c r="I151" s="396"/>
      <c r="J151" s="433"/>
      <c r="K151" s="396"/>
    </row>
    <row r="152" spans="2:11" s="167" customFormat="1" ht="15" customHeight="1" x14ac:dyDescent="0.2">
      <c r="D152" s="613" t="s">
        <v>666</v>
      </c>
      <c r="E152" s="240">
        <v>0</v>
      </c>
      <c r="F152" s="240"/>
      <c r="G152" s="601"/>
      <c r="H152" s="434"/>
      <c r="I152" s="432"/>
      <c r="J152" s="433"/>
      <c r="K152" s="432">
        <v>23745</v>
      </c>
    </row>
    <row r="153" spans="2:11" s="173" customFormat="1" ht="24" x14ac:dyDescent="0.2">
      <c r="D153" s="613" t="s">
        <v>673</v>
      </c>
      <c r="E153" s="615">
        <v>0</v>
      </c>
      <c r="F153" s="240"/>
      <c r="G153" s="601"/>
      <c r="H153" s="402"/>
      <c r="I153" s="433"/>
      <c r="J153" s="601"/>
      <c r="K153" s="433">
        <v>311635</v>
      </c>
    </row>
    <row r="154" spans="2:11" s="173" customFormat="1" ht="11.25" customHeight="1" x14ac:dyDescent="0.2">
      <c r="D154" s="409"/>
      <c r="E154" s="402"/>
      <c r="F154" s="433"/>
      <c r="G154" s="601"/>
      <c r="H154" s="402"/>
      <c r="I154" s="396"/>
      <c r="J154" s="378"/>
      <c r="K154" s="396"/>
    </row>
    <row r="155" spans="2:11" s="173" customFormat="1" ht="11.25" customHeight="1" x14ac:dyDescent="0.2">
      <c r="D155" s="409"/>
      <c r="E155" s="402"/>
      <c r="F155" s="433"/>
      <c r="G155" s="601"/>
      <c r="H155" s="402"/>
      <c r="I155" s="396"/>
      <c r="J155" s="378"/>
      <c r="K155" s="396"/>
    </row>
    <row r="156" spans="2:11" s="173" customFormat="1" ht="11.25" customHeight="1" x14ac:dyDescent="0.2">
      <c r="D156" s="409"/>
      <c r="E156" s="402"/>
      <c r="F156" s="396"/>
      <c r="G156" s="601"/>
      <c r="H156" s="402"/>
      <c r="I156" s="396"/>
      <c r="J156" s="378"/>
      <c r="K156" s="396"/>
    </row>
    <row r="157" spans="2:11" s="173" customFormat="1" ht="11.25" customHeight="1" x14ac:dyDescent="0.2">
      <c r="D157" s="404"/>
      <c r="E157" s="402"/>
      <c r="F157" s="372"/>
      <c r="G157" s="601"/>
      <c r="H157" s="402"/>
      <c r="I157" s="396"/>
      <c r="J157" s="433"/>
      <c r="K157" s="396"/>
    </row>
    <row r="158" spans="2:11" s="173" customFormat="1" ht="11.25" customHeight="1" x14ac:dyDescent="0.2">
      <c r="D158" s="404"/>
      <c r="E158" s="402"/>
      <c r="F158" s="372"/>
      <c r="G158" s="601"/>
      <c r="H158" s="402"/>
      <c r="I158" s="396"/>
      <c r="J158" s="433"/>
      <c r="K158" s="396"/>
    </row>
    <row r="159" spans="2:11" s="173" customFormat="1" ht="11.25" customHeight="1" x14ac:dyDescent="0.2">
      <c r="D159" s="404"/>
      <c r="E159" s="403" t="e">
        <f t="shared" ref="E159:J159" si="1">SUM(E71:E158)</f>
        <v>#REF!</v>
      </c>
      <c r="F159" s="403" t="e">
        <f t="shared" si="1"/>
        <v>#REF!</v>
      </c>
      <c r="G159" s="602" t="e">
        <f t="shared" si="1"/>
        <v>#REF!</v>
      </c>
      <c r="H159" s="378">
        <f t="shared" si="1"/>
        <v>13950448</v>
      </c>
      <c r="I159" s="378">
        <f t="shared" si="1"/>
        <v>2062431</v>
      </c>
      <c r="J159" s="378">
        <f t="shared" si="1"/>
        <v>0</v>
      </c>
      <c r="K159" s="378"/>
    </row>
    <row r="160" spans="2:11" s="353" customFormat="1" ht="12" x14ac:dyDescent="0.2">
      <c r="B160" s="173"/>
      <c r="C160" s="173"/>
      <c r="D160" s="368" t="s">
        <v>649</v>
      </c>
      <c r="E160" s="354" t="e">
        <f>E159</f>
        <v>#REF!</v>
      </c>
      <c r="F160" s="354" t="e">
        <f>F159</f>
        <v>#REF!</v>
      </c>
      <c r="G160" s="354" t="e">
        <f>G159</f>
        <v>#REF!</v>
      </c>
      <c r="H160" s="352"/>
      <c r="I160" s="352"/>
      <c r="J160" s="217"/>
      <c r="K160" s="352"/>
    </row>
    <row r="161" spans="4:11" s="169" customFormat="1" ht="12" customHeight="1" x14ac:dyDescent="0.2">
      <c r="D161" s="168" t="s">
        <v>650</v>
      </c>
      <c r="E161" s="217"/>
      <c r="G161" s="217"/>
      <c r="H161" s="217"/>
      <c r="J161" s="217"/>
    </row>
    <row r="162" spans="4:11" s="167" customFormat="1" ht="12" x14ac:dyDescent="0.2">
      <c r="D162" s="616" t="s">
        <v>424</v>
      </c>
      <c r="E162" s="434"/>
      <c r="F162" s="432"/>
      <c r="G162" s="601"/>
      <c r="H162" s="240">
        <v>14879</v>
      </c>
      <c r="I162" s="240"/>
      <c r="J162" s="240"/>
      <c r="K162" s="240"/>
    </row>
    <row r="163" spans="4:11" s="167" customFormat="1" ht="12.75" customHeight="1" x14ac:dyDescent="0.2">
      <c r="D163" s="404"/>
      <c r="E163" s="402"/>
      <c r="F163" s="369"/>
      <c r="G163" s="601"/>
      <c r="H163" s="433"/>
      <c r="I163" s="433"/>
      <c r="J163" s="433"/>
      <c r="K163" s="433"/>
    </row>
    <row r="164" spans="4:11" s="167" customFormat="1" ht="12.75" customHeight="1" x14ac:dyDescent="0.2">
      <c r="D164" s="404"/>
      <c r="E164" s="402"/>
      <c r="F164" s="369"/>
      <c r="G164" s="601"/>
      <c r="H164" s="432"/>
      <c r="I164" s="369"/>
      <c r="J164" s="433"/>
      <c r="K164" s="432"/>
    </row>
    <row r="165" spans="4:11" s="167" customFormat="1" ht="12.75" customHeight="1" x14ac:dyDescent="0.2">
      <c r="D165" s="404"/>
      <c r="E165" s="402"/>
      <c r="F165" s="369"/>
      <c r="G165" s="601"/>
      <c r="H165" s="433"/>
      <c r="I165" s="372"/>
      <c r="J165" s="433"/>
      <c r="K165" s="433"/>
    </row>
    <row r="166" spans="4:11" s="167" customFormat="1" ht="13.5" customHeight="1" x14ac:dyDescent="0.2">
      <c r="D166" s="438"/>
      <c r="E166" s="434"/>
      <c r="F166" s="432"/>
      <c r="G166" s="601"/>
      <c r="H166" s="240"/>
      <c r="I166" s="240"/>
      <c r="J166" s="240"/>
      <c r="K166" s="240"/>
    </row>
    <row r="167" spans="4:11" s="167" customFormat="1" ht="12.75" customHeight="1" x14ac:dyDescent="0.2">
      <c r="D167" s="404"/>
      <c r="E167" s="402"/>
      <c r="F167" s="369"/>
      <c r="G167" s="601"/>
      <c r="H167" s="402"/>
      <c r="I167" s="372"/>
      <c r="J167" s="433"/>
      <c r="K167" s="433"/>
    </row>
    <row r="168" spans="4:11" s="167" customFormat="1" ht="12" x14ac:dyDescent="0.2">
      <c r="D168" s="405"/>
      <c r="E168" s="402"/>
      <c r="F168" s="369"/>
      <c r="G168" s="601"/>
      <c r="H168" s="403">
        <f>SUM(H162:H167)</f>
        <v>14879</v>
      </c>
      <c r="I168" s="378">
        <f>SUM(I162:I167)</f>
        <v>0</v>
      </c>
      <c r="J168" s="378">
        <f>SUM(J162:J167)</f>
        <v>0</v>
      </c>
      <c r="K168" s="378"/>
    </row>
    <row r="169" spans="4:11" s="167" customFormat="1" ht="12" x14ac:dyDescent="0.2">
      <c r="D169" s="405"/>
      <c r="E169" s="402"/>
      <c r="F169" s="369"/>
      <c r="G169" s="601"/>
      <c r="H169" s="402"/>
      <c r="I169" s="369"/>
      <c r="J169" s="433"/>
      <c r="K169" s="432"/>
    </row>
    <row r="170" spans="4:11" s="167" customFormat="1" ht="12" x14ac:dyDescent="0.2">
      <c r="D170" s="168" t="s">
        <v>651</v>
      </c>
      <c r="E170" s="217"/>
      <c r="F170" s="169"/>
      <c r="G170" s="217"/>
      <c r="H170" s="217"/>
      <c r="I170" s="169"/>
      <c r="J170" s="217"/>
      <c r="K170" s="169"/>
    </row>
    <row r="171" spans="4:11" s="167" customFormat="1" ht="12" x14ac:dyDescent="0.2">
      <c r="D171" s="435" t="s">
        <v>599</v>
      </c>
      <c r="E171" s="402"/>
      <c r="F171" s="369"/>
      <c r="G171" s="601"/>
      <c r="H171" s="402">
        <v>7076</v>
      </c>
      <c r="I171" s="433"/>
      <c r="J171" s="433"/>
      <c r="K171" s="433"/>
    </row>
    <row r="172" spans="4:11" s="167" customFormat="1" ht="12" x14ac:dyDescent="0.2">
      <c r="D172" s="435" t="s">
        <v>686</v>
      </c>
      <c r="E172" s="402"/>
      <c r="F172" s="369"/>
      <c r="G172" s="601"/>
      <c r="H172" s="402">
        <v>0</v>
      </c>
      <c r="I172" s="433"/>
      <c r="J172" s="433"/>
      <c r="K172" s="433">
        <v>7183</v>
      </c>
    </row>
    <row r="173" spans="4:11" s="167" customFormat="1" ht="12" x14ac:dyDescent="0.2">
      <c r="D173" s="404"/>
      <c r="E173" s="402"/>
      <c r="F173" s="369"/>
      <c r="G173" s="601"/>
      <c r="H173" s="402"/>
      <c r="I173" s="433"/>
      <c r="J173" s="433"/>
      <c r="K173" s="433"/>
    </row>
    <row r="174" spans="4:11" s="167" customFormat="1" ht="12" x14ac:dyDescent="0.2">
      <c r="D174" s="404"/>
      <c r="E174" s="402"/>
      <c r="F174" s="369"/>
      <c r="G174" s="601"/>
      <c r="H174" s="402"/>
      <c r="I174" s="433"/>
      <c r="J174" s="433"/>
      <c r="K174" s="433"/>
    </row>
    <row r="175" spans="4:11" s="167" customFormat="1" ht="12" x14ac:dyDescent="0.2">
      <c r="D175" s="404"/>
      <c r="E175" s="402"/>
      <c r="F175" s="369"/>
      <c r="G175" s="601"/>
      <c r="H175" s="402"/>
      <c r="I175" s="433"/>
      <c r="J175" s="433"/>
      <c r="K175" s="433"/>
    </row>
    <row r="176" spans="4:11" s="167" customFormat="1" ht="12" x14ac:dyDescent="0.2">
      <c r="D176" s="405"/>
      <c r="E176" s="402"/>
      <c r="F176" s="369"/>
      <c r="G176" s="601"/>
      <c r="H176" s="403">
        <f>SUM(H171:H175)</f>
        <v>7076</v>
      </c>
      <c r="I176" s="378">
        <f>SUM(I171:I175)</f>
        <v>0</v>
      </c>
      <c r="J176" s="378">
        <f>SUM(J171:J175)</f>
        <v>0</v>
      </c>
      <c r="K176" s="378"/>
    </row>
    <row r="177" spans="4:11" s="167" customFormat="1" ht="12" x14ac:dyDescent="0.2">
      <c r="D177" s="405"/>
      <c r="E177" s="402"/>
      <c r="F177" s="369"/>
      <c r="G177" s="601"/>
      <c r="H177" s="402"/>
      <c r="I177" s="432"/>
      <c r="J177" s="433"/>
      <c r="K177" s="432"/>
    </row>
    <row r="178" spans="4:11" s="167" customFormat="1" ht="12" x14ac:dyDescent="0.2">
      <c r="D178" s="168" t="s">
        <v>652</v>
      </c>
      <c r="E178" s="217"/>
      <c r="F178" s="169"/>
      <c r="G178" s="217"/>
      <c r="H178" s="217"/>
      <c r="I178" s="169"/>
      <c r="J178" s="217"/>
      <c r="K178" s="169"/>
    </row>
    <row r="179" spans="4:11" s="167" customFormat="1" ht="12" x14ac:dyDescent="0.2">
      <c r="D179" s="435" t="s">
        <v>639</v>
      </c>
      <c r="E179" s="402"/>
      <c r="F179" s="369"/>
      <c r="G179" s="601"/>
      <c r="H179" s="433">
        <v>2733</v>
      </c>
      <c r="I179" s="433">
        <f>2733-2733</f>
        <v>0</v>
      </c>
      <c r="J179" s="433"/>
      <c r="K179" s="433"/>
    </row>
    <row r="180" spans="4:11" s="167" customFormat="1" ht="12" x14ac:dyDescent="0.2">
      <c r="D180" s="435" t="s">
        <v>622</v>
      </c>
      <c r="E180" s="434"/>
      <c r="F180" s="396"/>
      <c r="G180" s="601"/>
      <c r="H180" s="433">
        <v>5369</v>
      </c>
      <c r="I180" s="433"/>
      <c r="J180" s="433"/>
      <c r="K180" s="433"/>
    </row>
    <row r="181" spans="4:11" s="167" customFormat="1" ht="12" x14ac:dyDescent="0.2">
      <c r="D181" s="435" t="s">
        <v>635</v>
      </c>
      <c r="E181" s="434"/>
      <c r="F181" s="396"/>
      <c r="G181" s="601"/>
      <c r="H181" s="433">
        <v>1800</v>
      </c>
      <c r="I181" s="433"/>
      <c r="J181" s="433"/>
      <c r="K181" s="433"/>
    </row>
    <row r="182" spans="4:11" s="167" customFormat="1" ht="12" x14ac:dyDescent="0.2">
      <c r="D182" s="408" t="s">
        <v>621</v>
      </c>
      <c r="E182" s="434"/>
      <c r="F182" s="433"/>
      <c r="G182" s="601"/>
      <c r="H182" s="433">
        <v>21313</v>
      </c>
      <c r="I182" s="433"/>
      <c r="J182" s="433"/>
      <c r="K182" s="433"/>
    </row>
    <row r="183" spans="4:11" s="167" customFormat="1" ht="12" x14ac:dyDescent="0.2">
      <c r="D183" s="435" t="s">
        <v>659</v>
      </c>
      <c r="E183" s="402"/>
      <c r="F183" s="369"/>
      <c r="G183" s="601"/>
      <c r="H183" s="433">
        <v>19992</v>
      </c>
      <c r="I183" s="433"/>
      <c r="J183" s="433"/>
      <c r="K183" s="433"/>
    </row>
    <row r="184" spans="4:11" s="167" customFormat="1" ht="12" x14ac:dyDescent="0.2">
      <c r="D184" s="435" t="s">
        <v>675</v>
      </c>
      <c r="E184" s="434"/>
      <c r="F184" s="432"/>
      <c r="G184" s="601"/>
      <c r="H184" s="434">
        <v>0</v>
      </c>
      <c r="I184" s="433"/>
      <c r="J184" s="433"/>
      <c r="K184" s="433">
        <v>2654</v>
      </c>
    </row>
    <row r="185" spans="4:11" s="167" customFormat="1" ht="12" x14ac:dyDescent="0.2">
      <c r="D185" s="435" t="s">
        <v>685</v>
      </c>
      <c r="E185" s="434"/>
      <c r="F185" s="432"/>
      <c r="G185" s="601"/>
      <c r="H185" s="434">
        <v>0</v>
      </c>
      <c r="I185" s="433"/>
      <c r="J185" s="433"/>
      <c r="K185" s="433">
        <v>668</v>
      </c>
    </row>
    <row r="186" spans="4:11" s="167" customFormat="1" ht="12" x14ac:dyDescent="0.2">
      <c r="D186" s="435" t="s">
        <v>691</v>
      </c>
      <c r="E186" s="434"/>
      <c r="F186" s="432"/>
      <c r="G186" s="601"/>
      <c r="H186" s="434">
        <v>0</v>
      </c>
      <c r="I186" s="433"/>
      <c r="J186" s="433"/>
      <c r="K186" s="433">
        <v>4025</v>
      </c>
    </row>
    <row r="187" spans="4:11" s="167" customFormat="1" ht="12" x14ac:dyDescent="0.2">
      <c r="D187" s="435" t="s">
        <v>690</v>
      </c>
      <c r="E187" s="434"/>
      <c r="F187" s="432"/>
      <c r="G187" s="601"/>
      <c r="H187" s="434">
        <v>0</v>
      </c>
      <c r="I187" s="433"/>
      <c r="J187" s="433"/>
      <c r="K187" s="433">
        <v>3050</v>
      </c>
    </row>
    <row r="188" spans="4:11" s="167" customFormat="1" ht="12" x14ac:dyDescent="0.2">
      <c r="D188" s="435"/>
      <c r="E188" s="434"/>
      <c r="F188" s="432"/>
      <c r="G188" s="601"/>
      <c r="H188" s="434"/>
      <c r="I188" s="433"/>
      <c r="J188" s="433"/>
      <c r="K188" s="433"/>
    </row>
    <row r="189" spans="4:11" s="167" customFormat="1" ht="12" x14ac:dyDescent="0.2">
      <c r="D189" s="435"/>
      <c r="E189" s="434"/>
      <c r="F189" s="432"/>
      <c r="G189" s="601"/>
      <c r="H189" s="434"/>
      <c r="I189" s="433"/>
      <c r="J189" s="433"/>
      <c r="K189" s="433"/>
    </row>
    <row r="190" spans="4:11" s="167" customFormat="1" ht="12" x14ac:dyDescent="0.2">
      <c r="D190" s="435"/>
      <c r="E190" s="434"/>
      <c r="F190" s="432"/>
      <c r="G190" s="601"/>
      <c r="H190" s="434"/>
      <c r="I190" s="433"/>
      <c r="J190" s="433"/>
      <c r="K190" s="433"/>
    </row>
    <row r="191" spans="4:11" s="167" customFormat="1" ht="12" x14ac:dyDescent="0.2">
      <c r="D191" s="435"/>
      <c r="E191" s="434"/>
      <c r="F191" s="432"/>
      <c r="G191" s="601"/>
      <c r="H191" s="434"/>
      <c r="I191" s="433"/>
      <c r="J191" s="433"/>
      <c r="K191" s="433"/>
    </row>
    <row r="192" spans="4:11" s="167" customFormat="1" ht="12" x14ac:dyDescent="0.2">
      <c r="D192" s="405"/>
      <c r="E192" s="402"/>
      <c r="F192" s="369"/>
      <c r="G192" s="601"/>
      <c r="H192" s="403">
        <f>SUM(H179:H191)</f>
        <v>51207</v>
      </c>
      <c r="I192" s="403">
        <f>SUM(I179:I191)</f>
        <v>0</v>
      </c>
      <c r="J192" s="378">
        <f>SUM(J179:J185)</f>
        <v>0</v>
      </c>
      <c r="K192" s="403"/>
    </row>
    <row r="193" spans="2:11" s="167" customFormat="1" ht="12" x14ac:dyDescent="0.2">
      <c r="B193" s="168" t="s">
        <v>421</v>
      </c>
      <c r="C193" s="168"/>
      <c r="D193" s="429" t="s">
        <v>653</v>
      </c>
      <c r="E193" s="171"/>
      <c r="F193" s="169"/>
      <c r="G193" s="171"/>
      <c r="H193" s="171"/>
      <c r="I193" s="169"/>
      <c r="J193" s="217"/>
      <c r="K193" s="169"/>
    </row>
    <row r="194" spans="2:11" s="167" customFormat="1" ht="12" x14ac:dyDescent="0.2">
      <c r="B194" s="173"/>
      <c r="C194" s="173"/>
      <c r="D194" s="404" t="s">
        <v>265</v>
      </c>
      <c r="E194" s="433">
        <v>1000</v>
      </c>
      <c r="F194" s="433"/>
      <c r="G194" s="601"/>
      <c r="H194" s="402"/>
      <c r="I194" s="372"/>
      <c r="J194" s="433"/>
      <c r="K194" s="433"/>
    </row>
    <row r="195" spans="2:11" s="167" customFormat="1" ht="12" x14ac:dyDescent="0.2">
      <c r="D195" s="404" t="s">
        <v>145</v>
      </c>
      <c r="E195" s="433">
        <v>2500</v>
      </c>
      <c r="F195" s="433"/>
      <c r="G195" s="601"/>
      <c r="H195" s="402"/>
      <c r="I195" s="372"/>
      <c r="J195" s="433"/>
      <c r="K195" s="433"/>
    </row>
    <row r="196" spans="2:11" s="167" customFormat="1" ht="12" x14ac:dyDescent="0.2">
      <c r="D196" s="435" t="s">
        <v>433</v>
      </c>
      <c r="E196" s="433">
        <v>1000</v>
      </c>
      <c r="F196" s="433"/>
      <c r="G196" s="601"/>
      <c r="H196" s="402"/>
      <c r="I196" s="372"/>
      <c r="J196" s="433"/>
      <c r="K196" s="433"/>
    </row>
    <row r="197" spans="2:11" s="167" customFormat="1" ht="12" x14ac:dyDescent="0.2">
      <c r="D197" s="406" t="s">
        <v>434</v>
      </c>
      <c r="E197" s="433"/>
      <c r="F197" s="433"/>
      <c r="G197" s="601"/>
      <c r="H197" s="402"/>
      <c r="I197" s="372"/>
      <c r="J197" s="433"/>
      <c r="K197" s="433"/>
    </row>
    <row r="198" spans="2:11" s="167" customFormat="1" ht="12" x14ac:dyDescent="0.2">
      <c r="D198" s="406"/>
      <c r="E198" s="402"/>
      <c r="F198" s="433"/>
      <c r="G198" s="601"/>
      <c r="H198" s="402"/>
      <c r="I198" s="372"/>
      <c r="J198" s="433"/>
      <c r="K198" s="433"/>
    </row>
    <row r="199" spans="2:11" s="167" customFormat="1" ht="12" x14ac:dyDescent="0.2">
      <c r="D199" s="406"/>
      <c r="E199" s="402"/>
      <c r="F199" s="433"/>
      <c r="G199" s="601"/>
      <c r="H199" s="402"/>
      <c r="I199" s="372"/>
      <c r="J199" s="433"/>
      <c r="K199" s="433"/>
    </row>
    <row r="200" spans="2:11" s="167" customFormat="1" ht="12" x14ac:dyDescent="0.2">
      <c r="D200" s="435" t="s">
        <v>684</v>
      </c>
      <c r="E200" s="402"/>
      <c r="F200" s="433"/>
      <c r="G200" s="601"/>
      <c r="H200" s="433">
        <v>1000</v>
      </c>
      <c r="I200" s="372"/>
      <c r="J200" s="433"/>
      <c r="K200" s="433"/>
    </row>
    <row r="201" spans="2:11" s="167" customFormat="1" ht="12" x14ac:dyDescent="0.2">
      <c r="D201" s="435" t="s">
        <v>662</v>
      </c>
      <c r="E201" s="434"/>
      <c r="F201" s="433"/>
      <c r="G201" s="601"/>
      <c r="H201" s="434">
        <v>94830</v>
      </c>
      <c r="I201" s="372"/>
      <c r="J201" s="433"/>
      <c r="K201" s="433"/>
    </row>
    <row r="202" spans="2:11" s="167" customFormat="1" ht="12" x14ac:dyDescent="0.2">
      <c r="D202" s="435" t="s">
        <v>674</v>
      </c>
      <c r="E202" s="434"/>
      <c r="F202" s="396"/>
      <c r="G202" s="601"/>
      <c r="H202" s="433">
        <v>0</v>
      </c>
      <c r="I202" s="433"/>
      <c r="J202" s="433"/>
      <c r="K202" s="433">
        <v>373</v>
      </c>
    </row>
    <row r="203" spans="2:11" s="167" customFormat="1" ht="12" x14ac:dyDescent="0.2">
      <c r="D203" s="435" t="s">
        <v>689</v>
      </c>
      <c r="E203" s="434"/>
      <c r="F203" s="396"/>
      <c r="G203" s="601"/>
      <c r="H203" s="434">
        <v>0</v>
      </c>
      <c r="I203" s="433"/>
      <c r="J203" s="433"/>
      <c r="K203" s="433">
        <v>13078</v>
      </c>
    </row>
    <row r="204" spans="2:11" s="167" customFormat="1" ht="12" x14ac:dyDescent="0.2">
      <c r="D204" s="408"/>
      <c r="E204" s="434"/>
      <c r="F204" s="433"/>
      <c r="G204" s="601"/>
      <c r="H204" s="434"/>
      <c r="I204" s="433"/>
      <c r="J204" s="433"/>
      <c r="K204" s="433"/>
    </row>
    <row r="205" spans="2:11" s="173" customFormat="1" ht="12" x14ac:dyDescent="0.2">
      <c r="D205" s="405"/>
      <c r="E205" s="403">
        <f t="shared" ref="E205:J205" si="2">SUM(E194:E204)</f>
        <v>4500</v>
      </c>
      <c r="F205" s="403">
        <f t="shared" ref="F205" si="3">SUM(F194:F204)</f>
        <v>0</v>
      </c>
      <c r="G205" s="602">
        <f t="shared" si="2"/>
        <v>0</v>
      </c>
      <c r="H205" s="403">
        <f t="shared" si="2"/>
        <v>95830</v>
      </c>
      <c r="I205" s="378">
        <f t="shared" si="2"/>
        <v>0</v>
      </c>
      <c r="J205" s="378">
        <f t="shared" si="2"/>
        <v>0</v>
      </c>
      <c r="K205" s="378"/>
    </row>
    <row r="206" spans="2:11" s="353" customFormat="1" ht="12" x14ac:dyDescent="0.2">
      <c r="B206" s="173"/>
      <c r="C206" s="173"/>
      <c r="D206" s="368" t="s">
        <v>654</v>
      </c>
      <c r="E206" s="354">
        <f>E205</f>
        <v>4500</v>
      </c>
      <c r="F206" s="354">
        <f>F205</f>
        <v>0</v>
      </c>
      <c r="G206" s="354">
        <f>G205</f>
        <v>0</v>
      </c>
      <c r="H206" s="352"/>
      <c r="I206" s="352"/>
      <c r="J206" s="217"/>
      <c r="K206" s="352"/>
    </row>
    <row r="207" spans="2:11" s="353" customFormat="1" ht="12" x14ac:dyDescent="0.2">
      <c r="B207" s="173"/>
      <c r="C207" s="173"/>
      <c r="D207" s="400"/>
      <c r="E207" s="401"/>
      <c r="F207" s="401"/>
      <c r="G207" s="603"/>
      <c r="H207" s="352"/>
      <c r="I207" s="352"/>
      <c r="J207" s="217"/>
      <c r="K207" s="352"/>
    </row>
    <row r="208" spans="2:11" s="173" customFormat="1" ht="12" x14ac:dyDescent="0.2">
      <c r="B208" s="168" t="s">
        <v>712</v>
      </c>
      <c r="C208" s="168"/>
      <c r="D208" s="429" t="s">
        <v>655</v>
      </c>
      <c r="E208" s="171"/>
      <c r="F208" s="169"/>
      <c r="G208" s="171"/>
      <c r="H208" s="171"/>
      <c r="I208" s="169"/>
      <c r="J208" s="217"/>
      <c r="K208" s="169"/>
    </row>
    <row r="209" spans="2:12" s="173" customFormat="1" ht="12" x14ac:dyDescent="0.2">
      <c r="B209" s="167"/>
      <c r="C209" s="167"/>
      <c r="D209" s="435" t="s">
        <v>263</v>
      </c>
      <c r="E209" s="402">
        <v>4000</v>
      </c>
      <c r="F209" s="372"/>
      <c r="G209" s="601"/>
      <c r="H209" s="402"/>
      <c r="I209" s="372"/>
      <c r="J209" s="433"/>
      <c r="K209" s="433"/>
    </row>
    <row r="210" spans="2:12" s="167" customFormat="1" ht="12" x14ac:dyDescent="0.2">
      <c r="D210" s="435" t="s">
        <v>264</v>
      </c>
      <c r="E210" s="402">
        <v>2000</v>
      </c>
      <c r="F210" s="372"/>
      <c r="G210" s="601"/>
      <c r="H210" s="403"/>
      <c r="I210" s="369"/>
      <c r="J210" s="433"/>
      <c r="K210" s="432"/>
    </row>
    <row r="211" spans="2:12" s="167" customFormat="1" ht="12" x14ac:dyDescent="0.2">
      <c r="D211" s="404"/>
      <c r="E211" s="402"/>
      <c r="F211" s="372"/>
      <c r="G211" s="601"/>
      <c r="H211" s="403"/>
      <c r="I211" s="369"/>
      <c r="J211" s="433"/>
      <c r="K211" s="432"/>
    </row>
    <row r="212" spans="2:12" s="167" customFormat="1" ht="12" x14ac:dyDescent="0.2">
      <c r="D212" s="404"/>
      <c r="E212" s="402"/>
      <c r="F212" s="372"/>
      <c r="G212" s="601"/>
      <c r="H212" s="403"/>
      <c r="I212" s="369"/>
      <c r="J212" s="433"/>
      <c r="K212" s="432"/>
    </row>
    <row r="213" spans="2:12" s="167" customFormat="1" ht="12" x14ac:dyDescent="0.2">
      <c r="D213" s="404"/>
      <c r="E213" s="402"/>
      <c r="F213" s="372"/>
      <c r="G213" s="601"/>
      <c r="H213" s="403"/>
      <c r="I213" s="369"/>
      <c r="J213" s="433"/>
      <c r="K213" s="432"/>
    </row>
    <row r="214" spans="2:12" s="167" customFormat="1" ht="12" x14ac:dyDescent="0.2">
      <c r="D214" s="404"/>
      <c r="E214" s="402"/>
      <c r="F214" s="372"/>
      <c r="G214" s="601"/>
      <c r="H214" s="403"/>
      <c r="I214" s="369"/>
      <c r="J214" s="433"/>
      <c r="K214" s="432"/>
    </row>
    <row r="215" spans="2:12" s="167" customFormat="1" ht="12" x14ac:dyDescent="0.2">
      <c r="D215" s="404"/>
      <c r="E215" s="402"/>
      <c r="F215" s="372"/>
      <c r="G215" s="601"/>
      <c r="H215" s="403"/>
      <c r="I215" s="369"/>
      <c r="J215" s="433"/>
      <c r="K215" s="432"/>
    </row>
    <row r="216" spans="2:12" s="167" customFormat="1" ht="12" x14ac:dyDescent="0.2">
      <c r="D216" s="404"/>
      <c r="E216" s="403">
        <f>SUM(E209:E215)</f>
        <v>6000</v>
      </c>
      <c r="F216" s="378">
        <f>SUM(F209:F215)</f>
        <v>0</v>
      </c>
      <c r="G216" s="602">
        <f>SUM(G209:G215)</f>
        <v>0</v>
      </c>
      <c r="H216" s="403">
        <f>SUM(H209:H215)</f>
        <v>0</v>
      </c>
      <c r="I216" s="378">
        <f>SUM(I209:I215)</f>
        <v>0</v>
      </c>
      <c r="J216" s="378">
        <v>0</v>
      </c>
      <c r="K216" s="378"/>
    </row>
    <row r="217" spans="2:12" s="353" customFormat="1" ht="12" x14ac:dyDescent="0.2">
      <c r="B217" s="173"/>
      <c r="C217" s="173"/>
      <c r="D217" s="368" t="s">
        <v>656</v>
      </c>
      <c r="E217" s="354">
        <f>E216</f>
        <v>6000</v>
      </c>
      <c r="F217" s="354">
        <f>F216</f>
        <v>0</v>
      </c>
      <c r="G217" s="354">
        <f>G216</f>
        <v>0</v>
      </c>
      <c r="H217" s="352"/>
      <c r="I217" s="352"/>
      <c r="J217" s="217"/>
      <c r="K217" s="352"/>
    </row>
    <row r="218" spans="2:12" s="353" customFormat="1" ht="12" x14ac:dyDescent="0.2">
      <c r="B218" s="173"/>
      <c r="C218" s="173"/>
      <c r="D218" s="400"/>
      <c r="E218" s="401"/>
      <c r="F218" s="401"/>
      <c r="G218" s="603"/>
      <c r="H218" s="352"/>
      <c r="I218" s="352"/>
      <c r="J218" s="217"/>
      <c r="K218" s="352"/>
    </row>
    <row r="219" spans="2:12" s="173" customFormat="1" ht="12" x14ac:dyDescent="0.2">
      <c r="D219" s="409" t="s">
        <v>695</v>
      </c>
      <c r="E219" s="378" t="e">
        <f>#REF!+#REF!+E43+#REF!+E110+E115+E125+#REF!+E132+#REF!+#REF!+#REF!+#REF!+E159+E168+E176+E192+E205+E216</f>
        <v>#REF!</v>
      </c>
      <c r="F219" s="378" t="e">
        <f>#REF!+#REF!+F43+#REF!+F110+F115+F125+#REF!+F132+#REF!+#REF!+#REF!+#REF!+F159+F168+F176+F192+F205+F216</f>
        <v>#REF!</v>
      </c>
      <c r="G219" s="644" t="e">
        <f>G216+G205+G159+G132+#REF!+G125+G115+G110+#REF!+#REF!</f>
        <v>#REF!</v>
      </c>
      <c r="H219" s="378" t="e">
        <f>#REF!+#REF!+H43+#REF!+H110+H115+H125+#REF!+H132+#REF!+#REF!+#REF!+#REF!+H159+H168+H176+H192+H205+H216</f>
        <v>#REF!</v>
      </c>
      <c r="I219" s="378" t="e">
        <f>#REF!+#REF!+I43+#REF!+I110+I115+I125+#REF!+I132+#REF!+#REF!+#REF!+#REF!+I159+I168+I176+I192+I205+I216</f>
        <v>#REF!</v>
      </c>
      <c r="J219" s="645" t="e">
        <f>J221+J216+J205+J192+J176+J168+J159+#REF!+#REF!+#REF!+#REF!+J132+#REF!+J43+#REF!+#REF!</f>
        <v>#REF!</v>
      </c>
      <c r="K219" s="378"/>
      <c r="L219" s="173" t="e">
        <f>F219+I219</f>
        <v>#REF!</v>
      </c>
    </row>
    <row r="220" spans="2:12" s="173" customFormat="1" ht="12" x14ac:dyDescent="0.2">
      <c r="D220" s="410"/>
      <c r="E220" s="378"/>
      <c r="F220" s="646"/>
      <c r="G220" s="644"/>
      <c r="H220" s="396"/>
      <c r="I220" s="396"/>
      <c r="J220" s="645"/>
      <c r="K220" s="396"/>
    </row>
    <row r="221" spans="2:12" s="173" customFormat="1" ht="12" x14ac:dyDescent="0.2">
      <c r="D221" s="410" t="s">
        <v>696</v>
      </c>
      <c r="E221" s="378">
        <v>0</v>
      </c>
      <c r="F221" s="646">
        <v>0</v>
      </c>
      <c r="G221" s="644">
        <v>0</v>
      </c>
      <c r="H221" s="396">
        <v>0</v>
      </c>
      <c r="I221" s="396">
        <v>0</v>
      </c>
      <c r="J221" s="645"/>
      <c r="K221" s="396"/>
    </row>
    <row r="222" spans="2:12" s="167" customFormat="1" thickBot="1" x14ac:dyDescent="0.25">
      <c r="D222" s="362"/>
      <c r="E222" s="292"/>
      <c r="F222" s="292"/>
      <c r="G222" s="651"/>
      <c r="J222" s="651"/>
    </row>
    <row r="223" spans="2:12" s="167" customFormat="1" thickBot="1" x14ac:dyDescent="0.25">
      <c r="D223" s="175" t="s">
        <v>436</v>
      </c>
      <c r="E223" s="176" t="e">
        <f>E219+E221</f>
        <v>#REF!</v>
      </c>
      <c r="F223" s="176" t="e">
        <f>F219+F221</f>
        <v>#REF!</v>
      </c>
      <c r="G223" s="648"/>
      <c r="H223" s="176" t="e">
        <f>H219+H221</f>
        <v>#REF!</v>
      </c>
      <c r="I223" s="176" t="e">
        <f>I219+I221</f>
        <v>#REF!</v>
      </c>
      <c r="J223" s="648"/>
      <c r="K223" s="176"/>
    </row>
    <row r="224" spans="2:12" s="167" customFormat="1" ht="12" x14ac:dyDescent="0.2">
      <c r="D224" s="429"/>
      <c r="E224" s="169"/>
      <c r="F224" s="169"/>
      <c r="G224" s="649"/>
      <c r="H224" s="169"/>
      <c r="I224" s="169"/>
      <c r="J224" s="650"/>
      <c r="K224" s="169"/>
    </row>
    <row r="225" spans="4:11" s="167" customFormat="1" ht="12" x14ac:dyDescent="0.2">
      <c r="D225" s="435" t="s">
        <v>697</v>
      </c>
      <c r="E225" s="433"/>
      <c r="F225" s="633"/>
      <c r="G225" s="644"/>
      <c r="H225" s="433">
        <v>2630633</v>
      </c>
      <c r="I225" s="433"/>
      <c r="J225" s="644"/>
      <c r="K225" s="433"/>
    </row>
    <row r="226" spans="4:11" s="167" customFormat="1" ht="12" x14ac:dyDescent="0.2">
      <c r="D226" s="435" t="s">
        <v>698</v>
      </c>
      <c r="E226" s="433">
        <v>974732</v>
      </c>
      <c r="F226" s="633"/>
      <c r="G226" s="644"/>
      <c r="H226" s="433"/>
      <c r="I226" s="433"/>
      <c r="J226" s="644"/>
      <c r="K226" s="433"/>
    </row>
    <row r="227" spans="4:11" s="167" customFormat="1" ht="12" x14ac:dyDescent="0.2">
      <c r="D227" s="435" t="s">
        <v>347</v>
      </c>
      <c r="E227" s="432">
        <v>450121</v>
      </c>
      <c r="F227" s="647"/>
      <c r="G227" s="644"/>
      <c r="H227" s="433"/>
      <c r="I227" s="433"/>
      <c r="J227" s="644" t="e">
        <f>'2c'!W41+'2c'!#REF!</f>
        <v>#REF!</v>
      </c>
      <c r="K227" s="433"/>
    </row>
    <row r="228" spans="4:11" s="167" customFormat="1" ht="12" x14ac:dyDescent="0.2">
      <c r="D228" s="435" t="s">
        <v>22</v>
      </c>
      <c r="E228" s="433"/>
      <c r="F228" s="633"/>
      <c r="G228" s="644"/>
      <c r="H228" s="433">
        <v>249400</v>
      </c>
      <c r="I228" s="433"/>
      <c r="J228" s="644" t="e">
        <f>'2c'!#REF!</f>
        <v>#REF!</v>
      </c>
      <c r="K228" s="433"/>
    </row>
    <row r="229" spans="4:11" s="167" customFormat="1" ht="12" x14ac:dyDescent="0.2">
      <c r="D229" s="435" t="s">
        <v>699</v>
      </c>
      <c r="E229" s="434">
        <v>0</v>
      </c>
      <c r="F229" s="434"/>
      <c r="G229" s="644">
        <f>'3'!F421</f>
        <v>0</v>
      </c>
      <c r="H229" s="432"/>
      <c r="I229" s="432"/>
      <c r="J229" s="644"/>
      <c r="K229" s="432"/>
    </row>
    <row r="230" spans="4:11" s="167" customFormat="1" ht="12" x14ac:dyDescent="0.2">
      <c r="D230" s="435" t="s">
        <v>700</v>
      </c>
      <c r="E230" s="433"/>
      <c r="F230" s="633"/>
      <c r="G230" s="644">
        <f>'3'!F330</f>
        <v>0</v>
      </c>
      <c r="H230" s="433">
        <v>21250</v>
      </c>
      <c r="I230" s="432"/>
      <c r="J230" s="644"/>
      <c r="K230" s="432"/>
    </row>
    <row r="231" spans="4:11" s="167" customFormat="1" ht="12" x14ac:dyDescent="0.2">
      <c r="D231" s="435" t="s">
        <v>701</v>
      </c>
      <c r="E231" s="433"/>
      <c r="F231" s="633"/>
      <c r="G231" s="644">
        <f>'3'!F425+'3'!F426+'3'!F427+'3'!F428</f>
        <v>0</v>
      </c>
      <c r="H231" s="433">
        <v>1881476</v>
      </c>
      <c r="I231" s="433"/>
      <c r="J231" s="644"/>
      <c r="K231" s="433"/>
    </row>
    <row r="232" spans="4:11" s="167" customFormat="1" ht="12" x14ac:dyDescent="0.2">
      <c r="D232" s="405" t="s">
        <v>702</v>
      </c>
      <c r="E232" s="378">
        <f>SUM(E225:E231)</f>
        <v>1424853</v>
      </c>
      <c r="F232" s="378">
        <f>SUM(F225:F231)</f>
        <v>0</v>
      </c>
      <c r="G232" s="652"/>
      <c r="H232" s="378">
        <f>SUM(H225:H231)</f>
        <v>4782759</v>
      </c>
      <c r="I232" s="378">
        <f>SUM(I225:I231)</f>
        <v>0</v>
      </c>
      <c r="J232" s="652">
        <v>0</v>
      </c>
      <c r="K232" s="378"/>
    </row>
    <row r="233" spans="4:11" s="167" customFormat="1" ht="12" x14ac:dyDescent="0.2">
      <c r="D233" s="435" t="s">
        <v>703</v>
      </c>
      <c r="E233" s="432">
        <v>334263</v>
      </c>
      <c r="F233" s="647">
        <f>Tartalék!G9</f>
        <v>0</v>
      </c>
      <c r="G233" s="644">
        <f>Tartalék!H9</f>
        <v>0</v>
      </c>
      <c r="H233" s="433"/>
      <c r="I233" s="433"/>
      <c r="J233" s="644"/>
      <c r="K233" s="433"/>
    </row>
    <row r="234" spans="4:11" s="167" customFormat="1" thickBot="1" x14ac:dyDescent="0.25">
      <c r="D234" s="362"/>
      <c r="E234" s="292"/>
      <c r="F234" s="292"/>
      <c r="G234" s="651"/>
      <c r="J234" s="651"/>
    </row>
    <row r="235" spans="4:11" s="167" customFormat="1" thickBot="1" x14ac:dyDescent="0.25">
      <c r="D235" s="175" t="s">
        <v>437</v>
      </c>
      <c r="E235" s="176">
        <f>E232+E233</f>
        <v>1759116</v>
      </c>
      <c r="F235" s="176">
        <f>F232+F233</f>
        <v>0</v>
      </c>
      <c r="G235" s="648">
        <f>SUM(G226:G234)</f>
        <v>0</v>
      </c>
      <c r="H235" s="176">
        <f>H232+H233</f>
        <v>4782759</v>
      </c>
      <c r="I235" s="176">
        <f>I232+I233</f>
        <v>0</v>
      </c>
      <c r="J235" s="648" t="e">
        <f>SUM(J226:J234)</f>
        <v>#REF!</v>
      </c>
      <c r="K235" s="176"/>
    </row>
    <row r="236" spans="4:11" s="167" customFormat="1" ht="12" x14ac:dyDescent="0.2">
      <c r="E236" s="170"/>
      <c r="F236" s="170"/>
      <c r="G236" s="170"/>
      <c r="H236" s="170"/>
      <c r="I236" s="170"/>
      <c r="J236" s="170"/>
      <c r="K236" s="170"/>
    </row>
    <row r="237" spans="4:11" s="167" customFormat="1" ht="12" x14ac:dyDescent="0.2">
      <c r="E237" s="170"/>
      <c r="F237" s="170"/>
      <c r="G237" s="170"/>
      <c r="H237" s="596"/>
      <c r="I237" s="170"/>
      <c r="J237" s="170"/>
      <c r="K237" s="170"/>
    </row>
    <row r="238" spans="4:11" s="167" customFormat="1" ht="12" x14ac:dyDescent="0.2">
      <c r="E238" s="170"/>
      <c r="F238" s="170"/>
      <c r="G238" s="170"/>
      <c r="H238" s="596"/>
      <c r="I238" s="170"/>
      <c r="J238" s="170"/>
      <c r="K238" s="170"/>
    </row>
    <row r="239" spans="4:11" s="167" customFormat="1" ht="12" x14ac:dyDescent="0.2">
      <c r="E239" s="170"/>
      <c r="F239" s="170"/>
      <c r="G239" s="170"/>
      <c r="H239" s="170"/>
      <c r="I239" s="170"/>
      <c r="J239" s="170"/>
      <c r="K239" s="170"/>
    </row>
    <row r="240" spans="4:11" s="167" customFormat="1" ht="12" x14ac:dyDescent="0.2">
      <c r="F240" s="170"/>
      <c r="G240" s="170"/>
      <c r="H240" s="170"/>
      <c r="J240" s="170"/>
    </row>
  </sheetData>
  <mergeCells count="9">
    <mergeCell ref="A105:G105"/>
    <mergeCell ref="G8:G9"/>
    <mergeCell ref="J8:J9"/>
    <mergeCell ref="A1:J1"/>
    <mergeCell ref="A3:J3"/>
    <mergeCell ref="A4:J4"/>
    <mergeCell ref="A5:J5"/>
    <mergeCell ref="E7:G7"/>
    <mergeCell ref="H7:J7"/>
  </mergeCells>
  <pageMargins left="0.31496062992125984" right="0.11811023622047245" top="0.74803149606299213" bottom="0.35433070866141736" header="0.31496062992125984" footer="0.31496062992125984"/>
  <pageSetup paperSize="9" scale="72" orientation="portrait" r:id="rId1"/>
  <rowBreaks count="3" manualBreakCount="3">
    <brk id="86" max="9" man="1"/>
    <brk id="116" max="8" man="1"/>
    <brk id="160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5"/>
  <sheetViews>
    <sheetView view="pageBreakPreview" zoomScale="130" zoomScaleSheetLayoutView="130" workbookViewId="0">
      <pane ySplit="2205" activePane="bottomLeft"/>
      <selection activeCell="F2" sqref="F1:F1048576"/>
      <selection pane="bottomLeft" activeCell="C19" sqref="C19"/>
    </sheetView>
  </sheetViews>
  <sheetFormatPr defaultRowHeight="12.75" x14ac:dyDescent="0.2"/>
  <cols>
    <col min="1" max="1" width="3.5703125" style="48" customWidth="1"/>
    <col min="2" max="2" width="5.85546875" style="48" customWidth="1"/>
    <col min="3" max="3" width="58.85546875" style="48" customWidth="1"/>
    <col min="4" max="5" width="13.42578125" style="48" customWidth="1"/>
    <col min="6" max="6" width="12.7109375" style="661" customWidth="1"/>
    <col min="7" max="16384" width="9.140625" style="48"/>
  </cols>
  <sheetData>
    <row r="1" spans="1:6" ht="15.75" x14ac:dyDescent="0.25">
      <c r="A1" s="942" t="s">
        <v>341</v>
      </c>
      <c r="B1" s="942"/>
      <c r="C1" s="942"/>
      <c r="D1" s="942"/>
      <c r="E1" s="942"/>
      <c r="F1" s="942"/>
    </row>
    <row r="2" spans="1:6" x14ac:dyDescent="0.2">
      <c r="A2" s="161"/>
      <c r="B2" s="161"/>
      <c r="C2" s="161"/>
      <c r="D2" s="161"/>
      <c r="E2" s="161"/>
      <c r="F2" s="655"/>
    </row>
    <row r="3" spans="1:6" ht="15.75" x14ac:dyDescent="0.25">
      <c r="A3" s="943" t="s">
        <v>26</v>
      </c>
      <c r="B3" s="943"/>
      <c r="C3" s="943"/>
      <c r="D3" s="943"/>
      <c r="E3" s="943"/>
      <c r="F3" s="943"/>
    </row>
    <row r="4" spans="1:6" ht="15.75" x14ac:dyDescent="0.25">
      <c r="A4" s="943" t="str">
        <f>'  1a'!A4:J4</f>
        <v>2018. ÉV</v>
      </c>
      <c r="B4" s="944"/>
      <c r="C4" s="944"/>
      <c r="D4" s="944"/>
      <c r="E4" s="944"/>
      <c r="F4" s="944"/>
    </row>
    <row r="5" spans="1:6" x14ac:dyDescent="0.2">
      <c r="A5" s="945" t="s">
        <v>402</v>
      </c>
      <c r="B5" s="945"/>
      <c r="C5" s="945"/>
      <c r="D5" s="945"/>
      <c r="E5" s="945"/>
      <c r="F5" s="945"/>
    </row>
    <row r="6" spans="1:6" x14ac:dyDescent="0.2">
      <c r="A6" s="166"/>
      <c r="B6" s="166"/>
      <c r="C6" s="166"/>
      <c r="D6" s="166"/>
      <c r="E6" s="166"/>
      <c r="F6" s="656"/>
    </row>
    <row r="7" spans="1:6" s="167" customFormat="1" ht="12" x14ac:dyDescent="0.2">
      <c r="A7" s="334"/>
      <c r="B7" s="334"/>
      <c r="C7" s="334"/>
      <c r="D7" s="951"/>
      <c r="E7" s="951"/>
      <c r="F7" s="951"/>
    </row>
    <row r="8" spans="1:6" s="167" customFormat="1" ht="12" x14ac:dyDescent="0.2">
      <c r="A8" s="334"/>
      <c r="B8" s="334"/>
      <c r="C8" s="334"/>
      <c r="D8" s="399" t="str">
        <f>'  1a'!E8</f>
        <v>2013. évi</v>
      </c>
      <c r="E8" s="430" t="str">
        <f>'  1a'!F8</f>
        <v>2014. évi</v>
      </c>
      <c r="F8" s="949" t="s">
        <v>334</v>
      </c>
    </row>
    <row r="9" spans="1:6" s="167" customFormat="1" ht="12" x14ac:dyDescent="0.2">
      <c r="A9" s="334"/>
      <c r="B9" s="334"/>
      <c r="C9" s="334"/>
      <c r="D9" s="399" t="s">
        <v>24</v>
      </c>
      <c r="E9" s="430" t="str">
        <f>'  1a'!F9</f>
        <v>terv</v>
      </c>
      <c r="F9" s="950"/>
    </row>
    <row r="10" spans="1:6" s="167" customFormat="1" ht="12" x14ac:dyDescent="0.2">
      <c r="A10" s="173" t="s">
        <v>428</v>
      </c>
      <c r="B10" s="365" t="str">
        <f>'  1a'!B11</f>
        <v>Önkormányzat intézményi működési bevétele</v>
      </c>
      <c r="C10" s="365"/>
      <c r="D10" s="170"/>
      <c r="E10" s="170"/>
      <c r="F10" s="335"/>
    </row>
    <row r="11" spans="1:6" s="169" customFormat="1" ht="12" x14ac:dyDescent="0.2">
      <c r="B11" s="393" t="s">
        <v>245</v>
      </c>
      <c r="C11" s="366" t="e">
        <f>'  1a'!#REF!</f>
        <v>#REF!</v>
      </c>
      <c r="D11" s="217"/>
      <c r="E11" s="217"/>
      <c r="F11" s="335"/>
    </row>
    <row r="12" spans="1:6" s="167" customFormat="1" ht="12" x14ac:dyDescent="0.2">
      <c r="B12" s="367"/>
      <c r="C12" s="192" t="e">
        <f>'  1a'!#REF!</f>
        <v>#REF!</v>
      </c>
      <c r="D12" s="372" t="e">
        <f>'  1a'!#REF!+'  1a'!#REF!</f>
        <v>#REF!</v>
      </c>
      <c r="E12" s="372" t="e">
        <f>'  1a'!#REF!+'  1a'!#REF!</f>
        <v>#REF!</v>
      </c>
      <c r="F12" s="371" t="e">
        <f t="shared" ref="F12:F17" si="0">E12/D12</f>
        <v>#REF!</v>
      </c>
    </row>
    <row r="13" spans="1:6" s="167" customFormat="1" ht="12" x14ac:dyDescent="0.2">
      <c r="B13" s="367"/>
      <c r="C13" s="192" t="e">
        <f>'  1a'!#REF!</f>
        <v>#REF!</v>
      </c>
      <c r="D13" s="372" t="e">
        <f>'  1a'!#REF!+'  1a'!#REF!</f>
        <v>#REF!</v>
      </c>
      <c r="E13" s="372" t="e">
        <f>'  1a'!#REF!+'  1a'!#REF!</f>
        <v>#REF!</v>
      </c>
      <c r="F13" s="371" t="e">
        <f t="shared" si="0"/>
        <v>#REF!</v>
      </c>
    </row>
    <row r="14" spans="1:6" s="167" customFormat="1" ht="12" x14ac:dyDescent="0.2">
      <c r="B14" s="367"/>
      <c r="C14" s="192" t="e">
        <f>'  1a'!#REF!</f>
        <v>#REF!</v>
      </c>
      <c r="D14" s="372" t="e">
        <f>'  1a'!#REF!+'  1a'!#REF!</f>
        <v>#REF!</v>
      </c>
      <c r="E14" s="372" t="e">
        <f>'  1a'!#REF!+'  1a'!#REF!</f>
        <v>#REF!</v>
      </c>
      <c r="F14" s="371" t="e">
        <f t="shared" si="0"/>
        <v>#REF!</v>
      </c>
    </row>
    <row r="15" spans="1:6" s="167" customFormat="1" ht="12" x14ac:dyDescent="0.2">
      <c r="B15" s="367"/>
      <c r="C15" s="192" t="e">
        <f>'  1a'!#REF!</f>
        <v>#REF!</v>
      </c>
      <c r="D15" s="372" t="e">
        <f>'  1a'!#REF!+'  1a'!#REF!</f>
        <v>#REF!</v>
      </c>
      <c r="E15" s="372" t="e">
        <f>'  1a'!#REF!+'  1a'!#REF!</f>
        <v>#REF!</v>
      </c>
      <c r="F15" s="371" t="e">
        <f t="shared" si="0"/>
        <v>#REF!</v>
      </c>
    </row>
    <row r="16" spans="1:6" s="167" customFormat="1" ht="12" x14ac:dyDescent="0.2">
      <c r="B16" s="367"/>
      <c r="C16" s="192" t="e">
        <f>'  1a'!#REF!</f>
        <v>#REF!</v>
      </c>
      <c r="D16" s="372" t="e">
        <f>'  1a'!#REF!+'  1a'!#REF!</f>
        <v>#REF!</v>
      </c>
      <c r="E16" s="372" t="e">
        <f>'  1a'!#REF!+'  1a'!#REF!</f>
        <v>#REF!</v>
      </c>
      <c r="F16" s="371" t="e">
        <f t="shared" si="0"/>
        <v>#REF!</v>
      </c>
    </row>
    <row r="17" spans="2:6" s="167" customFormat="1" ht="12" x14ac:dyDescent="0.2">
      <c r="B17" s="367"/>
      <c r="C17" s="192" t="e">
        <f>'  1a'!#REF!</f>
        <v>#REF!</v>
      </c>
      <c r="D17" s="372" t="e">
        <f>'  1a'!#REF!+'  1a'!#REF!</f>
        <v>#REF!</v>
      </c>
      <c r="E17" s="372" t="e">
        <f>'  1a'!#REF!+'  1a'!#REF!</f>
        <v>#REF!</v>
      </c>
      <c r="F17" s="371" t="e">
        <f t="shared" si="0"/>
        <v>#REF!</v>
      </c>
    </row>
    <row r="18" spans="2:6" s="167" customFormat="1" ht="12" x14ac:dyDescent="0.2">
      <c r="B18" s="367"/>
      <c r="C18" s="192"/>
      <c r="D18" s="378" t="e">
        <f>'  1a'!#REF!+'  1a'!#REF!</f>
        <v>#REF!</v>
      </c>
      <c r="E18" s="378" t="e">
        <f>'  1a'!#REF!+'  1a'!#REF!</f>
        <v>#REF!</v>
      </c>
      <c r="F18" s="657" t="e">
        <f>E18/D18</f>
        <v>#REF!</v>
      </c>
    </row>
    <row r="19" spans="2:6" s="167" customFormat="1" ht="12" x14ac:dyDescent="0.2">
      <c r="B19" s="367"/>
      <c r="C19" s="363"/>
      <c r="D19" s="170"/>
      <c r="E19" s="170"/>
      <c r="F19" s="335"/>
    </row>
    <row r="20" spans="2:6" s="167" customFormat="1" ht="12" x14ac:dyDescent="0.2">
      <c r="B20" s="393" t="s">
        <v>248</v>
      </c>
      <c r="C20" s="366" t="str">
        <f>'  1a'!C12</f>
        <v>Egyéb sajátos működési bevételek</v>
      </c>
      <c r="D20" s="217"/>
      <c r="E20" s="217"/>
      <c r="F20" s="335"/>
    </row>
    <row r="21" spans="2:6" s="167" customFormat="1" ht="12" x14ac:dyDescent="0.2">
      <c r="B21" s="367"/>
      <c r="C21" s="192" t="str">
        <f>'  1a'!D13</f>
        <v xml:space="preserve">Áru- és készletértékesítés ellenértéke </v>
      </c>
      <c r="D21" s="372">
        <f>'  1a'!E13+'  1a'!H13</f>
        <v>0</v>
      </c>
      <c r="E21" s="372">
        <f>'  1a'!F13+'  1a'!I13</f>
        <v>0</v>
      </c>
      <c r="F21" s="371" t="e">
        <f t="shared" ref="F21:F25" si="1">E21/D21</f>
        <v>#DIV/0!</v>
      </c>
    </row>
    <row r="22" spans="2:6" s="167" customFormat="1" ht="12" x14ac:dyDescent="0.2">
      <c r="B22" s="367"/>
      <c r="C22" s="192" t="str">
        <f>'  1a'!D37</f>
        <v>Kötbér, egyéb kártérítés, bánatpénz bevétele</v>
      </c>
      <c r="D22" s="372">
        <f>'  1a'!E16+'  1a'!H16</f>
        <v>14000</v>
      </c>
      <c r="E22" s="372">
        <f>'  1a'!F16+'  1a'!I16</f>
        <v>0</v>
      </c>
      <c r="F22" s="371">
        <f t="shared" si="1"/>
        <v>0</v>
      </c>
    </row>
    <row r="23" spans="2:6" s="167" customFormat="1" ht="12" x14ac:dyDescent="0.2">
      <c r="B23" s="367"/>
      <c r="C23" s="192" t="str">
        <f>'  1a'!D20</f>
        <v>Továbbszámlázott szolgáltatás</v>
      </c>
      <c r="D23" s="372">
        <f>'  1a'!E20+'  1a'!H20</f>
        <v>20000</v>
      </c>
      <c r="E23" s="372">
        <f>'  1a'!F20+'  1a'!I20</f>
        <v>40000</v>
      </c>
      <c r="F23" s="371">
        <f t="shared" si="1"/>
        <v>2</v>
      </c>
    </row>
    <row r="24" spans="2:6" s="167" customFormat="1" ht="12" x14ac:dyDescent="0.2">
      <c r="B24" s="367"/>
      <c r="C24" s="192" t="e">
        <f>'  1a'!#REF!</f>
        <v>#REF!</v>
      </c>
      <c r="D24" s="372">
        <f>'  1a'!E31+'  1a'!H31</f>
        <v>45160</v>
      </c>
      <c r="E24" s="372">
        <f>'  1a'!F31+'  1a'!I31</f>
        <v>0</v>
      </c>
      <c r="F24" s="371">
        <f t="shared" si="1"/>
        <v>0</v>
      </c>
    </row>
    <row r="25" spans="2:6" s="167" customFormat="1" ht="12" x14ac:dyDescent="0.2">
      <c r="B25" s="367"/>
      <c r="C25" s="192" t="e">
        <f>'  1a'!#REF!</f>
        <v>#REF!</v>
      </c>
      <c r="D25" s="372">
        <f>'  1a'!E37+'  1a'!H37</f>
        <v>2000</v>
      </c>
      <c r="E25" s="372">
        <f>'  1a'!F37+'  1a'!I37</f>
        <v>1000</v>
      </c>
      <c r="F25" s="371">
        <f t="shared" si="1"/>
        <v>0.5</v>
      </c>
    </row>
    <row r="26" spans="2:6" s="167" customFormat="1" ht="12" x14ac:dyDescent="0.2">
      <c r="B26" s="367"/>
      <c r="C26" s="192" t="e">
        <f>'  1a'!#REF!</f>
        <v>#REF!</v>
      </c>
      <c r="D26" s="372" t="e">
        <f>'  1a'!#REF!+'  1a'!#REF!</f>
        <v>#REF!</v>
      </c>
      <c r="E26" s="372" t="e">
        <f>'  1a'!#REF!+'  1a'!#REF!</f>
        <v>#REF!</v>
      </c>
      <c r="F26" s="371" t="e">
        <f>'  1a'!#REF!+'  1a'!#REF!</f>
        <v>#REF!</v>
      </c>
    </row>
    <row r="27" spans="2:6" s="167" customFormat="1" ht="12" x14ac:dyDescent="0.2">
      <c r="B27" s="367"/>
      <c r="C27" s="192" t="e">
        <f>'  1a'!#REF!</f>
        <v>#REF!</v>
      </c>
      <c r="D27" s="372" t="e">
        <f>'  1a'!#REF!+'  1a'!#REF!</f>
        <v>#REF!</v>
      </c>
      <c r="E27" s="372" t="e">
        <f>'  1a'!#REF!+'  1a'!#REF!</f>
        <v>#REF!</v>
      </c>
      <c r="F27" s="371" t="e">
        <f>'  1a'!#REF!+'  1a'!#REF!</f>
        <v>#REF!</v>
      </c>
    </row>
    <row r="28" spans="2:6" s="167" customFormat="1" ht="12" x14ac:dyDescent="0.2">
      <c r="B28" s="367"/>
      <c r="C28" s="192" t="e">
        <f>'  1a'!#REF!</f>
        <v>#REF!</v>
      </c>
      <c r="D28" s="372" t="e">
        <f>'  1a'!#REF!+'  1a'!#REF!</f>
        <v>#REF!</v>
      </c>
      <c r="E28" s="372" t="e">
        <f>'  1a'!#REF!+'  1a'!#REF!</f>
        <v>#REF!</v>
      </c>
      <c r="F28" s="371" t="e">
        <f>'  1a'!#REF!+'  1a'!#REF!</f>
        <v>#REF!</v>
      </c>
    </row>
    <row r="29" spans="2:6" s="167" customFormat="1" ht="12" x14ac:dyDescent="0.2">
      <c r="B29" s="367"/>
      <c r="C29" s="192" t="e">
        <f>'  1a'!#REF!</f>
        <v>#REF!</v>
      </c>
      <c r="D29" s="372" t="e">
        <f>'  1a'!#REF!+'  1a'!#REF!</f>
        <v>#REF!</v>
      </c>
      <c r="E29" s="372" t="e">
        <f>'  1a'!#REF!+'  1a'!#REF!</f>
        <v>#REF!</v>
      </c>
      <c r="F29" s="371" t="e">
        <f>'  1a'!#REF!+'  1a'!#REF!</f>
        <v>#REF!</v>
      </c>
    </row>
    <row r="30" spans="2:6" s="167" customFormat="1" ht="12" x14ac:dyDescent="0.2">
      <c r="B30" s="367"/>
      <c r="C30" s="192" t="e">
        <f>'  1a'!#REF!</f>
        <v>#REF!</v>
      </c>
      <c r="D30" s="372" t="e">
        <f>'  1a'!#REF!+'  1a'!#REF!</f>
        <v>#REF!</v>
      </c>
      <c r="E30" s="372" t="e">
        <f>'  1a'!#REF!+'  1a'!#REF!</f>
        <v>#REF!</v>
      </c>
      <c r="F30" s="371" t="e">
        <f>'  1a'!#REF!+'  1a'!#REF!</f>
        <v>#REF!</v>
      </c>
    </row>
    <row r="31" spans="2:6" s="167" customFormat="1" ht="12" x14ac:dyDescent="0.2">
      <c r="B31" s="367"/>
      <c r="C31" s="398"/>
      <c r="D31" s="378" t="e">
        <f>'  1a'!#REF!+'  1a'!#REF!</f>
        <v>#REF!</v>
      </c>
      <c r="E31" s="378" t="e">
        <f>'  1a'!#REF!+'  1a'!#REF!</f>
        <v>#REF!</v>
      </c>
      <c r="F31" s="657" t="e">
        <f>E31/D31</f>
        <v>#REF!</v>
      </c>
    </row>
    <row r="32" spans="2:6" s="167" customFormat="1" ht="12" x14ac:dyDescent="0.2">
      <c r="B32" s="393" t="s">
        <v>252</v>
      </c>
      <c r="C32" s="366">
        <f>'  1a'!D38</f>
        <v>0</v>
      </c>
      <c r="D32" s="217"/>
      <c r="E32" s="217"/>
      <c r="F32" s="335"/>
    </row>
    <row r="33" spans="2:6" s="167" customFormat="1" ht="12" x14ac:dyDescent="0.2">
      <c r="B33" s="367"/>
      <c r="C33" s="192" t="str">
        <f>'  1a'!D39</f>
        <v>Kiszámlázott termékek és szolgáltatások ÁFÁ-ja</v>
      </c>
      <c r="D33" s="372">
        <f>'  1a'!E39+'  1a'!H39</f>
        <v>102486</v>
      </c>
      <c r="E33" s="372">
        <f>'  1a'!F39+'  1a'!I39</f>
        <v>0</v>
      </c>
      <c r="F33" s="371">
        <f t="shared" ref="F33:F45" si="2">E33/D33</f>
        <v>0</v>
      </c>
    </row>
    <row r="34" spans="2:6" s="167" customFormat="1" ht="12" x14ac:dyDescent="0.2">
      <c r="B34" s="367"/>
      <c r="C34" s="192" t="str">
        <f>'  1a'!D40</f>
        <v>Visszaigényelt ÁFA</v>
      </c>
      <c r="D34" s="372">
        <f>'  1a'!E40+'  1a'!H40</f>
        <v>31694</v>
      </c>
      <c r="E34" s="372">
        <f>'  1a'!F40+'  1a'!I40</f>
        <v>0</v>
      </c>
      <c r="F34" s="371">
        <f t="shared" si="2"/>
        <v>0</v>
      </c>
    </row>
    <row r="35" spans="2:6" s="167" customFormat="1" ht="12" x14ac:dyDescent="0.2">
      <c r="B35" s="367"/>
      <c r="C35" s="192" t="str">
        <f>'  1a'!D41</f>
        <v>Fordított ÁFA</v>
      </c>
      <c r="D35" s="372">
        <f>'  1a'!E41+'  1a'!H41</f>
        <v>0</v>
      </c>
      <c r="E35" s="372">
        <f>'  1a'!F41+'  1a'!I41</f>
        <v>0</v>
      </c>
      <c r="F35" s="371" t="e">
        <f t="shared" si="2"/>
        <v>#DIV/0!</v>
      </c>
    </row>
    <row r="36" spans="2:6" s="167" customFormat="1" ht="12" x14ac:dyDescent="0.2">
      <c r="B36" s="367"/>
      <c r="C36" s="192" t="e">
        <f>'  1a'!#REF!</f>
        <v>#REF!</v>
      </c>
      <c r="D36" s="372" t="e">
        <f>'  1a'!#REF!+'  1a'!#REF!</f>
        <v>#REF!</v>
      </c>
      <c r="E36" s="372" t="e">
        <f>'  1a'!#REF!+'  1a'!#REF!</f>
        <v>#REF!</v>
      </c>
      <c r="F36" s="371" t="e">
        <f t="shared" si="2"/>
        <v>#REF!</v>
      </c>
    </row>
    <row r="37" spans="2:6" s="167" customFormat="1" ht="12" x14ac:dyDescent="0.2">
      <c r="B37" s="367"/>
      <c r="C37" s="192" t="e">
        <f>'  1a'!#REF!</f>
        <v>#REF!</v>
      </c>
      <c r="D37" s="372" t="e">
        <f>'  1a'!#REF!+'  1a'!#REF!</f>
        <v>#REF!</v>
      </c>
      <c r="E37" s="372" t="e">
        <f>'  1a'!#REF!+'  1a'!#REF!</f>
        <v>#REF!</v>
      </c>
      <c r="F37" s="371" t="e">
        <f t="shared" si="2"/>
        <v>#REF!</v>
      </c>
    </row>
    <row r="38" spans="2:6" s="167" customFormat="1" ht="12" x14ac:dyDescent="0.2">
      <c r="B38" s="367"/>
      <c r="C38" s="192" t="e">
        <f>'  1a'!#REF!</f>
        <v>#REF!</v>
      </c>
      <c r="D38" s="372" t="e">
        <f>'  1a'!#REF!+'  1a'!#REF!</f>
        <v>#REF!</v>
      </c>
      <c r="E38" s="372" t="e">
        <f>'  1a'!#REF!+'  1a'!#REF!</f>
        <v>#REF!</v>
      </c>
      <c r="F38" s="371" t="e">
        <f t="shared" si="2"/>
        <v>#REF!</v>
      </c>
    </row>
    <row r="39" spans="2:6" s="167" customFormat="1" ht="12" customHeight="1" x14ac:dyDescent="0.2">
      <c r="B39" s="367"/>
      <c r="C39" s="192" t="e">
        <f>'  1a'!#REF!</f>
        <v>#REF!</v>
      </c>
      <c r="D39" s="372" t="e">
        <f>'  1a'!#REF!+'  1a'!#REF!</f>
        <v>#REF!</v>
      </c>
      <c r="E39" s="372" t="e">
        <f>'  1a'!#REF!+'  1a'!#REF!</f>
        <v>#REF!</v>
      </c>
      <c r="F39" s="371" t="e">
        <f t="shared" si="2"/>
        <v>#REF!</v>
      </c>
    </row>
    <row r="40" spans="2:6" s="167" customFormat="1" ht="12" customHeight="1" x14ac:dyDescent="0.2">
      <c r="B40" s="367"/>
      <c r="C40" s="192" t="e">
        <f>'  1a'!#REF!</f>
        <v>#REF!</v>
      </c>
      <c r="D40" s="372" t="e">
        <f>'  1a'!#REF!+'  1a'!#REF!</f>
        <v>#REF!</v>
      </c>
      <c r="E40" s="372" t="e">
        <f>'  1a'!#REF!+'  1a'!#REF!</f>
        <v>#REF!</v>
      </c>
      <c r="F40" s="371" t="e">
        <f t="shared" si="2"/>
        <v>#REF!</v>
      </c>
    </row>
    <row r="41" spans="2:6" s="167" customFormat="1" ht="12" customHeight="1" x14ac:dyDescent="0.2">
      <c r="B41" s="367"/>
      <c r="C41" s="192" t="e">
        <f>'  1a'!#REF!</f>
        <v>#REF!</v>
      </c>
      <c r="D41" s="372" t="e">
        <f>'  1a'!#REF!+'  1a'!#REF!</f>
        <v>#REF!</v>
      </c>
      <c r="E41" s="372" t="e">
        <f>'  1a'!#REF!+'  1a'!#REF!</f>
        <v>#REF!</v>
      </c>
      <c r="F41" s="371" t="e">
        <f t="shared" si="2"/>
        <v>#REF!</v>
      </c>
    </row>
    <row r="42" spans="2:6" s="167" customFormat="1" ht="12" customHeight="1" x14ac:dyDescent="0.2">
      <c r="B42" s="367"/>
      <c r="C42" s="192" t="e">
        <f>'  1a'!#REF!</f>
        <v>#REF!</v>
      </c>
      <c r="D42" s="372" t="e">
        <f>'  1a'!#REF!+'  1a'!#REF!</f>
        <v>#REF!</v>
      </c>
      <c r="E42" s="372" t="e">
        <f>'  1a'!#REF!+'  1a'!#REF!</f>
        <v>#REF!</v>
      </c>
      <c r="F42" s="371" t="e">
        <f t="shared" si="2"/>
        <v>#REF!</v>
      </c>
    </row>
    <row r="43" spans="2:6" s="167" customFormat="1" ht="12" customHeight="1" x14ac:dyDescent="0.2">
      <c r="B43" s="367"/>
      <c r="C43" s="192" t="e">
        <f>'  1a'!#REF!</f>
        <v>#REF!</v>
      </c>
      <c r="D43" s="372" t="e">
        <f>'  1a'!#REF!+'  1a'!#REF!</f>
        <v>#REF!</v>
      </c>
      <c r="E43" s="372" t="e">
        <f>'  1a'!#REF!+'  1a'!#REF!</f>
        <v>#REF!</v>
      </c>
      <c r="F43" s="371" t="e">
        <f t="shared" si="2"/>
        <v>#REF!</v>
      </c>
    </row>
    <row r="44" spans="2:6" s="167" customFormat="1" ht="12" customHeight="1" x14ac:dyDescent="0.2">
      <c r="B44" s="367"/>
      <c r="C44" s="192" t="e">
        <f>'  1a'!#REF!</f>
        <v>#REF!</v>
      </c>
      <c r="D44" s="433" t="e">
        <f>'  1a'!#REF!+'  1a'!#REF!</f>
        <v>#REF!</v>
      </c>
      <c r="E44" s="433" t="e">
        <f>'  1a'!#REF!+'  1a'!#REF!</f>
        <v>#REF!</v>
      </c>
      <c r="F44" s="371" t="e">
        <f t="shared" si="2"/>
        <v>#REF!</v>
      </c>
    </row>
    <row r="45" spans="2:6" s="167" customFormat="1" ht="12" customHeight="1" x14ac:dyDescent="0.2">
      <c r="B45" s="367"/>
      <c r="C45" s="192" t="e">
        <f>'  1a'!#REF!</f>
        <v>#REF!</v>
      </c>
      <c r="D45" s="372" t="e">
        <f>'  1a'!#REF!+'  1a'!#REF!</f>
        <v>#REF!</v>
      </c>
      <c r="E45" s="372" t="e">
        <f>'  1a'!#REF!+'  1a'!#REF!</f>
        <v>#REF!</v>
      </c>
      <c r="F45" s="371" t="e">
        <f t="shared" si="2"/>
        <v>#REF!</v>
      </c>
    </row>
    <row r="46" spans="2:6" s="167" customFormat="1" ht="12" customHeight="1" x14ac:dyDescent="0.2">
      <c r="B46" s="367"/>
      <c r="C46" s="568" t="e">
        <f>'  1a'!#REF!</f>
        <v>#REF!</v>
      </c>
      <c r="D46" s="559" t="e">
        <f>'  1a'!#REF!+'  1a'!#REF!</f>
        <v>#REF!</v>
      </c>
      <c r="E46" s="559" t="e">
        <f>'  1a'!#REF!+'  1a'!#REF!</f>
        <v>#REF!</v>
      </c>
      <c r="F46" s="658" t="e">
        <f>E46/D46</f>
        <v>#REF!</v>
      </c>
    </row>
    <row r="47" spans="2:6" s="167" customFormat="1" ht="12" customHeight="1" x14ac:dyDescent="0.2">
      <c r="B47" s="367"/>
      <c r="C47" s="568" t="e">
        <f>'  1a'!#REF!</f>
        <v>#REF!</v>
      </c>
      <c r="D47" s="559" t="e">
        <f>'  1a'!#REF!+'  1a'!#REF!</f>
        <v>#REF!</v>
      </c>
      <c r="E47" s="559" t="e">
        <f>'  1a'!#REF!+'  1a'!#REF!</f>
        <v>#REF!</v>
      </c>
      <c r="F47" s="658" t="e">
        <f t="shared" ref="F47:F50" si="3">E47/D47</f>
        <v>#REF!</v>
      </c>
    </row>
    <row r="48" spans="2:6" s="167" customFormat="1" ht="12" customHeight="1" x14ac:dyDescent="0.2">
      <c r="B48" s="367"/>
      <c r="C48" s="568" t="e">
        <f>'  1a'!#REF!</f>
        <v>#REF!</v>
      </c>
      <c r="D48" s="559" t="e">
        <f>'  1a'!#REF!+'  1a'!#REF!</f>
        <v>#REF!</v>
      </c>
      <c r="E48" s="559" t="e">
        <f>'  1a'!#REF!+'  1a'!#REF!</f>
        <v>#REF!</v>
      </c>
      <c r="F48" s="658" t="e">
        <f t="shared" si="3"/>
        <v>#REF!</v>
      </c>
    </row>
    <row r="49" spans="2:6" s="167" customFormat="1" ht="12" customHeight="1" x14ac:dyDescent="0.2">
      <c r="B49" s="367"/>
      <c r="C49" s="568" t="e">
        <f>'  1a'!#REF!</f>
        <v>#REF!</v>
      </c>
      <c r="D49" s="559" t="e">
        <f>'  1a'!#REF!+'  1a'!#REF!</f>
        <v>#REF!</v>
      </c>
      <c r="E49" s="559" t="e">
        <f>'  1a'!#REF!+'  1a'!#REF!</f>
        <v>#REF!</v>
      </c>
      <c r="F49" s="658" t="e">
        <f t="shared" si="3"/>
        <v>#REF!</v>
      </c>
    </row>
    <row r="50" spans="2:6" s="167" customFormat="1" ht="12" customHeight="1" x14ac:dyDescent="0.2">
      <c r="B50" s="367"/>
      <c r="C50" s="568" t="e">
        <f>'  1a'!#REF!</f>
        <v>#REF!</v>
      </c>
      <c r="D50" s="559" t="e">
        <f>'  1a'!#REF!+'  1a'!#REF!</f>
        <v>#REF!</v>
      </c>
      <c r="E50" s="559" t="e">
        <f>'  1a'!#REF!+'  1a'!#REF!</f>
        <v>#REF!</v>
      </c>
      <c r="F50" s="658" t="e">
        <f t="shared" si="3"/>
        <v>#REF!</v>
      </c>
    </row>
    <row r="51" spans="2:6" s="173" customFormat="1" ht="12" x14ac:dyDescent="0.2">
      <c r="B51" s="364"/>
      <c r="C51" s="395"/>
      <c r="D51" s="378">
        <f>'  1a'!E43+'  1a'!H43</f>
        <v>0</v>
      </c>
      <c r="E51" s="378">
        <f>'  1a'!F43+'  1a'!I43</f>
        <v>0</v>
      </c>
      <c r="F51" s="657" t="e">
        <f>E51/D51</f>
        <v>#DIV/0!</v>
      </c>
    </row>
    <row r="52" spans="2:6" s="173" customFormat="1" ht="12" x14ac:dyDescent="0.2">
      <c r="B52" s="364"/>
      <c r="C52" s="365"/>
      <c r="D52" s="170"/>
      <c r="E52" s="170"/>
      <c r="F52" s="335"/>
    </row>
    <row r="53" spans="2:6" s="173" customFormat="1" ht="12" x14ac:dyDescent="0.2">
      <c r="B53" s="393" t="s">
        <v>254</v>
      </c>
      <c r="C53" s="366" t="str">
        <f>'  1a'!D45</f>
        <v>Forgalmi kamatbevétel</v>
      </c>
      <c r="D53" s="217"/>
      <c r="E53" s="217"/>
      <c r="F53" s="335"/>
    </row>
    <row r="54" spans="2:6" s="173" customFormat="1" ht="12" x14ac:dyDescent="0.2">
      <c r="B54" s="367"/>
      <c r="C54" s="192" t="str">
        <f>'  1a'!D46</f>
        <v>Egyéb kamatbevételek</v>
      </c>
      <c r="D54" s="372">
        <f>'  1a'!E46+'  1a'!H46</f>
        <v>0</v>
      </c>
      <c r="E54" s="372">
        <f>'  1a'!F46+'  1a'!I46</f>
        <v>0</v>
      </c>
      <c r="F54" s="371" t="e">
        <f t="shared" ref="F54:F55" si="4">E54/D54</f>
        <v>#DIV/0!</v>
      </c>
    </row>
    <row r="55" spans="2:6" s="173" customFormat="1" ht="12" x14ac:dyDescent="0.2">
      <c r="B55" s="364"/>
      <c r="C55" s="192">
        <f>'  1a'!D47</f>
        <v>0</v>
      </c>
      <c r="D55" s="372">
        <f>'  1a'!E47+'  1a'!H47</f>
        <v>0</v>
      </c>
      <c r="E55" s="372">
        <f>'  1a'!F47+'  1a'!I47</f>
        <v>0</v>
      </c>
      <c r="F55" s="371" t="e">
        <f t="shared" si="4"/>
        <v>#DIV/0!</v>
      </c>
    </row>
    <row r="56" spans="2:6" s="173" customFormat="1" ht="12" x14ac:dyDescent="0.2">
      <c r="B56" s="364"/>
      <c r="C56" s="192" t="e">
        <f>'  1a'!#REF!</f>
        <v>#REF!</v>
      </c>
      <c r="D56" s="372" t="e">
        <f>'  1a'!#REF!+'  1a'!#REF!</f>
        <v>#REF!</v>
      </c>
      <c r="E56" s="372" t="e">
        <f>'  1a'!#REF!+'  1a'!#REF!</f>
        <v>#REF!</v>
      </c>
      <c r="F56" s="371" t="e">
        <f>'  1a'!#REF!+'  1a'!#REF!</f>
        <v>#REF!</v>
      </c>
    </row>
    <row r="57" spans="2:6" s="173" customFormat="1" ht="12" x14ac:dyDescent="0.2">
      <c r="B57" s="364"/>
      <c r="C57" s="192" t="e">
        <f>'  1a'!#REF!</f>
        <v>#REF!</v>
      </c>
      <c r="D57" s="372" t="e">
        <f>'  1a'!#REF!+'  1a'!#REF!</f>
        <v>#REF!</v>
      </c>
      <c r="E57" s="372" t="e">
        <f>'  1a'!#REF!+'  1a'!#REF!</f>
        <v>#REF!</v>
      </c>
      <c r="F57" s="371" t="e">
        <f>'  1a'!#REF!+'  1a'!#REF!</f>
        <v>#REF!</v>
      </c>
    </row>
    <row r="58" spans="2:6" s="173" customFormat="1" ht="12" x14ac:dyDescent="0.2">
      <c r="B58" s="364"/>
      <c r="C58" s="192" t="e">
        <f>'  1a'!#REF!</f>
        <v>#REF!</v>
      </c>
      <c r="D58" s="372" t="e">
        <f>'  1a'!#REF!+'  1a'!#REF!</f>
        <v>#REF!</v>
      </c>
      <c r="E58" s="372" t="e">
        <f>'  1a'!#REF!+'  1a'!#REF!</f>
        <v>#REF!</v>
      </c>
      <c r="F58" s="371" t="e">
        <f>'  1a'!#REF!+'  1a'!#REF!</f>
        <v>#REF!</v>
      </c>
    </row>
    <row r="59" spans="2:6" s="173" customFormat="1" ht="12" x14ac:dyDescent="0.2">
      <c r="B59" s="364"/>
      <c r="C59" s="192" t="e">
        <f>'  1a'!#REF!</f>
        <v>#REF!</v>
      </c>
      <c r="D59" s="372" t="e">
        <f>'  1a'!#REF!+'  1a'!#REF!</f>
        <v>#REF!</v>
      </c>
      <c r="E59" s="372" t="e">
        <f>'  1a'!#REF!+'  1a'!#REF!</f>
        <v>#REF!</v>
      </c>
      <c r="F59" s="371" t="e">
        <f>'  1a'!#REF!+'  1a'!#REF!</f>
        <v>#REF!</v>
      </c>
    </row>
    <row r="60" spans="2:6" s="173" customFormat="1" ht="12" x14ac:dyDescent="0.2">
      <c r="B60" s="364"/>
      <c r="C60" s="192" t="e">
        <f>'  1a'!#REF!</f>
        <v>#REF!</v>
      </c>
      <c r="D60" s="372" t="e">
        <f>'  1a'!#REF!+'  1a'!#REF!</f>
        <v>#REF!</v>
      </c>
      <c r="E60" s="372" t="e">
        <f>'  1a'!#REF!+'  1a'!#REF!</f>
        <v>#REF!</v>
      </c>
      <c r="F60" s="371" t="e">
        <f>'  1a'!#REF!+'  1a'!#REF!</f>
        <v>#REF!</v>
      </c>
    </row>
    <row r="61" spans="2:6" s="173" customFormat="1" ht="12" x14ac:dyDescent="0.2">
      <c r="B61" s="364"/>
      <c r="C61" s="192"/>
      <c r="D61" s="378" t="e">
        <f>'  1a'!#REF!+'  1a'!#REF!</f>
        <v>#REF!</v>
      </c>
      <c r="E61" s="378" t="e">
        <f>'  1a'!#REF!+'  1a'!#REF!</f>
        <v>#REF!</v>
      </c>
      <c r="F61" s="657" t="e">
        <f>E61/D61</f>
        <v>#REF!</v>
      </c>
    </row>
    <row r="62" spans="2:6" s="173" customFormat="1" ht="12" x14ac:dyDescent="0.2">
      <c r="B62" s="364"/>
      <c r="C62" s="363"/>
      <c r="D62" s="170"/>
      <c r="E62" s="170"/>
      <c r="F62" s="335"/>
    </row>
    <row r="63" spans="2:6" s="173" customFormat="1" ht="12" x14ac:dyDescent="0.2">
      <c r="B63" s="393" t="s">
        <v>255</v>
      </c>
      <c r="C63" s="366" t="str">
        <f>'  1a'!D108</f>
        <v>Egyéb felhalmozási bevétel</v>
      </c>
      <c r="D63" s="217"/>
      <c r="E63" s="217"/>
      <c r="F63" s="335"/>
    </row>
    <row r="64" spans="2:6" s="173" customFormat="1" ht="12" x14ac:dyDescent="0.2">
      <c r="B64" s="367"/>
      <c r="C64" s="192" t="str">
        <f>'  1a'!D109</f>
        <v>Többcélú Kistérségi Társulás Siófok 6192 hrsz.beépítetlen ter.</v>
      </c>
      <c r="D64" s="372">
        <f>'  1a'!E109+'  1a'!H109</f>
        <v>0</v>
      </c>
      <c r="E64" s="372">
        <f>'  1a'!F109+'  1a'!I109</f>
        <v>0</v>
      </c>
      <c r="F64" s="371" t="e">
        <f t="shared" ref="F64" si="5">E64/D64</f>
        <v>#DIV/0!</v>
      </c>
    </row>
    <row r="65" spans="2:6" s="173" customFormat="1" ht="12" x14ac:dyDescent="0.2">
      <c r="B65" s="364"/>
      <c r="C65" s="192" t="str">
        <f>'  1a'!D64</f>
        <v>Átvett pénzeszköz államháztartáson belülről</v>
      </c>
      <c r="D65" s="433">
        <f>'  1a'!E64+'  1a'!H64</f>
        <v>294297</v>
      </c>
      <c r="E65" s="433">
        <f>'  1a'!F64+'  1a'!I64</f>
        <v>225318</v>
      </c>
      <c r="F65" s="371">
        <f t="shared" ref="F65:F69" si="6">E65/D65</f>
        <v>0.76561432838255228</v>
      </c>
    </row>
    <row r="66" spans="2:6" s="173" customFormat="1" ht="12" x14ac:dyDescent="0.2">
      <c r="B66" s="364"/>
      <c r="C66" s="192">
        <f>'  1a'!D84</f>
        <v>0</v>
      </c>
      <c r="D66" s="433">
        <f>'  1a'!E84+'  1a'!H84</f>
        <v>0</v>
      </c>
      <c r="E66" s="433">
        <f>'  1a'!F84+'  1a'!I84</f>
        <v>3450</v>
      </c>
      <c r="F66" s="371" t="e">
        <f t="shared" si="6"/>
        <v>#DIV/0!</v>
      </c>
    </row>
    <row r="67" spans="2:6" s="173" customFormat="1" ht="12" x14ac:dyDescent="0.2">
      <c r="B67" s="364"/>
      <c r="C67" s="192" t="str">
        <f>'  1a'!D85</f>
        <v>Balaton-parti Kft. kezességvállalási díj</v>
      </c>
      <c r="D67" s="433">
        <f>'  1a'!E85+'  1a'!H85</f>
        <v>0</v>
      </c>
      <c r="E67" s="433">
        <f>'  1a'!F85+'  1a'!I85</f>
        <v>3450</v>
      </c>
      <c r="F67" s="371" t="e">
        <f t="shared" si="6"/>
        <v>#DIV/0!</v>
      </c>
    </row>
    <row r="68" spans="2:6" s="173" customFormat="1" ht="12" x14ac:dyDescent="0.2">
      <c r="B68" s="364"/>
      <c r="C68" s="192" t="e">
        <f>'  1a'!#REF!</f>
        <v>#REF!</v>
      </c>
      <c r="D68" s="433" t="e">
        <f>'  1a'!#REF!+'  1a'!#REF!</f>
        <v>#REF!</v>
      </c>
      <c r="E68" s="433" t="e">
        <f>'  1a'!#REF!+'  1a'!#REF!</f>
        <v>#REF!</v>
      </c>
      <c r="F68" s="371" t="e">
        <f t="shared" si="6"/>
        <v>#REF!</v>
      </c>
    </row>
    <row r="69" spans="2:6" s="173" customFormat="1" ht="12" x14ac:dyDescent="0.2">
      <c r="B69" s="364"/>
      <c r="C69" s="192" t="e">
        <f>'  1a'!#REF!</f>
        <v>#REF!</v>
      </c>
      <c r="D69" s="433" t="e">
        <f>'  1a'!#REF!+'  1a'!#REF!</f>
        <v>#REF!</v>
      </c>
      <c r="E69" s="433" t="e">
        <f>'  1a'!#REF!+'  1a'!#REF!</f>
        <v>#REF!</v>
      </c>
      <c r="F69" s="371" t="e">
        <f t="shared" si="6"/>
        <v>#REF!</v>
      </c>
    </row>
    <row r="70" spans="2:6" s="167" customFormat="1" ht="12" x14ac:dyDescent="0.2">
      <c r="B70" s="367"/>
      <c r="C70" s="192"/>
      <c r="D70" s="378">
        <f>'  1a'!E110+'  1a'!H110</f>
        <v>0</v>
      </c>
      <c r="E70" s="378">
        <f>'  1a'!F110+'  1a'!I110</f>
        <v>0</v>
      </c>
      <c r="F70" s="657" t="e">
        <f>E70/D70</f>
        <v>#DIV/0!</v>
      </c>
    </row>
    <row r="71" spans="2:6" s="167" customFormat="1" ht="12" x14ac:dyDescent="0.2">
      <c r="B71" s="367"/>
      <c r="C71" s="363"/>
      <c r="D71" s="170"/>
      <c r="E71" s="170"/>
      <c r="F71" s="335"/>
    </row>
    <row r="72" spans="2:6" s="167" customFormat="1" ht="12" x14ac:dyDescent="0.2">
      <c r="B72" s="393" t="s">
        <v>258</v>
      </c>
      <c r="C72" s="366" t="str">
        <f>'  1a'!D112</f>
        <v>Értékesítés</v>
      </c>
      <c r="D72" s="217"/>
      <c r="E72" s="217"/>
      <c r="F72" s="335"/>
    </row>
    <row r="73" spans="2:6" s="167" customFormat="1" ht="12" x14ac:dyDescent="0.2">
      <c r="B73" s="367"/>
      <c r="C73" s="192" t="str">
        <f>'  1a'!D113</f>
        <v>Vagyon értékesítés</v>
      </c>
      <c r="D73" s="372">
        <f>'  1a'!E113+'  1a'!H113</f>
        <v>752000</v>
      </c>
      <c r="E73" s="372">
        <f>'  1a'!F113+'  1a'!I113</f>
        <v>0</v>
      </c>
      <c r="F73" s="371">
        <f t="shared" ref="F73:F78" si="7">E73/D73</f>
        <v>0</v>
      </c>
    </row>
    <row r="74" spans="2:6" s="167" customFormat="1" ht="12" x14ac:dyDescent="0.2">
      <c r="B74" s="367"/>
      <c r="C74" s="192" t="e">
        <f>'  1a'!#REF!</f>
        <v>#REF!</v>
      </c>
      <c r="D74" s="372" t="e">
        <f>'  1a'!#REF!+'  1a'!#REF!</f>
        <v>#REF!</v>
      </c>
      <c r="E74" s="372" t="e">
        <f>'  1a'!#REF!+'  1a'!#REF!</f>
        <v>#REF!</v>
      </c>
      <c r="F74" s="371" t="e">
        <f t="shared" si="7"/>
        <v>#REF!</v>
      </c>
    </row>
    <row r="75" spans="2:6" s="167" customFormat="1" ht="12" x14ac:dyDescent="0.2">
      <c r="B75" s="367"/>
      <c r="C75" s="192" t="e">
        <f>'  1a'!#REF!</f>
        <v>#REF!</v>
      </c>
      <c r="D75" s="372" t="e">
        <f>'  1a'!#REF!+'  1a'!#REF!</f>
        <v>#REF!</v>
      </c>
      <c r="E75" s="372" t="e">
        <f>'  1a'!#REF!+'  1a'!#REF!</f>
        <v>#REF!</v>
      </c>
      <c r="F75" s="371" t="e">
        <f t="shared" si="7"/>
        <v>#REF!</v>
      </c>
    </row>
    <row r="76" spans="2:6" s="167" customFormat="1" ht="12" x14ac:dyDescent="0.2">
      <c r="B76" s="367"/>
      <c r="C76" s="192" t="e">
        <f>'  1a'!#REF!</f>
        <v>#REF!</v>
      </c>
      <c r="D76" s="372" t="e">
        <f>'  1a'!#REF!+'  1a'!#REF!</f>
        <v>#REF!</v>
      </c>
      <c r="E76" s="372" t="e">
        <f>'  1a'!#REF!+'  1a'!#REF!</f>
        <v>#REF!</v>
      </c>
      <c r="F76" s="371" t="e">
        <f t="shared" si="7"/>
        <v>#REF!</v>
      </c>
    </row>
    <row r="77" spans="2:6" s="167" customFormat="1" ht="12" x14ac:dyDescent="0.2">
      <c r="B77" s="367"/>
      <c r="C77" s="192" t="e">
        <f>'  1a'!#REF!</f>
        <v>#REF!</v>
      </c>
      <c r="D77" s="372" t="e">
        <f>'  1a'!#REF!+'  1a'!#REF!</f>
        <v>#REF!</v>
      </c>
      <c r="E77" s="372" t="e">
        <f>'  1a'!#REF!+'  1a'!#REF!</f>
        <v>#REF!</v>
      </c>
      <c r="F77" s="371" t="e">
        <f t="shared" si="7"/>
        <v>#REF!</v>
      </c>
    </row>
    <row r="78" spans="2:6" s="167" customFormat="1" ht="12" x14ac:dyDescent="0.2">
      <c r="B78" s="367"/>
      <c r="C78" s="192">
        <f>'  1a'!D114</f>
        <v>0</v>
      </c>
      <c r="D78" s="372">
        <f>'  1a'!E114+'  1a'!H114</f>
        <v>0</v>
      </c>
      <c r="E78" s="372">
        <f>'  1a'!F114+'  1a'!I114</f>
        <v>0</v>
      </c>
      <c r="F78" s="371" t="e">
        <f t="shared" si="7"/>
        <v>#DIV/0!</v>
      </c>
    </row>
    <row r="79" spans="2:6" s="173" customFormat="1" ht="12" x14ac:dyDescent="0.2">
      <c r="B79" s="364"/>
      <c r="C79" s="395"/>
      <c r="D79" s="378">
        <f>'  1a'!E115+'  1a'!H115</f>
        <v>752000</v>
      </c>
      <c r="E79" s="378">
        <f>'  1a'!F115+'  1a'!I115</f>
        <v>0</v>
      </c>
      <c r="F79" s="657">
        <f>E79/D79</f>
        <v>0</v>
      </c>
    </row>
    <row r="80" spans="2:6" s="173" customFormat="1" ht="12" x14ac:dyDescent="0.2">
      <c r="B80" s="364"/>
      <c r="C80" s="365"/>
      <c r="D80" s="170"/>
      <c r="E80" s="170"/>
      <c r="F80" s="335"/>
    </row>
    <row r="81" spans="2:6" s="173" customFormat="1" ht="12" x14ac:dyDescent="0.2">
      <c r="B81" s="393" t="s">
        <v>262</v>
      </c>
      <c r="C81" s="366" t="str">
        <f>'  1a'!D117</f>
        <v>Osztalék- és hozambevétel</v>
      </c>
      <c r="D81" s="217"/>
      <c r="E81" s="217"/>
      <c r="F81" s="335"/>
    </row>
    <row r="82" spans="2:6" s="173" customFormat="1" ht="12" x14ac:dyDescent="0.2">
      <c r="B82" s="367"/>
      <c r="C82" s="192" t="str">
        <f>'  1a'!D118</f>
        <v>Osztalék AVE ZÖLDFOK Zrt.</v>
      </c>
      <c r="D82" s="372">
        <f>'  1a'!E118+'  1a'!H118</f>
        <v>45441</v>
      </c>
      <c r="E82" s="372">
        <f>'  1a'!F118+'  1a'!I118</f>
        <v>0</v>
      </c>
      <c r="F82" s="371">
        <f t="shared" ref="F82:F88" si="8">E82/D82</f>
        <v>0</v>
      </c>
    </row>
    <row r="83" spans="2:6" s="173" customFormat="1" ht="12" x14ac:dyDescent="0.2">
      <c r="B83" s="364"/>
      <c r="C83" s="192" t="str">
        <f>'  1a'!D119</f>
        <v>BAHART Zrt.</v>
      </c>
      <c r="D83" s="372">
        <f>'  1a'!E119+'  1a'!H119</f>
        <v>30000</v>
      </c>
      <c r="E83" s="372">
        <f>'  1a'!F119+'  1a'!I119</f>
        <v>0</v>
      </c>
      <c r="F83" s="371">
        <f t="shared" si="8"/>
        <v>0</v>
      </c>
    </row>
    <row r="84" spans="2:6" s="173" customFormat="1" ht="12" x14ac:dyDescent="0.2">
      <c r="B84" s="364"/>
      <c r="C84" s="192" t="str">
        <f>'  1a'!D120</f>
        <v>SIÓKOM Kft. üzletrészének értékesítése</v>
      </c>
      <c r="D84" s="372">
        <f>'  1a'!E120+'  1a'!H120</f>
        <v>0</v>
      </c>
      <c r="E84" s="372">
        <f>'  1a'!F120+'  1a'!I120</f>
        <v>0</v>
      </c>
      <c r="F84" s="371" t="e">
        <f t="shared" si="8"/>
        <v>#DIV/0!</v>
      </c>
    </row>
    <row r="85" spans="2:6" s="173" customFormat="1" ht="12" x14ac:dyDescent="0.2">
      <c r="B85" s="364"/>
      <c r="C85" s="192">
        <f>'  1a'!D121</f>
        <v>0</v>
      </c>
      <c r="D85" s="372">
        <f>'  1a'!E121+'  1a'!H121</f>
        <v>0</v>
      </c>
      <c r="E85" s="372">
        <f>'  1a'!F121+'  1a'!I121</f>
        <v>0</v>
      </c>
      <c r="F85" s="371" t="e">
        <f t="shared" si="8"/>
        <v>#DIV/0!</v>
      </c>
    </row>
    <row r="86" spans="2:6" s="173" customFormat="1" ht="12" x14ac:dyDescent="0.2">
      <c r="B86" s="364"/>
      <c r="C86" s="192">
        <f>'  1a'!D122</f>
        <v>0</v>
      </c>
      <c r="D86" s="372">
        <f>'  1a'!E122+'  1a'!H122</f>
        <v>0</v>
      </c>
      <c r="E86" s="372">
        <f>'  1a'!F122+'  1a'!I122</f>
        <v>0</v>
      </c>
      <c r="F86" s="371" t="e">
        <f t="shared" si="8"/>
        <v>#DIV/0!</v>
      </c>
    </row>
    <row r="87" spans="2:6" s="173" customFormat="1" ht="12" x14ac:dyDescent="0.2">
      <c r="B87" s="364"/>
      <c r="C87" s="192">
        <f>'  1a'!D123</f>
        <v>0</v>
      </c>
      <c r="D87" s="372">
        <f>'  1a'!E123+'  1a'!H123</f>
        <v>0</v>
      </c>
      <c r="E87" s="372">
        <f>'  1a'!F123+'  1a'!I123</f>
        <v>0</v>
      </c>
      <c r="F87" s="371" t="e">
        <f t="shared" si="8"/>
        <v>#DIV/0!</v>
      </c>
    </row>
    <row r="88" spans="2:6" s="173" customFormat="1" ht="12" x14ac:dyDescent="0.2">
      <c r="B88" s="364"/>
      <c r="C88" s="192">
        <f>'  1a'!D124</f>
        <v>0</v>
      </c>
      <c r="D88" s="372">
        <f>'  1a'!E124+'  1a'!H124</f>
        <v>0</v>
      </c>
      <c r="E88" s="372">
        <f>'  1a'!F124+'  1a'!I124</f>
        <v>0</v>
      </c>
      <c r="F88" s="371" t="e">
        <f t="shared" si="8"/>
        <v>#DIV/0!</v>
      </c>
    </row>
    <row r="89" spans="2:6" s="173" customFormat="1" ht="12" x14ac:dyDescent="0.2">
      <c r="B89" s="364"/>
      <c r="C89" s="192"/>
      <c r="D89" s="378">
        <f>'  1a'!E125+'  1a'!H125</f>
        <v>75441</v>
      </c>
      <c r="E89" s="378">
        <f>'  1a'!F125+'  1a'!I125</f>
        <v>0</v>
      </c>
      <c r="F89" s="657">
        <f>E89/D89</f>
        <v>0</v>
      </c>
    </row>
    <row r="90" spans="2:6" s="173" customFormat="1" ht="12" x14ac:dyDescent="0.2">
      <c r="B90" s="364"/>
      <c r="C90" s="363"/>
      <c r="D90" s="170"/>
      <c r="E90" s="170"/>
      <c r="F90" s="335"/>
    </row>
    <row r="91" spans="2:6" s="167" customFormat="1" ht="12" x14ac:dyDescent="0.2">
      <c r="B91" s="393" t="s">
        <v>266</v>
      </c>
      <c r="C91" s="366" t="e">
        <f>'  1a'!#REF!</f>
        <v>#REF!</v>
      </c>
      <c r="D91" s="217"/>
      <c r="E91" s="217"/>
      <c r="F91" s="335"/>
    </row>
    <row r="92" spans="2:6" s="167" customFormat="1" ht="12" x14ac:dyDescent="0.2">
      <c r="B92" s="367"/>
      <c r="C92" s="192" t="e">
        <f>'  1a'!#REF!</f>
        <v>#REF!</v>
      </c>
      <c r="D92" s="372" t="e">
        <f>'  1a'!#REF!+'  1a'!#REF!</f>
        <v>#REF!</v>
      </c>
      <c r="E92" s="372" t="e">
        <f>'  1a'!#REF!+'  1a'!#REF!</f>
        <v>#REF!</v>
      </c>
      <c r="F92" s="371" t="e">
        <f t="shared" ref="F92:F103" si="9">E92/D92</f>
        <v>#REF!</v>
      </c>
    </row>
    <row r="93" spans="2:6" s="167" customFormat="1" ht="12" x14ac:dyDescent="0.2">
      <c r="B93" s="367"/>
      <c r="C93" s="192" t="e">
        <f>'  1a'!#REF!</f>
        <v>#REF!</v>
      </c>
      <c r="D93" s="372" t="e">
        <f>'  1a'!#REF!+'  1a'!#REF!</f>
        <v>#REF!</v>
      </c>
      <c r="E93" s="372" t="e">
        <f>'  1a'!#REF!+'  1a'!#REF!</f>
        <v>#REF!</v>
      </c>
      <c r="F93" s="371" t="e">
        <f t="shared" si="9"/>
        <v>#REF!</v>
      </c>
    </row>
    <row r="94" spans="2:6" s="167" customFormat="1" ht="12" x14ac:dyDescent="0.2">
      <c r="B94" s="367"/>
      <c r="C94" s="192" t="e">
        <f>'  1a'!#REF!</f>
        <v>#REF!</v>
      </c>
      <c r="D94" s="372" t="e">
        <f>'  1a'!#REF!+'  1a'!#REF!</f>
        <v>#REF!</v>
      </c>
      <c r="E94" s="372" t="e">
        <f>'  1a'!#REF!+'  1a'!#REF!</f>
        <v>#REF!</v>
      </c>
      <c r="F94" s="371" t="e">
        <f t="shared" si="9"/>
        <v>#REF!</v>
      </c>
    </row>
    <row r="95" spans="2:6" s="167" customFormat="1" ht="12" x14ac:dyDescent="0.2">
      <c r="B95" s="367"/>
      <c r="C95" s="192" t="e">
        <f>'  1a'!#REF!</f>
        <v>#REF!</v>
      </c>
      <c r="D95" s="372" t="e">
        <f>'  1a'!#REF!+'  1a'!#REF!</f>
        <v>#REF!</v>
      </c>
      <c r="E95" s="372" t="e">
        <f>'  1a'!#REF!+'  1a'!#REF!</f>
        <v>#REF!</v>
      </c>
      <c r="F95" s="371" t="e">
        <f t="shared" si="9"/>
        <v>#REF!</v>
      </c>
    </row>
    <row r="96" spans="2:6" s="167" customFormat="1" ht="12" x14ac:dyDescent="0.2">
      <c r="B96" s="367"/>
      <c r="C96" s="192" t="e">
        <f>'  1a'!#REF!</f>
        <v>#REF!</v>
      </c>
      <c r="D96" s="372" t="e">
        <f>'  1a'!#REF!+'  1a'!#REF!</f>
        <v>#REF!</v>
      </c>
      <c r="E96" s="372" t="e">
        <f>'  1a'!#REF!+'  1a'!#REF!</f>
        <v>#REF!</v>
      </c>
      <c r="F96" s="371" t="e">
        <f t="shared" si="9"/>
        <v>#REF!</v>
      </c>
    </row>
    <row r="97" spans="2:6" s="167" customFormat="1" ht="12" x14ac:dyDescent="0.2">
      <c r="B97" s="367"/>
      <c r="C97" s="192" t="e">
        <f>'  1a'!#REF!</f>
        <v>#REF!</v>
      </c>
      <c r="D97" s="372" t="e">
        <f>'  1a'!#REF!+'  1a'!#REF!</f>
        <v>#REF!</v>
      </c>
      <c r="E97" s="372" t="e">
        <f>'  1a'!#REF!+'  1a'!#REF!</f>
        <v>#REF!</v>
      </c>
      <c r="F97" s="371" t="e">
        <f t="shared" si="9"/>
        <v>#REF!</v>
      </c>
    </row>
    <row r="98" spans="2:6" s="167" customFormat="1" ht="12" x14ac:dyDescent="0.2">
      <c r="B98" s="367"/>
      <c r="C98" s="192" t="e">
        <f>'  1a'!#REF!</f>
        <v>#REF!</v>
      </c>
      <c r="D98" s="372" t="e">
        <f>'  1a'!#REF!+'  1a'!#REF!</f>
        <v>#REF!</v>
      </c>
      <c r="E98" s="372" t="e">
        <f>'  1a'!#REF!+'  1a'!#REF!</f>
        <v>#REF!</v>
      </c>
      <c r="F98" s="371" t="e">
        <f t="shared" si="9"/>
        <v>#REF!</v>
      </c>
    </row>
    <row r="99" spans="2:6" s="167" customFormat="1" ht="12" x14ac:dyDescent="0.2">
      <c r="B99" s="367"/>
      <c r="C99" s="192" t="e">
        <f>'  1a'!#REF!</f>
        <v>#REF!</v>
      </c>
      <c r="D99" s="372" t="e">
        <f>'  1a'!#REF!+'  1a'!#REF!</f>
        <v>#REF!</v>
      </c>
      <c r="E99" s="372" t="e">
        <f>'  1a'!#REF!+'  1a'!#REF!</f>
        <v>#REF!</v>
      </c>
      <c r="F99" s="371" t="e">
        <f t="shared" si="9"/>
        <v>#REF!</v>
      </c>
    </row>
    <row r="100" spans="2:6" s="167" customFormat="1" ht="12" x14ac:dyDescent="0.2">
      <c r="B100" s="367"/>
      <c r="C100" s="192" t="e">
        <f>'  1a'!#REF!</f>
        <v>#REF!</v>
      </c>
      <c r="D100" s="372" t="e">
        <f>'  1a'!#REF!+'  1a'!#REF!</f>
        <v>#REF!</v>
      </c>
      <c r="E100" s="372" t="e">
        <f>'  1a'!#REF!+'  1a'!#REF!</f>
        <v>#REF!</v>
      </c>
      <c r="F100" s="371" t="e">
        <f t="shared" si="9"/>
        <v>#REF!</v>
      </c>
    </row>
    <row r="101" spans="2:6" s="167" customFormat="1" ht="12" x14ac:dyDescent="0.2">
      <c r="B101" s="367"/>
      <c r="C101" s="192" t="e">
        <f>'  1a'!#REF!</f>
        <v>#REF!</v>
      </c>
      <c r="D101" s="372" t="e">
        <f>'  1a'!#REF!+'  1a'!#REF!</f>
        <v>#REF!</v>
      </c>
      <c r="E101" s="372" t="e">
        <f>'  1a'!#REF!+'  1a'!#REF!</f>
        <v>#REF!</v>
      </c>
      <c r="F101" s="371" t="e">
        <f t="shared" si="9"/>
        <v>#REF!</v>
      </c>
    </row>
    <row r="102" spans="2:6" s="167" customFormat="1" ht="12" x14ac:dyDescent="0.2">
      <c r="B102" s="367"/>
      <c r="C102" s="192" t="e">
        <f>'  1a'!#REF!</f>
        <v>#REF!</v>
      </c>
      <c r="D102" s="372" t="e">
        <f>'  1a'!#REF!+'  1a'!#REF!</f>
        <v>#REF!</v>
      </c>
      <c r="E102" s="372" t="e">
        <f>'  1a'!#REF!+'  1a'!#REF!</f>
        <v>#REF!</v>
      </c>
      <c r="F102" s="371" t="e">
        <f t="shared" si="9"/>
        <v>#REF!</v>
      </c>
    </row>
    <row r="103" spans="2:6" s="167" customFormat="1" ht="12" x14ac:dyDescent="0.2">
      <c r="B103" s="367"/>
      <c r="C103" s="192" t="e">
        <f>'  1a'!#REF!</f>
        <v>#REF!</v>
      </c>
      <c r="D103" s="372" t="e">
        <f>'  1a'!#REF!+'  1a'!#REF!</f>
        <v>#REF!</v>
      </c>
      <c r="E103" s="372" t="e">
        <f>'  1a'!#REF!+'  1a'!#REF!</f>
        <v>#REF!</v>
      </c>
      <c r="F103" s="371" t="e">
        <f t="shared" si="9"/>
        <v>#REF!</v>
      </c>
    </row>
    <row r="104" spans="2:6" s="173" customFormat="1" ht="12" x14ac:dyDescent="0.2">
      <c r="B104" s="364"/>
      <c r="C104" s="395"/>
      <c r="D104" s="378" t="e">
        <f>'  1a'!#REF!+'  1a'!#REF!</f>
        <v>#REF!</v>
      </c>
      <c r="E104" s="378" t="e">
        <f>'  1a'!#REF!+'  1a'!#REF!</f>
        <v>#REF!</v>
      </c>
      <c r="F104" s="657" t="e">
        <f>E104/D104</f>
        <v>#REF!</v>
      </c>
    </row>
    <row r="105" spans="2:6" s="173" customFormat="1" ht="12" x14ac:dyDescent="0.2">
      <c r="B105" s="364"/>
      <c r="C105" s="365"/>
      <c r="D105" s="170"/>
      <c r="E105" s="170"/>
      <c r="F105" s="335"/>
    </row>
    <row r="106" spans="2:6" s="167" customFormat="1" ht="12" x14ac:dyDescent="0.2">
      <c r="B106" s="393" t="s">
        <v>267</v>
      </c>
      <c r="C106" s="366" t="str">
        <f>'  1a'!D128</f>
        <v>Általános forgalmi adó bevétel, visszatérülés</v>
      </c>
      <c r="D106" s="217"/>
      <c r="E106" s="217"/>
      <c r="F106" s="335"/>
    </row>
    <row r="107" spans="2:6" s="167" customFormat="1" ht="12" x14ac:dyDescent="0.2">
      <c r="B107" s="367"/>
      <c r="C107" s="192" t="str">
        <f>'  1a'!D129</f>
        <v>Kiszámlázott ÁFA</v>
      </c>
      <c r="D107" s="372">
        <f>'  1a'!E129+'  1a'!H129</f>
        <v>130537</v>
      </c>
      <c r="E107" s="372">
        <f>'  1a'!F129+'  1a'!I129</f>
        <v>0</v>
      </c>
      <c r="F107" s="371">
        <f t="shared" ref="F107:F109" si="10">E107/D107</f>
        <v>0</v>
      </c>
    </row>
    <row r="108" spans="2:6" s="167" customFormat="1" ht="12" x14ac:dyDescent="0.2">
      <c r="B108" s="367"/>
      <c r="C108" s="192" t="str">
        <f>'  1a'!D130</f>
        <v>Visszaigényelt ÁFA</v>
      </c>
      <c r="D108" s="372">
        <f>'  1a'!E130+'  1a'!H130</f>
        <v>5996</v>
      </c>
      <c r="E108" s="372">
        <f>'  1a'!F130+'  1a'!I130</f>
        <v>0</v>
      </c>
      <c r="F108" s="371">
        <f t="shared" si="10"/>
        <v>0</v>
      </c>
    </row>
    <row r="109" spans="2:6" s="167" customFormat="1" ht="12" x14ac:dyDescent="0.2">
      <c r="B109" s="367"/>
      <c r="C109" s="192" t="str">
        <f>'  1a'!D131</f>
        <v>Fordított ÁFA</v>
      </c>
      <c r="D109" s="372">
        <f>'  1a'!E131+'  1a'!H131</f>
        <v>0</v>
      </c>
      <c r="E109" s="372">
        <f>'  1a'!F131+'  1a'!I131</f>
        <v>0</v>
      </c>
      <c r="F109" s="371" t="e">
        <f t="shared" si="10"/>
        <v>#DIV/0!</v>
      </c>
    </row>
    <row r="110" spans="2:6" s="173" customFormat="1" ht="12" x14ac:dyDescent="0.2">
      <c r="B110" s="364"/>
      <c r="C110" s="395"/>
      <c r="D110" s="378">
        <f>'  1a'!E132+'  1a'!H132</f>
        <v>136533</v>
      </c>
      <c r="E110" s="378">
        <f>'  1a'!F132+'  1a'!I132</f>
        <v>0</v>
      </c>
      <c r="F110" s="657">
        <f>E110/D110</f>
        <v>0</v>
      </c>
    </row>
    <row r="111" spans="2:6" s="173" customFormat="1" ht="12" x14ac:dyDescent="0.2">
      <c r="B111" s="364"/>
      <c r="C111" s="365"/>
      <c r="D111" s="170"/>
      <c r="E111" s="170"/>
      <c r="F111" s="335"/>
    </row>
    <row r="112" spans="2:6" s="173" customFormat="1" ht="12" x14ac:dyDescent="0.2">
      <c r="B112" s="364"/>
      <c r="C112" s="365"/>
      <c r="D112" s="170"/>
      <c r="E112" s="170"/>
      <c r="F112" s="335"/>
    </row>
    <row r="113" spans="2:6" s="173" customFormat="1" ht="12" x14ac:dyDescent="0.2">
      <c r="B113" s="364"/>
      <c r="C113" s="365"/>
      <c r="D113" s="170"/>
      <c r="E113" s="170"/>
      <c r="F113" s="335"/>
    </row>
    <row r="114" spans="2:6" s="173" customFormat="1" ht="12" x14ac:dyDescent="0.2">
      <c r="B114" s="364"/>
      <c r="C114" s="365"/>
      <c r="D114" s="170"/>
      <c r="E114" s="170"/>
      <c r="F114" s="335"/>
    </row>
    <row r="115" spans="2:6" s="173" customFormat="1" ht="12" x14ac:dyDescent="0.2">
      <c r="B115" s="364"/>
      <c r="C115" s="365"/>
      <c r="D115" s="170"/>
      <c r="E115" s="170"/>
      <c r="F115" s="335"/>
    </row>
    <row r="116" spans="2:6" s="173" customFormat="1" ht="12" x14ac:dyDescent="0.2">
      <c r="B116" s="364"/>
      <c r="C116" s="365"/>
      <c r="D116" s="170"/>
      <c r="E116" s="170"/>
      <c r="F116" s="335"/>
    </row>
    <row r="117" spans="2:6" s="173" customFormat="1" ht="12" x14ac:dyDescent="0.2">
      <c r="B117" s="364"/>
      <c r="C117" s="365"/>
      <c r="D117" s="170"/>
      <c r="E117" s="170"/>
      <c r="F117" s="335"/>
    </row>
    <row r="118" spans="2:6" s="173" customFormat="1" ht="12" x14ac:dyDescent="0.2">
      <c r="B118" s="364"/>
      <c r="C118" s="365"/>
      <c r="D118" s="170"/>
      <c r="E118" s="170"/>
      <c r="F118" s="335"/>
    </row>
    <row r="119" spans="2:6" s="173" customFormat="1" ht="12" x14ac:dyDescent="0.2">
      <c r="B119" s="364"/>
      <c r="C119" s="365"/>
      <c r="D119" s="170"/>
      <c r="E119" s="170"/>
      <c r="F119" s="335"/>
    </row>
    <row r="120" spans="2:6" s="173" customFormat="1" ht="12" x14ac:dyDescent="0.2">
      <c r="B120" s="364"/>
      <c r="C120" s="365"/>
      <c r="D120" s="170"/>
      <c r="E120" s="170"/>
      <c r="F120" s="335"/>
    </row>
    <row r="121" spans="2:6" s="173" customFormat="1" ht="12" x14ac:dyDescent="0.2">
      <c r="B121" s="364"/>
      <c r="C121" s="365"/>
      <c r="D121" s="170"/>
      <c r="E121" s="170"/>
      <c r="F121" s="335"/>
    </row>
    <row r="122" spans="2:6" s="173" customFormat="1" ht="12" x14ac:dyDescent="0.2">
      <c r="B122" s="364"/>
      <c r="C122" s="365"/>
      <c r="D122" s="170"/>
      <c r="E122" s="170"/>
      <c r="F122" s="335"/>
    </row>
    <row r="123" spans="2:6" s="173" customFormat="1" ht="12" x14ac:dyDescent="0.2">
      <c r="B123" s="364"/>
      <c r="C123" s="365"/>
      <c r="D123" s="170"/>
      <c r="E123" s="170"/>
      <c r="F123" s="335"/>
    </row>
    <row r="124" spans="2:6" s="173" customFormat="1" ht="12" x14ac:dyDescent="0.2">
      <c r="B124" s="364"/>
      <c r="C124" s="365"/>
      <c r="D124" s="170"/>
      <c r="E124" s="170"/>
      <c r="F124" s="335"/>
    </row>
    <row r="125" spans="2:6" s="173" customFormat="1" ht="12" x14ac:dyDescent="0.2">
      <c r="B125" s="364"/>
      <c r="C125" s="365"/>
      <c r="D125" s="170"/>
      <c r="E125" s="170"/>
      <c r="F125" s="335"/>
    </row>
    <row r="126" spans="2:6" s="173" customFormat="1" ht="12" x14ac:dyDescent="0.2">
      <c r="B126" s="364"/>
      <c r="C126" s="365"/>
      <c r="D126" s="170"/>
      <c r="E126" s="170"/>
      <c r="F126" s="335"/>
    </row>
    <row r="127" spans="2:6" s="167" customFormat="1" ht="12" x14ac:dyDescent="0.2">
      <c r="B127" s="393" t="s">
        <v>335</v>
      </c>
      <c r="C127" s="366" t="e">
        <f>'  1a'!#REF!</f>
        <v>#REF!</v>
      </c>
      <c r="D127" s="217"/>
      <c r="E127" s="217"/>
      <c r="F127" s="335"/>
    </row>
    <row r="128" spans="2:6" s="167" customFormat="1" ht="12" x14ac:dyDescent="0.2">
      <c r="B128" s="367"/>
      <c r="C128" s="192" t="e">
        <f>'  1a'!#REF!</f>
        <v>#REF!</v>
      </c>
      <c r="D128" s="372" t="e">
        <f>'  1a'!#REF!+'  1a'!#REF!</f>
        <v>#REF!</v>
      </c>
      <c r="E128" s="372" t="e">
        <f>'  1a'!#REF!+'  1a'!#REF!</f>
        <v>#REF!</v>
      </c>
      <c r="F128" s="371" t="e">
        <f t="shared" ref="F128" si="11">E128/D128</f>
        <v>#REF!</v>
      </c>
    </row>
    <row r="129" spans="2:6" s="167" customFormat="1" ht="12" x14ac:dyDescent="0.2">
      <c r="B129" s="367"/>
      <c r="C129" s="192" t="e">
        <f>'  1a'!#REF!</f>
        <v>#REF!</v>
      </c>
      <c r="D129" s="433" t="e">
        <f>'  1a'!#REF!+'  1a'!#REF!</f>
        <v>#REF!</v>
      </c>
      <c r="E129" s="433" t="e">
        <f>'  1a'!#REF!+'  1a'!#REF!</f>
        <v>#REF!</v>
      </c>
      <c r="F129" s="371" t="e">
        <f t="shared" ref="F129:F134" si="12">E129/D129</f>
        <v>#REF!</v>
      </c>
    </row>
    <row r="130" spans="2:6" s="167" customFormat="1" ht="12" x14ac:dyDescent="0.2">
      <c r="B130" s="367"/>
      <c r="C130" s="192" t="e">
        <f>'  1a'!#REF!</f>
        <v>#REF!</v>
      </c>
      <c r="D130" s="433" t="e">
        <f>'  1a'!#REF!+'  1a'!#REF!</f>
        <v>#REF!</v>
      </c>
      <c r="E130" s="433" t="e">
        <f>'  1a'!#REF!+'  1a'!#REF!</f>
        <v>#REF!</v>
      </c>
      <c r="F130" s="371" t="e">
        <f t="shared" si="12"/>
        <v>#REF!</v>
      </c>
    </row>
    <row r="131" spans="2:6" s="167" customFormat="1" ht="12" x14ac:dyDescent="0.2">
      <c r="B131" s="367"/>
      <c r="C131" s="192" t="e">
        <f>'  1a'!#REF!</f>
        <v>#REF!</v>
      </c>
      <c r="D131" s="433" t="e">
        <f>'  1a'!#REF!+'  1a'!#REF!</f>
        <v>#REF!</v>
      </c>
      <c r="E131" s="433" t="e">
        <f>'  1a'!#REF!+'  1a'!#REF!</f>
        <v>#REF!</v>
      </c>
      <c r="F131" s="371" t="e">
        <f t="shared" si="12"/>
        <v>#REF!</v>
      </c>
    </row>
    <row r="132" spans="2:6" s="167" customFormat="1" ht="12" x14ac:dyDescent="0.2">
      <c r="B132" s="367"/>
      <c r="C132" s="192" t="e">
        <f>'  1a'!#REF!</f>
        <v>#REF!</v>
      </c>
      <c r="D132" s="433" t="e">
        <f>'  1a'!#REF!+'  1a'!#REF!</f>
        <v>#REF!</v>
      </c>
      <c r="E132" s="433" t="e">
        <f>'  1a'!#REF!+'  1a'!#REF!</f>
        <v>#REF!</v>
      </c>
      <c r="F132" s="371" t="e">
        <f t="shared" si="12"/>
        <v>#REF!</v>
      </c>
    </row>
    <row r="133" spans="2:6" s="167" customFormat="1" ht="12" x14ac:dyDescent="0.2">
      <c r="B133" s="367"/>
      <c r="C133" s="192" t="e">
        <f>'  1a'!#REF!</f>
        <v>#REF!</v>
      </c>
      <c r="D133" s="433" t="e">
        <f>'  1a'!#REF!+'  1a'!#REF!</f>
        <v>#REF!</v>
      </c>
      <c r="E133" s="433" t="e">
        <f>'  1a'!#REF!+'  1a'!#REF!</f>
        <v>#REF!</v>
      </c>
      <c r="F133" s="371" t="e">
        <f t="shared" si="12"/>
        <v>#REF!</v>
      </c>
    </row>
    <row r="134" spans="2:6" s="167" customFormat="1" ht="12" x14ac:dyDescent="0.2">
      <c r="B134" s="367"/>
      <c r="C134" s="192" t="e">
        <f>'  1a'!#REF!</f>
        <v>#REF!</v>
      </c>
      <c r="D134" s="433" t="e">
        <f>'  1a'!#REF!+'  1a'!#REF!</f>
        <v>#REF!</v>
      </c>
      <c r="E134" s="433" t="e">
        <f>'  1a'!#REF!+'  1a'!#REF!</f>
        <v>#REF!</v>
      </c>
      <c r="F134" s="371" t="e">
        <f t="shared" si="12"/>
        <v>#REF!</v>
      </c>
    </row>
    <row r="135" spans="2:6" s="173" customFormat="1" ht="12" x14ac:dyDescent="0.2">
      <c r="B135" s="364"/>
      <c r="C135" s="395"/>
      <c r="D135" s="378" t="e">
        <f>'  1a'!#REF!+'  1a'!#REF!</f>
        <v>#REF!</v>
      </c>
      <c r="E135" s="378" t="e">
        <f>'  1a'!#REF!+'  1a'!#REF!</f>
        <v>#REF!</v>
      </c>
      <c r="F135" s="657" t="e">
        <f>E135/D135</f>
        <v>#REF!</v>
      </c>
    </row>
    <row r="136" spans="2:6" s="173" customFormat="1" ht="12" x14ac:dyDescent="0.2">
      <c r="B136" s="364"/>
      <c r="C136" s="365"/>
      <c r="D136" s="170"/>
      <c r="E136" s="170"/>
      <c r="F136" s="335"/>
    </row>
    <row r="137" spans="2:6" s="173" customFormat="1" ht="12" x14ac:dyDescent="0.2">
      <c r="B137" s="393" t="s">
        <v>336</v>
      </c>
      <c r="C137" s="366" t="e">
        <f>'  1a'!#REF!</f>
        <v>#REF!</v>
      </c>
      <c r="D137" s="217"/>
      <c r="E137" s="217"/>
      <c r="F137" s="335"/>
    </row>
    <row r="138" spans="2:6" s="173" customFormat="1" ht="12" x14ac:dyDescent="0.2">
      <c r="B138" s="364"/>
      <c r="C138" s="192" t="e">
        <f>'  1a'!#REF!</f>
        <v>#REF!</v>
      </c>
      <c r="D138" s="372" t="e">
        <f>'  1a'!#REF!+'  1a'!#REF!</f>
        <v>#REF!</v>
      </c>
      <c r="E138" s="372" t="e">
        <f>'  1a'!#REF!+'  1a'!#REF!</f>
        <v>#REF!</v>
      </c>
      <c r="F138" s="371" t="e">
        <f t="shared" ref="F138:F140" si="13">E138/D138</f>
        <v>#REF!</v>
      </c>
    </row>
    <row r="139" spans="2:6" s="173" customFormat="1" ht="12" x14ac:dyDescent="0.2">
      <c r="B139" s="364"/>
      <c r="C139" s="192" t="e">
        <f>'  1a'!#REF!</f>
        <v>#REF!</v>
      </c>
      <c r="D139" s="433" t="e">
        <f>'  1a'!#REF!+'  1a'!#REF!</f>
        <v>#REF!</v>
      </c>
      <c r="E139" s="433" t="e">
        <f>'  1a'!#REF!+'  1a'!#REF!</f>
        <v>#REF!</v>
      </c>
      <c r="F139" s="371" t="e">
        <f t="shared" si="13"/>
        <v>#REF!</v>
      </c>
    </row>
    <row r="140" spans="2:6" s="173" customFormat="1" ht="12" x14ac:dyDescent="0.2">
      <c r="B140" s="364"/>
      <c r="C140" s="192" t="e">
        <f>'  1a'!#REF!</f>
        <v>#REF!</v>
      </c>
      <c r="D140" s="433" t="e">
        <f>'  1a'!#REF!+'  1a'!#REF!</f>
        <v>#REF!</v>
      </c>
      <c r="E140" s="433" t="e">
        <f>'  1a'!#REF!+'  1a'!#REF!</f>
        <v>#REF!</v>
      </c>
      <c r="F140" s="371" t="e">
        <f t="shared" si="13"/>
        <v>#REF!</v>
      </c>
    </row>
    <row r="141" spans="2:6" s="173" customFormat="1" ht="12" x14ac:dyDescent="0.2">
      <c r="B141" s="364"/>
      <c r="C141" s="395"/>
      <c r="D141" s="378" t="e">
        <f>'  1a'!#REF!+'  1a'!#REF!</f>
        <v>#REF!</v>
      </c>
      <c r="E141" s="378" t="e">
        <f>'  1a'!#REF!+'  1a'!#REF!</f>
        <v>#REF!</v>
      </c>
      <c r="F141" s="657" t="e">
        <f>E141/D141</f>
        <v>#REF!</v>
      </c>
    </row>
    <row r="142" spans="2:6" s="173" customFormat="1" ht="12" x14ac:dyDescent="0.2">
      <c r="B142" s="393" t="s">
        <v>337</v>
      </c>
      <c r="C142" s="366" t="e">
        <f>'  1a'!#REF!</f>
        <v>#REF!</v>
      </c>
      <c r="D142" s="217"/>
      <c r="E142" s="217"/>
      <c r="F142" s="335"/>
    </row>
    <row r="143" spans="2:6" s="173" customFormat="1" ht="12" x14ac:dyDescent="0.2">
      <c r="B143" s="367"/>
      <c r="C143" s="192" t="e">
        <f>'  1a'!#REF!</f>
        <v>#REF!</v>
      </c>
      <c r="D143" s="372" t="e">
        <f>'  1a'!#REF!+'  1a'!#REF!</f>
        <v>#REF!</v>
      </c>
      <c r="E143" s="372" t="e">
        <f>'  1a'!#REF!+'  1a'!#REF!</f>
        <v>#REF!</v>
      </c>
      <c r="F143" s="371" t="e">
        <f>E143/D143</f>
        <v>#REF!</v>
      </c>
    </row>
    <row r="144" spans="2:6" s="173" customFormat="1" ht="12" x14ac:dyDescent="0.2">
      <c r="B144" s="367"/>
      <c r="C144" s="568" t="e">
        <f>'  1a'!#REF!</f>
        <v>#REF!</v>
      </c>
      <c r="D144" s="559" t="e">
        <f>'  1a'!#REF!+'  1a'!#REF!</f>
        <v>#REF!</v>
      </c>
      <c r="E144" s="559" t="e">
        <f>'  1a'!#REF!+'  1a'!#REF!</f>
        <v>#REF!</v>
      </c>
      <c r="F144" s="658" t="e">
        <f>E144/D144</f>
        <v>#REF!</v>
      </c>
    </row>
    <row r="145" spans="2:6" s="173" customFormat="1" ht="12" x14ac:dyDescent="0.2">
      <c r="B145" s="367"/>
      <c r="C145" s="568" t="e">
        <f>'  1a'!#REF!</f>
        <v>#REF!</v>
      </c>
      <c r="D145" s="559" t="e">
        <f>'  1a'!#REF!+'  1a'!#REF!</f>
        <v>#REF!</v>
      </c>
      <c r="E145" s="559" t="e">
        <f>'  1a'!#REF!+'  1a'!#REF!</f>
        <v>#REF!</v>
      </c>
      <c r="F145" s="658" t="e">
        <f t="shared" ref="F145:F157" si="14">E145/D145</f>
        <v>#REF!</v>
      </c>
    </row>
    <row r="146" spans="2:6" s="173" customFormat="1" ht="12" x14ac:dyDescent="0.2">
      <c r="B146" s="367"/>
      <c r="C146" s="568" t="e">
        <f>'  1a'!#REF!</f>
        <v>#REF!</v>
      </c>
      <c r="D146" s="559" t="e">
        <f>'  1a'!#REF!+'  1a'!#REF!</f>
        <v>#REF!</v>
      </c>
      <c r="E146" s="559" t="e">
        <f>'  1a'!#REF!+'  1a'!#REF!</f>
        <v>#REF!</v>
      </c>
      <c r="F146" s="658" t="e">
        <f t="shared" si="14"/>
        <v>#REF!</v>
      </c>
    </row>
    <row r="147" spans="2:6" s="173" customFormat="1" ht="12" x14ac:dyDescent="0.2">
      <c r="B147" s="367"/>
      <c r="C147" s="568" t="e">
        <f>'  1a'!#REF!</f>
        <v>#REF!</v>
      </c>
      <c r="D147" s="559" t="e">
        <f>'  1a'!#REF!+'  1a'!#REF!</f>
        <v>#REF!</v>
      </c>
      <c r="E147" s="559" t="e">
        <f>'  1a'!#REF!+'  1a'!#REF!</f>
        <v>#REF!</v>
      </c>
      <c r="F147" s="658" t="e">
        <f t="shared" si="14"/>
        <v>#REF!</v>
      </c>
    </row>
    <row r="148" spans="2:6" s="173" customFormat="1" ht="12" x14ac:dyDescent="0.2">
      <c r="B148" s="367"/>
      <c r="C148" s="568" t="e">
        <f>'  1a'!#REF!</f>
        <v>#REF!</v>
      </c>
      <c r="D148" s="559" t="e">
        <f>'  1a'!#REF!+'  1a'!#REF!</f>
        <v>#REF!</v>
      </c>
      <c r="E148" s="559" t="e">
        <f>'  1a'!#REF!+'  1a'!#REF!</f>
        <v>#REF!</v>
      </c>
      <c r="F148" s="658" t="e">
        <f t="shared" si="14"/>
        <v>#REF!</v>
      </c>
    </row>
    <row r="149" spans="2:6" s="173" customFormat="1" ht="12" x14ac:dyDescent="0.2">
      <c r="B149" s="367"/>
      <c r="C149" s="192" t="e">
        <f>'  1a'!#REF!</f>
        <v>#REF!</v>
      </c>
      <c r="D149" s="433" t="e">
        <f>'  1a'!#REF!+'  1a'!#REF!</f>
        <v>#REF!</v>
      </c>
      <c r="E149" s="433" t="e">
        <f>'  1a'!#REF!+'  1a'!#REF!</f>
        <v>#REF!</v>
      </c>
      <c r="F149" s="371" t="e">
        <f>E149/D149</f>
        <v>#REF!</v>
      </c>
    </row>
    <row r="150" spans="2:6" s="173" customFormat="1" ht="12" x14ac:dyDescent="0.2">
      <c r="B150" s="367"/>
      <c r="C150" s="568" t="e">
        <f>'  1a'!#REF!</f>
        <v>#REF!</v>
      </c>
      <c r="D150" s="559" t="e">
        <f>'  1a'!#REF!+'  1a'!#REF!</f>
        <v>#REF!</v>
      </c>
      <c r="E150" s="559" t="e">
        <f>'  1a'!#REF!+'  1a'!#REF!</f>
        <v>#REF!</v>
      </c>
      <c r="F150" s="658" t="e">
        <f t="shared" si="14"/>
        <v>#REF!</v>
      </c>
    </row>
    <row r="151" spans="2:6" s="173" customFormat="1" ht="12" x14ac:dyDescent="0.2">
      <c r="B151" s="367"/>
      <c r="C151" s="568" t="e">
        <f>'  1a'!#REF!</f>
        <v>#REF!</v>
      </c>
      <c r="D151" s="559" t="e">
        <f>'  1a'!#REF!+'  1a'!#REF!</f>
        <v>#REF!</v>
      </c>
      <c r="E151" s="559" t="e">
        <f>'  1a'!#REF!+'  1a'!#REF!</f>
        <v>#REF!</v>
      </c>
      <c r="F151" s="658" t="e">
        <f t="shared" si="14"/>
        <v>#REF!</v>
      </c>
    </row>
    <row r="152" spans="2:6" s="173" customFormat="1" ht="12" x14ac:dyDescent="0.2">
      <c r="B152" s="364"/>
      <c r="C152" s="192" t="e">
        <f>'  1a'!#REF!</f>
        <v>#REF!</v>
      </c>
      <c r="D152" s="433" t="e">
        <f>'  1a'!#REF!+'  1a'!#REF!</f>
        <v>#REF!</v>
      </c>
      <c r="E152" s="433" t="e">
        <f>'  1a'!#REF!+'  1a'!#REF!</f>
        <v>#REF!</v>
      </c>
      <c r="F152" s="371" t="e">
        <f>E152/D152</f>
        <v>#REF!</v>
      </c>
    </row>
    <row r="153" spans="2:6" s="173" customFormat="1" ht="12" x14ac:dyDescent="0.2">
      <c r="B153" s="367"/>
      <c r="C153" s="568" t="e">
        <f>'  1a'!#REF!</f>
        <v>#REF!</v>
      </c>
      <c r="D153" s="559" t="e">
        <f>'  1a'!#REF!+'  1a'!#REF!</f>
        <v>#REF!</v>
      </c>
      <c r="E153" s="559" t="e">
        <f>'  1a'!#REF!+'  1a'!#REF!</f>
        <v>#REF!</v>
      </c>
      <c r="F153" s="658" t="e">
        <f t="shared" si="14"/>
        <v>#REF!</v>
      </c>
    </row>
    <row r="154" spans="2:6" s="173" customFormat="1" ht="12" x14ac:dyDescent="0.2">
      <c r="B154" s="367"/>
      <c r="C154" s="568" t="e">
        <f>'  1a'!#REF!</f>
        <v>#REF!</v>
      </c>
      <c r="D154" s="559" t="e">
        <f>'  1a'!#REF!+'  1a'!#REF!</f>
        <v>#REF!</v>
      </c>
      <c r="E154" s="559" t="e">
        <f>'  1a'!#REF!+'  1a'!#REF!</f>
        <v>#REF!</v>
      </c>
      <c r="F154" s="658" t="e">
        <f t="shared" si="14"/>
        <v>#REF!</v>
      </c>
    </row>
    <row r="155" spans="2:6" s="173" customFormat="1" ht="12" x14ac:dyDescent="0.2">
      <c r="B155" s="367"/>
      <c r="C155" s="568" t="e">
        <f>'  1a'!#REF!</f>
        <v>#REF!</v>
      </c>
      <c r="D155" s="559" t="e">
        <f>'  1a'!#REF!+'  1a'!#REF!</f>
        <v>#REF!</v>
      </c>
      <c r="E155" s="559" t="e">
        <f>'  1a'!#REF!+'  1a'!#REF!</f>
        <v>#REF!</v>
      </c>
      <c r="F155" s="658" t="e">
        <f t="shared" si="14"/>
        <v>#REF!</v>
      </c>
    </row>
    <row r="156" spans="2:6" s="173" customFormat="1" ht="12" x14ac:dyDescent="0.2">
      <c r="B156" s="367"/>
      <c r="C156" s="568" t="e">
        <f>'  1a'!#REF!</f>
        <v>#REF!</v>
      </c>
      <c r="D156" s="559" t="e">
        <f>'  1a'!#REF!+'  1a'!#REF!</f>
        <v>#REF!</v>
      </c>
      <c r="E156" s="559" t="e">
        <f>'  1a'!#REF!+'  1a'!#REF!</f>
        <v>#REF!</v>
      </c>
      <c r="F156" s="658" t="e">
        <f t="shared" si="14"/>
        <v>#REF!</v>
      </c>
    </row>
    <row r="157" spans="2:6" s="173" customFormat="1" ht="12" x14ac:dyDescent="0.2">
      <c r="B157" s="367"/>
      <c r="C157" s="568" t="e">
        <f>'  1a'!#REF!</f>
        <v>#REF!</v>
      </c>
      <c r="D157" s="559" t="e">
        <f>'  1a'!#REF!+'  1a'!#REF!</f>
        <v>#REF!</v>
      </c>
      <c r="E157" s="559" t="e">
        <f>'  1a'!#REF!+'  1a'!#REF!</f>
        <v>#REF!</v>
      </c>
      <c r="F157" s="658" t="e">
        <f t="shared" si="14"/>
        <v>#REF!</v>
      </c>
    </row>
    <row r="158" spans="2:6" s="173" customFormat="1" ht="12" x14ac:dyDescent="0.2">
      <c r="B158" s="364"/>
      <c r="C158" s="192" t="e">
        <f>'  1a'!#REF!</f>
        <v>#REF!</v>
      </c>
      <c r="D158" s="433" t="e">
        <f>'  1a'!#REF!+'  1a'!#REF!</f>
        <v>#REF!</v>
      </c>
      <c r="E158" s="433" t="e">
        <f>'  1a'!#REF!+'  1a'!#REF!</f>
        <v>#REF!</v>
      </c>
      <c r="F158" s="371" t="e">
        <f>E158/D158</f>
        <v>#REF!</v>
      </c>
    </row>
    <row r="159" spans="2:6" s="173" customFormat="1" ht="12" x14ac:dyDescent="0.2">
      <c r="B159" s="364"/>
      <c r="C159" s="192" t="str">
        <f>'  1a'!D65</f>
        <v>Egyes jövedelempótló támogatások kiegészítése (segély)</v>
      </c>
      <c r="D159" s="433">
        <f>'  1a'!E65+'  1a'!H65</f>
        <v>144750</v>
      </c>
      <c r="E159" s="433">
        <f>'  1a'!F65+'  1a'!I65</f>
        <v>158050</v>
      </c>
      <c r="F159" s="371">
        <f t="shared" ref="F159:F170" si="15">E159/D159</f>
        <v>1.0918825561312608</v>
      </c>
    </row>
    <row r="160" spans="2:6" s="173" customFormat="1" ht="12" x14ac:dyDescent="0.2">
      <c r="B160" s="364"/>
      <c r="C160" s="192" t="e">
        <f>'  1a'!#REF!</f>
        <v>#REF!</v>
      </c>
      <c r="D160" s="433" t="e">
        <f>'  1a'!#REF!+'  1a'!#REF!</f>
        <v>#REF!</v>
      </c>
      <c r="E160" s="433" t="e">
        <f>'  1a'!#REF!+'  1a'!#REF!</f>
        <v>#REF!</v>
      </c>
      <c r="F160" s="371" t="e">
        <f t="shared" si="15"/>
        <v>#REF!</v>
      </c>
    </row>
    <row r="161" spans="2:6" s="173" customFormat="1" ht="12" x14ac:dyDescent="0.2">
      <c r="B161" s="364"/>
      <c r="C161" s="192" t="e">
        <f>'  1a'!#REF!</f>
        <v>#REF!</v>
      </c>
      <c r="D161" s="433" t="e">
        <f>'  1a'!#REF!+'  1a'!#REF!</f>
        <v>#REF!</v>
      </c>
      <c r="E161" s="433" t="e">
        <f>'  1a'!#REF!+'  1a'!#REF!</f>
        <v>#REF!</v>
      </c>
      <c r="F161" s="371" t="e">
        <f t="shared" si="15"/>
        <v>#REF!</v>
      </c>
    </row>
    <row r="162" spans="2:6" s="173" customFormat="1" ht="12" x14ac:dyDescent="0.2">
      <c r="B162" s="364"/>
      <c r="C162" s="568" t="e">
        <f>'  1a'!#REF!</f>
        <v>#REF!</v>
      </c>
      <c r="D162" s="559" t="e">
        <f>'  1a'!#REF!+'  1a'!#REF!</f>
        <v>#REF!</v>
      </c>
      <c r="E162" s="559" t="e">
        <f>'  1a'!#REF!+'  1a'!#REF!</f>
        <v>#REF!</v>
      </c>
      <c r="F162" s="658" t="e">
        <f t="shared" si="15"/>
        <v>#REF!</v>
      </c>
    </row>
    <row r="163" spans="2:6" s="173" customFormat="1" ht="12" x14ac:dyDescent="0.2">
      <c r="B163" s="364"/>
      <c r="C163" s="568" t="e">
        <f>'  1a'!#REF!</f>
        <v>#REF!</v>
      </c>
      <c r="D163" s="559" t="e">
        <f>'  1a'!#REF!+'  1a'!#REF!</f>
        <v>#REF!</v>
      </c>
      <c r="E163" s="559" t="e">
        <f>'  1a'!#REF!+'  1a'!#REF!</f>
        <v>#REF!</v>
      </c>
      <c r="F163" s="658" t="e">
        <f t="shared" si="15"/>
        <v>#REF!</v>
      </c>
    </row>
    <row r="164" spans="2:6" s="173" customFormat="1" ht="12" x14ac:dyDescent="0.2">
      <c r="B164" s="364"/>
      <c r="C164" s="192" t="e">
        <f>'  1a'!#REF!</f>
        <v>#REF!</v>
      </c>
      <c r="D164" s="433" t="e">
        <f>'  1a'!#REF!+'  1a'!#REF!</f>
        <v>#REF!</v>
      </c>
      <c r="E164" s="433" t="e">
        <f>'  1a'!#REF!+'  1a'!#REF!</f>
        <v>#REF!</v>
      </c>
      <c r="F164" s="371" t="e">
        <f t="shared" si="15"/>
        <v>#REF!</v>
      </c>
    </row>
    <row r="165" spans="2:6" s="173" customFormat="1" ht="12" x14ac:dyDescent="0.2">
      <c r="B165" s="364"/>
      <c r="C165" s="192" t="e">
        <f>'  1a'!#REF!</f>
        <v>#REF!</v>
      </c>
      <c r="D165" s="433" t="e">
        <f>'  1a'!#REF!+'  1a'!#REF!</f>
        <v>#REF!</v>
      </c>
      <c r="E165" s="433" t="e">
        <f>'  1a'!#REF!+'  1a'!#REF!</f>
        <v>#REF!</v>
      </c>
      <c r="F165" s="371" t="e">
        <f t="shared" si="15"/>
        <v>#REF!</v>
      </c>
    </row>
    <row r="166" spans="2:6" s="173" customFormat="1" ht="12" x14ac:dyDescent="0.2">
      <c r="B166" s="364"/>
      <c r="C166" s="192" t="e">
        <f>'  1a'!#REF!</f>
        <v>#REF!</v>
      </c>
      <c r="D166" s="433" t="e">
        <f>'  1a'!#REF!+'  1a'!#REF!</f>
        <v>#REF!</v>
      </c>
      <c r="E166" s="433" t="e">
        <f>'  1a'!#REF!+'  1a'!#REF!</f>
        <v>#REF!</v>
      </c>
      <c r="F166" s="371" t="e">
        <f t="shared" si="15"/>
        <v>#REF!</v>
      </c>
    </row>
    <row r="167" spans="2:6" s="173" customFormat="1" ht="12" customHeight="1" x14ac:dyDescent="0.2">
      <c r="B167" s="364"/>
      <c r="C167" s="192" t="e">
        <f>'  1a'!#REF!</f>
        <v>#REF!</v>
      </c>
      <c r="D167" s="433" t="e">
        <f>'  1a'!#REF!+'  1a'!#REF!</f>
        <v>#REF!</v>
      </c>
      <c r="E167" s="433" t="e">
        <f>'  1a'!#REF!+'  1a'!#REF!</f>
        <v>#REF!</v>
      </c>
      <c r="F167" s="371" t="e">
        <f t="shared" si="15"/>
        <v>#REF!</v>
      </c>
    </row>
    <row r="168" spans="2:6" s="173" customFormat="1" ht="12" customHeight="1" x14ac:dyDescent="0.2">
      <c r="B168" s="364"/>
      <c r="C168" s="192" t="e">
        <f>'  1a'!#REF!</f>
        <v>#REF!</v>
      </c>
      <c r="D168" s="433" t="e">
        <f>'  1a'!#REF!+'  1a'!#REF!</f>
        <v>#REF!</v>
      </c>
      <c r="E168" s="433" t="e">
        <f>'  1a'!#REF!+'  1a'!#REF!</f>
        <v>#REF!</v>
      </c>
      <c r="F168" s="371" t="e">
        <f t="shared" si="15"/>
        <v>#REF!</v>
      </c>
    </row>
    <row r="169" spans="2:6" s="173" customFormat="1" ht="12" customHeight="1" x14ac:dyDescent="0.2">
      <c r="B169" s="364"/>
      <c r="C169" s="192" t="e">
        <f>'  1a'!#REF!</f>
        <v>#REF!</v>
      </c>
      <c r="D169" s="433" t="e">
        <f>'  1a'!#REF!+'  1a'!#REF!</f>
        <v>#REF!</v>
      </c>
      <c r="E169" s="433" t="e">
        <f>'  1a'!#REF!+'  1a'!#REF!</f>
        <v>#REF!</v>
      </c>
      <c r="F169" s="371" t="e">
        <f t="shared" si="15"/>
        <v>#REF!</v>
      </c>
    </row>
    <row r="170" spans="2:6" s="173" customFormat="1" ht="12" customHeight="1" x14ac:dyDescent="0.2">
      <c r="B170" s="364"/>
      <c r="C170" s="192" t="e">
        <f>'  1a'!#REF!</f>
        <v>#REF!</v>
      </c>
      <c r="D170" s="433" t="e">
        <f>'  1a'!#REF!+'  1a'!#REF!</f>
        <v>#REF!</v>
      </c>
      <c r="E170" s="433" t="e">
        <f>'  1a'!#REF!+'  1a'!#REF!</f>
        <v>#REF!</v>
      </c>
      <c r="F170" s="371" t="e">
        <f t="shared" si="15"/>
        <v>#REF!</v>
      </c>
    </row>
    <row r="171" spans="2:6" s="173" customFormat="1" ht="12" customHeight="1" x14ac:dyDescent="0.2">
      <c r="B171" s="364"/>
      <c r="C171" s="192"/>
      <c r="D171" s="378" t="e">
        <f>'  1a'!#REF!+'  1a'!#REF!</f>
        <v>#REF!</v>
      </c>
      <c r="E171" s="378" t="e">
        <f>'  1a'!#REF!+'  1a'!#REF!</f>
        <v>#REF!</v>
      </c>
      <c r="F171" s="657" t="e">
        <f>E171/D171</f>
        <v>#REF!</v>
      </c>
    </row>
    <row r="172" spans="2:6" s="173" customFormat="1" ht="12" customHeight="1" x14ac:dyDescent="0.2">
      <c r="B172" s="393" t="s">
        <v>338</v>
      </c>
      <c r="C172" s="429" t="e">
        <f>'  1a'!#REF!</f>
        <v>#REF!</v>
      </c>
      <c r="D172" s="217"/>
      <c r="E172" s="217"/>
      <c r="F172" s="335"/>
    </row>
    <row r="173" spans="2:6" s="173" customFormat="1" ht="12" customHeight="1" x14ac:dyDescent="0.2">
      <c r="B173" s="367"/>
      <c r="C173" s="192" t="e">
        <f>'  1a'!#REF!</f>
        <v>#REF!</v>
      </c>
      <c r="D173" s="372" t="e">
        <f>'  1a'!#REF!+'  1a'!#REF!</f>
        <v>#REF!</v>
      </c>
      <c r="E173" s="372" t="e">
        <f>'  1a'!#REF!+'  1a'!#REF!</f>
        <v>#REF!</v>
      </c>
      <c r="F173" s="371" t="e">
        <f t="shared" ref="F173:F177" si="16">E173/D173</f>
        <v>#REF!</v>
      </c>
    </row>
    <row r="174" spans="2:6" s="173" customFormat="1" ht="12" customHeight="1" x14ac:dyDescent="0.2">
      <c r="B174" s="364"/>
      <c r="C174" s="192" t="e">
        <f>'  1a'!#REF!</f>
        <v>#REF!</v>
      </c>
      <c r="D174" s="372" t="e">
        <f>'  1a'!#REF!+'  1a'!#REF!</f>
        <v>#REF!</v>
      </c>
      <c r="E174" s="372" t="e">
        <f>'  1a'!#REF!+'  1a'!#REF!</f>
        <v>#REF!</v>
      </c>
      <c r="F174" s="371" t="e">
        <f t="shared" si="16"/>
        <v>#REF!</v>
      </c>
    </row>
    <row r="175" spans="2:6" s="173" customFormat="1" ht="12" customHeight="1" x14ac:dyDescent="0.2">
      <c r="B175" s="364"/>
      <c r="C175" s="192" t="e">
        <f>'  1a'!#REF!</f>
        <v>#REF!</v>
      </c>
      <c r="D175" s="372" t="e">
        <f>'  1a'!#REF!+'  1a'!#REF!</f>
        <v>#REF!</v>
      </c>
      <c r="E175" s="372" t="e">
        <f>'  1a'!#REF!+'  1a'!#REF!</f>
        <v>#REF!</v>
      </c>
      <c r="F175" s="371" t="e">
        <f t="shared" si="16"/>
        <v>#REF!</v>
      </c>
    </row>
    <row r="176" spans="2:6" s="173" customFormat="1" ht="12" customHeight="1" x14ac:dyDescent="0.2">
      <c r="B176" s="364"/>
      <c r="C176" s="192" t="e">
        <f>'  1a'!#REF!</f>
        <v>#REF!</v>
      </c>
      <c r="D176" s="372" t="e">
        <f>'  1a'!#REF!+'  1a'!#REF!</f>
        <v>#REF!</v>
      </c>
      <c r="E176" s="372" t="e">
        <f>'  1a'!#REF!+'  1a'!#REF!</f>
        <v>#REF!</v>
      </c>
      <c r="F176" s="371" t="e">
        <f t="shared" si="16"/>
        <v>#REF!</v>
      </c>
    </row>
    <row r="177" spans="2:6" s="173" customFormat="1" ht="12" customHeight="1" x14ac:dyDescent="0.2">
      <c r="B177" s="364"/>
      <c r="C177" s="192" t="e">
        <f>'  1a'!#REF!</f>
        <v>#REF!</v>
      </c>
      <c r="D177" s="372" t="e">
        <f>'  1a'!#REF!+'  1a'!#REF!</f>
        <v>#REF!</v>
      </c>
      <c r="E177" s="372" t="e">
        <f>'  1a'!#REF!+'  1a'!#REF!</f>
        <v>#REF!</v>
      </c>
      <c r="F177" s="371" t="e">
        <f t="shared" si="16"/>
        <v>#REF!</v>
      </c>
    </row>
    <row r="178" spans="2:6" s="173" customFormat="1" ht="12" x14ac:dyDescent="0.2">
      <c r="B178" s="364"/>
      <c r="C178" s="192"/>
      <c r="D178" s="378" t="e">
        <f>'  1a'!#REF!+'  1a'!#REF!</f>
        <v>#REF!</v>
      </c>
      <c r="E178" s="378" t="e">
        <f>'  1a'!#REF!+'  1a'!#REF!</f>
        <v>#REF!</v>
      </c>
      <c r="F178" s="657" t="e">
        <f>E178/D178</f>
        <v>#REF!</v>
      </c>
    </row>
    <row r="179" spans="2:6" s="173" customFormat="1" ht="12" x14ac:dyDescent="0.2">
      <c r="B179" s="364"/>
      <c r="C179" s="365"/>
      <c r="D179" s="170"/>
      <c r="E179" s="170"/>
      <c r="F179" s="335"/>
    </row>
    <row r="180" spans="2:6" s="173" customFormat="1" ht="12" x14ac:dyDescent="0.2">
      <c r="B180" s="393" t="s">
        <v>339</v>
      </c>
      <c r="C180" s="366" t="str">
        <f>'  1a'!D133</f>
        <v>Átvett pénzeszköz államháztartáson belülről</v>
      </c>
      <c r="D180" s="217"/>
      <c r="E180" s="217"/>
      <c r="F180" s="335"/>
    </row>
    <row r="181" spans="2:6" s="173" customFormat="1" ht="12" x14ac:dyDescent="0.2">
      <c r="B181" s="364"/>
      <c r="C181" s="397" t="e">
        <f>'  1a'!#REF!</f>
        <v>#REF!</v>
      </c>
      <c r="D181" s="372" t="e">
        <f>'  1a'!#REF!+'  1a'!#REF!</f>
        <v>#REF!</v>
      </c>
      <c r="E181" s="372" t="e">
        <f>'  1a'!#REF!+'  1a'!#REF!</f>
        <v>#REF!</v>
      </c>
      <c r="F181" s="371" t="e">
        <f t="shared" ref="F181:F210" si="17">E181/D181</f>
        <v>#REF!</v>
      </c>
    </row>
    <row r="182" spans="2:6" s="173" customFormat="1" ht="12" customHeight="1" x14ac:dyDescent="0.2">
      <c r="B182" s="364"/>
      <c r="C182" s="397" t="str">
        <f>'  1a'!D66</f>
        <v>Idegenforgalmi közfoglalkoztatás</v>
      </c>
      <c r="D182" s="433">
        <f>'  1a'!E66+'  1a'!H66</f>
        <v>54674</v>
      </c>
      <c r="E182" s="433">
        <f>'  1a'!F66+'  1a'!I66</f>
        <v>0</v>
      </c>
      <c r="F182" s="371">
        <f t="shared" si="17"/>
        <v>0</v>
      </c>
    </row>
    <row r="183" spans="2:6" s="173" customFormat="1" ht="12" customHeight="1" x14ac:dyDescent="0.2">
      <c r="B183" s="364"/>
      <c r="C183" s="397" t="str">
        <f>'  1a'!D67</f>
        <v>Parlagfű mentesítési közfoglalkoztatás</v>
      </c>
      <c r="D183" s="433">
        <f>'  1a'!E67+'  1a'!H67</f>
        <v>21358</v>
      </c>
      <c r="E183" s="433">
        <f>'  1a'!F67+'  1a'!I67</f>
        <v>0</v>
      </c>
      <c r="F183" s="371">
        <f t="shared" si="17"/>
        <v>0</v>
      </c>
    </row>
    <row r="184" spans="2:6" s="173" customFormat="1" ht="12" customHeight="1" x14ac:dyDescent="0.2">
      <c r="B184" s="364"/>
      <c r="C184" s="397" t="str">
        <f>'  1a'!D68</f>
        <v>Átmeneti időszakú közfoglalkoztatás</v>
      </c>
      <c r="D184" s="433">
        <f>'  1a'!E68+'  1a'!H68</f>
        <v>11280</v>
      </c>
      <c r="E184" s="433">
        <f>'  1a'!F68+'  1a'!I68</f>
        <v>0</v>
      </c>
      <c r="F184" s="371">
        <f t="shared" si="17"/>
        <v>0</v>
      </c>
    </row>
    <row r="185" spans="2:6" s="173" customFormat="1" ht="12" customHeight="1" x14ac:dyDescent="0.2">
      <c r="B185" s="364"/>
      <c r="C185" s="397" t="str">
        <f>'  1a'!D69</f>
        <v>Hagyományos önkormányzati közfoglalkoztatás</v>
      </c>
      <c r="D185" s="433">
        <f>'  1a'!E69+'  1a'!H69</f>
        <v>14902</v>
      </c>
      <c r="E185" s="433">
        <f>'  1a'!F69+'  1a'!I69</f>
        <v>0</v>
      </c>
      <c r="F185" s="371">
        <f t="shared" si="17"/>
        <v>0</v>
      </c>
    </row>
    <row r="186" spans="2:6" s="173" customFormat="1" ht="12" customHeight="1" x14ac:dyDescent="0.2">
      <c r="B186" s="364"/>
      <c r="C186" s="397" t="str">
        <f>'  1a'!D70</f>
        <v>Hosszabb időtartamú közfoglalkoztatás (6 fős)</v>
      </c>
      <c r="D186" s="433">
        <f>'  1a'!E70+'  1a'!H70</f>
        <v>978</v>
      </c>
      <c r="E186" s="433">
        <f>'  1a'!F70+'  1a'!I70</f>
        <v>0</v>
      </c>
      <c r="F186" s="371">
        <f t="shared" si="17"/>
        <v>0</v>
      </c>
    </row>
    <row r="187" spans="2:6" s="173" customFormat="1" ht="12" x14ac:dyDescent="0.2">
      <c r="B187" s="364"/>
      <c r="C187" s="397" t="e">
        <f>'  1a'!#REF!</f>
        <v>#REF!</v>
      </c>
      <c r="D187" s="433" t="e">
        <f>'  1a'!#REF!+'  1a'!#REF!</f>
        <v>#REF!</v>
      </c>
      <c r="E187" s="433" t="e">
        <f>'  1a'!#REF!+'  1a'!#REF!</f>
        <v>#REF!</v>
      </c>
      <c r="F187" s="371" t="e">
        <f t="shared" si="17"/>
        <v>#REF!</v>
      </c>
    </row>
    <row r="188" spans="2:6" s="173" customFormat="1" ht="12" x14ac:dyDescent="0.2">
      <c r="B188" s="364"/>
      <c r="C188" s="397" t="e">
        <f>'  1a'!#REF!</f>
        <v>#REF!</v>
      </c>
      <c r="D188" s="433" t="e">
        <f>'  1a'!#REF!+'  1a'!#REF!</f>
        <v>#REF!</v>
      </c>
      <c r="E188" s="433" t="e">
        <f>'  1a'!#REF!+'  1a'!#REF!</f>
        <v>#REF!</v>
      </c>
      <c r="F188" s="371" t="e">
        <f t="shared" si="17"/>
        <v>#REF!</v>
      </c>
    </row>
    <row r="189" spans="2:6" s="173" customFormat="1" ht="12" x14ac:dyDescent="0.2">
      <c r="B189" s="364"/>
      <c r="C189" s="397" t="e">
        <f>'  1a'!#REF!</f>
        <v>#REF!</v>
      </c>
      <c r="D189" s="433" t="e">
        <f>'  1a'!#REF!+'  1a'!#REF!</f>
        <v>#REF!</v>
      </c>
      <c r="E189" s="433" t="e">
        <f>'  1a'!#REF!+'  1a'!#REF!</f>
        <v>#REF!</v>
      </c>
      <c r="F189" s="371" t="e">
        <f t="shared" si="17"/>
        <v>#REF!</v>
      </c>
    </row>
    <row r="190" spans="2:6" s="173" customFormat="1" ht="12" x14ac:dyDescent="0.2">
      <c r="B190" s="364"/>
      <c r="C190" s="397" t="e">
        <f>'  1a'!#REF!</f>
        <v>#REF!</v>
      </c>
      <c r="D190" s="433" t="e">
        <f>'  1a'!#REF!+'  1a'!#REF!</f>
        <v>#REF!</v>
      </c>
      <c r="E190" s="433" t="e">
        <f>'  1a'!#REF!+'  1a'!#REF!</f>
        <v>#REF!</v>
      </c>
      <c r="F190" s="371" t="e">
        <f t="shared" si="17"/>
        <v>#REF!</v>
      </c>
    </row>
    <row r="191" spans="2:6" s="173" customFormat="1" ht="12" x14ac:dyDescent="0.2">
      <c r="B191" s="364"/>
      <c r="C191" s="397" t="str">
        <f>'  1a'!D71</f>
        <v xml:space="preserve">Iskolatej program finanszírozás </v>
      </c>
      <c r="D191" s="433">
        <f>'  1a'!E71+'  1a'!H71</f>
        <v>1800</v>
      </c>
      <c r="E191" s="433">
        <f>'  1a'!F71+'  1a'!I71</f>
        <v>0</v>
      </c>
      <c r="F191" s="371">
        <f t="shared" si="17"/>
        <v>0</v>
      </c>
    </row>
    <row r="192" spans="2:6" s="173" customFormat="1" ht="12" customHeight="1" x14ac:dyDescent="0.2">
      <c r="B192" s="364"/>
      <c r="C192" s="397" t="str">
        <f>'  1a'!D72</f>
        <v>Idegenforgalmi kiegészítő támogatás</v>
      </c>
      <c r="D192" s="433">
        <f>'  1a'!E72+'  1a'!H72</f>
        <v>44555</v>
      </c>
      <c r="E192" s="433">
        <f>'  1a'!F72+'  1a'!I72</f>
        <v>67268</v>
      </c>
      <c r="F192" s="371">
        <f t="shared" si="17"/>
        <v>1.5097744360902257</v>
      </c>
    </row>
    <row r="193" spans="2:6" s="173" customFormat="1" ht="12" customHeight="1" x14ac:dyDescent="0.2">
      <c r="B193" s="364"/>
      <c r="C193" s="397" t="str">
        <f>'  1a'!D136</f>
        <v>Dél-Kelet Európai Transznacionális Program (SEERISK) SEE/C/002/2.2/X</v>
      </c>
      <c r="D193" s="433">
        <f>'  1a'!E136+'  1a'!H136</f>
        <v>0</v>
      </c>
      <c r="E193" s="433">
        <f>'  1a'!F136+'  1a'!I136</f>
        <v>0</v>
      </c>
      <c r="F193" s="371" t="e">
        <f t="shared" si="17"/>
        <v>#DIV/0!</v>
      </c>
    </row>
    <row r="194" spans="2:6" s="173" customFormat="1" ht="12" customHeight="1" x14ac:dyDescent="0.2">
      <c r="B194" s="364"/>
      <c r="C194" s="397" t="str">
        <f>'  1a'!D137</f>
        <v>Segélyezés</v>
      </c>
      <c r="D194" s="433">
        <f>'  1a'!E137+'  1a'!H137</f>
        <v>144750</v>
      </c>
      <c r="E194" s="433">
        <f>'  1a'!F137+'  1a'!I137</f>
        <v>0</v>
      </c>
      <c r="F194" s="371">
        <f t="shared" si="17"/>
        <v>0</v>
      </c>
    </row>
    <row r="195" spans="2:6" s="173" customFormat="1" ht="12" customHeight="1" x14ac:dyDescent="0.2">
      <c r="B195" s="364"/>
      <c r="C195" s="397" t="str">
        <f>'  1a'!D138</f>
        <v>Informatikai támogatás visszautalása</v>
      </c>
      <c r="D195" s="433">
        <f>'  1a'!E138+'  1a'!H138</f>
        <v>0</v>
      </c>
      <c r="E195" s="433">
        <f>'  1a'!F138+'  1a'!I138</f>
        <v>0</v>
      </c>
      <c r="F195" s="371" t="e">
        <f t="shared" si="17"/>
        <v>#DIV/0!</v>
      </c>
    </row>
    <row r="196" spans="2:6" s="173" customFormat="1" ht="12" customHeight="1" x14ac:dyDescent="0.2">
      <c r="B196" s="364"/>
      <c r="C196" s="397">
        <f>'  1a'!D139</f>
        <v>0</v>
      </c>
      <c r="D196" s="433">
        <f>'  1a'!E139+'  1a'!H139</f>
        <v>0</v>
      </c>
      <c r="E196" s="433">
        <f>'  1a'!F139+'  1a'!I139</f>
        <v>0</v>
      </c>
      <c r="F196" s="371" t="e">
        <f t="shared" si="17"/>
        <v>#DIV/0!</v>
      </c>
    </row>
    <row r="197" spans="2:6" s="173" customFormat="1" ht="12" customHeight="1" x14ac:dyDescent="0.2">
      <c r="B197" s="364"/>
      <c r="C197" s="397">
        <f>'  1a'!D140</f>
        <v>0</v>
      </c>
      <c r="D197" s="433">
        <f>'  1a'!E140+'  1a'!H140</f>
        <v>0</v>
      </c>
      <c r="E197" s="433">
        <f>'  1a'!F140+'  1a'!I140</f>
        <v>0</v>
      </c>
      <c r="F197" s="371" t="e">
        <f t="shared" si="17"/>
        <v>#DIV/0!</v>
      </c>
    </row>
    <row r="198" spans="2:6" s="173" customFormat="1" ht="12" customHeight="1" x14ac:dyDescent="0.2">
      <c r="B198" s="364"/>
      <c r="C198" s="397">
        <f>'  1a'!D141</f>
        <v>0</v>
      </c>
      <c r="D198" s="433">
        <f>'  1a'!E141+'  1a'!H141</f>
        <v>0</v>
      </c>
      <c r="E198" s="433">
        <f>'  1a'!F141+'  1a'!I141</f>
        <v>0</v>
      </c>
      <c r="F198" s="371" t="e">
        <f t="shared" si="17"/>
        <v>#DIV/0!</v>
      </c>
    </row>
    <row r="199" spans="2:6" s="173" customFormat="1" ht="12" customHeight="1" x14ac:dyDescent="0.2">
      <c r="B199" s="364"/>
      <c r="C199" s="397">
        <f>'  1a'!D142</f>
        <v>0</v>
      </c>
      <c r="D199" s="433">
        <f>'  1a'!E142+'  1a'!H142</f>
        <v>0</v>
      </c>
      <c r="E199" s="433">
        <f>'  1a'!F142+'  1a'!I142</f>
        <v>0</v>
      </c>
      <c r="F199" s="371" t="e">
        <f t="shared" si="17"/>
        <v>#DIV/0!</v>
      </c>
    </row>
    <row r="200" spans="2:6" s="173" customFormat="1" ht="12" customHeight="1" x14ac:dyDescent="0.2">
      <c r="B200" s="364"/>
      <c r="C200" s="397">
        <f>'  1a'!D143</f>
        <v>0</v>
      </c>
      <c r="D200" s="433">
        <f>'  1a'!E143+'  1a'!H143</f>
        <v>0</v>
      </c>
      <c r="E200" s="433">
        <f>'  1a'!F143+'  1a'!I143</f>
        <v>0</v>
      </c>
      <c r="F200" s="371" t="e">
        <f t="shared" si="17"/>
        <v>#DIV/0!</v>
      </c>
    </row>
    <row r="201" spans="2:6" s="173" customFormat="1" ht="12" x14ac:dyDescent="0.2">
      <c r="B201" s="364"/>
      <c r="C201" s="397" t="str">
        <f>'  1a'!D144</f>
        <v>Déli tehermentesítő út és híd</v>
      </c>
      <c r="D201" s="433">
        <f>'  1a'!E144+'  1a'!H144</f>
        <v>77500</v>
      </c>
      <c r="E201" s="433">
        <f>'  1a'!F144+'  1a'!I144</f>
        <v>0</v>
      </c>
      <c r="F201" s="371">
        <f t="shared" si="17"/>
        <v>0</v>
      </c>
    </row>
    <row r="202" spans="2:6" s="173" customFormat="1" ht="12" x14ac:dyDescent="0.2">
      <c r="B202" s="364"/>
      <c r="C202" s="397" t="str">
        <f>'  1a'!D145</f>
        <v>Közvilágítás korszerűsítés (KEOP)</v>
      </c>
      <c r="D202" s="433">
        <f>'  1a'!E145+'  1a'!H145</f>
        <v>155466</v>
      </c>
      <c r="E202" s="433">
        <f>'  1a'!F145+'  1a'!I145</f>
        <v>0</v>
      </c>
      <c r="F202" s="371">
        <f t="shared" si="17"/>
        <v>0</v>
      </c>
    </row>
    <row r="203" spans="2:6" s="173" customFormat="1" ht="12" x14ac:dyDescent="0.2">
      <c r="B203" s="364"/>
      <c r="C203" s="397" t="str">
        <f>'  1a'!D146</f>
        <v>Helyi és térségi jelentőségű vízvédelmi rendsz.rekonstr.</v>
      </c>
      <c r="D203" s="433">
        <f>'  1a'!E146+'  1a'!H146</f>
        <v>0</v>
      </c>
      <c r="E203" s="433">
        <f>'  1a'!F146+'  1a'!I146</f>
        <v>0</v>
      </c>
      <c r="F203" s="371" t="e">
        <f t="shared" si="17"/>
        <v>#DIV/0!</v>
      </c>
    </row>
    <row r="204" spans="2:6" s="173" customFormat="1" ht="12" x14ac:dyDescent="0.2">
      <c r="B204" s="364"/>
      <c r="C204" s="397" t="str">
        <f>'  1a'!D147</f>
        <v>Hajléktalan szálló bővítés</v>
      </c>
      <c r="D204" s="433">
        <f>'  1a'!E147+'  1a'!H147</f>
        <v>100000</v>
      </c>
      <c r="E204" s="433">
        <f>'  1a'!F147+'  1a'!I147</f>
        <v>0</v>
      </c>
      <c r="F204" s="371">
        <f t="shared" si="17"/>
        <v>0</v>
      </c>
    </row>
    <row r="205" spans="2:6" s="173" customFormat="1" ht="12" x14ac:dyDescent="0.2">
      <c r="B205" s="364"/>
      <c r="C205" s="397" t="str">
        <f>'  1a'!D148</f>
        <v>Hull.gazd.haszn.díj-áthúzódó 2010-ről déli területek</v>
      </c>
      <c r="D205" s="433">
        <f>'  1a'!E148+'  1a'!H148</f>
        <v>143621</v>
      </c>
      <c r="E205" s="433">
        <f>'  1a'!F148+'  1a'!I148</f>
        <v>0</v>
      </c>
      <c r="F205" s="371">
        <f t="shared" si="17"/>
        <v>0</v>
      </c>
    </row>
    <row r="206" spans="2:6" s="173" customFormat="1" ht="12" x14ac:dyDescent="0.2">
      <c r="B206" s="364"/>
      <c r="C206" s="397" t="str">
        <f>'  1a'!D149</f>
        <v>Közösségi közlekedés fejlesztése a Balaton térségében DDOP-5.1.2/B-11-2012-0001</v>
      </c>
      <c r="D206" s="433">
        <f>'  1a'!E149+'  1a'!H149</f>
        <v>85000</v>
      </c>
      <c r="E206" s="433">
        <f>'  1a'!F149+'  1a'!I149</f>
        <v>0</v>
      </c>
      <c r="F206" s="371">
        <f t="shared" si="17"/>
        <v>0</v>
      </c>
    </row>
    <row r="207" spans="2:6" s="173" customFormat="1" ht="12" x14ac:dyDescent="0.2">
      <c r="B207" s="364"/>
      <c r="C207" s="397" t="str">
        <f>'  1a'!D150</f>
        <v xml:space="preserve">MBH projekt előkészítő szakaszának támogatása </v>
      </c>
      <c r="D207" s="433">
        <f>'  1a'!E150+'  1a'!H150</f>
        <v>17009</v>
      </c>
      <c r="E207" s="433">
        <f>'  1a'!F150+'  1a'!I150</f>
        <v>0</v>
      </c>
      <c r="F207" s="371">
        <f t="shared" si="17"/>
        <v>0</v>
      </c>
    </row>
    <row r="208" spans="2:6" s="173" customFormat="1" ht="12" customHeight="1" x14ac:dyDescent="0.2">
      <c r="B208" s="364"/>
      <c r="C208" s="397" t="str">
        <f>'  1a'!D151</f>
        <v>MBH projekt megelőlegezett előkészítő ktg-einek megtérítése</v>
      </c>
      <c r="D208" s="433">
        <f>'  1a'!E151+'  1a'!H151</f>
        <v>11142</v>
      </c>
      <c r="E208" s="433">
        <f>'  1a'!F151+'  1a'!I151</f>
        <v>0</v>
      </c>
      <c r="F208" s="371">
        <f t="shared" si="17"/>
        <v>0</v>
      </c>
    </row>
    <row r="209" spans="2:6" s="173" customFormat="1" ht="12" customHeight="1" x14ac:dyDescent="0.2">
      <c r="B209" s="364"/>
      <c r="C209" s="397" t="str">
        <f>'  1a'!D152</f>
        <v>Siófok Város Óv. és Bölcs. Pitypang tagóvodájának ép.energetikai korszerűsítése</v>
      </c>
      <c r="D209" s="433">
        <f>'  1a'!E152+'  1a'!H152</f>
        <v>0</v>
      </c>
      <c r="E209" s="433">
        <f>'  1a'!F152+'  1a'!I152</f>
        <v>0</v>
      </c>
      <c r="F209" s="371" t="e">
        <f t="shared" si="17"/>
        <v>#DIV/0!</v>
      </c>
    </row>
    <row r="210" spans="2:6" s="173" customFormat="1" ht="24" customHeight="1" x14ac:dyDescent="0.2">
      <c r="B210" s="364"/>
      <c r="C210" s="286" t="str">
        <f>'  1a'!D153</f>
        <v>Csodálatos Természet - Természettudományi labor fejlesztése a siófoki Perczel Mór Gimnáziumban TÁMOP-3.1.3-11/2-2012-0038</v>
      </c>
      <c r="D210" s="240">
        <f>'  1a'!E153+'  1a'!H153</f>
        <v>0</v>
      </c>
      <c r="E210" s="240">
        <f>'  1a'!F153+'  1a'!I153</f>
        <v>0</v>
      </c>
      <c r="F210" s="392" t="e">
        <f t="shared" si="17"/>
        <v>#DIV/0!</v>
      </c>
    </row>
    <row r="211" spans="2:6" s="173" customFormat="1" ht="12" customHeight="1" x14ac:dyDescent="0.2">
      <c r="B211" s="364"/>
      <c r="C211" s="397">
        <f>'  1a'!D154</f>
        <v>0</v>
      </c>
      <c r="D211" s="433">
        <f>'  1a'!E154+'  1a'!H154</f>
        <v>0</v>
      </c>
      <c r="E211" s="433">
        <f>'  1a'!F154+'  1a'!I154</f>
        <v>0</v>
      </c>
      <c r="F211" s="371">
        <f>'  1a'!G154+'  1a'!J154</f>
        <v>0</v>
      </c>
    </row>
    <row r="212" spans="2:6" s="173" customFormat="1" ht="12" customHeight="1" x14ac:dyDescent="0.2">
      <c r="B212" s="364"/>
      <c r="C212" s="397">
        <f>'  1a'!D155</f>
        <v>0</v>
      </c>
      <c r="D212" s="433">
        <f>'  1a'!E155+'  1a'!H155</f>
        <v>0</v>
      </c>
      <c r="E212" s="433">
        <f>'  1a'!F155+'  1a'!I155</f>
        <v>0</v>
      </c>
      <c r="F212" s="371">
        <f>'  1a'!G155+'  1a'!J155</f>
        <v>0</v>
      </c>
    </row>
    <row r="213" spans="2:6" s="173" customFormat="1" ht="12" customHeight="1" x14ac:dyDescent="0.2">
      <c r="B213" s="364"/>
      <c r="C213" s="397">
        <f>'  1a'!D156</f>
        <v>0</v>
      </c>
      <c r="D213" s="433">
        <f>'  1a'!E156+'  1a'!H156</f>
        <v>0</v>
      </c>
      <c r="E213" s="433">
        <f>'  1a'!F156+'  1a'!I156</f>
        <v>0</v>
      </c>
      <c r="F213" s="371">
        <f>'  1a'!G156+'  1a'!J156</f>
        <v>0</v>
      </c>
    </row>
    <row r="214" spans="2:6" s="173" customFormat="1" ht="12" customHeight="1" x14ac:dyDescent="0.2">
      <c r="B214" s="364"/>
      <c r="C214" s="397">
        <f>'  1a'!D157</f>
        <v>0</v>
      </c>
      <c r="D214" s="433">
        <f>'  1a'!E157+'  1a'!H157</f>
        <v>0</v>
      </c>
      <c r="E214" s="433">
        <f>'  1a'!F157+'  1a'!I157</f>
        <v>0</v>
      </c>
      <c r="F214" s="371">
        <f>'  1a'!G157+'  1a'!J157</f>
        <v>0</v>
      </c>
    </row>
    <row r="215" spans="2:6" s="173" customFormat="1" ht="12" customHeight="1" x14ac:dyDescent="0.2">
      <c r="B215" s="364"/>
      <c r="C215" s="397">
        <f>'  1a'!D158</f>
        <v>0</v>
      </c>
      <c r="D215" s="433">
        <f>'  1a'!E158+'  1a'!H158</f>
        <v>0</v>
      </c>
      <c r="E215" s="433">
        <f>'  1a'!F158+'  1a'!I158</f>
        <v>0</v>
      </c>
      <c r="F215" s="371">
        <f>'  1a'!G158+'  1a'!J158</f>
        <v>0</v>
      </c>
    </row>
    <row r="216" spans="2:6" s="173" customFormat="1" ht="12" x14ac:dyDescent="0.2">
      <c r="B216" s="364"/>
      <c r="C216" s="192"/>
      <c r="D216" s="378" t="e">
        <f>'  1a'!E159+'  1a'!H159</f>
        <v>#REF!</v>
      </c>
      <c r="E216" s="378" t="e">
        <f>'  1a'!F159+'  1a'!I159</f>
        <v>#REF!</v>
      </c>
      <c r="F216" s="657" t="e">
        <f>E216/D216</f>
        <v>#REF!</v>
      </c>
    </row>
    <row r="217" spans="2:6" s="173" customFormat="1" ht="12" x14ac:dyDescent="0.2">
      <c r="B217" s="364"/>
      <c r="C217" s="363"/>
      <c r="D217" s="170"/>
      <c r="E217" s="170"/>
      <c r="F217" s="335"/>
    </row>
    <row r="218" spans="2:6" s="167" customFormat="1" ht="12" x14ac:dyDescent="0.2">
      <c r="B218" s="367"/>
      <c r="C218" s="366" t="str">
        <f>'  1a'!D161</f>
        <v>Egyéb működési támogatás államháztartáson belülről</v>
      </c>
      <c r="D218" s="217"/>
      <c r="E218" s="217"/>
      <c r="F218" s="335"/>
    </row>
    <row r="219" spans="2:6" s="167" customFormat="1" ht="12" x14ac:dyDescent="0.2">
      <c r="B219" s="367"/>
      <c r="C219" s="397" t="str">
        <f>'  1a'!D162</f>
        <v>KIKK-Kreatív Innovációk a Kultúrán keresztül TÁMOP-3.2.3/A-11/1</v>
      </c>
      <c r="D219" s="372">
        <f>'  1a'!E162+'  1a'!H162</f>
        <v>14879</v>
      </c>
      <c r="E219" s="372">
        <f>'  1a'!F162+'  1a'!I162</f>
        <v>0</v>
      </c>
      <c r="F219" s="371">
        <f t="shared" ref="F219" si="18">E219/D219</f>
        <v>0</v>
      </c>
    </row>
    <row r="220" spans="2:6" s="167" customFormat="1" ht="12" x14ac:dyDescent="0.2">
      <c r="B220" s="367"/>
      <c r="C220" s="397">
        <f>'  1a'!D163</f>
        <v>0</v>
      </c>
      <c r="D220" s="372">
        <f>'  1a'!E163+'  1a'!H163</f>
        <v>0</v>
      </c>
      <c r="E220" s="372">
        <f>'  1a'!F163+'  1a'!I163</f>
        <v>0</v>
      </c>
      <c r="F220" s="371">
        <f>'  1a'!G163+'  1a'!J163</f>
        <v>0</v>
      </c>
    </row>
    <row r="221" spans="2:6" s="167" customFormat="1" ht="12" x14ac:dyDescent="0.2">
      <c r="B221" s="367"/>
      <c r="C221" s="397">
        <f>'  1a'!D164</f>
        <v>0</v>
      </c>
      <c r="D221" s="372">
        <f>'  1a'!E164+'  1a'!H164</f>
        <v>0</v>
      </c>
      <c r="E221" s="372">
        <f>'  1a'!F164+'  1a'!I164</f>
        <v>0</v>
      </c>
      <c r="F221" s="371">
        <f>'  1a'!G164+'  1a'!J164</f>
        <v>0</v>
      </c>
    </row>
    <row r="222" spans="2:6" s="167" customFormat="1" ht="12" x14ac:dyDescent="0.2">
      <c r="B222" s="367"/>
      <c r="C222" s="397">
        <f>'  1a'!D165</f>
        <v>0</v>
      </c>
      <c r="D222" s="372">
        <f>'  1a'!E165+'  1a'!H165</f>
        <v>0</v>
      </c>
      <c r="E222" s="372">
        <f>'  1a'!F165+'  1a'!I165</f>
        <v>0</v>
      </c>
      <c r="F222" s="371">
        <f>'  1a'!G165+'  1a'!J165</f>
        <v>0</v>
      </c>
    </row>
    <row r="223" spans="2:6" s="167" customFormat="1" ht="12" customHeight="1" x14ac:dyDescent="0.2">
      <c r="B223" s="367"/>
      <c r="C223" s="397">
        <f>'  1a'!D166</f>
        <v>0</v>
      </c>
      <c r="D223" s="372">
        <f>'  1a'!E166+'  1a'!H166</f>
        <v>0</v>
      </c>
      <c r="E223" s="372">
        <f>'  1a'!F166+'  1a'!I166</f>
        <v>0</v>
      </c>
      <c r="F223" s="371">
        <f>'  1a'!G166+'  1a'!J166</f>
        <v>0</v>
      </c>
    </row>
    <row r="224" spans="2:6" s="167" customFormat="1" ht="12" customHeight="1" x14ac:dyDescent="0.2">
      <c r="B224" s="367"/>
      <c r="C224" s="397">
        <f>'  1a'!D167</f>
        <v>0</v>
      </c>
      <c r="D224" s="372">
        <f>'  1a'!E167+'  1a'!H167</f>
        <v>0</v>
      </c>
      <c r="E224" s="372">
        <f>'  1a'!F167+'  1a'!I167</f>
        <v>0</v>
      </c>
      <c r="F224" s="371">
        <f>'  1a'!G167+'  1a'!J167</f>
        <v>0</v>
      </c>
    </row>
    <row r="225" spans="2:6" s="167" customFormat="1" ht="12" x14ac:dyDescent="0.2">
      <c r="B225" s="367"/>
      <c r="C225" s="192"/>
      <c r="D225" s="378">
        <f>'  1a'!E168+'  1a'!H168</f>
        <v>14879</v>
      </c>
      <c r="E225" s="378">
        <f>'  1a'!F168+'  1a'!I168</f>
        <v>0</v>
      </c>
      <c r="F225" s="657">
        <f>E225/D225</f>
        <v>0</v>
      </c>
    </row>
    <row r="226" spans="2:6" s="167" customFormat="1" ht="12" x14ac:dyDescent="0.2">
      <c r="B226" s="367"/>
      <c r="C226" s="365"/>
      <c r="D226" s="170"/>
      <c r="E226" s="170"/>
      <c r="F226" s="291"/>
    </row>
    <row r="227" spans="2:6" s="167" customFormat="1" ht="12" x14ac:dyDescent="0.2">
      <c r="B227" s="367"/>
      <c r="C227" s="366" t="str">
        <f>'  1a'!D170</f>
        <v>Társulástól átvett pénzeszköz</v>
      </c>
      <c r="D227" s="217"/>
      <c r="E227" s="217"/>
      <c r="F227" s="335"/>
    </row>
    <row r="228" spans="2:6" s="167" customFormat="1" ht="12" x14ac:dyDescent="0.2">
      <c r="B228" s="367"/>
      <c r="C228" s="397" t="str">
        <f>'  1a'!D171</f>
        <v>Többcélú Kistérségi Társulás feladatellátásra (orvosi ügyelet)</v>
      </c>
      <c r="D228" s="372">
        <f>'  1a'!E171+'  1a'!H171</f>
        <v>7076</v>
      </c>
      <c r="E228" s="372">
        <f>'  1a'!F171+'  1a'!I171</f>
        <v>0</v>
      </c>
      <c r="F228" s="371">
        <f t="shared" ref="F228:F232" si="19">E228/D228</f>
        <v>0</v>
      </c>
    </row>
    <row r="229" spans="2:6" s="167" customFormat="1" ht="12" x14ac:dyDescent="0.2">
      <c r="B229" s="367"/>
      <c r="C229" s="397" t="str">
        <f>'  1a'!D172</f>
        <v>TKT megszűnése miatt pénzeszköz átvétel</v>
      </c>
      <c r="D229" s="372">
        <f>'  1a'!E172+'  1a'!H172</f>
        <v>0</v>
      </c>
      <c r="E229" s="372">
        <f>'  1a'!F172+'  1a'!I172</f>
        <v>0</v>
      </c>
      <c r="F229" s="371" t="e">
        <f t="shared" si="19"/>
        <v>#DIV/0!</v>
      </c>
    </row>
    <row r="230" spans="2:6" s="167" customFormat="1" ht="12" x14ac:dyDescent="0.2">
      <c r="B230" s="367"/>
      <c r="C230" s="397">
        <f>'  1a'!D173</f>
        <v>0</v>
      </c>
      <c r="D230" s="372">
        <f>'  1a'!E173+'  1a'!H173</f>
        <v>0</v>
      </c>
      <c r="E230" s="372">
        <f>'  1a'!F173+'  1a'!I173</f>
        <v>0</v>
      </c>
      <c r="F230" s="371" t="e">
        <f t="shared" si="19"/>
        <v>#DIV/0!</v>
      </c>
    </row>
    <row r="231" spans="2:6" s="167" customFormat="1" ht="12" x14ac:dyDescent="0.2">
      <c r="B231" s="367"/>
      <c r="C231" s="397">
        <f>'  1a'!D174</f>
        <v>0</v>
      </c>
      <c r="D231" s="372">
        <f>'  1a'!E174+'  1a'!H174</f>
        <v>0</v>
      </c>
      <c r="E231" s="372">
        <f>'  1a'!F174+'  1a'!I174</f>
        <v>0</v>
      </c>
      <c r="F231" s="371" t="e">
        <f t="shared" si="19"/>
        <v>#DIV/0!</v>
      </c>
    </row>
    <row r="232" spans="2:6" s="167" customFormat="1" ht="12" x14ac:dyDescent="0.2">
      <c r="B232" s="367"/>
      <c r="C232" s="397">
        <f>'  1a'!D175</f>
        <v>0</v>
      </c>
      <c r="D232" s="372">
        <f>'  1a'!E175+'  1a'!H175</f>
        <v>0</v>
      </c>
      <c r="E232" s="372">
        <f>'  1a'!F175+'  1a'!I175</f>
        <v>0</v>
      </c>
      <c r="F232" s="371" t="e">
        <f t="shared" si="19"/>
        <v>#DIV/0!</v>
      </c>
    </row>
    <row r="233" spans="2:6" s="167" customFormat="1" ht="12" x14ac:dyDescent="0.2">
      <c r="B233" s="367"/>
      <c r="C233" s="395"/>
      <c r="D233" s="378">
        <f>'  1a'!E176+'  1a'!H176</f>
        <v>7076</v>
      </c>
      <c r="E233" s="378">
        <f>'  1a'!F176+'  1a'!I176</f>
        <v>0</v>
      </c>
      <c r="F233" s="657">
        <f>E233/D233</f>
        <v>0</v>
      </c>
    </row>
    <row r="234" spans="2:6" s="167" customFormat="1" ht="12" x14ac:dyDescent="0.2">
      <c r="B234" s="367"/>
      <c r="C234" s="365"/>
      <c r="D234" s="170"/>
      <c r="E234" s="170"/>
      <c r="F234" s="335"/>
    </row>
    <row r="235" spans="2:6" s="167" customFormat="1" ht="12" x14ac:dyDescent="0.2">
      <c r="B235" s="367"/>
      <c r="C235" s="366" t="str">
        <f>'  1a'!D178</f>
        <v>Helyi, nemzetiségi önkormányzattól átvett pénzeszköz</v>
      </c>
      <c r="D235" s="217"/>
      <c r="E235" s="217"/>
      <c r="F235" s="335"/>
    </row>
    <row r="236" spans="2:6" s="167" customFormat="1" ht="12" x14ac:dyDescent="0.2">
      <c r="B236" s="367"/>
      <c r="C236" s="397" t="str">
        <f>'  1a'!D179</f>
        <v>Települési ÖK h.járulása házi orvosi ügyelethez (II.félév)</v>
      </c>
      <c r="D236" s="372">
        <f>'  1a'!E179+'  1a'!H179</f>
        <v>2733</v>
      </c>
      <c r="E236" s="433">
        <f>'  1a'!F179+'  1a'!I179</f>
        <v>0</v>
      </c>
      <c r="F236" s="371">
        <f t="shared" ref="F236:F248" si="20">E236/D236</f>
        <v>0</v>
      </c>
    </row>
    <row r="237" spans="2:6" s="167" customFormat="1" ht="12" x14ac:dyDescent="0.2">
      <c r="B237" s="367"/>
      <c r="C237" s="397" t="str">
        <f>'  1a'!D180</f>
        <v>Siójut Község hozzájárulása a közös hivatal működéséhez</v>
      </c>
      <c r="D237" s="433">
        <f>'  1a'!E180+'  1a'!H180</f>
        <v>5369</v>
      </c>
      <c r="E237" s="433">
        <f>'  1a'!F180+'  1a'!I180</f>
        <v>0</v>
      </c>
      <c r="F237" s="371">
        <f t="shared" si="20"/>
        <v>0</v>
      </c>
    </row>
    <row r="238" spans="2:6" s="167" customFormat="1" ht="12" x14ac:dyDescent="0.2">
      <c r="B238" s="367"/>
      <c r="C238" s="397" t="str">
        <f>'  1a'!D181</f>
        <v>Siójut Község hozzájárulása</v>
      </c>
      <c r="D238" s="433">
        <f>'  1a'!E181+'  1a'!H181</f>
        <v>1800</v>
      </c>
      <c r="E238" s="433">
        <f>'  1a'!F181+'  1a'!I181</f>
        <v>0</v>
      </c>
      <c r="F238" s="371">
        <f t="shared" si="20"/>
        <v>0</v>
      </c>
    </row>
    <row r="239" spans="2:6" s="167" customFormat="1" ht="12" x14ac:dyDescent="0.2">
      <c r="B239" s="367"/>
      <c r="C239" s="397" t="str">
        <f>'  1a'!D182</f>
        <v>Balatonvilágos hozzájárulása a közös hivatal működéséhez</v>
      </c>
      <c r="D239" s="433">
        <f>'  1a'!E182+'  1a'!H182</f>
        <v>21313</v>
      </c>
      <c r="E239" s="433">
        <f>'  1a'!F182+'  1a'!I182</f>
        <v>0</v>
      </c>
      <c r="F239" s="371">
        <f t="shared" si="20"/>
        <v>0</v>
      </c>
    </row>
    <row r="240" spans="2:6" s="167" customFormat="1" ht="12" x14ac:dyDescent="0.2">
      <c r="B240" s="367"/>
      <c r="C240" s="397" t="str">
        <f>'  1a'!D183</f>
        <v>Települési hozzájárulás étkeztetéshez</v>
      </c>
      <c r="D240" s="433">
        <f>'  1a'!E183+'  1a'!H183</f>
        <v>19992</v>
      </c>
      <c r="E240" s="433">
        <f>'  1a'!F183+'  1a'!I183</f>
        <v>0</v>
      </c>
      <c r="F240" s="371">
        <f t="shared" si="20"/>
        <v>0</v>
      </c>
    </row>
    <row r="241" spans="2:6" s="167" customFormat="1" ht="12" x14ac:dyDescent="0.2">
      <c r="B241" s="367"/>
      <c r="C241" s="397" t="str">
        <f>'  1a'!D184</f>
        <v>Tagiskolák műk.ktg. önk.tól átvett 2012. évi elsz. N.berény</v>
      </c>
      <c r="D241" s="433">
        <f>'  1a'!E184+'  1a'!H184</f>
        <v>0</v>
      </c>
      <c r="E241" s="433">
        <f>'  1a'!F184+'  1a'!I184</f>
        <v>0</v>
      </c>
      <c r="F241" s="371" t="e">
        <f t="shared" si="20"/>
        <v>#DIV/0!</v>
      </c>
    </row>
    <row r="242" spans="2:6" s="167" customFormat="1" ht="12" x14ac:dyDescent="0.2">
      <c r="B242" s="367"/>
      <c r="C242" s="397" t="str">
        <f>'  1a'!D185</f>
        <v>B.világos és B.szabadi h.járulása orvosi ügyelethez (I. félév)</v>
      </c>
      <c r="D242" s="433">
        <f>'  1a'!E185+'  1a'!H185</f>
        <v>0</v>
      </c>
      <c r="E242" s="433">
        <f>'  1a'!F185+'  1a'!I185</f>
        <v>0</v>
      </c>
      <c r="F242" s="371" t="e">
        <f t="shared" si="20"/>
        <v>#DIV/0!</v>
      </c>
    </row>
    <row r="243" spans="2:6" s="167" customFormat="1" ht="12" x14ac:dyDescent="0.2">
      <c r="B243" s="367"/>
      <c r="C243" s="397" t="str">
        <f>'  1a'!D186</f>
        <v>Vidéki önk.ok pénzeszk.átadása működési kiadásokhoz SIOK megszűnés miatt</v>
      </c>
      <c r="D243" s="433">
        <f>'  1a'!E186+'  1a'!H186</f>
        <v>0</v>
      </c>
      <c r="E243" s="433">
        <f>'  1a'!F186+'  1a'!I186</f>
        <v>0</v>
      </c>
      <c r="F243" s="371" t="e">
        <f t="shared" si="20"/>
        <v>#DIV/0!</v>
      </c>
    </row>
    <row r="244" spans="2:6" s="167" customFormat="1" ht="12" x14ac:dyDescent="0.2">
      <c r="B244" s="367"/>
      <c r="C244" s="397" t="str">
        <f>'  1a'!D187</f>
        <v>SIOK megszűnés miatt pénzeszköz átvétel</v>
      </c>
      <c r="D244" s="433">
        <f>'  1a'!E187+'  1a'!H187</f>
        <v>0</v>
      </c>
      <c r="E244" s="433">
        <f>'  1a'!F187+'  1a'!I187</f>
        <v>0</v>
      </c>
      <c r="F244" s="371" t="e">
        <f t="shared" si="20"/>
        <v>#DIV/0!</v>
      </c>
    </row>
    <row r="245" spans="2:6" s="167" customFormat="1" ht="12" x14ac:dyDescent="0.2">
      <c r="B245" s="367"/>
      <c r="C245" s="397">
        <f>'  1a'!D188</f>
        <v>0</v>
      </c>
      <c r="D245" s="433">
        <f>'  1a'!E188+'  1a'!H188</f>
        <v>0</v>
      </c>
      <c r="E245" s="433">
        <f>'  1a'!F188+'  1a'!I188</f>
        <v>0</v>
      </c>
      <c r="F245" s="371" t="e">
        <f t="shared" si="20"/>
        <v>#DIV/0!</v>
      </c>
    </row>
    <row r="246" spans="2:6" s="167" customFormat="1" ht="12" x14ac:dyDescent="0.2">
      <c r="B246" s="367"/>
      <c r="C246" s="397">
        <f>'  1a'!D189</f>
        <v>0</v>
      </c>
      <c r="D246" s="433">
        <f>'  1a'!E189+'  1a'!H189</f>
        <v>0</v>
      </c>
      <c r="E246" s="433">
        <f>'  1a'!F189+'  1a'!I189</f>
        <v>0</v>
      </c>
      <c r="F246" s="371" t="e">
        <f t="shared" si="20"/>
        <v>#DIV/0!</v>
      </c>
    </row>
    <row r="247" spans="2:6" s="167" customFormat="1" ht="12" x14ac:dyDescent="0.2">
      <c r="B247" s="367"/>
      <c r="C247" s="397">
        <f>'  1a'!D190</f>
        <v>0</v>
      </c>
      <c r="D247" s="433">
        <f>'  1a'!E190+'  1a'!H190</f>
        <v>0</v>
      </c>
      <c r="E247" s="433">
        <f>'  1a'!F190+'  1a'!I190</f>
        <v>0</v>
      </c>
      <c r="F247" s="371" t="e">
        <f t="shared" si="20"/>
        <v>#DIV/0!</v>
      </c>
    </row>
    <row r="248" spans="2:6" s="167" customFormat="1" ht="12" x14ac:dyDescent="0.2">
      <c r="B248" s="367"/>
      <c r="C248" s="397">
        <f>'  1a'!D191</f>
        <v>0</v>
      </c>
      <c r="D248" s="433">
        <f>'  1a'!E191+'  1a'!H191</f>
        <v>0</v>
      </c>
      <c r="E248" s="433">
        <f>'  1a'!F191+'  1a'!I191</f>
        <v>0</v>
      </c>
      <c r="F248" s="371" t="e">
        <f t="shared" si="20"/>
        <v>#DIV/0!</v>
      </c>
    </row>
    <row r="249" spans="2:6" s="167" customFormat="1" ht="12" x14ac:dyDescent="0.2">
      <c r="B249" s="367"/>
      <c r="C249" s="395"/>
      <c r="D249" s="378">
        <f>'  1a'!E192+'  1a'!H192</f>
        <v>51207</v>
      </c>
      <c r="E249" s="378">
        <f>'  1a'!F192+'  1a'!I192</f>
        <v>0</v>
      </c>
      <c r="F249" s="657">
        <f>E249/D249</f>
        <v>0</v>
      </c>
    </row>
    <row r="250" spans="2:6" s="167" customFormat="1" ht="12" x14ac:dyDescent="0.2">
      <c r="B250" s="364" t="s">
        <v>340</v>
      </c>
      <c r="C250" s="365" t="str">
        <f>'  1a'!D193</f>
        <v>Átvett pénzeszköz államháztartáson kívülről</v>
      </c>
      <c r="D250" s="170"/>
      <c r="E250" s="170"/>
      <c r="F250" s="335"/>
    </row>
    <row r="251" spans="2:6" s="167" customFormat="1" ht="12" x14ac:dyDescent="0.2">
      <c r="B251" s="367"/>
      <c r="C251" s="397" t="str">
        <f>'  1a'!D194</f>
        <v>Viziközmű társulat</v>
      </c>
      <c r="D251" s="372">
        <f>'  1a'!E194+'  1a'!H194</f>
        <v>1000</v>
      </c>
      <c r="E251" s="372">
        <f>'  1a'!F194+'  1a'!I194</f>
        <v>0</v>
      </c>
      <c r="F251" s="371">
        <f t="shared" ref="F251:F261" si="21">E251/D251</f>
        <v>0</v>
      </c>
    </row>
    <row r="252" spans="2:6" s="167" customFormat="1" ht="12" x14ac:dyDescent="0.2">
      <c r="B252" s="367"/>
      <c r="C252" s="397" t="str">
        <f>'  1a'!D195</f>
        <v>Kiliti Viziközmű társulat</v>
      </c>
      <c r="D252" s="372">
        <f>'  1a'!E195+'  1a'!H195</f>
        <v>2500</v>
      </c>
      <c r="E252" s="372">
        <f>'  1a'!F195+'  1a'!I195</f>
        <v>0</v>
      </c>
      <c r="F252" s="371">
        <f t="shared" si="21"/>
        <v>0</v>
      </c>
    </row>
    <row r="253" spans="2:6" s="167" customFormat="1" ht="12" x14ac:dyDescent="0.2">
      <c r="B253" s="367"/>
      <c r="C253" s="397" t="str">
        <f>'  1a'!D196</f>
        <v xml:space="preserve">Római Katolikus Egyház </v>
      </c>
      <c r="D253" s="433">
        <f>'  1a'!E196+'  1a'!H196</f>
        <v>1000</v>
      </c>
      <c r="E253" s="433">
        <f>'  1a'!F196+'  1a'!I196</f>
        <v>0</v>
      </c>
      <c r="F253" s="371">
        <f t="shared" si="21"/>
        <v>0</v>
      </c>
    </row>
    <row r="254" spans="2:6" s="167" customFormat="1" ht="12" x14ac:dyDescent="0.2">
      <c r="B254" s="367"/>
      <c r="C254" s="397" t="str">
        <f>'  1a'!D197</f>
        <v>Dél-Balatoni Szennyvíztársulástól önrész visszatérítés</v>
      </c>
      <c r="D254" s="372">
        <f>'  1a'!E197+'  1a'!H197</f>
        <v>0</v>
      </c>
      <c r="E254" s="372">
        <f>'  1a'!F197+'  1a'!I197</f>
        <v>0</v>
      </c>
      <c r="F254" s="371" t="e">
        <f t="shared" si="21"/>
        <v>#DIV/0!</v>
      </c>
    </row>
    <row r="255" spans="2:6" s="167" customFormat="1" ht="12" x14ac:dyDescent="0.2">
      <c r="B255" s="367"/>
      <c r="C255" s="397">
        <f>'  1a'!D198</f>
        <v>0</v>
      </c>
      <c r="D255" s="372">
        <f>'  1a'!E198+'  1a'!H198</f>
        <v>0</v>
      </c>
      <c r="E255" s="372">
        <f>'  1a'!F198+'  1a'!I198</f>
        <v>0</v>
      </c>
      <c r="F255" s="371" t="e">
        <f t="shared" si="21"/>
        <v>#DIV/0!</v>
      </c>
    </row>
    <row r="256" spans="2:6" s="167" customFormat="1" ht="12" x14ac:dyDescent="0.2">
      <c r="B256" s="367"/>
      <c r="C256" s="397">
        <f>'  1a'!D199</f>
        <v>0</v>
      </c>
      <c r="D256" s="372">
        <f>'  1a'!E199+'  1a'!H199</f>
        <v>0</v>
      </c>
      <c r="E256" s="372">
        <f>'  1a'!F199+'  1a'!I199</f>
        <v>0</v>
      </c>
      <c r="F256" s="371" t="e">
        <f t="shared" si="21"/>
        <v>#DIV/0!</v>
      </c>
    </row>
    <row r="257" spans="2:6" s="167" customFormat="1" ht="12" x14ac:dyDescent="0.2">
      <c r="B257" s="367"/>
      <c r="C257" s="397" t="str">
        <f>'  1a'!D200</f>
        <v>Környezetvédelmi bírság</v>
      </c>
      <c r="D257" s="372">
        <f>'  1a'!E200+'  1a'!H200</f>
        <v>1000</v>
      </c>
      <c r="E257" s="372">
        <f>'  1a'!F200+'  1a'!I200</f>
        <v>0</v>
      </c>
      <c r="F257" s="371">
        <f t="shared" si="21"/>
        <v>0</v>
      </c>
    </row>
    <row r="258" spans="2:6" s="167" customFormat="1" ht="12" x14ac:dyDescent="0.2">
      <c r="B258" s="367"/>
      <c r="C258" s="397" t="str">
        <f>'  1a'!D201</f>
        <v>Termofok Kft.-től pénzeszközátvétel (kezesség vállalás alapján)</v>
      </c>
      <c r="D258" s="433">
        <f>'  1a'!E201+'  1a'!H201</f>
        <v>94830</v>
      </c>
      <c r="E258" s="433">
        <f>'  1a'!F201+'  1a'!I201</f>
        <v>0</v>
      </c>
      <c r="F258" s="371">
        <f t="shared" si="21"/>
        <v>0</v>
      </c>
    </row>
    <row r="259" spans="2:6" s="167" customFormat="1" ht="12" x14ac:dyDescent="0.2">
      <c r="B259" s="367"/>
      <c r="C259" s="397" t="str">
        <f>'  1a'!D202</f>
        <v>Europe Direct Információs Iroda támogatása</v>
      </c>
      <c r="D259" s="433">
        <f>'  1a'!E202+'  1a'!H202</f>
        <v>0</v>
      </c>
      <c r="E259" s="433">
        <f>'  1a'!F202+'  1a'!I202</f>
        <v>0</v>
      </c>
      <c r="F259" s="371" t="e">
        <f t="shared" si="21"/>
        <v>#DIV/0!</v>
      </c>
    </row>
    <row r="260" spans="2:6" s="167" customFormat="1" ht="12" x14ac:dyDescent="0.2">
      <c r="B260" s="367"/>
      <c r="C260" s="397" t="str">
        <f>'  1a'!D203</f>
        <v xml:space="preserve">Siófoki Bányász SE </v>
      </c>
      <c r="D260" s="433">
        <f>'  1a'!E203+'  1a'!H203</f>
        <v>0</v>
      </c>
      <c r="E260" s="433">
        <f>'  1a'!F203+'  1a'!I203</f>
        <v>0</v>
      </c>
      <c r="F260" s="371" t="e">
        <f t="shared" si="21"/>
        <v>#DIV/0!</v>
      </c>
    </row>
    <row r="261" spans="2:6" s="167" customFormat="1" ht="12" x14ac:dyDescent="0.2">
      <c r="B261" s="367"/>
      <c r="C261" s="397">
        <f>'  1a'!D204</f>
        <v>0</v>
      </c>
      <c r="D261" s="433">
        <f>'  1a'!E204+'  1a'!H204</f>
        <v>0</v>
      </c>
      <c r="E261" s="433">
        <f>'  1a'!F204+'  1a'!I204</f>
        <v>0</v>
      </c>
      <c r="F261" s="371" t="e">
        <f t="shared" si="21"/>
        <v>#DIV/0!</v>
      </c>
    </row>
    <row r="262" spans="2:6" s="173" customFormat="1" ht="12" x14ac:dyDescent="0.2">
      <c r="B262" s="364"/>
      <c r="C262" s="395"/>
      <c r="D262" s="378">
        <f>'  1a'!E205+'  1a'!H205</f>
        <v>100330</v>
      </c>
      <c r="E262" s="378">
        <f>'  1a'!F205+'  1a'!I205</f>
        <v>0</v>
      </c>
      <c r="F262" s="657">
        <f>E262/D262</f>
        <v>0</v>
      </c>
    </row>
    <row r="263" spans="2:6" s="173" customFormat="1" ht="12" x14ac:dyDescent="0.2">
      <c r="B263" s="364"/>
      <c r="C263" s="365"/>
      <c r="D263" s="170"/>
      <c r="E263" s="170"/>
      <c r="F263" s="335"/>
    </row>
    <row r="264" spans="2:6" s="173" customFormat="1" ht="12" x14ac:dyDescent="0.2">
      <c r="B264" s="364"/>
      <c r="C264" s="365"/>
      <c r="D264" s="170"/>
      <c r="E264" s="170"/>
      <c r="F264" s="335"/>
    </row>
    <row r="265" spans="2:6" s="173" customFormat="1" ht="12" x14ac:dyDescent="0.2">
      <c r="B265" s="364" t="s">
        <v>421</v>
      </c>
      <c r="C265" s="366" t="str">
        <f>'  1a'!D208</f>
        <v>Kölcsönök visszatérülése</v>
      </c>
      <c r="D265" s="217"/>
      <c r="E265" s="217"/>
      <c r="F265" s="335"/>
    </row>
    <row r="266" spans="2:6" s="173" customFormat="1" ht="12" x14ac:dyDescent="0.2">
      <c r="B266" s="364"/>
      <c r="C266" s="397" t="str">
        <f>'  1a'!D209</f>
        <v>Lakástámogatás törlesztő részlet</v>
      </c>
      <c r="D266" s="372">
        <f>'  1a'!E209+'  1a'!H209</f>
        <v>4000</v>
      </c>
      <c r="E266" s="372">
        <f>'  1a'!F209+'  1a'!I209</f>
        <v>0</v>
      </c>
      <c r="F266" s="371">
        <f t="shared" ref="F266:F272" si="22">E266/D266</f>
        <v>0</v>
      </c>
    </row>
    <row r="267" spans="2:6" s="167" customFormat="1" ht="12" x14ac:dyDescent="0.2">
      <c r="B267" s="367"/>
      <c r="C267" s="397" t="str">
        <f>'  1a'!D210</f>
        <v>Munkáltatói támogatás részlet</v>
      </c>
      <c r="D267" s="372">
        <f>'  1a'!E210+'  1a'!H210</f>
        <v>2000</v>
      </c>
      <c r="E267" s="372">
        <f>'  1a'!F210+'  1a'!I210</f>
        <v>0</v>
      </c>
      <c r="F267" s="371">
        <f t="shared" si="22"/>
        <v>0</v>
      </c>
    </row>
    <row r="268" spans="2:6" s="167" customFormat="1" ht="12" x14ac:dyDescent="0.2">
      <c r="B268" s="367"/>
      <c r="C268" s="397">
        <f>'  1a'!D211</f>
        <v>0</v>
      </c>
      <c r="D268" s="372">
        <f>'  1a'!E211+'  1a'!H211</f>
        <v>0</v>
      </c>
      <c r="E268" s="372">
        <f>'  1a'!F211+'  1a'!I211</f>
        <v>0</v>
      </c>
      <c r="F268" s="371" t="e">
        <f t="shared" si="22"/>
        <v>#DIV/0!</v>
      </c>
    </row>
    <row r="269" spans="2:6" s="167" customFormat="1" ht="12" x14ac:dyDescent="0.2">
      <c r="B269" s="367"/>
      <c r="C269" s="397">
        <f>'  1a'!D212</f>
        <v>0</v>
      </c>
      <c r="D269" s="372">
        <f>'  1a'!E212+'  1a'!H212</f>
        <v>0</v>
      </c>
      <c r="E269" s="372">
        <f>'  1a'!F212+'  1a'!I212</f>
        <v>0</v>
      </c>
      <c r="F269" s="371" t="e">
        <f t="shared" si="22"/>
        <v>#DIV/0!</v>
      </c>
    </row>
    <row r="270" spans="2:6" s="167" customFormat="1" ht="12" x14ac:dyDescent="0.2">
      <c r="B270" s="367"/>
      <c r="C270" s="397">
        <f>'  1a'!D213</f>
        <v>0</v>
      </c>
      <c r="D270" s="372">
        <f>'  1a'!E213+'  1a'!H213</f>
        <v>0</v>
      </c>
      <c r="E270" s="372">
        <f>'  1a'!F213+'  1a'!I213</f>
        <v>0</v>
      </c>
      <c r="F270" s="371" t="e">
        <f t="shared" si="22"/>
        <v>#DIV/0!</v>
      </c>
    </row>
    <row r="271" spans="2:6" s="167" customFormat="1" ht="12" x14ac:dyDescent="0.2">
      <c r="B271" s="367"/>
      <c r="C271" s="397">
        <f>'  1a'!D214</f>
        <v>0</v>
      </c>
      <c r="D271" s="372">
        <f>'  1a'!E214+'  1a'!H214</f>
        <v>0</v>
      </c>
      <c r="E271" s="372">
        <f>'  1a'!F214+'  1a'!I214</f>
        <v>0</v>
      </c>
      <c r="F271" s="371" t="e">
        <f t="shared" si="22"/>
        <v>#DIV/0!</v>
      </c>
    </row>
    <row r="272" spans="2:6" s="167" customFormat="1" ht="12" x14ac:dyDescent="0.2">
      <c r="B272" s="367"/>
      <c r="C272" s="397">
        <f>'  1a'!D215</f>
        <v>0</v>
      </c>
      <c r="D272" s="372">
        <f>'  1a'!E215+'  1a'!H215</f>
        <v>0</v>
      </c>
      <c r="E272" s="372">
        <f>'  1a'!F215+'  1a'!I215</f>
        <v>0</v>
      </c>
      <c r="F272" s="371" t="e">
        <f t="shared" si="22"/>
        <v>#DIV/0!</v>
      </c>
    </row>
    <row r="273" spans="2:6" s="167" customFormat="1" ht="12" x14ac:dyDescent="0.2">
      <c r="B273" s="367"/>
      <c r="C273" s="192"/>
      <c r="D273" s="378">
        <f>'  1a'!E216+'  1a'!H216</f>
        <v>6000</v>
      </c>
      <c r="E273" s="378">
        <f>'  1a'!F216+'  1a'!I216</f>
        <v>0</v>
      </c>
      <c r="F273" s="657">
        <f>E273/D273</f>
        <v>0</v>
      </c>
    </row>
    <row r="274" spans="2:6" s="167" customFormat="1" ht="12" x14ac:dyDescent="0.2">
      <c r="B274" s="367"/>
      <c r="C274" s="363"/>
      <c r="D274" s="170"/>
      <c r="E274" s="170"/>
      <c r="F274" s="335"/>
    </row>
    <row r="275" spans="2:6" s="167" customFormat="1" ht="12" x14ac:dyDescent="0.2">
      <c r="B275" s="367"/>
      <c r="F275" s="291"/>
    </row>
    <row r="276" spans="2:6" s="167" customFormat="1" ht="12" x14ac:dyDescent="0.2">
      <c r="B276" s="367"/>
      <c r="C276" s="431" t="str">
        <f>'  1a'!D219</f>
        <v>KÖLTSÉGVETÉSI BEVÉTELEK ÖSSZESEN</v>
      </c>
      <c r="D276" s="378" t="e">
        <f>'  1a'!E219+'  1a'!H219</f>
        <v>#REF!</v>
      </c>
      <c r="E276" s="378" t="e">
        <f>'  1a'!F219+'  1a'!I219</f>
        <v>#REF!</v>
      </c>
      <c r="F276" s="657" t="e">
        <f>E276/D276</f>
        <v>#REF!</v>
      </c>
    </row>
    <row r="277" spans="2:6" s="167" customFormat="1" ht="12" x14ac:dyDescent="0.2">
      <c r="B277" s="367"/>
      <c r="C277" s="431"/>
      <c r="D277" s="378"/>
      <c r="E277" s="378"/>
      <c r="F277" s="657"/>
    </row>
    <row r="278" spans="2:6" s="173" customFormat="1" ht="12" x14ac:dyDescent="0.2">
      <c r="C278" s="431" t="str">
        <f>'  1a'!D221</f>
        <v>Pénzmaradvány (Finanszírozási bevétel)</v>
      </c>
      <c r="D278" s="378">
        <f>'  1a'!E221+'  1a'!H221</f>
        <v>0</v>
      </c>
      <c r="E278" s="378">
        <f>'  1a'!F221+'  1a'!I221</f>
        <v>0</v>
      </c>
      <c r="F278" s="657" t="e">
        <f>E278/D278</f>
        <v>#DIV/0!</v>
      </c>
    </row>
    <row r="279" spans="2:6" s="173" customFormat="1" thickBot="1" x14ac:dyDescent="0.25">
      <c r="C279" s="394"/>
      <c r="D279" s="170"/>
      <c r="E279" s="170"/>
      <c r="F279" s="291"/>
    </row>
    <row r="280" spans="2:6" s="173" customFormat="1" thickBot="1" x14ac:dyDescent="0.25">
      <c r="C280" s="175" t="str">
        <f>'  1a'!D223</f>
        <v>ÖNKORMÁNYZAT ÖSSZES BEVÉTELE</v>
      </c>
      <c r="D280" s="176" t="e">
        <f>'  1a'!E223+'  1a'!H223</f>
        <v>#REF!</v>
      </c>
      <c r="E280" s="176" t="e">
        <f>'  1a'!F223+'  1a'!I223</f>
        <v>#REF!</v>
      </c>
      <c r="F280" s="654" t="e">
        <f>E280/D280</f>
        <v>#REF!</v>
      </c>
    </row>
    <row r="281" spans="2:6" s="167" customFormat="1" ht="12" x14ac:dyDescent="0.2">
      <c r="C281" s="393"/>
      <c r="D281" s="171"/>
      <c r="E281" s="171"/>
      <c r="F281" s="659"/>
    </row>
    <row r="282" spans="2:6" s="173" customFormat="1" ht="12" customHeight="1" x14ac:dyDescent="0.2">
      <c r="C282" s="192" t="str">
        <f>'  1a'!D225</f>
        <v>Önkormányzat működési kiadásai</v>
      </c>
      <c r="D282" s="433">
        <f>'  1a'!E225+'  1a'!H225</f>
        <v>2630633</v>
      </c>
      <c r="E282" s="433">
        <f>'  1a'!F225+'  1a'!I225</f>
        <v>0</v>
      </c>
      <c r="F282" s="653">
        <f>E282/D282</f>
        <v>0</v>
      </c>
    </row>
    <row r="283" spans="2:6" s="167" customFormat="1" ht="12" customHeight="1" x14ac:dyDescent="0.2">
      <c r="B283" s="365"/>
      <c r="C283" s="192" t="str">
        <f>'  1a'!D226</f>
        <v>Beruházások</v>
      </c>
      <c r="D283" s="433">
        <f>'  1a'!E226+'  1a'!H226</f>
        <v>974732</v>
      </c>
      <c r="E283" s="433">
        <f>'  1a'!F226+'  1a'!I226</f>
        <v>0</v>
      </c>
      <c r="F283" s="653">
        <f t="shared" ref="F283:F290" si="23">E283/D283</f>
        <v>0</v>
      </c>
    </row>
    <row r="284" spans="2:6" s="173" customFormat="1" ht="12" customHeight="1" x14ac:dyDescent="0.2">
      <c r="C284" s="192" t="str">
        <f>'  1a'!D227</f>
        <v>Felújítások</v>
      </c>
      <c r="D284" s="433">
        <f>'  1a'!E227+'  1a'!H227</f>
        <v>450121</v>
      </c>
      <c r="E284" s="433">
        <f>'  1a'!F227+'  1a'!I227</f>
        <v>0</v>
      </c>
      <c r="F284" s="653">
        <f t="shared" si="23"/>
        <v>0</v>
      </c>
    </row>
    <row r="285" spans="2:6" s="167" customFormat="1" ht="12" customHeight="1" x14ac:dyDescent="0.2">
      <c r="C285" s="192" t="str">
        <f>'  1a'!D228</f>
        <v>Tartalék</v>
      </c>
      <c r="D285" s="433">
        <f>'  1a'!E228+'  1a'!H228</f>
        <v>249400</v>
      </c>
      <c r="E285" s="433">
        <f>'  1a'!F228+'  1a'!I228</f>
        <v>0</v>
      </c>
      <c r="F285" s="653">
        <f t="shared" si="23"/>
        <v>0</v>
      </c>
    </row>
    <row r="286" spans="2:6" s="167" customFormat="1" ht="12" customHeight="1" x14ac:dyDescent="0.2">
      <c r="C286" s="192" t="str">
        <f>'  1a'!D229</f>
        <v>Céltartalék: fejlesztési</v>
      </c>
      <c r="D286" s="433">
        <f>'  1a'!E229+'  1a'!H229</f>
        <v>0</v>
      </c>
      <c r="E286" s="433">
        <f>'  1a'!F229+'  1a'!I229</f>
        <v>0</v>
      </c>
      <c r="F286" s="653" t="e">
        <f t="shared" si="23"/>
        <v>#DIV/0!</v>
      </c>
    </row>
    <row r="287" spans="2:6" s="167" customFormat="1" ht="12" customHeight="1" x14ac:dyDescent="0.2">
      <c r="C287" s="192" t="str">
        <f>'  1a'!D230</f>
        <v xml:space="preserve">                     működési</v>
      </c>
      <c r="D287" s="433">
        <f>'  1a'!E230+'  1a'!H230</f>
        <v>21250</v>
      </c>
      <c r="E287" s="433">
        <f>'  1a'!F230+'  1a'!I230</f>
        <v>0</v>
      </c>
      <c r="F287" s="653">
        <f t="shared" si="23"/>
        <v>0</v>
      </c>
    </row>
    <row r="288" spans="2:6" s="167" customFormat="1" ht="12" customHeight="1" x14ac:dyDescent="0.2">
      <c r="C288" s="192" t="str">
        <f>'  1a'!D231</f>
        <v>Költségvetési szervek finanszírozása</v>
      </c>
      <c r="D288" s="433">
        <f>'  1a'!E231+'  1a'!H231</f>
        <v>1881476</v>
      </c>
      <c r="E288" s="433">
        <f>'  1a'!F231+'  1a'!I231</f>
        <v>0</v>
      </c>
      <c r="F288" s="653">
        <f t="shared" si="23"/>
        <v>0</v>
      </c>
    </row>
    <row r="289" spans="1:6" s="167" customFormat="1" ht="12" customHeight="1" x14ac:dyDescent="0.2">
      <c r="C289" s="642" t="str">
        <f>'  1a'!D232</f>
        <v>KÖLTSÉGVETÉSI KIADÁSOK ÖSSZESEN</v>
      </c>
      <c r="D289" s="378">
        <f>'  1a'!E232+'  1a'!H232</f>
        <v>6207612</v>
      </c>
      <c r="E289" s="378">
        <f>'  1a'!F232+'  1a'!I232</f>
        <v>0</v>
      </c>
      <c r="F289" s="653">
        <f t="shared" si="23"/>
        <v>0</v>
      </c>
    </row>
    <row r="290" spans="1:6" s="167" customFormat="1" ht="12" customHeight="1" x14ac:dyDescent="0.2">
      <c r="C290" s="192" t="str">
        <f>'  1a'!D233</f>
        <v>Adósságszolgálat (Finanszírozási kiadás)</v>
      </c>
      <c r="D290" s="433">
        <f>'  1a'!E233+'  1a'!H233</f>
        <v>334263</v>
      </c>
      <c r="E290" s="433">
        <f>'  1a'!F233+'  1a'!I233</f>
        <v>0</v>
      </c>
      <c r="F290" s="653">
        <f t="shared" si="23"/>
        <v>0</v>
      </c>
    </row>
    <row r="291" spans="1:6" s="167" customFormat="1" ht="12.75" customHeight="1" thickBot="1" x14ac:dyDescent="0.25">
      <c r="B291" s="365"/>
      <c r="C291" s="394"/>
      <c r="D291" s="170"/>
      <c r="E291" s="170"/>
      <c r="F291" s="291"/>
    </row>
    <row r="292" spans="1:6" s="167" customFormat="1" thickBot="1" x14ac:dyDescent="0.25">
      <c r="C292" s="361" t="str">
        <f>'  1a'!D235</f>
        <v>ÖNKORMÁNYZAT ÖSSZES KIADÁSA</v>
      </c>
      <c r="D292" s="176">
        <f>'  1a'!E235+'  1a'!H235</f>
        <v>6541875</v>
      </c>
      <c r="E292" s="176">
        <f>'  1a'!F235+'  1a'!I235</f>
        <v>0</v>
      </c>
      <c r="F292" s="654">
        <f>E292/D292</f>
        <v>0</v>
      </c>
    </row>
    <row r="293" spans="1:6" s="167" customFormat="1" ht="12" x14ac:dyDescent="0.2">
      <c r="B293" s="366"/>
      <c r="C293" s="366"/>
      <c r="D293" s="171"/>
      <c r="E293" s="171"/>
      <c r="F293" s="660"/>
    </row>
    <row r="294" spans="1:6" x14ac:dyDescent="0.2">
      <c r="A294" s="167"/>
      <c r="B294" s="367"/>
      <c r="C294" s="367"/>
      <c r="D294" s="167"/>
      <c r="E294" s="170"/>
      <c r="F294" s="291"/>
    </row>
    <row r="295" spans="1:6" x14ac:dyDescent="0.2">
      <c r="A295" s="167"/>
      <c r="B295" s="167"/>
      <c r="C295" s="167"/>
      <c r="D295" s="167"/>
      <c r="E295" s="170"/>
      <c r="F295" s="291"/>
    </row>
  </sheetData>
  <mergeCells count="6">
    <mergeCell ref="F8:F9"/>
    <mergeCell ref="A1:F1"/>
    <mergeCell ref="A3:F3"/>
    <mergeCell ref="A4:F4"/>
    <mergeCell ref="A5:F5"/>
    <mergeCell ref="D7:F7"/>
  </mergeCells>
  <pageMargins left="0.51181102362204722" right="0.70866141732283472" top="0.55118110236220474" bottom="0.55118110236220474" header="0.31496062992125984" footer="0.31496062992125984"/>
  <pageSetup paperSize="9" scale="81" orientation="portrait" r:id="rId1"/>
  <rowBreaks count="2" manualBreakCount="2">
    <brk id="136" max="16383" man="1"/>
    <brk id="249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7"/>
  <sheetViews>
    <sheetView showWhiteSpace="0" view="pageLayout" zoomScaleNormal="100" zoomScaleSheetLayoutView="100" workbookViewId="0">
      <selection sqref="A1:G1"/>
    </sheetView>
  </sheetViews>
  <sheetFormatPr defaultRowHeight="12.75" x14ac:dyDescent="0.2"/>
  <cols>
    <col min="1" max="1" width="3.85546875" style="785" customWidth="1"/>
    <col min="2" max="2" width="3.28515625" style="785" customWidth="1"/>
    <col min="3" max="3" width="4.28515625" style="785" customWidth="1"/>
    <col min="4" max="4" width="66.28515625" style="785" customWidth="1"/>
    <col min="5" max="5" width="12.28515625" style="785" customWidth="1"/>
    <col min="6" max="6" width="11.140625" style="785" customWidth="1"/>
    <col min="7" max="7" width="10.5703125" style="649" customWidth="1"/>
    <col min="8" max="8" width="9.140625" style="299"/>
    <col min="9" max="16384" width="9.140625" style="132"/>
  </cols>
  <sheetData>
    <row r="1" spans="1:8" ht="15.75" x14ac:dyDescent="0.25">
      <c r="A1" s="1073" t="s">
        <v>969</v>
      </c>
      <c r="B1" s="923"/>
      <c r="C1" s="923"/>
      <c r="D1" s="923"/>
      <c r="E1" s="923"/>
      <c r="F1" s="923"/>
      <c r="G1" s="923"/>
    </row>
    <row r="2" spans="1:8" ht="6" customHeight="1" x14ac:dyDescent="0.2">
      <c r="A2" s="777"/>
      <c r="B2" s="777"/>
      <c r="C2" s="777"/>
      <c r="D2" s="777"/>
      <c r="E2" s="777"/>
      <c r="F2" s="777"/>
    </row>
    <row r="3" spans="1:8" ht="15.75" x14ac:dyDescent="0.25">
      <c r="A3" s="924" t="s">
        <v>936</v>
      </c>
      <c r="B3" s="924"/>
      <c r="C3" s="924"/>
      <c r="D3" s="924"/>
      <c r="E3" s="924"/>
      <c r="F3" s="924"/>
      <c r="G3" s="924"/>
    </row>
    <row r="4" spans="1:8" ht="15.75" x14ac:dyDescent="0.25">
      <c r="A4" s="924" t="str">
        <f>'1'!A3:K3</f>
        <v>2018. ÉV</v>
      </c>
      <c r="B4" s="932"/>
      <c r="C4" s="932"/>
      <c r="D4" s="932"/>
      <c r="E4" s="932"/>
      <c r="F4" s="932"/>
      <c r="G4" s="932"/>
    </row>
    <row r="5" spans="1:8" x14ac:dyDescent="0.2">
      <c r="A5" s="933" t="s">
        <v>871</v>
      </c>
      <c r="B5" s="933"/>
      <c r="C5" s="933"/>
      <c r="D5" s="933"/>
      <c r="E5" s="933"/>
      <c r="F5" s="933"/>
      <c r="G5" s="933"/>
    </row>
    <row r="6" spans="1:8" x14ac:dyDescent="0.2">
      <c r="A6" s="778"/>
      <c r="B6" s="778"/>
      <c r="C6" s="778"/>
      <c r="D6" s="778"/>
      <c r="E6" s="778"/>
      <c r="F6" s="778"/>
    </row>
    <row r="7" spans="1:8" x14ac:dyDescent="0.2">
      <c r="A7" s="778"/>
      <c r="B7" s="778"/>
      <c r="C7" s="778"/>
      <c r="D7" s="778"/>
      <c r="E7" s="778"/>
      <c r="F7" s="778"/>
    </row>
    <row r="8" spans="1:8" s="169" customFormat="1" ht="12" x14ac:dyDescent="0.2">
      <c r="A8" s="678"/>
      <c r="B8" s="678"/>
      <c r="C8" s="678"/>
      <c r="D8" s="678"/>
      <c r="E8" s="679" t="str">
        <f>'1a'!H8</f>
        <v>2018. évi</v>
      </c>
      <c r="F8" s="679" t="str">
        <f>'1a'!I8</f>
        <v>2018. évi</v>
      </c>
      <c r="G8" s="931" t="s">
        <v>334</v>
      </c>
      <c r="H8" s="217"/>
    </row>
    <row r="9" spans="1:8" s="169" customFormat="1" ht="12" x14ac:dyDescent="0.2">
      <c r="A9" s="678"/>
      <c r="B9" s="678"/>
      <c r="C9" s="678"/>
      <c r="D9" s="678"/>
      <c r="E9" s="679" t="s">
        <v>24</v>
      </c>
      <c r="F9" s="679" t="s">
        <v>24</v>
      </c>
      <c r="G9" s="931"/>
      <c r="H9" s="217"/>
    </row>
    <row r="10" spans="1:8" s="169" customFormat="1" ht="12" x14ac:dyDescent="0.2">
      <c r="A10" s="779" t="s">
        <v>428</v>
      </c>
      <c r="B10" s="733" t="s">
        <v>778</v>
      </c>
      <c r="C10" s="733"/>
      <c r="D10" s="745"/>
      <c r="E10" s="746">
        <f>'1a'!H10+'1a'!E10</f>
        <v>32109510</v>
      </c>
      <c r="F10" s="746">
        <f>'1a'!F10+'1a'!I10</f>
        <v>32357160</v>
      </c>
      <c r="G10" s="747">
        <f>F10/E10</f>
        <v>1.007712668302942</v>
      </c>
      <c r="H10" s="217"/>
    </row>
    <row r="11" spans="1:8" s="169" customFormat="1" ht="12" x14ac:dyDescent="0.2">
      <c r="A11" s="168"/>
      <c r="B11" s="429"/>
      <c r="C11" s="429"/>
      <c r="D11" s="678"/>
      <c r="E11" s="228"/>
      <c r="F11" s="228"/>
      <c r="G11" s="650"/>
      <c r="H11" s="217"/>
    </row>
    <row r="12" spans="1:8" s="169" customFormat="1" ht="12" x14ac:dyDescent="0.2">
      <c r="A12" s="805"/>
      <c r="B12" s="793" t="s">
        <v>245</v>
      </c>
      <c r="C12" s="794" t="s">
        <v>779</v>
      </c>
      <c r="D12" s="795"/>
      <c r="E12" s="798">
        <f>'1a'!H12+'1a'!E12</f>
        <v>23149510</v>
      </c>
      <c r="F12" s="798">
        <f>'1a'!F12+'1a'!I12</f>
        <v>23397160</v>
      </c>
      <c r="G12" s="797">
        <f>F12/E12</f>
        <v>1.010697850624052</v>
      </c>
      <c r="H12" s="217"/>
    </row>
    <row r="13" spans="1:8" s="169" customFormat="1" ht="12" x14ac:dyDescent="0.2">
      <c r="B13" s="168"/>
      <c r="C13" s="429"/>
      <c r="D13" s="678"/>
      <c r="E13" s="228"/>
      <c r="F13" s="228"/>
      <c r="G13" s="650"/>
      <c r="H13" s="217"/>
    </row>
    <row r="14" spans="1:8" s="169" customFormat="1" ht="12" x14ac:dyDescent="0.2">
      <c r="A14" s="168"/>
      <c r="B14" s="168"/>
      <c r="C14" s="168" t="s">
        <v>720</v>
      </c>
      <c r="D14" s="429" t="str">
        <f>'1a'!D14</f>
        <v>Helyi önkormányzatok működésének általános támogatása (B111)</v>
      </c>
      <c r="E14" s="171">
        <f>'1a'!H14+'1a'!E14</f>
        <v>14837330</v>
      </c>
      <c r="F14" s="171">
        <f>'1a'!F14+'1a'!I14</f>
        <v>14837330</v>
      </c>
      <c r="G14" s="650">
        <f>F14/E14</f>
        <v>1</v>
      </c>
      <c r="H14" s="217"/>
    </row>
    <row r="15" spans="1:8" s="169" customFormat="1" ht="12" x14ac:dyDescent="0.2">
      <c r="A15" s="168"/>
      <c r="B15" s="168"/>
      <c r="C15" s="168"/>
      <c r="D15" s="694" t="str">
        <f>'1a'!D15</f>
        <v>Települési önkormányzatok működési támogatása</v>
      </c>
      <c r="E15" s="217">
        <f>'1a'!H15+'1a'!E15</f>
        <v>13828230</v>
      </c>
      <c r="F15" s="217">
        <f>'1a'!F15+'1a'!I15</f>
        <v>13828230</v>
      </c>
      <c r="G15" s="649">
        <f>F15/E15</f>
        <v>1</v>
      </c>
      <c r="H15" s="217"/>
    </row>
    <row r="16" spans="1:8" s="169" customFormat="1" ht="12" x14ac:dyDescent="0.2">
      <c r="A16" s="168"/>
      <c r="B16" s="168"/>
      <c r="C16" s="168"/>
      <c r="D16" s="694" t="str">
        <f>'1a'!D16</f>
        <v>Polgármesteri illetmény támogatása</v>
      </c>
      <c r="E16" s="230">
        <f>'1a'!H16+'1a'!E16</f>
        <v>1009100</v>
      </c>
      <c r="F16" s="230">
        <f>'1a'!F16+'1a'!I16</f>
        <v>1009100</v>
      </c>
      <c r="G16" s="649">
        <v>0</v>
      </c>
      <c r="H16" s="217"/>
    </row>
    <row r="17" spans="1:8" s="169" customFormat="1" ht="12" x14ac:dyDescent="0.2">
      <c r="A17" s="168"/>
      <c r="B17" s="168"/>
      <c r="C17" s="168"/>
      <c r="D17" s="694"/>
      <c r="E17" s="228"/>
      <c r="F17" s="228"/>
      <c r="G17" s="649"/>
      <c r="H17" s="217"/>
    </row>
    <row r="18" spans="1:8" s="169" customFormat="1" ht="12" x14ac:dyDescent="0.2">
      <c r="A18" s="168"/>
      <c r="B18" s="168"/>
      <c r="C18" s="168" t="s">
        <v>721</v>
      </c>
      <c r="D18" s="429" t="str">
        <f>'1a'!D18</f>
        <v>Települési önkormányzatok egyes köznevelési feladatainak támogatása (B112)</v>
      </c>
      <c r="E18" s="228">
        <f>'1a'!H18+'1a'!E18</f>
        <v>0</v>
      </c>
      <c r="F18" s="228">
        <f>'1a'!F18+'1a'!I18</f>
        <v>0</v>
      </c>
      <c r="G18" s="650">
        <v>0</v>
      </c>
      <c r="H18" s="217"/>
    </row>
    <row r="19" spans="1:8" s="169" customFormat="1" ht="12" x14ac:dyDescent="0.2">
      <c r="A19" s="168"/>
      <c r="B19" s="168"/>
      <c r="C19" s="168"/>
      <c r="D19" s="694">
        <f>'1a'!D19</f>
        <v>0</v>
      </c>
      <c r="E19" s="230">
        <f>'1a'!H19+'1a'!E19</f>
        <v>0</v>
      </c>
      <c r="F19" s="230">
        <f>'1a'!F19+'1a'!I19</f>
        <v>0</v>
      </c>
      <c r="G19" s="649">
        <v>0</v>
      </c>
      <c r="H19" s="217"/>
    </row>
    <row r="20" spans="1:8" s="169" customFormat="1" ht="12" x14ac:dyDescent="0.2">
      <c r="C20" s="168"/>
      <c r="D20" s="694"/>
      <c r="E20" s="230"/>
      <c r="F20" s="230"/>
      <c r="G20" s="748"/>
      <c r="H20" s="217"/>
    </row>
    <row r="21" spans="1:8" s="169" customFormat="1" ht="12" x14ac:dyDescent="0.2">
      <c r="A21" s="168"/>
      <c r="B21" s="168"/>
      <c r="C21" s="168" t="s">
        <v>723</v>
      </c>
      <c r="D21" s="429" t="str">
        <f>'1a'!D21</f>
        <v>Települési önkormányzatok szociális és gyermekjóléti feladatainak támogatása (B113)</v>
      </c>
      <c r="E21" s="228">
        <f>'1a'!H21+'1a'!E21</f>
        <v>6512180</v>
      </c>
      <c r="F21" s="228">
        <f>'1a'!F21+'1a'!I21</f>
        <v>6512180</v>
      </c>
      <c r="G21" s="736">
        <f>F21/E21</f>
        <v>1</v>
      </c>
      <c r="H21" s="217"/>
    </row>
    <row r="22" spans="1:8" s="169" customFormat="1" ht="12" x14ac:dyDescent="0.2">
      <c r="D22" s="694" t="str">
        <f>'1a'!D22</f>
        <v>Települési önkormányzatok szociális feladatainak egyéb támogatása</v>
      </c>
      <c r="E22" s="230">
        <f>'1a'!H22+'1a'!E22</f>
        <v>3256000</v>
      </c>
      <c r="F22" s="230">
        <f>'1a'!F22+'1a'!I22</f>
        <v>3256000</v>
      </c>
      <c r="G22" s="748">
        <f>F22/E22</f>
        <v>1</v>
      </c>
      <c r="H22" s="217"/>
    </row>
    <row r="23" spans="1:8" s="169" customFormat="1" ht="12" x14ac:dyDescent="0.2">
      <c r="D23" s="694" t="str">
        <f>'1a'!D23</f>
        <v>Rászoruló gyermekek szünidei étkeztetésének támogatása</v>
      </c>
      <c r="E23" s="230">
        <f>'1a'!H23+'1a'!E23</f>
        <v>156180</v>
      </c>
      <c r="F23" s="230">
        <f>'1a'!F23+'1a'!I23</f>
        <v>156180</v>
      </c>
      <c r="G23" s="748">
        <f t="shared" ref="G23" si="0">F23/E23</f>
        <v>1</v>
      </c>
      <c r="H23" s="217"/>
    </row>
    <row r="24" spans="1:8" s="169" customFormat="1" ht="12" x14ac:dyDescent="0.2">
      <c r="D24" s="694"/>
      <c r="E24" s="228"/>
      <c r="F24" s="228"/>
      <c r="G24" s="736"/>
      <c r="H24" s="217"/>
    </row>
    <row r="25" spans="1:8" s="169" customFormat="1" ht="12" x14ac:dyDescent="0.2">
      <c r="A25" s="168"/>
      <c r="B25" s="168"/>
      <c r="C25" s="168" t="s">
        <v>724</v>
      </c>
      <c r="D25" s="429" t="str">
        <f>'1a'!D26</f>
        <v>Települési önkormányzatok kulturális feladatainak támogatása (B114)</v>
      </c>
      <c r="E25" s="228">
        <f>'1a'!H26+'1a'!E26</f>
        <v>1800000</v>
      </c>
      <c r="F25" s="228">
        <f>'1a'!F26+'1a'!I26</f>
        <v>1800000</v>
      </c>
      <c r="G25" s="736">
        <f>F25/E25</f>
        <v>1</v>
      </c>
      <c r="H25" s="217"/>
    </row>
    <row r="26" spans="1:8" s="169" customFormat="1" ht="12" x14ac:dyDescent="0.2">
      <c r="D26" s="694" t="str">
        <f>'1a'!D27</f>
        <v>Könyvtári, közművelődési és múzeumi feladatok támogatása</v>
      </c>
      <c r="E26" s="230">
        <f>'1a'!H27+'1a'!E27</f>
        <v>1800000</v>
      </c>
      <c r="F26" s="230">
        <f>'1a'!F27+'1a'!I27</f>
        <v>1800000</v>
      </c>
      <c r="G26" s="748">
        <f>F26/E26</f>
        <v>1</v>
      </c>
      <c r="H26" s="217"/>
    </row>
    <row r="27" spans="1:8" s="169" customFormat="1" ht="12" x14ac:dyDescent="0.2">
      <c r="D27" s="694"/>
      <c r="E27" s="228"/>
      <c r="F27" s="228"/>
      <c r="G27" s="736"/>
      <c r="H27" s="217"/>
    </row>
    <row r="28" spans="1:8" s="169" customFormat="1" ht="12" x14ac:dyDescent="0.2">
      <c r="A28" s="168"/>
      <c r="B28" s="168"/>
      <c r="C28" s="168" t="s">
        <v>725</v>
      </c>
      <c r="D28" s="429" t="str">
        <f>'1a'!D29</f>
        <v>Működési célú költségvetési támogatások és kiegészítő támogatások (B115)</v>
      </c>
      <c r="E28" s="228">
        <f>'1a'!H29+'1a'!E29</f>
        <v>0</v>
      </c>
      <c r="F28" s="228">
        <f>'1a'!F29+'1a'!I29</f>
        <v>247650</v>
      </c>
      <c r="G28" s="736">
        <v>0</v>
      </c>
      <c r="H28" s="217"/>
    </row>
    <row r="29" spans="1:8" s="169" customFormat="1" ht="12" x14ac:dyDescent="0.2">
      <c r="A29" s="168"/>
      <c r="B29" s="168"/>
      <c r="C29" s="168"/>
      <c r="D29" s="694"/>
      <c r="E29" s="230"/>
      <c r="F29" s="230"/>
      <c r="G29" s="748"/>
      <c r="H29" s="217"/>
    </row>
    <row r="30" spans="1:8" s="169" customFormat="1" ht="12" x14ac:dyDescent="0.2">
      <c r="A30" s="168"/>
      <c r="B30" s="168"/>
      <c r="C30" s="168" t="s">
        <v>726</v>
      </c>
      <c r="D30" s="429" t="s">
        <v>846</v>
      </c>
      <c r="E30" s="228">
        <f>'1a'!H31+'1a'!E31</f>
        <v>0</v>
      </c>
      <c r="F30" s="228">
        <f>'1a'!F31+'1a'!I31</f>
        <v>0</v>
      </c>
      <c r="G30" s="736">
        <v>0</v>
      </c>
      <c r="H30" s="217"/>
    </row>
    <row r="31" spans="1:8" s="169" customFormat="1" ht="12" x14ac:dyDescent="0.2">
      <c r="A31" s="168"/>
      <c r="B31" s="168"/>
      <c r="C31" s="168"/>
      <c r="D31" s="694"/>
      <c r="E31" s="230"/>
      <c r="F31" s="230"/>
      <c r="G31" s="748"/>
      <c r="H31" s="217"/>
    </row>
    <row r="32" spans="1:8" s="169" customFormat="1" ht="12" x14ac:dyDescent="0.2">
      <c r="A32" s="805"/>
      <c r="B32" s="793" t="s">
        <v>248</v>
      </c>
      <c r="C32" s="793" t="s">
        <v>784</v>
      </c>
      <c r="D32" s="794"/>
      <c r="E32" s="798">
        <f>'1a'!H33+'1a'!E33</f>
        <v>8960000</v>
      </c>
      <c r="F32" s="798">
        <f>'1a'!I33+'1a'!F33</f>
        <v>8960000</v>
      </c>
      <c r="G32" s="799">
        <f>F32/E32</f>
        <v>1</v>
      </c>
      <c r="H32" s="217"/>
    </row>
    <row r="33" spans="1:8" s="169" customFormat="1" ht="12" x14ac:dyDescent="0.2">
      <c r="D33" s="735" t="str">
        <f>'1a'!D34</f>
        <v>Közfoglalkoztatás START  /2017.03.01-2018.02.28/</v>
      </c>
      <c r="E33" s="230">
        <f>'1a'!H34+'1a'!E34</f>
        <v>2190000</v>
      </c>
      <c r="F33" s="230">
        <f>'1a'!F34+'1a'!I34</f>
        <v>2190000</v>
      </c>
      <c r="G33" s="748">
        <f>F33/E33</f>
        <v>1</v>
      </c>
      <c r="H33" s="217"/>
    </row>
    <row r="34" spans="1:8" s="169" customFormat="1" ht="12" x14ac:dyDescent="0.2">
      <c r="D34" s="735" t="str">
        <f>'1a'!D35</f>
        <v>Közfoglalkoztatás START  /2018.03.01-2019.02.28/</v>
      </c>
      <c r="E34" s="230">
        <f>'1a'!H35+'1a'!E35</f>
        <v>6770000</v>
      </c>
      <c r="F34" s="230">
        <f>'1a'!F35+'1a'!I35</f>
        <v>6770000</v>
      </c>
      <c r="G34" s="748">
        <v>0</v>
      </c>
      <c r="H34" s="217"/>
    </row>
    <row r="35" spans="1:8" s="169" customFormat="1" ht="12" x14ac:dyDescent="0.2">
      <c r="D35" s="735"/>
      <c r="E35" s="230"/>
      <c r="F35" s="230"/>
      <c r="G35" s="748"/>
      <c r="H35" s="217"/>
    </row>
    <row r="36" spans="1:8" s="169" customFormat="1" ht="12" x14ac:dyDescent="0.2">
      <c r="A36" s="779" t="s">
        <v>669</v>
      </c>
      <c r="B36" s="733" t="s">
        <v>785</v>
      </c>
      <c r="C36" s="733"/>
      <c r="D36" s="745"/>
      <c r="E36" s="746">
        <f>'1a'!H37+'1a'!E37</f>
        <v>50877000</v>
      </c>
      <c r="F36" s="746">
        <f>'1a'!F37+'1a'!I37</f>
        <v>61247000</v>
      </c>
      <c r="G36" s="747">
        <v>0</v>
      </c>
      <c r="H36" s="217"/>
    </row>
    <row r="37" spans="1:8" s="169" customFormat="1" ht="12" x14ac:dyDescent="0.2">
      <c r="A37" s="168"/>
      <c r="B37" s="429"/>
      <c r="C37" s="429"/>
      <c r="D37" s="678"/>
      <c r="E37" s="228"/>
      <c r="F37" s="228"/>
      <c r="G37" s="736"/>
      <c r="H37" s="217"/>
    </row>
    <row r="38" spans="1:8" s="169" customFormat="1" ht="12" x14ac:dyDescent="0.2">
      <c r="A38" s="805"/>
      <c r="B38" s="793" t="s">
        <v>245</v>
      </c>
      <c r="C38" s="794" t="s">
        <v>786</v>
      </c>
      <c r="D38" s="795"/>
      <c r="E38" s="798">
        <f>'1a'!H39+'1a'!E39</f>
        <v>46526000</v>
      </c>
      <c r="F38" s="798">
        <f>'1a'!F39+'1a'!I39</f>
        <v>56896000</v>
      </c>
      <c r="G38" s="799">
        <v>0</v>
      </c>
      <c r="H38" s="217"/>
    </row>
    <row r="39" spans="1:8" s="169" customFormat="1" ht="12" x14ac:dyDescent="0.2">
      <c r="A39" s="168"/>
      <c r="B39" s="168"/>
      <c r="C39" s="168"/>
      <c r="D39" s="735" t="str">
        <f>'1a'!D40</f>
        <v>Vis maior támogatás</v>
      </c>
      <c r="E39" s="230">
        <f>'1a'!E40+'1a'!H40</f>
        <v>13613000</v>
      </c>
      <c r="F39" s="900">
        <f>'1a'!F40</f>
        <v>13613000</v>
      </c>
      <c r="G39" s="748">
        <v>0</v>
      </c>
      <c r="H39" s="217"/>
    </row>
    <row r="40" spans="1:8" s="169" customFormat="1" ht="12" x14ac:dyDescent="0.2">
      <c r="A40" s="168"/>
      <c r="B40" s="168"/>
      <c r="C40" s="168"/>
      <c r="D40" s="735" t="str">
        <f>'1a'!D41</f>
        <v>Adósságkonszolidáció</v>
      </c>
      <c r="E40" s="230">
        <f>'1a'!E41+'1a'!H41</f>
        <v>0</v>
      </c>
      <c r="F40" s="900">
        <f>'1a'!F41</f>
        <v>0</v>
      </c>
      <c r="G40" s="748">
        <v>0</v>
      </c>
      <c r="H40" s="217"/>
    </row>
    <row r="41" spans="1:8" s="169" customFormat="1" ht="12" x14ac:dyDescent="0.2">
      <c r="A41" s="168"/>
      <c r="B41" s="168"/>
      <c r="C41" s="168"/>
      <c r="D41" s="735" t="str">
        <f>'1a'!D42</f>
        <v>EFOP/Az egész életen át tartó tanuláshoz hozzáférés</v>
      </c>
      <c r="E41" s="230">
        <f>'1a'!E42+'1a'!H42</f>
        <v>18403000</v>
      </c>
      <c r="F41" s="230">
        <f>'1a'!F42</f>
        <v>18403000</v>
      </c>
      <c r="G41" s="748">
        <v>1</v>
      </c>
      <c r="H41" s="217"/>
    </row>
    <row r="42" spans="1:8" s="169" customFormat="1" ht="12" x14ac:dyDescent="0.2">
      <c r="A42" s="168"/>
      <c r="B42" s="168"/>
      <c r="C42" s="168"/>
      <c r="D42" s="735" t="str">
        <f>'1a'!D43</f>
        <v>EFOP/ Közösen a jövőnkért komplex program a humán közfoglalkoztatók fejlesztésére</v>
      </c>
      <c r="E42" s="230">
        <f>'1a'!E43+'1a'!H43</f>
        <v>14510000</v>
      </c>
      <c r="F42" s="230">
        <f>'1a'!F43</f>
        <v>14510000</v>
      </c>
      <c r="G42" s="748">
        <v>2</v>
      </c>
      <c r="H42" s="217"/>
    </row>
    <row r="43" spans="1:8" s="169" customFormat="1" ht="12" x14ac:dyDescent="0.2">
      <c r="A43" s="168"/>
      <c r="B43" s="168"/>
      <c r="C43" s="168"/>
      <c r="D43" s="735" t="str">
        <f>'1a'!D44</f>
        <v>Orvosi rendelő felújítása BM-pályázat</v>
      </c>
      <c r="E43" s="230">
        <f>'1a'!E44+'1a'!H44</f>
        <v>10370000</v>
      </c>
      <c r="F43" s="230">
        <f>'1a'!F44</f>
        <v>10370000</v>
      </c>
      <c r="G43" s="748">
        <v>3</v>
      </c>
      <c r="H43" s="217"/>
    </row>
    <row r="44" spans="1:8" s="169" customFormat="1" ht="12" x14ac:dyDescent="0.2">
      <c r="A44" s="168"/>
      <c r="B44" s="168"/>
      <c r="C44" s="168"/>
      <c r="D44" s="694"/>
      <c r="E44" s="228"/>
      <c r="F44" s="228"/>
      <c r="G44" s="736"/>
      <c r="H44" s="217"/>
    </row>
    <row r="45" spans="1:8" s="169" customFormat="1" ht="12" x14ac:dyDescent="0.2">
      <c r="A45" s="805"/>
      <c r="B45" s="793" t="s">
        <v>248</v>
      </c>
      <c r="C45" s="794" t="s">
        <v>787</v>
      </c>
      <c r="D45" s="795"/>
      <c r="E45" s="798">
        <f>'1a'!H46+'1a'!E46</f>
        <v>4351000</v>
      </c>
      <c r="F45" s="804">
        <f>'1a'!F46+'1a'!I46</f>
        <v>4351000</v>
      </c>
      <c r="G45" s="799">
        <v>0</v>
      </c>
      <c r="H45" s="217"/>
    </row>
    <row r="46" spans="1:8" s="169" customFormat="1" ht="12" x14ac:dyDescent="0.2">
      <c r="A46" s="168"/>
      <c r="B46" s="168"/>
      <c r="C46" s="168"/>
      <c r="D46" s="694"/>
      <c r="E46" s="228"/>
      <c r="F46" s="228"/>
      <c r="G46" s="736"/>
      <c r="H46" s="217"/>
    </row>
    <row r="47" spans="1:8" s="169" customFormat="1" ht="12" x14ac:dyDescent="0.2">
      <c r="A47" s="779" t="s">
        <v>672</v>
      </c>
      <c r="B47" s="733" t="s">
        <v>788</v>
      </c>
      <c r="C47" s="733"/>
      <c r="D47" s="745"/>
      <c r="E47" s="746">
        <f>'1a'!H49+'1a'!E49</f>
        <v>9007000</v>
      </c>
      <c r="F47" s="746">
        <f>'1a'!F49+'1a'!I49</f>
        <v>9007000</v>
      </c>
      <c r="G47" s="747">
        <f>F47/E47</f>
        <v>1</v>
      </c>
      <c r="H47" s="217"/>
    </row>
    <row r="48" spans="1:8" s="169" customFormat="1" ht="12" x14ac:dyDescent="0.2">
      <c r="A48" s="168"/>
      <c r="B48" s="429"/>
      <c r="C48" s="429"/>
      <c r="D48" s="678"/>
      <c r="E48" s="228"/>
      <c r="F48" s="228"/>
      <c r="G48" s="650"/>
      <c r="H48" s="217"/>
    </row>
    <row r="49" spans="1:8" s="169" customFormat="1" ht="12" x14ac:dyDescent="0.2">
      <c r="A49" s="805"/>
      <c r="B49" s="793" t="s">
        <v>245</v>
      </c>
      <c r="C49" s="794" t="s">
        <v>789</v>
      </c>
      <c r="D49" s="795"/>
      <c r="E49" s="798">
        <f>'1a'!H51+'1a'!E51</f>
        <v>0</v>
      </c>
      <c r="F49" s="798">
        <f>'1a'!F51+'1a'!I51</f>
        <v>0</v>
      </c>
      <c r="G49" s="797">
        <v>0</v>
      </c>
      <c r="H49" s="217"/>
    </row>
    <row r="50" spans="1:8" s="169" customFormat="1" ht="12" x14ac:dyDescent="0.2">
      <c r="A50" s="780"/>
      <c r="B50" s="780"/>
      <c r="C50" s="780" t="s">
        <v>720</v>
      </c>
      <c r="D50" s="429" t="str">
        <f>'1a'!D52</f>
        <v>Magánszemélyek jövedelemadói (B311)</v>
      </c>
      <c r="E50" s="228">
        <f>'1a'!H52+'1a'!E52</f>
        <v>0</v>
      </c>
      <c r="F50" s="228">
        <f>'1a'!F52+'1a'!I52</f>
        <v>0</v>
      </c>
      <c r="G50" s="650">
        <v>0</v>
      </c>
      <c r="H50" s="217"/>
    </row>
    <row r="51" spans="1:8" s="169" customFormat="1" ht="12" x14ac:dyDescent="0.2">
      <c r="A51" s="168"/>
      <c r="B51" s="168"/>
      <c r="C51" s="168"/>
      <c r="D51" s="174"/>
      <c r="E51" s="230"/>
      <c r="F51" s="230"/>
      <c r="G51" s="649"/>
      <c r="H51" s="217"/>
    </row>
    <row r="52" spans="1:8" s="169" customFormat="1" ht="12" x14ac:dyDescent="0.2">
      <c r="A52" s="168"/>
      <c r="B52" s="168"/>
      <c r="C52" s="168"/>
      <c r="D52" s="174"/>
      <c r="E52" s="228"/>
      <c r="F52" s="228"/>
      <c r="G52" s="650"/>
      <c r="H52" s="217"/>
    </row>
    <row r="53" spans="1:8" s="169" customFormat="1" ht="12" x14ac:dyDescent="0.2">
      <c r="A53" s="805"/>
      <c r="B53" s="793" t="s">
        <v>248</v>
      </c>
      <c r="C53" s="794" t="s">
        <v>791</v>
      </c>
      <c r="D53" s="795"/>
      <c r="E53" s="798">
        <f>'1a'!H55+'1a'!E55</f>
        <v>5450000</v>
      </c>
      <c r="F53" s="798">
        <f>'1a'!F55+'1a'!I55</f>
        <v>5450000</v>
      </c>
      <c r="G53" s="797">
        <f>F53/E53</f>
        <v>1</v>
      </c>
      <c r="H53" s="217"/>
    </row>
    <row r="54" spans="1:8" s="169" customFormat="1" ht="12" x14ac:dyDescent="0.2">
      <c r="A54" s="168"/>
      <c r="B54" s="168"/>
      <c r="C54" s="168"/>
      <c r="D54" s="174" t="str">
        <f>'1a'!D56</f>
        <v>Magánszemélyek kommunális adója</v>
      </c>
      <c r="E54" s="230">
        <f>'1a'!H56+'1a'!E56</f>
        <v>2820000</v>
      </c>
      <c r="F54" s="230">
        <f>'1a'!F56+'1a'!I56</f>
        <v>2820000</v>
      </c>
      <c r="G54" s="649">
        <f>F54/E54</f>
        <v>1</v>
      </c>
      <c r="H54" s="217"/>
    </row>
    <row r="55" spans="1:8" s="169" customFormat="1" ht="12" x14ac:dyDescent="0.2">
      <c r="A55" s="168"/>
      <c r="B55" s="168"/>
      <c r="C55" s="168"/>
      <c r="D55" s="174" t="str">
        <f>'1a'!D57</f>
        <v>Telekadó</v>
      </c>
      <c r="E55" s="230">
        <f>'1a'!H57+'1a'!E57</f>
        <v>1050000</v>
      </c>
      <c r="F55" s="230">
        <f>'1a'!F57+'1a'!I57</f>
        <v>1050000</v>
      </c>
      <c r="G55" s="649">
        <f>F55/E55</f>
        <v>1</v>
      </c>
      <c r="H55" s="217"/>
    </row>
    <row r="56" spans="1:8" s="169" customFormat="1" ht="12" x14ac:dyDescent="0.2">
      <c r="A56" s="168"/>
      <c r="B56" s="168"/>
      <c r="C56" s="168"/>
      <c r="D56" s="174" t="str">
        <f>'1a'!D58</f>
        <v>Építményadó</v>
      </c>
      <c r="E56" s="228"/>
      <c r="F56" s="228"/>
      <c r="G56" s="650"/>
      <c r="H56" s="217"/>
    </row>
    <row r="57" spans="1:8" s="169" customFormat="1" ht="12" x14ac:dyDescent="0.2">
      <c r="A57" s="168"/>
      <c r="B57" s="168"/>
      <c r="C57" s="168"/>
      <c r="D57" s="174"/>
      <c r="E57" s="228"/>
      <c r="F57" s="228"/>
      <c r="G57" s="650"/>
      <c r="H57" s="217"/>
    </row>
    <row r="58" spans="1:8" s="169" customFormat="1" ht="12" x14ac:dyDescent="0.2">
      <c r="A58" s="805"/>
      <c r="B58" s="793" t="s">
        <v>252</v>
      </c>
      <c r="C58" s="794" t="s">
        <v>792</v>
      </c>
      <c r="D58" s="795"/>
      <c r="E58" s="798">
        <f>'1a'!H60+'1a'!E60</f>
        <v>3495000</v>
      </c>
      <c r="F58" s="798">
        <f>'1a'!F60+'1a'!I60</f>
        <v>3495000</v>
      </c>
      <c r="G58" s="797">
        <f>F58/E58</f>
        <v>1</v>
      </c>
      <c r="H58" s="217"/>
    </row>
    <row r="59" spans="1:8" s="169" customFormat="1" ht="12" x14ac:dyDescent="0.2">
      <c r="B59" s="168"/>
      <c r="C59" s="429"/>
      <c r="D59" s="678"/>
      <c r="E59" s="228"/>
      <c r="F59" s="228"/>
      <c r="G59" s="650"/>
      <c r="H59" s="217"/>
    </row>
    <row r="60" spans="1:8" s="169" customFormat="1" ht="12" x14ac:dyDescent="0.2">
      <c r="A60" s="780"/>
      <c r="B60" s="780"/>
      <c r="C60" s="780" t="s">
        <v>720</v>
      </c>
      <c r="D60" s="429" t="str">
        <f>'1a'!D62</f>
        <v>Értékesítési és forgalmi adók (B351)</v>
      </c>
      <c r="E60" s="228">
        <f>'1a'!H62+'1a'!E62</f>
        <v>2910000</v>
      </c>
      <c r="F60" s="228">
        <f>'1a'!F62+'1a'!I62</f>
        <v>2910000</v>
      </c>
      <c r="G60" s="650">
        <f>F60/E60</f>
        <v>1</v>
      </c>
      <c r="H60" s="217"/>
    </row>
    <row r="61" spans="1:8" s="169" customFormat="1" ht="12" x14ac:dyDescent="0.2">
      <c r="A61" s="168"/>
      <c r="B61" s="168"/>
      <c r="C61" s="168"/>
      <c r="D61" s="174" t="str">
        <f>'1a'!D63</f>
        <v>Iparűzési adó</v>
      </c>
      <c r="E61" s="230">
        <f>'1a'!H63+'1a'!E63</f>
        <v>2910000</v>
      </c>
      <c r="F61" s="230">
        <f>'1a'!F63+'1a'!I63</f>
        <v>2910000</v>
      </c>
      <c r="G61" s="649">
        <f>F61/E61</f>
        <v>1</v>
      </c>
      <c r="H61" s="217"/>
    </row>
    <row r="62" spans="1:8" s="169" customFormat="1" ht="12" x14ac:dyDescent="0.2">
      <c r="A62" s="168"/>
      <c r="B62" s="168"/>
      <c r="C62" s="168"/>
      <c r="D62" s="174"/>
      <c r="E62" s="228"/>
      <c r="F62" s="228"/>
      <c r="G62" s="650"/>
      <c r="H62" s="217"/>
    </row>
    <row r="63" spans="1:8" s="169" customFormat="1" ht="12" x14ac:dyDescent="0.2">
      <c r="A63" s="780"/>
      <c r="B63" s="780"/>
      <c r="C63" s="780" t="s">
        <v>721</v>
      </c>
      <c r="D63" s="429" t="str">
        <f>'1a'!D65</f>
        <v>Gépjárműadók (B354)</v>
      </c>
      <c r="E63" s="228">
        <f>'1a'!H65+'1a'!E65</f>
        <v>585000</v>
      </c>
      <c r="F63" s="228">
        <f>'1a'!F65+'1a'!I65</f>
        <v>585000</v>
      </c>
      <c r="G63" s="650">
        <f>F63/E63</f>
        <v>1</v>
      </c>
      <c r="H63" s="217"/>
    </row>
    <row r="64" spans="1:8" s="169" customFormat="1" ht="12" x14ac:dyDescent="0.2">
      <c r="A64" s="168"/>
      <c r="B64" s="168"/>
      <c r="C64" s="168"/>
      <c r="D64" s="174" t="str">
        <f>'1a'!D66</f>
        <v>Gépjárműadó /helyi önkormányzatot megillető rész/</v>
      </c>
      <c r="E64" s="230">
        <f>'1a'!H66+'1a'!E66</f>
        <v>585000</v>
      </c>
      <c r="F64" s="230">
        <f>'1a'!F66+'1a'!I66</f>
        <v>585000</v>
      </c>
      <c r="G64" s="649">
        <f>F64/E64</f>
        <v>1</v>
      </c>
      <c r="H64" s="217"/>
    </row>
    <row r="65" spans="1:8" s="169" customFormat="1" ht="12" x14ac:dyDescent="0.2">
      <c r="A65" s="168"/>
      <c r="B65" s="168"/>
      <c r="C65" s="168"/>
      <c r="D65" s="174"/>
      <c r="E65" s="228"/>
      <c r="F65" s="228"/>
      <c r="G65" s="650"/>
      <c r="H65" s="217"/>
    </row>
    <row r="66" spans="1:8" s="169" customFormat="1" ht="12" x14ac:dyDescent="0.2">
      <c r="A66" s="780"/>
      <c r="B66" s="780"/>
      <c r="C66" s="780" t="s">
        <v>723</v>
      </c>
      <c r="D66" s="429" t="str">
        <f>'1a'!D68</f>
        <v>Egyéb áruhasználati és szolgáltatási adók (B355)</v>
      </c>
      <c r="E66" s="228">
        <f>'1a'!H68+'1a'!E68</f>
        <v>0</v>
      </c>
      <c r="F66" s="228">
        <f>'1a'!F68+'1a'!I68</f>
        <v>0</v>
      </c>
      <c r="G66" s="650">
        <v>0</v>
      </c>
      <c r="H66" s="217"/>
    </row>
    <row r="67" spans="1:8" s="169" customFormat="1" ht="12" x14ac:dyDescent="0.2">
      <c r="A67" s="168"/>
      <c r="B67" s="168"/>
      <c r="C67" s="168"/>
      <c r="D67" s="174"/>
      <c r="E67" s="230"/>
      <c r="F67" s="230"/>
      <c r="G67" s="649"/>
      <c r="H67" s="217"/>
    </row>
    <row r="68" spans="1:8" s="169" customFormat="1" ht="12" x14ac:dyDescent="0.2">
      <c r="A68" s="168"/>
      <c r="B68" s="168"/>
      <c r="C68" s="168"/>
      <c r="D68" s="174"/>
      <c r="E68" s="228"/>
      <c r="F68" s="228"/>
      <c r="G68" s="650"/>
      <c r="H68" s="217"/>
    </row>
    <row r="69" spans="1:8" s="169" customFormat="1" ht="12" x14ac:dyDescent="0.2">
      <c r="A69" s="805"/>
      <c r="B69" s="793" t="s">
        <v>254</v>
      </c>
      <c r="C69" s="794" t="s">
        <v>796</v>
      </c>
      <c r="D69" s="795"/>
      <c r="E69" s="798">
        <f>'1a'!H71+'1a'!E71</f>
        <v>62000</v>
      </c>
      <c r="F69" s="798">
        <f>'1a'!F71+'1a'!I71</f>
        <v>62000</v>
      </c>
      <c r="G69" s="797">
        <f>F69/E69</f>
        <v>1</v>
      </c>
      <c r="H69" s="217"/>
    </row>
    <row r="70" spans="1:8" s="169" customFormat="1" ht="12" x14ac:dyDescent="0.2">
      <c r="A70" s="168"/>
      <c r="B70" s="168"/>
      <c r="C70" s="168"/>
      <c r="D70" s="174" t="str">
        <f>'1a'!D72</f>
        <v>Igazgatási szolgáltatási díjak</v>
      </c>
      <c r="E70" s="230">
        <f>'1a'!H72+'1a'!E72</f>
        <v>0</v>
      </c>
      <c r="F70" s="230">
        <f>'1a'!F72+'1a'!I72</f>
        <v>0</v>
      </c>
      <c r="G70" s="649">
        <v>0</v>
      </c>
      <c r="H70" s="217"/>
    </row>
    <row r="71" spans="1:8" s="169" customFormat="1" ht="12" x14ac:dyDescent="0.2">
      <c r="A71" s="168"/>
      <c r="B71" s="168"/>
      <c r="C71" s="168"/>
      <c r="D71" s="174" t="str">
        <f>'1a'!D73</f>
        <v>Bírság, pótlék</v>
      </c>
      <c r="E71" s="230">
        <f>'1a'!H73+'1a'!E73</f>
        <v>62000</v>
      </c>
      <c r="F71" s="230">
        <f>'1a'!F73+'1a'!I73</f>
        <v>62000</v>
      </c>
      <c r="G71" s="649">
        <f>F71/E71</f>
        <v>1</v>
      </c>
      <c r="H71" s="217"/>
    </row>
    <row r="72" spans="1:8" s="169" customFormat="1" ht="12" x14ac:dyDescent="0.2">
      <c r="A72" s="168"/>
      <c r="B72" s="168"/>
      <c r="C72" s="168"/>
      <c r="D72" s="174" t="str">
        <f>'1a'!D74</f>
        <v>Közigazgatási bírság</v>
      </c>
      <c r="E72" s="230">
        <f>'1a'!H74+'1a'!E74</f>
        <v>0</v>
      </c>
      <c r="F72" s="230">
        <f>'1a'!F74+'1a'!I74</f>
        <v>0</v>
      </c>
      <c r="G72" s="649">
        <v>0</v>
      </c>
      <c r="H72" s="217"/>
    </row>
    <row r="73" spans="1:8" s="169" customFormat="1" ht="12" x14ac:dyDescent="0.2">
      <c r="A73" s="168"/>
      <c r="B73" s="168"/>
      <c r="C73" s="168"/>
      <c r="D73" s="174" t="str">
        <f>'1a'!D75</f>
        <v>Talajterhelési díj</v>
      </c>
      <c r="E73" s="230">
        <f>'1a'!H75+'1a'!E75</f>
        <v>0</v>
      </c>
      <c r="F73" s="230">
        <f>'1a'!F75+'1a'!I75</f>
        <v>0</v>
      </c>
      <c r="G73" s="649">
        <v>1</v>
      </c>
      <c r="H73" s="217"/>
    </row>
    <row r="74" spans="1:8" s="169" customFormat="1" ht="12" x14ac:dyDescent="0.2">
      <c r="A74" s="168"/>
      <c r="B74" s="168"/>
      <c r="C74" s="168"/>
      <c r="D74" s="174"/>
      <c r="E74" s="230"/>
      <c r="F74" s="230"/>
      <c r="G74" s="649"/>
      <c r="H74" s="217"/>
    </row>
    <row r="75" spans="1:8" s="169" customFormat="1" ht="12" x14ac:dyDescent="0.2">
      <c r="A75" s="779" t="s">
        <v>680</v>
      </c>
      <c r="B75" s="733" t="s">
        <v>797</v>
      </c>
      <c r="C75" s="733"/>
      <c r="D75" s="745"/>
      <c r="E75" s="746">
        <f>'1a'!E76+'1a'!H76</f>
        <v>6233000</v>
      </c>
      <c r="F75" s="746">
        <f>'1a'!F76+'1a'!I76</f>
        <v>6233000</v>
      </c>
      <c r="G75" s="747">
        <f>F75/E75</f>
        <v>1</v>
      </c>
      <c r="H75" s="217"/>
    </row>
    <row r="76" spans="1:8" s="169" customFormat="1" ht="12" x14ac:dyDescent="0.2">
      <c r="D76" s="735"/>
      <c r="E76" s="230"/>
      <c r="F76" s="230"/>
      <c r="G76" s="748"/>
      <c r="H76" s="217"/>
    </row>
    <row r="77" spans="1:8" s="169" customFormat="1" ht="12" x14ac:dyDescent="0.2">
      <c r="A77" s="780"/>
      <c r="B77" s="780"/>
      <c r="C77" s="780" t="s">
        <v>720</v>
      </c>
      <c r="D77" s="429" t="str">
        <f>'1a'!D78</f>
        <v>Áru- és készletértékesítés ellenértéke (B401)</v>
      </c>
      <c r="E77" s="228">
        <f>'1a'!H78+'1a'!E78</f>
        <v>2500000</v>
      </c>
      <c r="F77" s="228">
        <f>'1a'!F78+'1a'!I78</f>
        <v>2500000</v>
      </c>
      <c r="G77" s="650">
        <v>0</v>
      </c>
      <c r="H77" s="217"/>
    </row>
    <row r="78" spans="1:8" s="169" customFormat="1" ht="12" x14ac:dyDescent="0.2">
      <c r="A78" s="780"/>
      <c r="B78" s="780"/>
      <c r="C78" s="780"/>
      <c r="D78" s="694" t="str">
        <f>'1a'!D79</f>
        <v>START közfoglalkoztatás keretén belül megtermelt javak értékesítése</v>
      </c>
      <c r="E78" s="230">
        <f>'1a'!H79+'1a'!E79</f>
        <v>2500000</v>
      </c>
      <c r="F78" s="230">
        <f>'1a'!F79+'1a'!I79</f>
        <v>2500000</v>
      </c>
      <c r="G78" s="649">
        <v>1</v>
      </c>
      <c r="H78" s="217"/>
    </row>
    <row r="79" spans="1:8" s="169" customFormat="1" ht="12" x14ac:dyDescent="0.2">
      <c r="A79" s="780"/>
      <c r="B79" s="780"/>
      <c r="C79" s="780"/>
      <c r="D79" s="694"/>
      <c r="E79" s="230"/>
      <c r="F79" s="230"/>
      <c r="G79" s="649"/>
      <c r="H79" s="217"/>
    </row>
    <row r="80" spans="1:8" s="169" customFormat="1" ht="12" x14ac:dyDescent="0.2">
      <c r="A80" s="780"/>
      <c r="B80" s="780"/>
      <c r="C80" s="780" t="s">
        <v>721</v>
      </c>
      <c r="D80" s="429" t="str">
        <f>'1a'!D81</f>
        <v>Szolgáltatások ellenértéke (B402)</v>
      </c>
      <c r="E80" s="228">
        <f>'1a'!H81+'1a'!E81</f>
        <v>590000</v>
      </c>
      <c r="F80" s="228">
        <f>'1a'!F81+'1a'!I81</f>
        <v>590000</v>
      </c>
      <c r="G80" s="650">
        <v>0</v>
      </c>
      <c r="H80" s="217"/>
    </row>
    <row r="81" spans="1:8" s="169" customFormat="1" ht="12" x14ac:dyDescent="0.2">
      <c r="A81" s="168"/>
      <c r="B81" s="168"/>
      <c r="C81" s="168"/>
      <c r="D81" s="694" t="str">
        <f>'1a'!D82</f>
        <v>Terembérleti díj</v>
      </c>
      <c r="E81" s="230">
        <f>'1a'!H82+'1a'!E82</f>
        <v>40000</v>
      </c>
      <c r="F81" s="230">
        <f>'1a'!F82+'1a'!I82</f>
        <v>40000</v>
      </c>
      <c r="G81" s="649">
        <v>0</v>
      </c>
      <c r="H81" s="217"/>
    </row>
    <row r="82" spans="1:8" s="169" customFormat="1" ht="12" x14ac:dyDescent="0.2">
      <c r="A82" s="168"/>
      <c r="B82" s="168"/>
      <c r="C82" s="168"/>
      <c r="D82" s="694" t="str">
        <f>'1a'!D83</f>
        <v>Temető használati díj</v>
      </c>
      <c r="E82" s="230">
        <f>'1a'!H83+'1a'!E83</f>
        <v>50000</v>
      </c>
      <c r="F82" s="230">
        <f>'1a'!F83+'1a'!I83</f>
        <v>50000</v>
      </c>
      <c r="G82" s="649">
        <v>0</v>
      </c>
      <c r="H82" s="217"/>
    </row>
    <row r="83" spans="1:8" s="169" customFormat="1" ht="12" x14ac:dyDescent="0.2">
      <c r="A83" s="168"/>
      <c r="B83" s="168"/>
      <c r="C83" s="168"/>
      <c r="D83" s="694" t="str">
        <f>'1a'!D84</f>
        <v>Önkormányzati gépekkel végzett bérmunka, gép bérbeadás</v>
      </c>
      <c r="E83" s="230">
        <f>'1a'!H84+'1a'!E84</f>
        <v>500000</v>
      </c>
      <c r="F83" s="230">
        <f>'1a'!F84+'1a'!I84</f>
        <v>500000</v>
      </c>
      <c r="G83" s="649">
        <v>1</v>
      </c>
      <c r="H83" s="217"/>
    </row>
    <row r="84" spans="1:8" s="169" customFormat="1" ht="12" x14ac:dyDescent="0.2">
      <c r="A84" s="168"/>
      <c r="B84" s="168"/>
      <c r="C84" s="168"/>
      <c r="D84" s="694"/>
      <c r="E84" s="230"/>
      <c r="F84" s="230"/>
      <c r="G84" s="649"/>
      <c r="H84" s="217"/>
    </row>
    <row r="85" spans="1:8" s="169" customFormat="1" ht="12" x14ac:dyDescent="0.2">
      <c r="A85" s="780"/>
      <c r="B85" s="780"/>
      <c r="C85" s="780" t="s">
        <v>723</v>
      </c>
      <c r="D85" s="429" t="str">
        <f>'1a'!D86</f>
        <v>Közvetített szolgáltatások ellenértéke (B403)</v>
      </c>
      <c r="E85" s="228">
        <f>'1a'!H86+'1a'!E86</f>
        <v>240000</v>
      </c>
      <c r="F85" s="228">
        <f>'1a'!F86+'1a'!I86</f>
        <v>240000</v>
      </c>
      <c r="G85" s="650">
        <v>0</v>
      </c>
      <c r="H85" s="217"/>
    </row>
    <row r="86" spans="1:8" s="169" customFormat="1" ht="12" x14ac:dyDescent="0.2">
      <c r="A86" s="780"/>
      <c r="B86" s="780"/>
      <c r="C86" s="780"/>
      <c r="D86" s="174" t="str">
        <f>'1a'!D87</f>
        <v>Továbbszámlázott szolgáltatás /italbolt/</v>
      </c>
      <c r="E86" s="230">
        <v>578000</v>
      </c>
      <c r="F86" s="230">
        <f>'1a'!F87+'1a'!I87</f>
        <v>240000</v>
      </c>
      <c r="G86" s="649">
        <v>0</v>
      </c>
      <c r="H86" s="217"/>
    </row>
    <row r="87" spans="1:8" s="169" customFormat="1" ht="12" x14ac:dyDescent="0.2">
      <c r="A87" s="780"/>
      <c r="B87" s="780"/>
      <c r="C87" s="780"/>
      <c r="D87" s="174"/>
      <c r="E87" s="230"/>
      <c r="F87" s="230"/>
      <c r="G87" s="649"/>
      <c r="H87" s="217"/>
    </row>
    <row r="88" spans="1:8" s="169" customFormat="1" ht="12" x14ac:dyDescent="0.2">
      <c r="A88" s="780"/>
      <c r="B88" s="780"/>
      <c r="C88" s="780" t="s">
        <v>724</v>
      </c>
      <c r="D88" s="429" t="str">
        <f>'1a'!D89</f>
        <v>Tulajdonosi bevételek (B404)</v>
      </c>
      <c r="E88" s="228">
        <f>'1a'!H89+'1a'!E89</f>
        <v>2898000</v>
      </c>
      <c r="F88" s="228">
        <f>'1a'!F89+'1a'!I89</f>
        <v>2898000</v>
      </c>
      <c r="G88" s="650">
        <f t="shared" ref="G88:G101" si="1">F88/E88</f>
        <v>1</v>
      </c>
      <c r="H88" s="217"/>
    </row>
    <row r="89" spans="1:8" s="169" customFormat="1" ht="12" x14ac:dyDescent="0.2">
      <c r="A89" s="780"/>
      <c r="B89" s="780"/>
      <c r="C89" s="780"/>
      <c r="D89" s="694" t="str">
        <f>'1a'!D90</f>
        <v>Bérleti díj /italbolt/</v>
      </c>
      <c r="E89" s="230">
        <f>'1a'!H90+'1a'!E90</f>
        <v>480000</v>
      </c>
      <c r="F89" s="230">
        <f>'1a'!F90+'1a'!I90</f>
        <v>480000</v>
      </c>
      <c r="G89" s="649">
        <f t="shared" si="1"/>
        <v>1</v>
      </c>
      <c r="H89" s="217"/>
    </row>
    <row r="90" spans="1:8" s="169" customFormat="1" ht="12" x14ac:dyDescent="0.2">
      <c r="A90" s="780"/>
      <c r="B90" s="780"/>
      <c r="C90" s="780"/>
      <c r="D90" s="694" t="str">
        <f>'1a'!D91</f>
        <v>Egyéb bérleti díjak</v>
      </c>
      <c r="E90" s="230">
        <f>'1a'!H91+'1a'!E91</f>
        <v>0</v>
      </c>
      <c r="F90" s="230">
        <f>'1a'!F91+'1a'!I91</f>
        <v>0</v>
      </c>
      <c r="G90" s="649">
        <v>0</v>
      </c>
      <c r="H90" s="217"/>
    </row>
    <row r="91" spans="1:8" s="169" customFormat="1" ht="12" x14ac:dyDescent="0.2">
      <c r="A91" s="780"/>
      <c r="B91" s="780"/>
      <c r="C91" s="780"/>
      <c r="D91" s="694" t="str">
        <f>'1a'!D92</f>
        <v>Szennyvíz üzemeltetési díj</v>
      </c>
      <c r="E91" s="230">
        <f>'1a'!H92+'1a'!E92</f>
        <v>2418000</v>
      </c>
      <c r="F91" s="230">
        <f>'1a'!F92+'1a'!I92</f>
        <v>2418000</v>
      </c>
      <c r="G91" s="649">
        <v>0</v>
      </c>
      <c r="H91" s="217"/>
    </row>
    <row r="92" spans="1:8" s="169" customFormat="1" ht="12" x14ac:dyDescent="0.2">
      <c r="A92" s="780"/>
      <c r="B92" s="780"/>
      <c r="C92" s="780"/>
      <c r="D92" s="694" t="str">
        <f>'1a'!D93</f>
        <v>Temető használati díj</v>
      </c>
      <c r="E92" s="230">
        <f>'1a'!H93+'1a'!E93</f>
        <v>0</v>
      </c>
      <c r="F92" s="230">
        <f>'1a'!F93+'1a'!I93</f>
        <v>0</v>
      </c>
      <c r="G92" s="649">
        <v>1</v>
      </c>
      <c r="H92" s="217"/>
    </row>
    <row r="93" spans="1:8" s="169" customFormat="1" ht="12" x14ac:dyDescent="0.2">
      <c r="A93" s="780"/>
      <c r="B93" s="780"/>
      <c r="C93" s="780"/>
      <c r="D93" s="694"/>
      <c r="E93" s="230"/>
      <c r="F93" s="230"/>
      <c r="G93" s="649"/>
      <c r="H93" s="217"/>
    </row>
    <row r="94" spans="1:8" s="169" customFormat="1" ht="12" x14ac:dyDescent="0.2">
      <c r="A94" s="780"/>
      <c r="B94" s="780"/>
      <c r="C94" s="780" t="s">
        <v>725</v>
      </c>
      <c r="D94" s="429" t="str">
        <f>'1a'!D95</f>
        <v>Ellátási díjak (B405)</v>
      </c>
      <c r="E94" s="228">
        <f>'1a'!H95+'1a'!E95</f>
        <v>0</v>
      </c>
      <c r="F94" s="228">
        <f>'1a'!F95+'1a'!I95</f>
        <v>0</v>
      </c>
      <c r="G94" s="650">
        <v>0</v>
      </c>
      <c r="H94" s="217"/>
    </row>
    <row r="95" spans="1:8" s="169" customFormat="1" ht="12" x14ac:dyDescent="0.2">
      <c r="A95" s="780"/>
      <c r="B95" s="780"/>
      <c r="C95" s="780"/>
      <c r="D95" s="694"/>
      <c r="E95" s="230"/>
      <c r="F95" s="230"/>
      <c r="G95" s="649"/>
      <c r="H95" s="217"/>
    </row>
    <row r="96" spans="1:8" s="169" customFormat="1" ht="12" x14ac:dyDescent="0.2">
      <c r="A96" s="780"/>
      <c r="B96" s="780"/>
      <c r="C96" s="780"/>
      <c r="D96" s="694"/>
      <c r="E96" s="230"/>
      <c r="F96" s="230"/>
      <c r="G96" s="649"/>
      <c r="H96" s="217"/>
    </row>
    <row r="97" spans="1:8" s="169" customFormat="1" ht="12" x14ac:dyDescent="0.2">
      <c r="A97" s="780"/>
      <c r="B97" s="780"/>
      <c r="C97" s="780" t="s">
        <v>726</v>
      </c>
      <c r="D97" s="429" t="str">
        <f>'1a'!D98</f>
        <v>Kiszámlázott általános forgalmi adó (B406)</v>
      </c>
      <c r="E97" s="228">
        <f>'1a'!H98+'1a'!E98</f>
        <v>0</v>
      </c>
      <c r="F97" s="228">
        <f>'1a'!F98+'1a'!I98</f>
        <v>0</v>
      </c>
      <c r="G97" s="650">
        <v>0</v>
      </c>
      <c r="H97" s="217"/>
    </row>
    <row r="98" spans="1:8" s="169" customFormat="1" ht="12" x14ac:dyDescent="0.2">
      <c r="A98" s="780"/>
      <c r="B98" s="780"/>
      <c r="C98" s="780"/>
      <c r="D98" s="429"/>
      <c r="E98" s="228"/>
      <c r="F98" s="228"/>
      <c r="G98" s="650"/>
      <c r="H98" s="217"/>
    </row>
    <row r="99" spans="1:8" s="169" customFormat="1" ht="12" x14ac:dyDescent="0.2">
      <c r="A99" s="780"/>
      <c r="B99" s="780"/>
      <c r="C99" s="780" t="s">
        <v>728</v>
      </c>
      <c r="D99" s="429" t="str">
        <f>'1a'!D100</f>
        <v>Általános forgalmi adó visszatérítése (B407)</v>
      </c>
      <c r="E99" s="228">
        <f>'1a'!H100+'1a'!E100</f>
        <v>0</v>
      </c>
      <c r="F99" s="228">
        <f>'1a'!F100+'1a'!I100</f>
        <v>0</v>
      </c>
      <c r="G99" s="650">
        <v>0</v>
      </c>
      <c r="H99" s="217"/>
    </row>
    <row r="100" spans="1:8" s="169" customFormat="1" ht="12" x14ac:dyDescent="0.2">
      <c r="A100" s="780"/>
      <c r="B100" s="780"/>
      <c r="C100" s="780"/>
      <c r="D100" s="429"/>
      <c r="E100" s="228"/>
      <c r="F100" s="228"/>
      <c r="G100" s="650"/>
      <c r="H100" s="217"/>
    </row>
    <row r="101" spans="1:8" s="169" customFormat="1" ht="12" x14ac:dyDescent="0.2">
      <c r="A101" s="803"/>
      <c r="B101" s="803"/>
      <c r="C101" s="803" t="s">
        <v>774</v>
      </c>
      <c r="D101" s="794" t="str">
        <f>'1a'!D102</f>
        <v>Kamatbevételek (B408)</v>
      </c>
      <c r="E101" s="798">
        <f>'1a'!H102+'1a'!E102</f>
        <v>4000</v>
      </c>
      <c r="F101" s="798">
        <f>'1a'!F102+'1a'!I102</f>
        <v>4000</v>
      </c>
      <c r="G101" s="797">
        <f t="shared" si="1"/>
        <v>1</v>
      </c>
      <c r="H101" s="217"/>
    </row>
    <row r="102" spans="1:8" s="169" customFormat="1" ht="12" x14ac:dyDescent="0.2">
      <c r="A102" s="780"/>
      <c r="B102" s="780"/>
      <c r="C102" s="780"/>
      <c r="D102" s="694" t="str">
        <f>'1a'!D103</f>
        <v>Forgalmi kamat</v>
      </c>
      <c r="E102" s="230"/>
      <c r="F102" s="230">
        <f>'1a'!F103+'1a'!I103</f>
        <v>4000</v>
      </c>
      <c r="G102" s="649">
        <v>0</v>
      </c>
      <c r="H102" s="217"/>
    </row>
    <row r="103" spans="1:8" s="169" customFormat="1" ht="12" x14ac:dyDescent="0.2">
      <c r="A103" s="780"/>
      <c r="B103" s="780"/>
      <c r="C103" s="780"/>
      <c r="D103" s="694" t="str">
        <f>'1a'!D104</f>
        <v>Betéti kamat</v>
      </c>
      <c r="E103" s="230">
        <v>0</v>
      </c>
      <c r="F103" s="230">
        <f>'1a'!F104+'1a'!I104</f>
        <v>0</v>
      </c>
      <c r="G103" s="649">
        <v>0</v>
      </c>
      <c r="H103" s="217"/>
    </row>
    <row r="104" spans="1:8" s="169" customFormat="1" ht="12" x14ac:dyDescent="0.2">
      <c r="A104" s="780"/>
      <c r="B104" s="780"/>
      <c r="C104" s="780"/>
      <c r="D104" s="694"/>
      <c r="E104" s="230"/>
      <c r="F104" s="230"/>
      <c r="G104" s="649"/>
      <c r="H104" s="217"/>
    </row>
    <row r="105" spans="1:8" s="169" customFormat="1" ht="12" x14ac:dyDescent="0.2">
      <c r="A105" s="780"/>
      <c r="B105" s="780"/>
      <c r="C105" s="780" t="s">
        <v>775</v>
      </c>
      <c r="D105" s="429" t="str">
        <f>'1a'!D106</f>
        <v>Egyéb pénzügyi műveletek bevételei (B409)</v>
      </c>
      <c r="E105" s="228">
        <f>'1a'!H106+'1a'!E106</f>
        <v>0</v>
      </c>
      <c r="F105" s="228">
        <f>'1a'!F106+'1a'!I106</f>
        <v>0</v>
      </c>
      <c r="G105" s="650">
        <v>0</v>
      </c>
      <c r="H105" s="217"/>
    </row>
    <row r="106" spans="1:8" s="169" customFormat="1" ht="12" x14ac:dyDescent="0.2">
      <c r="A106" s="780"/>
      <c r="B106" s="780"/>
      <c r="C106" s="780"/>
      <c r="D106" s="429"/>
      <c r="E106" s="228"/>
      <c r="F106" s="228"/>
      <c r="G106" s="650"/>
      <c r="H106" s="217"/>
    </row>
    <row r="107" spans="1:8" s="169" customFormat="1" ht="12" x14ac:dyDescent="0.2">
      <c r="A107" s="780"/>
      <c r="B107" s="780"/>
      <c r="C107" s="780" t="s">
        <v>776</v>
      </c>
      <c r="D107" s="429" t="str">
        <f>'1a'!D108</f>
        <v>Biztosítók által fizetett kártérítés (B410)</v>
      </c>
      <c r="E107" s="228">
        <f>'1a'!H108+'1a'!E108</f>
        <v>0</v>
      </c>
      <c r="F107" s="228">
        <f>'1a'!F108+'1a'!I108</f>
        <v>0</v>
      </c>
      <c r="G107" s="650">
        <v>0</v>
      </c>
      <c r="H107" s="217"/>
    </row>
    <row r="108" spans="1:8" s="169" customFormat="1" ht="12" x14ac:dyDescent="0.2">
      <c r="A108" s="780"/>
      <c r="B108" s="780"/>
      <c r="C108" s="780"/>
      <c r="D108" s="429"/>
      <c r="E108" s="734"/>
      <c r="F108" s="734"/>
      <c r="G108" s="650"/>
      <c r="H108" s="217"/>
    </row>
    <row r="109" spans="1:8" s="169" customFormat="1" ht="12" x14ac:dyDescent="0.2">
      <c r="A109" s="780"/>
      <c r="B109" s="780"/>
      <c r="C109" s="780" t="s">
        <v>849</v>
      </c>
      <c r="D109" s="429" t="str">
        <f>'1a'!D110</f>
        <v>Egyéb működési bevételek (B411)</v>
      </c>
      <c r="E109" s="228">
        <f>'1a'!H110+'1a'!E110</f>
        <v>1000</v>
      </c>
      <c r="F109" s="228">
        <f>'1a'!F110+'1a'!I110</f>
        <v>1000</v>
      </c>
      <c r="G109" s="650">
        <f>F109/E109</f>
        <v>1</v>
      </c>
      <c r="H109" s="217"/>
    </row>
    <row r="110" spans="1:8" s="169" customFormat="1" ht="12" x14ac:dyDescent="0.2">
      <c r="A110" s="780"/>
      <c r="B110" s="780"/>
      <c r="C110" s="780"/>
      <c r="D110" s="694" t="str">
        <f>'1a'!D111</f>
        <v>Közüzemi díjak visszatérítése</v>
      </c>
      <c r="E110" s="230">
        <f>'1a'!H111</f>
        <v>0</v>
      </c>
      <c r="F110" s="230">
        <f>'1a'!I111</f>
        <v>0</v>
      </c>
      <c r="G110" s="649">
        <v>0</v>
      </c>
      <c r="H110" s="217"/>
    </row>
    <row r="111" spans="1:8" s="169" customFormat="1" ht="12" x14ac:dyDescent="0.2">
      <c r="A111" s="780"/>
      <c r="B111" s="780"/>
      <c r="C111" s="780"/>
      <c r="D111" s="694" t="str">
        <f>'1a'!D112</f>
        <v>Egyéb különféle működési bevételek - kerekítési különbözet</v>
      </c>
      <c r="E111" s="230">
        <f>'1a'!H112</f>
        <v>1000</v>
      </c>
      <c r="F111" s="230">
        <f>'1a'!I112</f>
        <v>1000</v>
      </c>
      <c r="G111" s="649">
        <v>0</v>
      </c>
      <c r="H111" s="217"/>
    </row>
    <row r="112" spans="1:8" s="169" customFormat="1" ht="12" x14ac:dyDescent="0.2">
      <c r="A112" s="780"/>
      <c r="B112" s="780"/>
      <c r="C112" s="780"/>
      <c r="D112" s="694"/>
      <c r="E112" s="230"/>
      <c r="F112" s="230"/>
      <c r="G112" s="649"/>
      <c r="H112" s="217"/>
    </row>
    <row r="113" spans="1:10" s="169" customFormat="1" ht="12" x14ac:dyDescent="0.2">
      <c r="A113" s="779" t="s">
        <v>688</v>
      </c>
      <c r="B113" s="733" t="s">
        <v>807</v>
      </c>
      <c r="C113" s="733"/>
      <c r="D113" s="745"/>
      <c r="E113" s="746">
        <f>'1a'!H114+'1a'!E114</f>
        <v>0</v>
      </c>
      <c r="F113" s="746">
        <f>'1a'!F114+'1a'!I114</f>
        <v>0</v>
      </c>
      <c r="G113" s="747">
        <v>0</v>
      </c>
      <c r="H113" s="217"/>
    </row>
    <row r="114" spans="1:10" s="169" customFormat="1" ht="12" x14ac:dyDescent="0.2">
      <c r="A114" s="805"/>
      <c r="B114" s="793" t="s">
        <v>245</v>
      </c>
      <c r="C114" s="794" t="s">
        <v>808</v>
      </c>
      <c r="D114" s="795"/>
      <c r="E114" s="798">
        <f>'1a'!H115+'1a'!E115</f>
        <v>0</v>
      </c>
      <c r="F114" s="798">
        <f>'1a'!F115+'1a'!I115</f>
        <v>0</v>
      </c>
      <c r="G114" s="799">
        <v>0</v>
      </c>
      <c r="H114" s="217"/>
    </row>
    <row r="115" spans="1:10" s="169" customFormat="1" ht="12" x14ac:dyDescent="0.2">
      <c r="A115" s="168"/>
      <c r="B115" s="168"/>
      <c r="C115" s="168"/>
      <c r="D115" s="694"/>
      <c r="E115" s="228"/>
      <c r="F115" s="228"/>
      <c r="G115" s="736"/>
      <c r="H115" s="217"/>
    </row>
    <row r="116" spans="1:10" s="169" customFormat="1" ht="12" x14ac:dyDescent="0.2">
      <c r="A116" s="793"/>
      <c r="B116" s="793" t="s">
        <v>248</v>
      </c>
      <c r="C116" s="793" t="s">
        <v>842</v>
      </c>
      <c r="D116" s="801"/>
      <c r="E116" s="798">
        <v>0</v>
      </c>
      <c r="F116" s="798">
        <v>0</v>
      </c>
      <c r="G116" s="799">
        <v>0</v>
      </c>
      <c r="H116" s="217"/>
    </row>
    <row r="117" spans="1:10" s="168" customFormat="1" ht="12" x14ac:dyDescent="0.2">
      <c r="A117" s="169"/>
      <c r="B117" s="169"/>
      <c r="C117" s="169"/>
      <c r="D117" s="169"/>
      <c r="E117" s="169"/>
      <c r="F117" s="169"/>
      <c r="G117" s="169"/>
      <c r="H117" s="217"/>
    </row>
    <row r="118" spans="1:10" s="168" customFormat="1" ht="12" x14ac:dyDescent="0.2">
      <c r="A118" s="779" t="s">
        <v>772</v>
      </c>
      <c r="B118" s="733" t="s">
        <v>809</v>
      </c>
      <c r="C118" s="733"/>
      <c r="D118" s="745"/>
      <c r="E118" s="746">
        <f>SUM(E120,E122,E124)</f>
        <v>400000</v>
      </c>
      <c r="F118" s="746">
        <f>F120+F122+F124</f>
        <v>400000</v>
      </c>
      <c r="G118" s="747">
        <v>0</v>
      </c>
      <c r="H118" s="217"/>
    </row>
    <row r="119" spans="1:10" s="169" customFormat="1" ht="12" x14ac:dyDescent="0.2">
      <c r="A119" s="168"/>
      <c r="B119" s="429"/>
      <c r="C119" s="429"/>
      <c r="D119" s="678"/>
      <c r="E119" s="228"/>
      <c r="F119" s="228"/>
      <c r="G119" s="736"/>
      <c r="H119" s="217"/>
    </row>
    <row r="120" spans="1:10" s="169" customFormat="1" ht="12" x14ac:dyDescent="0.2">
      <c r="A120" s="805"/>
      <c r="B120" s="793" t="s">
        <v>245</v>
      </c>
      <c r="C120" s="794" t="s">
        <v>810</v>
      </c>
      <c r="D120" s="795"/>
      <c r="E120" s="798">
        <f>'1a'!H121+'1a'!E121</f>
        <v>0</v>
      </c>
      <c r="F120" s="798">
        <f>'1a'!F121+'1a'!I121</f>
        <v>0</v>
      </c>
      <c r="G120" s="799">
        <v>0</v>
      </c>
      <c r="H120" s="217"/>
    </row>
    <row r="121" spans="1:10" s="780" customFormat="1" ht="12" x14ac:dyDescent="0.2">
      <c r="A121" s="169"/>
      <c r="B121" s="168"/>
      <c r="C121" s="429"/>
      <c r="D121" s="792"/>
      <c r="E121" s="228"/>
      <c r="F121" s="228"/>
      <c r="G121" s="736"/>
      <c r="H121" s="783"/>
    </row>
    <row r="122" spans="1:10" s="780" customFormat="1" ht="12" x14ac:dyDescent="0.2">
      <c r="A122" s="805"/>
      <c r="B122" s="793" t="s">
        <v>248</v>
      </c>
      <c r="C122" s="794" t="s">
        <v>843</v>
      </c>
      <c r="D122" s="795"/>
      <c r="E122" s="798">
        <v>0</v>
      </c>
      <c r="F122" s="798">
        <v>0</v>
      </c>
      <c r="G122" s="799">
        <v>0</v>
      </c>
      <c r="H122" s="783"/>
    </row>
    <row r="123" spans="1:10" s="780" customFormat="1" ht="12" x14ac:dyDescent="0.2">
      <c r="A123" s="169"/>
      <c r="B123" s="168"/>
      <c r="C123" s="429"/>
      <c r="D123" s="831"/>
      <c r="E123" s="228"/>
      <c r="F123" s="228"/>
      <c r="G123" s="736"/>
      <c r="H123" s="783"/>
    </row>
    <row r="124" spans="1:10" s="780" customFormat="1" ht="12" x14ac:dyDescent="0.2">
      <c r="A124" s="805"/>
      <c r="B124" s="793" t="s">
        <v>252</v>
      </c>
      <c r="C124" s="794" t="s">
        <v>862</v>
      </c>
      <c r="D124" s="795"/>
      <c r="E124" s="798">
        <f>E125</f>
        <v>400000</v>
      </c>
      <c r="F124" s="798">
        <f>F125+F126</f>
        <v>400000</v>
      </c>
      <c r="G124" s="797">
        <f>F124/E124</f>
        <v>1</v>
      </c>
      <c r="H124" s="228"/>
      <c r="I124" s="228"/>
      <c r="J124" s="736"/>
    </row>
    <row r="125" spans="1:10" s="780" customFormat="1" ht="12" x14ac:dyDescent="0.2">
      <c r="A125" s="169"/>
      <c r="B125" s="169"/>
      <c r="C125" s="429"/>
      <c r="D125" s="694" t="str">
        <f>'1a'!D126</f>
        <v>Falunap támogatása</v>
      </c>
      <c r="E125" s="230">
        <f>'1a'!H126</f>
        <v>400000</v>
      </c>
      <c r="F125" s="230">
        <f>'1a'!I126</f>
        <v>400000</v>
      </c>
      <c r="G125" s="649">
        <f>F125/E125</f>
        <v>1</v>
      </c>
      <c r="H125" s="228"/>
      <c r="I125" s="228"/>
      <c r="J125" s="736"/>
    </row>
    <row r="126" spans="1:10" s="169" customFormat="1" ht="12" x14ac:dyDescent="0.2">
      <c r="B126" s="168"/>
      <c r="C126" s="429"/>
      <c r="D126" s="694"/>
      <c r="E126" s="230"/>
      <c r="F126" s="230"/>
      <c r="G126" s="649"/>
      <c r="H126" s="217"/>
    </row>
    <row r="127" spans="1:10" s="169" customFormat="1" ht="12" x14ac:dyDescent="0.2">
      <c r="B127" s="168"/>
      <c r="C127" s="429"/>
      <c r="D127" s="694"/>
      <c r="E127" s="230"/>
      <c r="F127" s="230"/>
      <c r="G127" s="649"/>
      <c r="H127" s="217"/>
    </row>
    <row r="128" spans="1:10" s="169" customFormat="1" ht="12" x14ac:dyDescent="0.2">
      <c r="A128" s="779" t="s">
        <v>773</v>
      </c>
      <c r="B128" s="733" t="s">
        <v>811</v>
      </c>
      <c r="C128" s="733"/>
      <c r="D128" s="745"/>
      <c r="E128" s="746">
        <f>'1a'!H129+'1a'!E129</f>
        <v>0</v>
      </c>
      <c r="F128" s="746">
        <f>'1a'!F129+'1a'!I129</f>
        <v>0</v>
      </c>
      <c r="G128" s="747">
        <v>0</v>
      </c>
      <c r="H128" s="217"/>
    </row>
    <row r="129" spans="1:8" s="780" customFormat="1" ht="12" x14ac:dyDescent="0.2">
      <c r="A129" s="805"/>
      <c r="B129" s="793" t="s">
        <v>245</v>
      </c>
      <c r="C129" s="794" t="s">
        <v>812</v>
      </c>
      <c r="D129" s="795"/>
      <c r="E129" s="798">
        <f>'1a'!H130+'1a'!E130</f>
        <v>0</v>
      </c>
      <c r="F129" s="798">
        <f>'1a'!F130+'1a'!I130</f>
        <v>0</v>
      </c>
      <c r="G129" s="799">
        <v>0</v>
      </c>
      <c r="H129" s="783"/>
    </row>
    <row r="130" spans="1:8" s="780" customFormat="1" ht="12" x14ac:dyDescent="0.2">
      <c r="A130" s="168"/>
      <c r="B130" s="168"/>
      <c r="C130" s="168"/>
      <c r="D130" s="694"/>
      <c r="E130" s="228"/>
      <c r="F130" s="228"/>
      <c r="G130" s="736"/>
      <c r="H130" s="783"/>
    </row>
    <row r="131" spans="1:8" x14ac:dyDescent="0.2">
      <c r="A131" s="805"/>
      <c r="B131" s="793" t="s">
        <v>248</v>
      </c>
      <c r="C131" s="794" t="s">
        <v>813</v>
      </c>
      <c r="D131" s="795"/>
      <c r="E131" s="798">
        <f>'1a'!H132+'1a'!E132</f>
        <v>0</v>
      </c>
      <c r="F131" s="798">
        <f>'1a'!F132+'1a'!I132</f>
        <v>0</v>
      </c>
      <c r="G131" s="799">
        <v>0</v>
      </c>
    </row>
    <row r="132" spans="1:8" x14ac:dyDescent="0.2">
      <c r="A132" s="168"/>
      <c r="B132" s="168"/>
      <c r="C132" s="168"/>
      <c r="D132" s="694"/>
      <c r="E132" s="230"/>
      <c r="F132" s="230"/>
      <c r="G132" s="736"/>
    </row>
    <row r="133" spans="1:8" x14ac:dyDescent="0.2">
      <c r="A133" s="168"/>
      <c r="B133" s="168"/>
      <c r="C133" s="168"/>
      <c r="D133" s="694"/>
      <c r="E133" s="230"/>
      <c r="F133" s="230"/>
      <c r="G133" s="736"/>
    </row>
    <row r="134" spans="1:8" x14ac:dyDescent="0.2">
      <c r="A134" s="929" t="s">
        <v>770</v>
      </c>
      <c r="B134" s="929"/>
      <c r="C134" s="929"/>
      <c r="D134" s="929"/>
      <c r="E134" s="228">
        <f>'1a'!H135+'1a'!E135</f>
        <v>98626510</v>
      </c>
      <c r="F134" s="228">
        <f>'1a'!F135+'1a'!I135</f>
        <v>109244160</v>
      </c>
      <c r="G134" s="736">
        <f t="shared" ref="G134:G140" si="2">F134/E134</f>
        <v>1.1076551324790871</v>
      </c>
    </row>
    <row r="135" spans="1:8" x14ac:dyDescent="0.2">
      <c r="A135" s="779" t="s">
        <v>777</v>
      </c>
      <c r="B135" s="733" t="s">
        <v>814</v>
      </c>
      <c r="C135" s="733"/>
      <c r="D135" s="745"/>
      <c r="E135" s="746">
        <f>'1a'!H136+'1a'!E136</f>
        <v>22547068</v>
      </c>
      <c r="F135" s="746">
        <f>'1a'!F136+'1a'!I136</f>
        <v>22848925</v>
      </c>
      <c r="G135" s="747">
        <f t="shared" si="2"/>
        <v>1.0133878604526319</v>
      </c>
    </row>
    <row r="136" spans="1:8" x14ac:dyDescent="0.2">
      <c r="A136" s="805"/>
      <c r="B136" s="793" t="s">
        <v>245</v>
      </c>
      <c r="C136" s="794" t="s">
        <v>815</v>
      </c>
      <c r="D136" s="795"/>
      <c r="E136" s="798">
        <f>'1a'!H137+'1a'!E137</f>
        <v>22547068</v>
      </c>
      <c r="F136" s="798">
        <f>'1a'!F137+'1a'!I137</f>
        <v>22848925</v>
      </c>
      <c r="G136" s="799">
        <f t="shared" si="2"/>
        <v>1.0133878604526319</v>
      </c>
    </row>
    <row r="137" spans="1:8" x14ac:dyDescent="0.2">
      <c r="A137" s="169"/>
      <c r="B137" s="168"/>
      <c r="C137" s="429" t="s">
        <v>720</v>
      </c>
      <c r="D137" s="429" t="str">
        <f>'1a'!D138</f>
        <v>Hitel, kölcsönfelvétel államháztartáson kívülről (B811)</v>
      </c>
      <c r="E137" s="228">
        <f>'1a'!H138</f>
        <v>13610000</v>
      </c>
      <c r="F137" s="228">
        <f>'1a'!I138</f>
        <v>13610000</v>
      </c>
      <c r="G137" s="736"/>
    </row>
    <row r="138" spans="1:8" x14ac:dyDescent="0.2">
      <c r="A138" s="169"/>
      <c r="B138" s="168"/>
      <c r="C138" s="429"/>
      <c r="D138" s="694" t="str">
        <f>'1a'!D139</f>
        <v>Rövid lejáratú hitel felvétel (B8113)</v>
      </c>
      <c r="E138" s="230">
        <f>'1a'!H139</f>
        <v>13610000</v>
      </c>
      <c r="F138" s="230">
        <f>'1a'!I139</f>
        <v>13610000</v>
      </c>
      <c r="G138" s="736"/>
    </row>
    <row r="139" spans="1:8" x14ac:dyDescent="0.2">
      <c r="A139" s="169"/>
      <c r="B139" s="168"/>
      <c r="C139" s="429"/>
      <c r="D139" s="892"/>
      <c r="E139" s="228"/>
      <c r="F139" s="228"/>
      <c r="G139" s="736"/>
    </row>
    <row r="140" spans="1:8" x14ac:dyDescent="0.2">
      <c r="A140" s="168"/>
      <c r="B140" s="168"/>
      <c r="C140" s="168" t="s">
        <v>721</v>
      </c>
      <c r="D140" s="429" t="str">
        <f>'1a'!D141</f>
        <v>Maradvány igénybevétele (B813)</v>
      </c>
      <c r="E140" s="228">
        <f>'1a'!H141+'1a'!E141</f>
        <v>8937068</v>
      </c>
      <c r="F140" s="228">
        <f>'1a'!I141+'1a'!F141</f>
        <v>9238925</v>
      </c>
      <c r="G140" s="736">
        <f t="shared" si="2"/>
        <v>1.0337758423679893</v>
      </c>
    </row>
    <row r="141" spans="1:8" x14ac:dyDescent="0.2">
      <c r="A141" s="168"/>
      <c r="B141" s="168"/>
      <c r="C141" s="168"/>
      <c r="D141" s="694" t="str">
        <f>'1a'!D142</f>
        <v>Előző év költségvetési maradványának igénybevétele (B8131)</v>
      </c>
      <c r="E141" s="230">
        <f>'1a'!H142+'1a'!E142</f>
        <v>8937068</v>
      </c>
      <c r="F141" s="230">
        <f>'1a'!I142+'1a'!F142</f>
        <v>9238925</v>
      </c>
      <c r="G141" s="748">
        <f>F141/E141</f>
        <v>1.0337758423679893</v>
      </c>
    </row>
    <row r="142" spans="1:8" x14ac:dyDescent="0.2">
      <c r="D142" s="694"/>
      <c r="E142" s="230"/>
      <c r="F142" s="230"/>
      <c r="G142" s="748"/>
    </row>
    <row r="143" spans="1:8" x14ac:dyDescent="0.2">
      <c r="C143" s="168" t="s">
        <v>723</v>
      </c>
      <c r="D143" s="429" t="str">
        <f>'1a'!D144</f>
        <v>ÁHB megelőlegezések (B814)</v>
      </c>
      <c r="E143" s="228">
        <f>'1a'!H144+'1a'!E144</f>
        <v>0</v>
      </c>
      <c r="F143" s="228">
        <f>'1a'!F144+'1a'!I144</f>
        <v>0</v>
      </c>
      <c r="G143" s="736">
        <v>0</v>
      </c>
    </row>
    <row r="144" spans="1:8" x14ac:dyDescent="0.2">
      <c r="D144" s="694"/>
      <c r="E144" s="230"/>
      <c r="F144" s="230"/>
      <c r="G144" s="748"/>
    </row>
    <row r="145" spans="1:7" x14ac:dyDescent="0.2">
      <c r="C145" s="168" t="s">
        <v>724</v>
      </c>
      <c r="D145" s="429" t="str">
        <f>'1a'!D146</f>
        <v>Lekötött bankbetétek megszüntetése (B817)</v>
      </c>
      <c r="E145" s="228">
        <f>'1a'!H146+'1a'!E146</f>
        <v>0</v>
      </c>
      <c r="F145" s="228">
        <f>'1a'!F146+'1a'!I146</f>
        <v>0</v>
      </c>
      <c r="G145" s="736">
        <v>0</v>
      </c>
    </row>
    <row r="146" spans="1:7" x14ac:dyDescent="0.2">
      <c r="D146" s="694" t="str">
        <f>'1a'!D147</f>
        <v>Betétek megszüntetése</v>
      </c>
      <c r="E146" s="230"/>
      <c r="F146" s="230"/>
      <c r="G146" s="748"/>
    </row>
    <row r="147" spans="1:7" x14ac:dyDescent="0.2">
      <c r="A147" s="929" t="str">
        <f>'1a'!A148:D148</f>
        <v>KÖLTSÉGVETÉSI ÉS FINANSZÍROZÁSI BEVÉTELEK</v>
      </c>
      <c r="B147" s="929"/>
      <c r="C147" s="929"/>
      <c r="D147" s="929"/>
      <c r="E147" s="228">
        <f>'1a'!E148+'1a'!H148</f>
        <v>121173578</v>
      </c>
      <c r="F147" s="228">
        <f>'1a'!F148+'1a'!I148</f>
        <v>132093085</v>
      </c>
      <c r="G147" s="736">
        <f>F147/E147</f>
        <v>1.090114587521712</v>
      </c>
    </row>
  </sheetData>
  <mergeCells count="7">
    <mergeCell ref="G8:G9"/>
    <mergeCell ref="A134:D134"/>
    <mergeCell ref="A147:D147"/>
    <mergeCell ref="A1:G1"/>
    <mergeCell ref="A3:G3"/>
    <mergeCell ref="A4:G4"/>
    <mergeCell ref="A5:G5"/>
  </mergeCells>
  <pageMargins left="0.70866141732283472" right="0.11811023622047245" top="0.74803149606299213" bottom="0.35433070866141736" header="0.31496062992125984" footer="0.31496062992125984"/>
  <pageSetup paperSize="9" scale="85" orientation="portrait" r:id="rId1"/>
  <rowBreaks count="1" manualBreakCount="1">
    <brk id="148" max="6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view="pageBreakPreview" zoomScaleNormal="100" zoomScaleSheetLayoutView="100" workbookViewId="0">
      <selection sqref="A1:F1"/>
    </sheetView>
  </sheetViews>
  <sheetFormatPr defaultRowHeight="14.25" customHeight="1" x14ac:dyDescent="0.2"/>
  <cols>
    <col min="1" max="1" width="3.28515625" style="440" customWidth="1"/>
    <col min="2" max="2" width="5.85546875" style="1" customWidth="1"/>
    <col min="3" max="3" width="60.42578125" style="1" customWidth="1"/>
    <col min="4" max="5" width="12" style="1" customWidth="1"/>
    <col min="6" max="6" width="11.7109375" style="717" customWidth="1"/>
    <col min="7" max="16384" width="9.140625" style="1"/>
  </cols>
  <sheetData>
    <row r="1" spans="1:6" ht="22.5" customHeight="1" x14ac:dyDescent="0.25">
      <c r="A1" s="952" t="s">
        <v>970</v>
      </c>
      <c r="B1" s="952"/>
      <c r="C1" s="952"/>
      <c r="D1" s="952"/>
      <c r="E1" s="952"/>
      <c r="F1" s="953"/>
    </row>
    <row r="2" spans="1:6" ht="14.25" customHeight="1" x14ac:dyDescent="0.25">
      <c r="A2" s="943" t="s">
        <v>426</v>
      </c>
      <c r="B2" s="943"/>
      <c r="C2" s="943"/>
      <c r="D2" s="943"/>
      <c r="E2" s="943"/>
      <c r="F2" s="944"/>
    </row>
    <row r="3" spans="1:6" ht="14.25" customHeight="1" x14ac:dyDescent="0.25">
      <c r="A3" s="943" t="str">
        <f>'1'!A3:K3</f>
        <v>2018. ÉV</v>
      </c>
      <c r="B3" s="943"/>
      <c r="C3" s="943"/>
      <c r="D3" s="943"/>
      <c r="E3" s="943"/>
      <c r="F3" s="944"/>
    </row>
    <row r="4" spans="1:6" ht="27.75" customHeight="1" x14ac:dyDescent="0.2">
      <c r="A4" s="954" t="s">
        <v>873</v>
      </c>
      <c r="B4" s="954"/>
      <c r="C4" s="954"/>
      <c r="D4" s="954"/>
      <c r="E4" s="954"/>
      <c r="F4" s="953"/>
    </row>
    <row r="5" spans="1:6" ht="15.75" customHeight="1" x14ac:dyDescent="0.25">
      <c r="B5" s="7"/>
      <c r="C5" s="7"/>
      <c r="D5" s="134" t="s">
        <v>886</v>
      </c>
      <c r="E5" s="134" t="s">
        <v>886</v>
      </c>
      <c r="F5" s="955" t="s">
        <v>334</v>
      </c>
    </row>
    <row r="6" spans="1:6" ht="12.75" customHeight="1" x14ac:dyDescent="0.2">
      <c r="A6" s="441" t="s">
        <v>13</v>
      </c>
      <c r="B6" s="173" t="s">
        <v>877</v>
      </c>
      <c r="C6" s="173"/>
      <c r="D6" s="134" t="s">
        <v>24</v>
      </c>
      <c r="E6" s="134" t="s">
        <v>946</v>
      </c>
      <c r="F6" s="956"/>
    </row>
    <row r="7" spans="1:6" ht="12.75" customHeight="1" x14ac:dyDescent="0.2">
      <c r="A7" s="441"/>
      <c r="B7" s="169" t="s">
        <v>603</v>
      </c>
      <c r="C7" s="169"/>
      <c r="D7" s="217">
        <f>'2a'!B27</f>
        <v>18617500</v>
      </c>
      <c r="E7" s="217">
        <f>'2a'!C27</f>
        <v>18187500</v>
      </c>
      <c r="F7" s="335">
        <f>'2a'!D27</f>
        <v>0.9769034510541158</v>
      </c>
    </row>
    <row r="8" spans="1:6" ht="12.75" customHeight="1" x14ac:dyDescent="0.2">
      <c r="A8" s="441" t="s">
        <v>14</v>
      </c>
      <c r="B8" s="168" t="s">
        <v>268</v>
      </c>
      <c r="C8" s="168"/>
      <c r="D8" s="169"/>
      <c r="E8" s="169"/>
      <c r="F8" s="335"/>
    </row>
    <row r="9" spans="1:6" ht="12.75" customHeight="1" x14ac:dyDescent="0.2">
      <c r="A9" s="441"/>
      <c r="B9" s="169" t="s">
        <v>604</v>
      </c>
      <c r="C9" s="169"/>
      <c r="D9" s="217">
        <f>'2c'!U12</f>
        <v>870000</v>
      </c>
      <c r="E9" s="217">
        <f>'2c'!V12</f>
        <v>870000</v>
      </c>
      <c r="F9" s="335">
        <f>'2c'!W12</f>
        <v>1</v>
      </c>
    </row>
    <row r="10" spans="1:6" ht="12.75" customHeight="1" x14ac:dyDescent="0.2">
      <c r="A10" s="441"/>
      <c r="B10" s="164"/>
      <c r="C10" s="169"/>
      <c r="D10" s="217"/>
      <c r="E10" s="217"/>
      <c r="F10" s="335"/>
    </row>
    <row r="11" spans="1:6" ht="12.75" customHeight="1" x14ac:dyDescent="0.2">
      <c r="A11" s="441"/>
      <c r="B11" s="164"/>
      <c r="C11" s="169"/>
      <c r="D11" s="217"/>
      <c r="E11" s="217"/>
      <c r="F11" s="335"/>
    </row>
    <row r="12" spans="1:6" ht="12.75" customHeight="1" x14ac:dyDescent="0.2">
      <c r="A12" s="441"/>
      <c r="B12" s="164"/>
      <c r="C12" s="169"/>
      <c r="D12" s="217"/>
      <c r="E12" s="217"/>
      <c r="F12" s="335"/>
    </row>
    <row r="13" spans="1:6" ht="12.75" customHeight="1" x14ac:dyDescent="0.2">
      <c r="A13" s="441"/>
      <c r="B13" s="164"/>
      <c r="C13" s="169"/>
      <c r="D13" s="217"/>
      <c r="E13" s="217"/>
      <c r="F13" s="335"/>
    </row>
    <row r="14" spans="1:6" ht="12.75" customHeight="1" x14ac:dyDescent="0.2">
      <c r="A14" s="441" t="s">
        <v>15</v>
      </c>
      <c r="B14" s="168" t="s">
        <v>269</v>
      </c>
      <c r="C14" s="169"/>
      <c r="D14" s="217"/>
      <c r="E14" s="217"/>
      <c r="F14" s="335"/>
    </row>
    <row r="15" spans="1:6" ht="12.75" customHeight="1" x14ac:dyDescent="0.2">
      <c r="A15" s="441"/>
      <c r="B15" s="169"/>
      <c r="C15" s="169"/>
      <c r="D15" s="217">
        <f>'2c'!U15</f>
        <v>0</v>
      </c>
      <c r="E15" s="217">
        <f>'2c'!V15</f>
        <v>0</v>
      </c>
      <c r="F15" s="335">
        <v>0</v>
      </c>
    </row>
    <row r="16" spans="1:6" ht="12.75" customHeight="1" x14ac:dyDescent="0.2">
      <c r="A16" s="441" t="s">
        <v>16</v>
      </c>
      <c r="B16" s="168" t="s">
        <v>270</v>
      </c>
      <c r="C16" s="169"/>
      <c r="D16" s="217"/>
      <c r="E16" s="217"/>
      <c r="F16" s="335"/>
    </row>
    <row r="17" spans="1:6" ht="12.75" customHeight="1" x14ac:dyDescent="0.2">
      <c r="A17" s="441"/>
      <c r="B17" s="169"/>
      <c r="C17" s="169" t="str">
        <f>'2c'!B20</f>
        <v>Rászoruló gyermekek szünidei étkeztetésének támogatása</v>
      </c>
      <c r="D17" s="217">
        <f>'2c'!U20</f>
        <v>156180</v>
      </c>
      <c r="E17" s="217">
        <f>'2c'!V20</f>
        <v>156180</v>
      </c>
      <c r="F17" s="335">
        <f>'2c'!W20</f>
        <v>1</v>
      </c>
    </row>
    <row r="18" spans="1:6" ht="12.75" customHeight="1" x14ac:dyDescent="0.2">
      <c r="A18" s="441"/>
      <c r="B18" s="169"/>
      <c r="C18" s="169" t="str">
        <f>'2c'!B22</f>
        <v xml:space="preserve">Ságvár Község Önkormányzatának hozzájárulás KÖH fenntartáshoz </v>
      </c>
      <c r="D18" s="217">
        <f>'2c'!U22</f>
        <v>3660000</v>
      </c>
      <c r="E18" s="217">
        <f>'2c'!V22</f>
        <v>3660000</v>
      </c>
      <c r="F18" s="335">
        <f>'2c'!W22</f>
        <v>1</v>
      </c>
    </row>
    <row r="19" spans="1:6" ht="12.75" customHeight="1" x14ac:dyDescent="0.2">
      <c r="A19" s="441"/>
      <c r="B19" s="169"/>
      <c r="C19" s="169" t="str">
        <f>'2c'!B23</f>
        <v>Ságvár Község Önkormányzatának hozzájárulás Társulás fenntartáshoz</v>
      </c>
      <c r="D19" s="217">
        <f>'2c'!U23</f>
        <v>523000</v>
      </c>
      <c r="E19" s="217">
        <f>'2c'!V23</f>
        <v>523000</v>
      </c>
      <c r="F19" s="335">
        <f>'2c'!W23</f>
        <v>1</v>
      </c>
    </row>
    <row r="20" spans="1:6" ht="12.75" customHeight="1" x14ac:dyDescent="0.2">
      <c r="A20" s="441"/>
      <c r="B20" s="169"/>
      <c r="C20" s="169" t="str">
        <f>'2c'!B24</f>
        <v>Ságvár Község Önkormányzatának hozzájárulás Bóbita Óvoda és Bölcsőde fenntartáshoz</v>
      </c>
      <c r="D20" s="217">
        <f>'2c'!U24</f>
        <v>1216000</v>
      </c>
      <c r="E20" s="217">
        <f>'2c'!V24</f>
        <v>1216000</v>
      </c>
      <c r="F20" s="335">
        <f>'2c'!W24</f>
        <v>1</v>
      </c>
    </row>
    <row r="21" spans="1:6" ht="12.75" customHeight="1" x14ac:dyDescent="0.2">
      <c r="A21" s="441"/>
      <c r="B21" s="169"/>
      <c r="C21" s="169" t="str">
        <f>'2c'!B25</f>
        <v>Ságvár Község Önkormányzatának hozzájárulás takarításhoz</v>
      </c>
      <c r="D21" s="217">
        <f>'2c'!U25</f>
        <v>244000</v>
      </c>
      <c r="E21" s="217">
        <f>'2c'!V25</f>
        <v>244000</v>
      </c>
      <c r="F21" s="335">
        <f>'2c'!W25</f>
        <v>1</v>
      </c>
    </row>
    <row r="22" spans="1:6" ht="12.75" customHeight="1" x14ac:dyDescent="0.2">
      <c r="A22" s="441"/>
      <c r="B22" s="169"/>
      <c r="C22" s="169" t="str">
        <f>'2c'!B27</f>
        <v>Önkormányzati vagyonnal való gazdálkodás/italbolt/</v>
      </c>
      <c r="D22" s="217">
        <f>'2c'!U27</f>
        <v>284000</v>
      </c>
      <c r="E22" s="217">
        <f>'2c'!V27</f>
        <v>284000</v>
      </c>
      <c r="F22" s="335">
        <f>'2c'!W27</f>
        <v>1</v>
      </c>
    </row>
    <row r="23" spans="1:6" ht="12.75" customHeight="1" x14ac:dyDescent="0.2">
      <c r="A23" s="441"/>
      <c r="B23" s="169"/>
      <c r="C23" s="169" t="str">
        <f>'2c'!B28</f>
        <v>Vagyonbiztosítás</v>
      </c>
      <c r="D23" s="217">
        <f>'2c'!U28</f>
        <v>83000</v>
      </c>
      <c r="E23" s="217">
        <f>'2c'!V28</f>
        <v>83000</v>
      </c>
      <c r="F23" s="335">
        <f>'2c'!W28</f>
        <v>1</v>
      </c>
    </row>
    <row r="24" spans="1:6" ht="12.75" customHeight="1" x14ac:dyDescent="0.2">
      <c r="A24" s="441"/>
      <c r="B24" s="169"/>
      <c r="C24" s="169" t="str">
        <f>'2c'!B32</f>
        <v>Segélyezés, szociális feladatok ellátása</v>
      </c>
      <c r="D24" s="217">
        <f>'2c'!U32</f>
        <v>3256000</v>
      </c>
      <c r="E24" s="217">
        <f>'2c'!V32</f>
        <v>3256000</v>
      </c>
      <c r="F24" s="335">
        <f>'2c'!W32</f>
        <v>1</v>
      </c>
    </row>
    <row r="25" spans="1:6" ht="12.75" customHeight="1" x14ac:dyDescent="0.2">
      <c r="A25" s="441"/>
      <c r="B25" s="169"/>
      <c r="C25" s="169" t="str">
        <f>'2c'!B33</f>
        <v>Önkormányzat kiadása</v>
      </c>
      <c r="D25" s="217">
        <f>'2c'!U33</f>
        <v>8301000</v>
      </c>
      <c r="E25" s="217">
        <f>'2c'!V33</f>
        <v>8739000</v>
      </c>
      <c r="F25" s="335">
        <f>'2c'!W33</f>
        <v>1.0527647271413083</v>
      </c>
    </row>
    <row r="26" spans="1:6" ht="12.75" customHeight="1" x14ac:dyDescent="0.2">
      <c r="A26" s="441"/>
      <c r="B26" s="169"/>
      <c r="C26" s="169" t="str">
        <f>'2c'!B34</f>
        <v>Könyvtár kiadásai</v>
      </c>
      <c r="D26" s="217">
        <f>'2c'!U34</f>
        <v>733000</v>
      </c>
      <c r="E26" s="217">
        <f>'2c'!V34</f>
        <v>733000</v>
      </c>
      <c r="F26" s="335">
        <f>'2c'!W34</f>
        <v>1</v>
      </c>
    </row>
    <row r="27" spans="1:6" ht="12.75" customHeight="1" x14ac:dyDescent="0.2">
      <c r="A27" s="441"/>
      <c r="B27" s="169"/>
      <c r="C27" s="169" t="str">
        <f>'2c'!B35</f>
        <v xml:space="preserve">Központi orvosi ügyelet ellátásához hj.Siófok Város Gondozási Központja </v>
      </c>
      <c r="D27" s="217">
        <f>'2c'!U35</f>
        <v>190000</v>
      </c>
      <c r="E27" s="217">
        <f>'2c'!V35</f>
        <v>190000</v>
      </c>
      <c r="F27" s="335">
        <f>'2c'!W35</f>
        <v>1</v>
      </c>
    </row>
    <row r="28" spans="1:6" ht="12.75" customHeight="1" x14ac:dyDescent="0.2">
      <c r="A28" s="441"/>
      <c r="B28" s="169"/>
      <c r="C28" s="169" t="str">
        <f>'2c'!B36</f>
        <v>Nefela Egyesülés tagdíj, jégeső elhárítási díj</v>
      </c>
      <c r="D28" s="217">
        <f>'2c'!U36</f>
        <v>10000</v>
      </c>
      <c r="E28" s="217">
        <f>'2c'!V36</f>
        <v>10000</v>
      </c>
      <c r="F28" s="335">
        <v>0</v>
      </c>
    </row>
    <row r="29" spans="1:6" ht="16.5" customHeight="1" x14ac:dyDescent="0.2">
      <c r="A29" s="441"/>
      <c r="B29" s="169"/>
      <c r="C29" s="174" t="str">
        <f>'2c'!B39</f>
        <v>DBRHÖT 2017/2018.évi tagdíj + veszteségpótlás 2017</v>
      </c>
      <c r="D29" s="217">
        <f>'2c'!U39</f>
        <v>304000</v>
      </c>
      <c r="E29" s="217">
        <f>'2c'!V39</f>
        <v>765000</v>
      </c>
      <c r="F29" s="335">
        <f>'2c'!W39</f>
        <v>0</v>
      </c>
    </row>
    <row r="30" spans="1:6" ht="16.5" customHeight="1" x14ac:dyDescent="0.2">
      <c r="A30" s="441"/>
      <c r="B30" s="169"/>
      <c r="C30" s="174" t="e">
        <f>'2c'!#REF!</f>
        <v>#REF!</v>
      </c>
      <c r="D30" s="217" t="e">
        <f>'2c'!#REF!</f>
        <v>#REF!</v>
      </c>
      <c r="E30" s="217" t="e">
        <f>'2c'!#REF!</f>
        <v>#REF!</v>
      </c>
      <c r="F30" s="335" t="e">
        <f>'2c'!#REF!</f>
        <v>#REF!</v>
      </c>
    </row>
    <row r="31" spans="1:6" ht="16.5" customHeight="1" x14ac:dyDescent="0.2">
      <c r="A31" s="441"/>
      <c r="B31" s="169"/>
      <c r="C31" s="174" t="str">
        <f>'2c'!B40</f>
        <v>Településképi arculati kézikönyv elkészítése</v>
      </c>
      <c r="D31" s="217">
        <f>'2c'!U40</f>
        <v>407000</v>
      </c>
      <c r="E31" s="217">
        <f>'2c'!V40</f>
        <v>407000</v>
      </c>
      <c r="F31" s="335">
        <f>'2c'!W40</f>
        <v>3</v>
      </c>
    </row>
    <row r="32" spans="1:6" ht="15" customHeight="1" x14ac:dyDescent="0.2">
      <c r="B32" s="856"/>
      <c r="C32" s="693" t="str">
        <f>'2c'!B41</f>
        <v>MŰKÖDÉSI KIADÁSOK</v>
      </c>
      <c r="D32" s="857">
        <f>'2c'!U41</f>
        <v>71329180</v>
      </c>
      <c r="E32" s="857">
        <f>'2c'!V41</f>
        <v>72658830</v>
      </c>
      <c r="F32" s="858">
        <f>'2c'!W41</f>
        <v>1.0186410386324363</v>
      </c>
    </row>
    <row r="33" spans="1:7" ht="15" customHeight="1" x14ac:dyDescent="0.2">
      <c r="B33" s="164"/>
      <c r="C33" s="169"/>
      <c r="D33" s="217"/>
      <c r="E33" s="217"/>
      <c r="F33" s="335"/>
    </row>
    <row r="34" spans="1:7" ht="15" customHeight="1" x14ac:dyDescent="0.2">
      <c r="B34" s="164"/>
      <c r="C34" s="169" t="str">
        <f>'2c'!B43</f>
        <v>ÁHB megelőlegezések folyósítása</v>
      </c>
      <c r="D34" s="217">
        <f>'2c'!U43</f>
        <v>925980</v>
      </c>
      <c r="E34" s="217">
        <f>'2c'!V43</f>
        <v>925980</v>
      </c>
      <c r="F34" s="335">
        <f>'2c'!W43</f>
        <v>1</v>
      </c>
    </row>
    <row r="35" spans="1:7" ht="15" customHeight="1" x14ac:dyDescent="0.2">
      <c r="B35" s="164"/>
      <c r="C35" s="169" t="str">
        <f>'2c'!B44</f>
        <v>Pénzeszköz betétként elhelyezése</v>
      </c>
      <c r="D35" s="217">
        <f>'2c'!U44</f>
        <v>0</v>
      </c>
      <c r="E35" s="217">
        <f>'2c'!V44</f>
        <v>0</v>
      </c>
      <c r="F35" s="335">
        <v>0</v>
      </c>
    </row>
    <row r="36" spans="1:7" ht="15" customHeight="1" x14ac:dyDescent="0.2">
      <c r="B36" s="856"/>
      <c r="C36" s="693" t="str">
        <f>'2c'!B45</f>
        <v>FINANSZÍROZÁSI KIADÁSOK</v>
      </c>
      <c r="D36" s="857">
        <f>'2c'!U45</f>
        <v>925980</v>
      </c>
      <c r="E36" s="857">
        <f>'2c'!V45</f>
        <v>925980</v>
      </c>
      <c r="F36" s="858">
        <f>'2c'!W45</f>
        <v>1</v>
      </c>
    </row>
    <row r="37" spans="1:7" ht="15" customHeight="1" x14ac:dyDescent="0.2">
      <c r="B37" s="164"/>
      <c r="C37" s="169"/>
      <c r="D37" s="217"/>
      <c r="E37" s="217"/>
      <c r="F37" s="335"/>
    </row>
    <row r="38" spans="1:7" s="560" customFormat="1" ht="15" customHeight="1" x14ac:dyDescent="0.2">
      <c r="A38" s="561"/>
      <c r="B38" s="750" t="str">
        <f>'2c'!B47</f>
        <v>ÖNKORMÁNYZAT MINDÖSSZESEN</v>
      </c>
      <c r="C38" s="751"/>
      <c r="D38" s="752">
        <f>'2c'!U47</f>
        <v>72255160</v>
      </c>
      <c r="E38" s="752">
        <f>'2c'!V47</f>
        <v>73584810</v>
      </c>
      <c r="F38" s="753">
        <f>'2c'!W47</f>
        <v>1.0184021459505452</v>
      </c>
      <c r="G38" s="563"/>
    </row>
    <row r="39" spans="1:7" ht="15" customHeight="1" x14ac:dyDescent="0.2"/>
  </sheetData>
  <mergeCells count="5">
    <mergeCell ref="A1:F1"/>
    <mergeCell ref="A4:F4"/>
    <mergeCell ref="A2:F2"/>
    <mergeCell ref="A3:F3"/>
    <mergeCell ref="F5:F6"/>
  </mergeCells>
  <phoneticPr fontId="8" type="noConversion"/>
  <pageMargins left="0.47244094488188981" right="0.27559055118110237" top="0.51181102362204722" bottom="0.19685039370078741" header="0.23622047244094491" footer="0.15748031496062992"/>
  <pageSetup paperSize="9" scale="91" orientation="portrait" horizontalDpi="4294967293" vertic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view="pageBreakPreview" zoomScale="80" zoomScaleNormal="100" zoomScaleSheetLayoutView="80" workbookViewId="0">
      <selection activeCell="H6" sqref="H6"/>
    </sheetView>
  </sheetViews>
  <sheetFormatPr defaultRowHeight="15.75" x14ac:dyDescent="0.25"/>
  <cols>
    <col min="1" max="1" width="53.7109375" style="2" customWidth="1"/>
    <col min="2" max="2" width="15.140625" style="2" customWidth="1"/>
    <col min="3" max="3" width="15.140625" style="7" customWidth="1"/>
    <col min="4" max="4" width="10.7109375" style="723" customWidth="1"/>
    <col min="5" max="16384" width="9.140625" style="2"/>
  </cols>
  <sheetData>
    <row r="1" spans="1:4" x14ac:dyDescent="0.25">
      <c r="A1" s="1076" t="s">
        <v>971</v>
      </c>
      <c r="B1" s="1074"/>
      <c r="C1" s="1074"/>
      <c r="D1" s="1075"/>
    </row>
    <row r="2" spans="1:4" x14ac:dyDescent="0.25">
      <c r="A2" s="271"/>
      <c r="B2" s="271"/>
      <c r="C2" s="272"/>
    </row>
    <row r="3" spans="1:4" ht="21.75" customHeight="1" x14ac:dyDescent="0.25">
      <c r="A3" s="957" t="s">
        <v>827</v>
      </c>
      <c r="B3" s="958"/>
      <c r="C3" s="958"/>
      <c r="D3" s="944"/>
    </row>
    <row r="4" spans="1:4" ht="22.5" customHeight="1" x14ac:dyDescent="0.25">
      <c r="A4" s="957" t="str">
        <f>'1'!A3:K3</f>
        <v>2018. ÉV</v>
      </c>
      <c r="B4" s="958"/>
      <c r="C4" s="958"/>
      <c r="D4" s="944"/>
    </row>
    <row r="5" spans="1:4" x14ac:dyDescent="0.25">
      <c r="A5" s="960" t="s">
        <v>874</v>
      </c>
      <c r="B5" s="959"/>
      <c r="C5" s="959"/>
      <c r="D5" s="944"/>
    </row>
    <row r="6" spans="1:4" x14ac:dyDescent="0.25">
      <c r="C6" s="58"/>
      <c r="D6" s="724"/>
    </row>
    <row r="7" spans="1:4" ht="24.75" customHeight="1" x14ac:dyDescent="0.25">
      <c r="A7" s="50"/>
      <c r="B7" s="51" t="s">
        <v>886</v>
      </c>
      <c r="C7" s="51" t="s">
        <v>886</v>
      </c>
      <c r="D7" s="961" t="s">
        <v>334</v>
      </c>
    </row>
    <row r="8" spans="1:4" ht="27.75" customHeight="1" thickBot="1" x14ac:dyDescent="0.3">
      <c r="A8" s="52" t="s">
        <v>271</v>
      </c>
      <c r="B8" s="53" t="s">
        <v>24</v>
      </c>
      <c r="C8" s="54" t="str">
        <f>'2'!E6</f>
        <v>módosított</v>
      </c>
      <c r="D8" s="962"/>
    </row>
    <row r="9" spans="1:4" ht="24" customHeight="1" x14ac:dyDescent="0.25">
      <c r="A9" s="7" t="s">
        <v>272</v>
      </c>
      <c r="B9" s="8">
        <v>1235000</v>
      </c>
      <c r="C9" s="8">
        <v>1035000</v>
      </c>
      <c r="D9" s="756">
        <f>C9/B9</f>
        <v>0.83805668016194335</v>
      </c>
    </row>
    <row r="10" spans="1:4" ht="24" customHeight="1" x14ac:dyDescent="0.25">
      <c r="A10" s="7" t="s">
        <v>273</v>
      </c>
      <c r="B10" s="8">
        <v>1059000</v>
      </c>
      <c r="C10" s="8">
        <v>829000</v>
      </c>
      <c r="D10" s="756">
        <f t="shared" ref="D10:D19" si="0">C10/B10</f>
        <v>0.78281397544853637</v>
      </c>
    </row>
    <row r="11" spans="1:4" ht="24" customHeight="1" x14ac:dyDescent="0.25">
      <c r="A11" s="7" t="s">
        <v>274</v>
      </c>
      <c r="B11" s="8"/>
      <c r="C11" s="8"/>
      <c r="D11" s="756">
        <v>0</v>
      </c>
    </row>
    <row r="12" spans="1:4" ht="24" customHeight="1" x14ac:dyDescent="0.25">
      <c r="A12" s="7" t="s">
        <v>369</v>
      </c>
      <c r="B12" s="8"/>
      <c r="C12" s="8"/>
      <c r="D12" s="756">
        <v>0</v>
      </c>
    </row>
    <row r="13" spans="1:4" ht="24" customHeight="1" x14ac:dyDescent="0.25">
      <c r="A13" s="7" t="s">
        <v>275</v>
      </c>
      <c r="B13" s="8">
        <v>1200000</v>
      </c>
      <c r="C13" s="8">
        <v>1200000</v>
      </c>
      <c r="D13" s="756">
        <f t="shared" si="0"/>
        <v>1</v>
      </c>
    </row>
    <row r="14" spans="1:4" ht="24" customHeight="1" x14ac:dyDescent="0.25">
      <c r="A14" s="7" t="s">
        <v>919</v>
      </c>
      <c r="B14" s="8">
        <v>2965500</v>
      </c>
      <c r="C14" s="8">
        <v>2965500</v>
      </c>
      <c r="D14" s="756">
        <v>0</v>
      </c>
    </row>
    <row r="15" spans="1:4" ht="24" customHeight="1" x14ac:dyDescent="0.25">
      <c r="A15" s="7" t="s">
        <v>870</v>
      </c>
      <c r="B15" s="8"/>
      <c r="C15" s="8"/>
      <c r="D15" s="756">
        <v>0</v>
      </c>
    </row>
    <row r="16" spans="1:4" ht="24" customHeight="1" x14ac:dyDescent="0.25">
      <c r="A16" s="7" t="s">
        <v>0</v>
      </c>
      <c r="B16" s="8">
        <v>153000</v>
      </c>
      <c r="C16" s="8">
        <v>153000</v>
      </c>
      <c r="D16" s="756">
        <v>0</v>
      </c>
    </row>
    <row r="17" spans="1:4" ht="24" customHeight="1" x14ac:dyDescent="0.25">
      <c r="A17" s="7" t="s">
        <v>1</v>
      </c>
      <c r="B17" s="8"/>
      <c r="C17" s="8"/>
      <c r="D17" s="756">
        <v>0</v>
      </c>
    </row>
    <row r="18" spans="1:4" ht="24" customHeight="1" x14ac:dyDescent="0.25">
      <c r="A18" s="7" t="s">
        <v>2</v>
      </c>
      <c r="B18" s="8"/>
      <c r="C18" s="8"/>
      <c r="D18" s="756">
        <v>0</v>
      </c>
    </row>
    <row r="19" spans="1:4" ht="24" customHeight="1" x14ac:dyDescent="0.25">
      <c r="A19" s="7" t="s">
        <v>3</v>
      </c>
      <c r="B19" s="8">
        <v>596000</v>
      </c>
      <c r="C19" s="8">
        <v>596000</v>
      </c>
      <c r="D19" s="756">
        <f t="shared" si="0"/>
        <v>1</v>
      </c>
    </row>
    <row r="20" spans="1:4" ht="24" customHeight="1" x14ac:dyDescent="0.25">
      <c r="A20" s="7" t="s">
        <v>824</v>
      </c>
      <c r="B20" s="8"/>
      <c r="C20" s="8"/>
      <c r="D20" s="756">
        <v>0</v>
      </c>
    </row>
    <row r="21" spans="1:4" ht="24" customHeight="1" x14ac:dyDescent="0.25">
      <c r="A21" s="4" t="s">
        <v>4</v>
      </c>
      <c r="B21" s="131"/>
      <c r="C21" s="131"/>
      <c r="D21" s="756">
        <v>0</v>
      </c>
    </row>
    <row r="22" spans="1:4" ht="24" customHeight="1" x14ac:dyDescent="0.25">
      <c r="A22" s="58" t="s">
        <v>876</v>
      </c>
      <c r="B22" s="273">
        <v>31000</v>
      </c>
      <c r="C22" s="273">
        <v>31000</v>
      </c>
      <c r="D22" s="865">
        <v>0</v>
      </c>
    </row>
    <row r="23" spans="1:4" s="572" customFormat="1" ht="24" customHeight="1" x14ac:dyDescent="0.2">
      <c r="A23" s="743" t="s">
        <v>5</v>
      </c>
      <c r="B23" s="744">
        <f>SUM(B9:B22)</f>
        <v>7239500</v>
      </c>
      <c r="C23" s="744">
        <f>SUM(C9:C22)</f>
        <v>6809500</v>
      </c>
      <c r="D23" s="757">
        <f>C23/B23</f>
        <v>0.94060363284757231</v>
      </c>
    </row>
    <row r="24" spans="1:4" ht="24" customHeight="1" x14ac:dyDescent="0.25">
      <c r="A24" s="6"/>
      <c r="B24" s="57"/>
      <c r="C24" s="274"/>
      <c r="D24" s="758"/>
    </row>
    <row r="25" spans="1:4" s="7" customFormat="1" ht="24" customHeight="1" x14ac:dyDescent="0.25">
      <c r="A25" s="7" t="s">
        <v>826</v>
      </c>
      <c r="B25" s="8">
        <v>11378000</v>
      </c>
      <c r="C25" s="8">
        <v>11378000</v>
      </c>
      <c r="D25" s="756">
        <f>C25/B25</f>
        <v>1</v>
      </c>
    </row>
    <row r="26" spans="1:4" ht="24" customHeight="1" thickBot="1" x14ac:dyDescent="0.3">
      <c r="A26" s="7"/>
      <c r="B26" s="3"/>
      <c r="C26" s="8"/>
      <c r="D26" s="756"/>
    </row>
    <row r="27" spans="1:4" s="572" customFormat="1" ht="24" customHeight="1" thickBot="1" x14ac:dyDescent="0.25">
      <c r="A27" s="739" t="s">
        <v>6</v>
      </c>
      <c r="B27" s="740">
        <f>SUM(B9:B22)+B25</f>
        <v>18617500</v>
      </c>
      <c r="C27" s="740">
        <f>SUM(C9:C22)+C25</f>
        <v>18187500</v>
      </c>
      <c r="D27" s="759">
        <f>C27/B27</f>
        <v>0.9769034510541158</v>
      </c>
    </row>
    <row r="29" spans="1:4" x14ac:dyDescent="0.25">
      <c r="C29" s="8"/>
    </row>
  </sheetData>
  <mergeCells count="5">
    <mergeCell ref="A3:D3"/>
    <mergeCell ref="A4:D4"/>
    <mergeCell ref="A1:D1"/>
    <mergeCell ref="A5:D5"/>
    <mergeCell ref="D7:D8"/>
  </mergeCells>
  <phoneticPr fontId="8" type="noConversion"/>
  <pageMargins left="0.98425196850393704" right="0.27559055118110237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view="pageBreakPreview" topLeftCell="A10" zoomScale="90" zoomScaleNormal="100" zoomScaleSheetLayoutView="90" workbookViewId="0">
      <selection activeCell="C3" sqref="C3"/>
    </sheetView>
  </sheetViews>
  <sheetFormatPr defaultRowHeight="12.75" x14ac:dyDescent="0.2"/>
  <cols>
    <col min="1" max="1" width="47.85546875" style="1" customWidth="1"/>
    <col min="2" max="2" width="17.42578125" style="1" customWidth="1"/>
    <col min="3" max="3" width="17" style="1" customWidth="1"/>
    <col min="4" max="4" width="14.7109375" style="721" customWidth="1"/>
    <col min="5" max="16384" width="9.140625" style="1"/>
  </cols>
  <sheetData>
    <row r="1" spans="1:6" ht="15.75" x14ac:dyDescent="0.25">
      <c r="A1" s="942" t="s">
        <v>972</v>
      </c>
      <c r="B1" s="942"/>
      <c r="C1" s="942"/>
      <c r="D1" s="944"/>
    </row>
    <row r="2" spans="1:6" ht="15.75" x14ac:dyDescent="0.25">
      <c r="A2" s="7"/>
      <c r="B2" s="7"/>
      <c r="C2" s="7"/>
    </row>
    <row r="3" spans="1:6" ht="15.75" x14ac:dyDescent="0.25">
      <c r="A3" s="7"/>
      <c r="B3" s="7"/>
      <c r="C3" s="7"/>
    </row>
    <row r="4" spans="1:6" ht="15.75" x14ac:dyDescent="0.25">
      <c r="A4" s="943" t="s">
        <v>858</v>
      </c>
      <c r="B4" s="943"/>
      <c r="C4" s="943"/>
      <c r="D4" s="944"/>
    </row>
    <row r="5" spans="1:6" ht="15.75" x14ac:dyDescent="0.25">
      <c r="A5" s="943" t="str">
        <f>'1'!A3:K3</f>
        <v>2018. ÉV</v>
      </c>
      <c r="B5" s="943"/>
      <c r="C5" s="943"/>
      <c r="D5" s="944"/>
    </row>
    <row r="6" spans="1:6" ht="15.75" x14ac:dyDescent="0.25">
      <c r="A6" s="963" t="s">
        <v>875</v>
      </c>
      <c r="B6" s="963"/>
      <c r="C6" s="963"/>
      <c r="D6" s="944"/>
    </row>
    <row r="7" spans="1:6" ht="15.75" x14ac:dyDescent="0.25">
      <c r="A7" s="9"/>
      <c r="B7" s="7"/>
      <c r="C7" s="7"/>
    </row>
    <row r="8" spans="1:6" ht="15.75" x14ac:dyDescent="0.25">
      <c r="A8" s="9"/>
      <c r="B8" s="891" t="s">
        <v>886</v>
      </c>
      <c r="C8" s="253" t="str">
        <f>'2a'!C7</f>
        <v>2018. évi</v>
      </c>
      <c r="D8" s="964" t="s">
        <v>334</v>
      </c>
    </row>
    <row r="9" spans="1:6" ht="15.75" x14ac:dyDescent="0.25">
      <c r="A9" s="7"/>
      <c r="B9" s="9" t="s">
        <v>24</v>
      </c>
      <c r="C9" s="253" t="str">
        <f>'2a'!C8</f>
        <v>módosított</v>
      </c>
      <c r="D9" s="964"/>
    </row>
    <row r="10" spans="1:6" ht="15.75" x14ac:dyDescent="0.25">
      <c r="A10" s="7"/>
      <c r="B10" s="9"/>
      <c r="C10" s="253"/>
      <c r="D10" s="656"/>
    </row>
    <row r="11" spans="1:6" ht="15.75" x14ac:dyDescent="0.25">
      <c r="A11" s="6" t="s">
        <v>8</v>
      </c>
      <c r="B11" s="7"/>
      <c r="C11" s="8"/>
      <c r="D11" s="661"/>
    </row>
    <row r="12" spans="1:6" ht="15.75" x14ac:dyDescent="0.25">
      <c r="A12" s="7" t="s">
        <v>9</v>
      </c>
      <c r="B12" s="7"/>
      <c r="C12" s="8"/>
      <c r="D12" s="661"/>
    </row>
    <row r="13" spans="1:6" ht="15.75" x14ac:dyDescent="0.25">
      <c r="A13" s="7" t="s">
        <v>660</v>
      </c>
      <c r="B13" s="8">
        <v>0</v>
      </c>
      <c r="C13" s="8">
        <v>0</v>
      </c>
      <c r="D13" s="756">
        <v>0</v>
      </c>
      <c r="F13" s="589"/>
    </row>
    <row r="14" spans="1:6" ht="16.5" thickBot="1" x14ac:dyDescent="0.3">
      <c r="A14" s="165" t="s">
        <v>834</v>
      </c>
      <c r="B14" s="8">
        <v>80000</v>
      </c>
      <c r="C14" s="8">
        <v>80000</v>
      </c>
      <c r="D14" s="756">
        <f>C14/B14</f>
        <v>1</v>
      </c>
    </row>
    <row r="15" spans="1:6" ht="19.5" customHeight="1" thickBot="1" x14ac:dyDescent="0.3">
      <c r="A15" s="737" t="s">
        <v>7</v>
      </c>
      <c r="B15" s="308">
        <f>SUM(B11:B14)</f>
        <v>80000</v>
      </c>
      <c r="C15" s="308">
        <f>SUM(C11:C14)</f>
        <v>80000</v>
      </c>
      <c r="D15" s="754">
        <f>C15/B15</f>
        <v>1</v>
      </c>
      <c r="F15" s="164"/>
    </row>
    <row r="16" spans="1:6" ht="15.75" x14ac:dyDescent="0.25">
      <c r="A16" s="7"/>
      <c r="B16" s="8"/>
      <c r="C16" s="8"/>
      <c r="D16" s="661"/>
      <c r="F16" s="164"/>
    </row>
    <row r="17" spans="1:7" ht="15.75" x14ac:dyDescent="0.25">
      <c r="A17" s="6" t="s">
        <v>384</v>
      </c>
      <c r="B17" s="8"/>
      <c r="C17" s="8"/>
      <c r="D17" s="661"/>
      <c r="G17" s="164"/>
    </row>
    <row r="18" spans="1:7" ht="15.75" x14ac:dyDescent="0.25">
      <c r="A18" s="7" t="s">
        <v>920</v>
      </c>
      <c r="B18" s="8">
        <v>459000</v>
      </c>
      <c r="C18" s="8">
        <v>459000</v>
      </c>
      <c r="D18" s="756">
        <f>C18/B18</f>
        <v>1</v>
      </c>
    </row>
    <row r="19" spans="1:7" ht="16.5" thickBot="1" x14ac:dyDescent="0.3">
      <c r="A19" s="7" t="s">
        <v>934</v>
      </c>
      <c r="B19" s="8">
        <v>331000</v>
      </c>
      <c r="C19" s="8">
        <v>331000</v>
      </c>
      <c r="D19" s="756">
        <f>C19/B19</f>
        <v>1</v>
      </c>
    </row>
    <row r="20" spans="1:7" ht="22.5" customHeight="1" thickBot="1" x14ac:dyDescent="0.3">
      <c r="A20" s="738" t="s">
        <v>10</v>
      </c>
      <c r="B20" s="308">
        <f>SUM(B18:B19)</f>
        <v>790000</v>
      </c>
      <c r="C20" s="308">
        <f>SUM(C18:C19)</f>
        <v>790000</v>
      </c>
      <c r="D20" s="754">
        <f t="shared" ref="D20" si="0">C20/B20</f>
        <v>1</v>
      </c>
    </row>
    <row r="21" spans="1:7" ht="15.75" x14ac:dyDescent="0.25">
      <c r="A21" s="7"/>
      <c r="B21" s="8"/>
      <c r="C21" s="8"/>
      <c r="D21" s="661"/>
    </row>
    <row r="22" spans="1:7" ht="16.5" thickBot="1" x14ac:dyDescent="0.3">
      <c r="A22" s="7"/>
      <c r="B22" s="163"/>
      <c r="C22" s="270"/>
      <c r="D22" s="722"/>
    </row>
    <row r="23" spans="1:7" s="98" customFormat="1" ht="30.75" customHeight="1" thickBot="1" x14ac:dyDescent="0.25">
      <c r="A23" s="741" t="s">
        <v>11</v>
      </c>
      <c r="B23" s="742">
        <f>B15+B20</f>
        <v>870000</v>
      </c>
      <c r="C23" s="742">
        <f>C15+C20</f>
        <v>870000</v>
      </c>
      <c r="D23" s="755">
        <f>C23/B23</f>
        <v>1</v>
      </c>
    </row>
    <row r="24" spans="1:7" x14ac:dyDescent="0.2">
      <c r="A24" s="48"/>
      <c r="B24" s="48"/>
      <c r="C24" s="48"/>
    </row>
    <row r="25" spans="1:7" x14ac:dyDescent="0.2">
      <c r="A25" s="48"/>
      <c r="B25" s="48"/>
      <c r="C25" s="48"/>
    </row>
    <row r="26" spans="1:7" x14ac:dyDescent="0.2">
      <c r="A26" s="48"/>
      <c r="B26" s="48"/>
      <c r="C26" s="48"/>
    </row>
    <row r="27" spans="1:7" x14ac:dyDescent="0.2">
      <c r="A27" s="48"/>
      <c r="B27" s="48"/>
      <c r="C27" s="48"/>
    </row>
    <row r="28" spans="1:7" x14ac:dyDescent="0.2">
      <c r="A28" s="48"/>
      <c r="B28" s="48"/>
      <c r="C28" s="48"/>
    </row>
    <row r="29" spans="1:7" x14ac:dyDescent="0.2">
      <c r="A29" s="48"/>
      <c r="B29" s="48"/>
      <c r="C29" s="48"/>
    </row>
    <row r="30" spans="1:7" x14ac:dyDescent="0.2">
      <c r="A30" s="48"/>
      <c r="B30" s="48"/>
      <c r="C30" s="48"/>
    </row>
  </sheetData>
  <mergeCells count="5">
    <mergeCell ref="A1:D1"/>
    <mergeCell ref="A4:D4"/>
    <mergeCell ref="A5:D5"/>
    <mergeCell ref="A6:D6"/>
    <mergeCell ref="D8:D9"/>
  </mergeCells>
  <phoneticPr fontId="8" type="noConversion"/>
  <pageMargins left="0.9055118110236221" right="0.47244094488188981" top="0.98425196850393704" bottom="0.98425196850393704" header="0.51181102362204722" footer="0.51181102362204722"/>
  <pageSetup paperSize="9" scale="91" orientation="portrait" horizontalDpi="4294967293" verticalDpi="4294967293" r:id="rId1"/>
  <headerFooter alignWithMargins="0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22</vt:i4>
      </vt:variant>
      <vt:variant>
        <vt:lpstr>Névvel ellátott tartományok</vt:lpstr>
      </vt:variant>
      <vt:variant>
        <vt:i4>20</vt:i4>
      </vt:variant>
    </vt:vector>
  </HeadingPairs>
  <TitlesOfParts>
    <vt:vector size="42" baseType="lpstr">
      <vt:lpstr>Tartalék</vt:lpstr>
      <vt:lpstr>1</vt:lpstr>
      <vt:lpstr>1a</vt:lpstr>
      <vt:lpstr>  1a</vt:lpstr>
      <vt:lpstr>  1b</vt:lpstr>
      <vt:lpstr>1b</vt:lpstr>
      <vt:lpstr>2</vt:lpstr>
      <vt:lpstr>2a</vt:lpstr>
      <vt:lpstr>2b</vt:lpstr>
      <vt:lpstr>2c</vt:lpstr>
      <vt:lpstr>3</vt:lpstr>
      <vt:lpstr>Fejlesztés (2012)</vt:lpstr>
      <vt:lpstr>6.sz.</vt:lpstr>
      <vt:lpstr>7.sz</vt:lpstr>
      <vt:lpstr>8.sz.</vt:lpstr>
      <vt:lpstr>9.sz.</vt:lpstr>
      <vt:lpstr>10.sz</vt:lpstr>
      <vt:lpstr>11.sz.</vt:lpstr>
      <vt:lpstr>12.sz</vt:lpstr>
      <vt:lpstr>13.sz.</vt:lpstr>
      <vt:lpstr>3_m</vt:lpstr>
      <vt:lpstr>4</vt:lpstr>
      <vt:lpstr>'  1a'!Nyomtatási_cím</vt:lpstr>
      <vt:lpstr>'  1b'!Nyomtatási_cím</vt:lpstr>
      <vt:lpstr>'1a'!Nyomtatási_cím</vt:lpstr>
      <vt:lpstr>'1b'!Nyomtatási_cím</vt:lpstr>
      <vt:lpstr>'2c'!Nyomtatási_cím</vt:lpstr>
      <vt:lpstr>'3'!Nyomtatási_cím</vt:lpstr>
      <vt:lpstr>'  1a'!Nyomtatási_terület</vt:lpstr>
      <vt:lpstr>'1'!Nyomtatási_terület</vt:lpstr>
      <vt:lpstr>'10.sz'!Nyomtatási_terület</vt:lpstr>
      <vt:lpstr>'1a'!Nyomtatási_terület</vt:lpstr>
      <vt:lpstr>'1b'!Nyomtatási_terület</vt:lpstr>
      <vt:lpstr>'2'!Nyomtatási_terület</vt:lpstr>
      <vt:lpstr>'2b'!Nyomtatási_terület</vt:lpstr>
      <vt:lpstr>'2c'!Nyomtatási_terület</vt:lpstr>
      <vt:lpstr>'3'!Nyomtatási_terület</vt:lpstr>
      <vt:lpstr>'3_m'!Nyomtatási_terület</vt:lpstr>
      <vt:lpstr>'7.sz'!Nyomtatási_terület</vt:lpstr>
      <vt:lpstr>'9.sz.'!Nyomtatási_terület</vt:lpstr>
      <vt:lpstr>'Fejlesztés (2012)'!Nyomtatási_terület</vt:lpstr>
      <vt:lpstr>Tartalék!Nyomtatási_terület</vt:lpstr>
    </vt:vector>
  </TitlesOfParts>
  <Company>DRV 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Székely István</dc:creator>
  <cp:lastModifiedBy>Windows-felhasználó</cp:lastModifiedBy>
  <cp:lastPrinted>2018-02-09T12:52:08Z</cp:lastPrinted>
  <dcterms:created xsi:type="dcterms:W3CDTF">2005-03-13T11:45:13Z</dcterms:created>
  <dcterms:modified xsi:type="dcterms:W3CDTF">2018-06-01T12:31:53Z</dcterms:modified>
</cp:coreProperties>
</file>