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0KEPVISELOTESTULETI\2017\201707\"/>
    </mc:Choice>
  </mc:AlternateContent>
  <bookViews>
    <workbookView xWindow="0" yWindow="0" windowWidth="28800" windowHeight="12435" tabRatio="914" firstSheet="1" activeTab="1"/>
  </bookViews>
  <sheets>
    <sheet name="ÖSSZEFÜGGÉSEK" sheetId="144" state="hidden" r:id="rId1"/>
    <sheet name="1.1.sz.mell." sheetId="143" r:id="rId2"/>
    <sheet name="1.2.sz.mell." sheetId="138" r:id="rId3"/>
    <sheet name="1.3.sz.mell." sheetId="139" r:id="rId4"/>
    <sheet name="1.4.sz.mell." sheetId="140" r:id="rId5"/>
    <sheet name="2.1.sz.mell" sheetId="141" r:id="rId6"/>
    <sheet name="2.2.sz.mell" sheetId="142" r:id="rId7"/>
    <sheet name="3.sz.mell.  " sheetId="62" r:id="rId8"/>
    <sheet name="4.sz.mell." sheetId="77" r:id="rId9"/>
    <sheet name="5.sz.mell." sheetId="78" r:id="rId10"/>
    <sheet name="6.sz.mell." sheetId="145" r:id="rId11"/>
    <sheet name="7.sz.mell." sheetId="146" r:id="rId12"/>
    <sheet name="8. sz. mell. " sheetId="71" r:id="rId13"/>
    <sheet name="9.1. sz. mell" sheetId="147" r:id="rId14"/>
    <sheet name="9.1.1. sz. mell" sheetId="148" r:id="rId15"/>
    <sheet name="9.1.2. sz. mell" sheetId="149" r:id="rId16"/>
    <sheet name="9.1.3. sz. mell" sheetId="150" r:id="rId17"/>
    <sheet name="9.2. sz. mell" sheetId="151" r:id="rId18"/>
    <sheet name="9.2.1. sz. mell" sheetId="152" r:id="rId19"/>
    <sheet name="9.2.2. sz. mell" sheetId="153" r:id="rId20"/>
    <sheet name="9.2.3. sz. mell" sheetId="154" r:id="rId21"/>
    <sheet name="9.3. sz. mell" sheetId="155" r:id="rId22"/>
    <sheet name="9.3.1. sz. mell" sheetId="156" r:id="rId23"/>
    <sheet name="9.3.2. sz. mell" sheetId="157" r:id="rId24"/>
    <sheet name="9.3.3. sz. mell" sheetId="158" r:id="rId25"/>
    <sheet name="10.sz.mell" sheetId="89" r:id="rId26"/>
    <sheet name="11.sz.mell." sheetId="159" r:id="rId27"/>
    <sheet name="12.sz.mell." sheetId="160" r:id="rId28"/>
    <sheet name="13.sz.mell." sheetId="161" r:id="rId29"/>
    <sheet name="1. sz tájékoztató t." sheetId="87" state="hidden" r:id="rId30"/>
    <sheet name="2. sz tájékoztató t" sheetId="66" state="hidden" r:id="rId31"/>
    <sheet name="3. sz tájékoztató t." sheetId="88" state="hidden" r:id="rId32"/>
    <sheet name="4.1.sz tájékoztató t." sheetId="24" state="hidden" r:id="rId33"/>
    <sheet name="4.2.sz tájékoztató t. AO" sheetId="135" state="hidden" r:id="rId34"/>
    <sheet name="4.3.sz tájékoztató PH" sheetId="136" state="hidden" r:id="rId35"/>
    <sheet name="5.sz tájékoztató t." sheetId="2" state="hidden" r:id="rId36"/>
    <sheet name="6.sz tájékoztató t." sheetId="70" state="hidden" r:id="rId37"/>
    <sheet name="7. sz tájékoztató t." sheetId="128" state="hidden" r:id="rId38"/>
  </sheets>
  <externalReferences>
    <externalReference r:id="rId39"/>
  </externalReferences>
  <definedNames>
    <definedName name="_xlnm.Print_Titles" localSheetId="1">'1.1.sz.mell.'!$1:$3</definedName>
    <definedName name="_xlnm.Print_Titles" localSheetId="2">'1.2.sz.mell.'!$1:$3</definedName>
    <definedName name="_xlnm.Print_Titles" localSheetId="3">'1.3.sz.mell.'!$1:$3</definedName>
    <definedName name="_xlnm.Print_Titles" localSheetId="4">'1.4.sz.mell.'!$1:$3</definedName>
    <definedName name="_xlnm.Print_Titles" localSheetId="13">'9.1. sz. mell'!$1:$7</definedName>
    <definedName name="_xlnm.Print_Titles" localSheetId="14">'9.1.1. sz. mell'!$1:$7</definedName>
    <definedName name="_xlnm.Print_Titles" localSheetId="15">'9.1.2. sz. mell'!$1:$5</definedName>
    <definedName name="_xlnm.Print_Titles" localSheetId="16">'9.1.3. sz. mell'!$3:$7</definedName>
    <definedName name="_xlnm.Print_Titles" localSheetId="17">'9.2. sz. mell'!$3:$7</definedName>
    <definedName name="_xlnm.Print_Titles" localSheetId="18">'9.2.1. sz. mell'!$3:$7</definedName>
    <definedName name="_xlnm.Print_Titles" localSheetId="19">'9.2.2. sz. mell'!$3:$7</definedName>
    <definedName name="_xlnm.Print_Titles" localSheetId="20">'9.2.3. sz. mell'!$3:$7</definedName>
    <definedName name="_xlnm.Print_Titles" localSheetId="21">'9.3. sz. mell'!$3:$7</definedName>
    <definedName name="_xlnm.Print_Titles" localSheetId="22">'9.3.1. sz. mell'!$3:$7</definedName>
    <definedName name="_xlnm.Print_Titles" localSheetId="23">'9.3.2. sz. mell'!$3:$7</definedName>
    <definedName name="_xlnm.Print_Titles" localSheetId="24">'9.3.3. sz. mell'!$3:$7</definedName>
    <definedName name="_xlnm.Print_Area" localSheetId="29">'1. sz tájékoztató t.'!$A$1:$E$147</definedName>
    <definedName name="_xlnm.Print_Area" localSheetId="1">'1.1.sz.mell.'!$A$4:$E$164</definedName>
    <definedName name="_xlnm.Print_Area" localSheetId="2">'1.2.sz.mell.'!$A$4:$E$164</definedName>
    <definedName name="_xlnm.Print_Area" localSheetId="3">'1.3.sz.mell.'!$A$4:$E$164</definedName>
    <definedName name="_xlnm.Print_Area" localSheetId="4">'1.4.sz.mell.'!$A$4:$E$164</definedName>
    <definedName name="_xlnm.Print_Area" localSheetId="37">'7. sz tájékoztató t.'!$A$1:$E$37</definedName>
  </definedNames>
  <calcPr calcId="152511"/>
</workbook>
</file>

<file path=xl/calcChain.xml><?xml version="1.0" encoding="utf-8"?>
<calcChain xmlns="http://schemas.openxmlformats.org/spreadsheetml/2006/main">
  <c r="F3" i="145" l="1"/>
  <c r="G3" i="145"/>
  <c r="H3" i="145"/>
  <c r="H3" i="146"/>
  <c r="G3" i="146"/>
  <c r="F3" i="146"/>
  <c r="B1" i="161"/>
  <c r="B1" i="160"/>
  <c r="B1" i="159"/>
  <c r="E6" i="158"/>
  <c r="E6" i="157"/>
  <c r="E6" i="155"/>
  <c r="E6" i="154"/>
  <c r="E6" i="153"/>
  <c r="E6" i="152"/>
  <c r="E6" i="151"/>
  <c r="E6" i="150"/>
  <c r="E6" i="149"/>
  <c r="E6" i="148"/>
  <c r="E6" i="147"/>
  <c r="E7" i="143"/>
  <c r="E3" i="145"/>
  <c r="F4" i="142"/>
  <c r="E4" i="142"/>
  <c r="D4" i="142"/>
  <c r="F4" i="141"/>
  <c r="E4" i="141"/>
  <c r="D4" i="141"/>
  <c r="E7" i="140"/>
  <c r="C6" i="140"/>
  <c r="C6" i="139"/>
  <c r="E7" i="139"/>
  <c r="E7" i="138"/>
  <c r="C6" i="138"/>
  <c r="C6" i="143"/>
  <c r="A20" i="89"/>
  <c r="E3" i="146"/>
  <c r="E5" i="138"/>
  <c r="O25" i="161" l="1"/>
  <c r="N25" i="161"/>
  <c r="M25" i="161"/>
  <c r="L25" i="161"/>
  <c r="K25" i="161"/>
  <c r="J25" i="161"/>
  <c r="I25" i="161"/>
  <c r="H25" i="161"/>
  <c r="G25" i="161"/>
  <c r="F25" i="161"/>
  <c r="E25" i="161"/>
  <c r="D25" i="161"/>
  <c r="P24" i="161"/>
  <c r="P23" i="161"/>
  <c r="P22" i="161"/>
  <c r="P21" i="161"/>
  <c r="P20" i="161"/>
  <c r="P19" i="161"/>
  <c r="P18" i="161"/>
  <c r="P17" i="161"/>
  <c r="P16" i="161"/>
  <c r="O14" i="161"/>
  <c r="N14" i="161"/>
  <c r="M14" i="161"/>
  <c r="M26" i="161" s="1"/>
  <c r="L14" i="161"/>
  <c r="L26" i="161" s="1"/>
  <c r="K14" i="161"/>
  <c r="J14" i="161"/>
  <c r="I14" i="161"/>
  <c r="I26" i="161" s="1"/>
  <c r="H14" i="161"/>
  <c r="H26" i="161" s="1"/>
  <c r="G14" i="161"/>
  <c r="F14" i="161"/>
  <c r="E14" i="161"/>
  <c r="E26" i="161" s="1"/>
  <c r="D14" i="161"/>
  <c r="D26" i="161" s="1"/>
  <c r="P13" i="161"/>
  <c r="P12" i="161"/>
  <c r="P11" i="161"/>
  <c r="P10" i="161"/>
  <c r="P9" i="161"/>
  <c r="P8" i="161"/>
  <c r="P7" i="161"/>
  <c r="P6" i="161"/>
  <c r="P5" i="161"/>
  <c r="K26" i="160"/>
  <c r="O25" i="160"/>
  <c r="N25" i="160"/>
  <c r="M25" i="160"/>
  <c r="M26" i="160"/>
  <c r="L25" i="160"/>
  <c r="K25" i="160"/>
  <c r="J25" i="160"/>
  <c r="I25" i="160"/>
  <c r="H25" i="160"/>
  <c r="G25" i="160"/>
  <c r="F25" i="160"/>
  <c r="E25" i="160"/>
  <c r="D25" i="160"/>
  <c r="P24" i="160"/>
  <c r="P23" i="160"/>
  <c r="P22" i="160"/>
  <c r="P21" i="160"/>
  <c r="P20" i="160"/>
  <c r="P19" i="160"/>
  <c r="P18" i="160"/>
  <c r="P17" i="160"/>
  <c r="P16" i="160"/>
  <c r="O14" i="160"/>
  <c r="O26" i="160"/>
  <c r="N14" i="160"/>
  <c r="N26" i="160"/>
  <c r="M14" i="160"/>
  <c r="L14" i="160"/>
  <c r="K14" i="160"/>
  <c r="J14" i="160"/>
  <c r="J26" i="160" s="1"/>
  <c r="I14" i="160"/>
  <c r="I26" i="160" s="1"/>
  <c r="H14" i="160"/>
  <c r="G14" i="160"/>
  <c r="G26" i="160" s="1"/>
  <c r="F14" i="160"/>
  <c r="F26" i="160" s="1"/>
  <c r="E14" i="160"/>
  <c r="E26" i="160" s="1"/>
  <c r="D14" i="160"/>
  <c r="P13" i="160"/>
  <c r="P12" i="160"/>
  <c r="P11" i="160"/>
  <c r="P10" i="160"/>
  <c r="P9" i="160"/>
  <c r="P8" i="160"/>
  <c r="P7" i="160"/>
  <c r="P6" i="160"/>
  <c r="P5" i="160"/>
  <c r="O26" i="159"/>
  <c r="N26" i="159"/>
  <c r="M26" i="159"/>
  <c r="M27" i="159" s="1"/>
  <c r="L26" i="159"/>
  <c r="K26" i="159"/>
  <c r="J26" i="159"/>
  <c r="I26" i="159"/>
  <c r="H26" i="159"/>
  <c r="G26" i="159"/>
  <c r="F26" i="159"/>
  <c r="D26" i="159"/>
  <c r="P25" i="159"/>
  <c r="E24" i="159"/>
  <c r="E26" i="159" s="1"/>
  <c r="E27" i="159" s="1"/>
  <c r="P23" i="159"/>
  <c r="P22" i="159"/>
  <c r="P21" i="159"/>
  <c r="P20" i="159"/>
  <c r="P19" i="159"/>
  <c r="P18" i="159"/>
  <c r="P17" i="159"/>
  <c r="P16" i="159"/>
  <c r="O14" i="159"/>
  <c r="N14" i="159"/>
  <c r="M14" i="159"/>
  <c r="L14" i="159"/>
  <c r="L27" i="159"/>
  <c r="K14" i="159"/>
  <c r="J14" i="159"/>
  <c r="I14" i="159"/>
  <c r="I27" i="159"/>
  <c r="H14" i="159"/>
  <c r="H27" i="159"/>
  <c r="G14" i="159"/>
  <c r="F14" i="159"/>
  <c r="E14" i="159"/>
  <c r="D14" i="159"/>
  <c r="P13" i="159"/>
  <c r="P12" i="159"/>
  <c r="P11" i="159"/>
  <c r="P10" i="159"/>
  <c r="P9" i="159"/>
  <c r="P8" i="159"/>
  <c r="P7" i="159"/>
  <c r="P6" i="159"/>
  <c r="P5" i="159"/>
  <c r="E61" i="158"/>
  <c r="E60" i="158"/>
  <c r="D58" i="158"/>
  <c r="E57" i="158"/>
  <c r="E56" i="158"/>
  <c r="E55" i="158"/>
  <c r="E54" i="158"/>
  <c r="E53" i="158"/>
  <c r="E52" i="158" s="1"/>
  <c r="D52" i="158"/>
  <c r="C52" i="158"/>
  <c r="E51" i="158"/>
  <c r="E50" i="158"/>
  <c r="E49" i="158"/>
  <c r="E48" i="158"/>
  <c r="E47" i="158"/>
  <c r="E46" i="158"/>
  <c r="D46" i="158"/>
  <c r="C46" i="158"/>
  <c r="C58" i="158"/>
  <c r="E41" i="158"/>
  <c r="E40" i="158"/>
  <c r="D38" i="158"/>
  <c r="C38" i="158"/>
  <c r="E36" i="158"/>
  <c r="E35" i="158"/>
  <c r="E34" i="158"/>
  <c r="E32" i="158"/>
  <c r="E33" i="158"/>
  <c r="D31" i="158"/>
  <c r="C31" i="158"/>
  <c r="E31" i="158" s="1"/>
  <c r="E30" i="158"/>
  <c r="E29" i="158"/>
  <c r="E27" i="158" s="1"/>
  <c r="E28" i="158"/>
  <c r="D27" i="158"/>
  <c r="C27" i="158"/>
  <c r="E26" i="158"/>
  <c r="E25" i="158"/>
  <c r="E24" i="158"/>
  <c r="E23" i="158"/>
  <c r="E21" i="158" s="1"/>
  <c r="E22" i="158"/>
  <c r="D21" i="158"/>
  <c r="C21" i="158"/>
  <c r="C37" i="158" s="1"/>
  <c r="C42" i="158" s="1"/>
  <c r="E20" i="158"/>
  <c r="E19" i="158"/>
  <c r="E18" i="158"/>
  <c r="E17" i="158"/>
  <c r="E16" i="158"/>
  <c r="E15" i="158"/>
  <c r="E14" i="158"/>
  <c r="E13" i="158"/>
  <c r="E12" i="158"/>
  <c r="E11" i="158"/>
  <c r="E10" i="158"/>
  <c r="D9" i="158"/>
  <c r="D37" i="158" s="1"/>
  <c r="D42" i="158" s="1"/>
  <c r="C9" i="158"/>
  <c r="E61" i="157"/>
  <c r="E60" i="157"/>
  <c r="C58" i="157"/>
  <c r="E57" i="157"/>
  <c r="E56" i="157"/>
  <c r="E55" i="157"/>
  <c r="E54" i="157"/>
  <c r="E53" i="157"/>
  <c r="D52" i="157"/>
  <c r="C52" i="157"/>
  <c r="E51" i="157"/>
  <c r="E50" i="157"/>
  <c r="E49" i="157"/>
  <c r="E48" i="157"/>
  <c r="E47" i="157"/>
  <c r="E46" i="157" s="1"/>
  <c r="D46" i="157"/>
  <c r="D58" i="157"/>
  <c r="C46" i="157"/>
  <c r="E41" i="157"/>
  <c r="E40" i="157"/>
  <c r="D38" i="157"/>
  <c r="C38" i="157"/>
  <c r="E36" i="157"/>
  <c r="E35" i="157"/>
  <c r="E34" i="157"/>
  <c r="E33" i="157"/>
  <c r="E32" i="157"/>
  <c r="D31" i="157"/>
  <c r="C31" i="157"/>
  <c r="E31" i="157" s="1"/>
  <c r="E30" i="157"/>
  <c r="E29" i="157"/>
  <c r="E28" i="157"/>
  <c r="D27" i="157"/>
  <c r="C27" i="157"/>
  <c r="E26" i="157"/>
  <c r="E25" i="157"/>
  <c r="E24" i="157"/>
  <c r="E23" i="157"/>
  <c r="E22" i="157"/>
  <c r="E21" i="157" s="1"/>
  <c r="D21" i="157"/>
  <c r="C21" i="157"/>
  <c r="E20" i="157"/>
  <c r="E19" i="157"/>
  <c r="E18" i="157"/>
  <c r="E17" i="157"/>
  <c r="E16" i="157"/>
  <c r="E15" i="157"/>
  <c r="E14" i="157"/>
  <c r="E13" i="157"/>
  <c r="E12" i="157"/>
  <c r="E11" i="157"/>
  <c r="E9" i="157"/>
  <c r="E10" i="157"/>
  <c r="D9" i="157"/>
  <c r="C9" i="157"/>
  <c r="C37" i="157"/>
  <c r="E61" i="156"/>
  <c r="E60" i="156"/>
  <c r="E57" i="156"/>
  <c r="E56" i="156"/>
  <c r="E55" i="156"/>
  <c r="E54" i="156"/>
  <c r="E53" i="156"/>
  <c r="D52" i="156"/>
  <c r="C52" i="156"/>
  <c r="E51" i="156"/>
  <c r="E50" i="156"/>
  <c r="E49" i="156"/>
  <c r="E48" i="156"/>
  <c r="E47" i="156"/>
  <c r="E46" i="156" s="1"/>
  <c r="D46" i="156"/>
  <c r="C46" i="156"/>
  <c r="C58" i="156" s="1"/>
  <c r="E41" i="156"/>
  <c r="E40" i="156"/>
  <c r="D38" i="156"/>
  <c r="C38" i="156"/>
  <c r="E36" i="156"/>
  <c r="E35" i="156"/>
  <c r="E34" i="156"/>
  <c r="E33" i="156"/>
  <c r="E32" i="156"/>
  <c r="D31" i="156"/>
  <c r="C31" i="156"/>
  <c r="E31" i="156" s="1"/>
  <c r="E30" i="156"/>
  <c r="E29" i="156"/>
  <c r="E28" i="156"/>
  <c r="E27" i="156" s="1"/>
  <c r="D27" i="156"/>
  <c r="C27" i="156"/>
  <c r="E26" i="156"/>
  <c r="E25" i="156"/>
  <c r="E24" i="156"/>
  <c r="E23" i="156"/>
  <c r="E22" i="156"/>
  <c r="E21" i="156" s="1"/>
  <c r="D21" i="156"/>
  <c r="C21" i="156"/>
  <c r="E20" i="156"/>
  <c r="E19" i="156"/>
  <c r="E18" i="156"/>
  <c r="E17" i="156"/>
  <c r="E16" i="156"/>
  <c r="E15" i="156"/>
  <c r="E14" i="156"/>
  <c r="E13" i="156"/>
  <c r="E12" i="156"/>
  <c r="E11" i="156"/>
  <c r="E10" i="156"/>
  <c r="E9" i="156" s="1"/>
  <c r="D9" i="156"/>
  <c r="C9" i="156"/>
  <c r="C37" i="156"/>
  <c r="E6" i="156"/>
  <c r="E61" i="155"/>
  <c r="E60" i="155"/>
  <c r="E57" i="155"/>
  <c r="E56" i="155"/>
  <c r="E55" i="155"/>
  <c r="E54" i="155"/>
  <c r="E53" i="155"/>
  <c r="E52" i="155" s="1"/>
  <c r="D52" i="155"/>
  <c r="D58" i="155" s="1"/>
  <c r="C52" i="155"/>
  <c r="E51" i="155"/>
  <c r="E50" i="155"/>
  <c r="E49" i="155"/>
  <c r="E48" i="155"/>
  <c r="E47" i="155"/>
  <c r="D46" i="155"/>
  <c r="C46" i="155"/>
  <c r="C58" i="155"/>
  <c r="E41" i="155"/>
  <c r="E40" i="155"/>
  <c r="D38" i="155"/>
  <c r="C38" i="155"/>
  <c r="E36" i="155"/>
  <c r="E35" i="155"/>
  <c r="E34" i="155"/>
  <c r="E33" i="155"/>
  <c r="E31" i="155"/>
  <c r="D31" i="155"/>
  <c r="C31" i="155"/>
  <c r="E30" i="155"/>
  <c r="E29" i="155"/>
  <c r="E28" i="155"/>
  <c r="D27" i="155"/>
  <c r="C27" i="155"/>
  <c r="E26" i="155"/>
  <c r="E25" i="155"/>
  <c r="E24" i="155"/>
  <c r="E23" i="155"/>
  <c r="E22" i="155"/>
  <c r="E21" i="155" s="1"/>
  <c r="D21" i="155"/>
  <c r="C21" i="155"/>
  <c r="E20" i="155"/>
  <c r="E19" i="155"/>
  <c r="E18" i="155"/>
  <c r="E17" i="155"/>
  <c r="E16" i="155"/>
  <c r="E15" i="155"/>
  <c r="E14" i="155"/>
  <c r="E13" i="155"/>
  <c r="E12" i="155"/>
  <c r="E11" i="155"/>
  <c r="E9" i="155" s="1"/>
  <c r="E10" i="155"/>
  <c r="D9" i="155"/>
  <c r="D37" i="155"/>
  <c r="D42" i="155" s="1"/>
  <c r="C9" i="155"/>
  <c r="E62" i="154"/>
  <c r="E61" i="154"/>
  <c r="E58" i="154"/>
  <c r="E57" i="154"/>
  <c r="E56" i="154"/>
  <c r="E55" i="154"/>
  <c r="E53" i="154" s="1"/>
  <c r="E54" i="154"/>
  <c r="D53" i="154"/>
  <c r="C53" i="154"/>
  <c r="C59" i="154" s="1"/>
  <c r="E52" i="154"/>
  <c r="E51" i="154"/>
  <c r="E50" i="154"/>
  <c r="E49" i="154"/>
  <c r="E47" i="154" s="1"/>
  <c r="E48" i="154"/>
  <c r="D47" i="154"/>
  <c r="D59" i="154"/>
  <c r="C47" i="154"/>
  <c r="E42" i="154"/>
  <c r="E41" i="154"/>
  <c r="E39" i="154" s="1"/>
  <c r="E40" i="154"/>
  <c r="D39" i="154"/>
  <c r="C39" i="154"/>
  <c r="E37" i="154"/>
  <c r="E36" i="154"/>
  <c r="E35" i="154"/>
  <c r="E34" i="154"/>
  <c r="E33" i="154"/>
  <c r="D32" i="154"/>
  <c r="C32" i="154"/>
  <c r="E31" i="154"/>
  <c r="E30" i="154"/>
  <c r="E29" i="154"/>
  <c r="E28" i="154"/>
  <c r="E27" i="154" s="1"/>
  <c r="D27" i="154"/>
  <c r="C27" i="154"/>
  <c r="E25" i="154"/>
  <c r="E24" i="154"/>
  <c r="E23" i="154"/>
  <c r="E22" i="154"/>
  <c r="D21" i="154"/>
  <c r="C21" i="154"/>
  <c r="E20" i="154"/>
  <c r="E19" i="154"/>
  <c r="E18" i="154"/>
  <c r="E17" i="154"/>
  <c r="E16" i="154"/>
  <c r="E15" i="154"/>
  <c r="E14" i="154"/>
  <c r="E13" i="154"/>
  <c r="E12" i="154"/>
  <c r="E11" i="154"/>
  <c r="E10" i="154"/>
  <c r="D9" i="154"/>
  <c r="D38" i="154" s="1"/>
  <c r="D43" i="154"/>
  <c r="C9" i="154"/>
  <c r="E62" i="153"/>
  <c r="E61" i="153"/>
  <c r="E58" i="153"/>
  <c r="E57" i="153"/>
  <c r="E56" i="153"/>
  <c r="E55" i="153"/>
  <c r="E54" i="153"/>
  <c r="D53" i="153"/>
  <c r="C53" i="153"/>
  <c r="E52" i="153"/>
  <c r="E51" i="153"/>
  <c r="E50" i="153"/>
  <c r="E49" i="153"/>
  <c r="E48" i="153"/>
  <c r="D47" i="153"/>
  <c r="D59" i="153" s="1"/>
  <c r="C47" i="153"/>
  <c r="C59" i="153" s="1"/>
  <c r="E42" i="153"/>
  <c r="E41" i="153"/>
  <c r="E40" i="153"/>
  <c r="D39" i="153"/>
  <c r="C39" i="153"/>
  <c r="E37" i="153"/>
  <c r="E36" i="153"/>
  <c r="E35" i="153"/>
  <c r="E34" i="153"/>
  <c r="E33" i="153"/>
  <c r="D32" i="153"/>
  <c r="C32" i="153"/>
  <c r="E31" i="153"/>
  <c r="E30" i="153"/>
  <c r="E29" i="153"/>
  <c r="E28" i="153"/>
  <c r="E27" i="153" s="1"/>
  <c r="D27" i="153"/>
  <c r="D38" i="153" s="1"/>
  <c r="C27" i="153"/>
  <c r="E25" i="153"/>
  <c r="E24" i="153"/>
  <c r="E23" i="153"/>
  <c r="E21" i="153" s="1"/>
  <c r="E22" i="153"/>
  <c r="D21" i="153"/>
  <c r="C21" i="153"/>
  <c r="C38" i="153" s="1"/>
  <c r="C43" i="153" s="1"/>
  <c r="E20" i="153"/>
  <c r="E19" i="153"/>
  <c r="E18" i="153"/>
  <c r="E17" i="153"/>
  <c r="E16" i="153"/>
  <c r="E15" i="153"/>
  <c r="E14" i="153"/>
  <c r="E13" i="153"/>
  <c r="E12" i="153"/>
  <c r="E11" i="153"/>
  <c r="E10" i="153"/>
  <c r="D9" i="153"/>
  <c r="C9" i="153"/>
  <c r="E62" i="152"/>
  <c r="E61" i="152"/>
  <c r="E58" i="152"/>
  <c r="E57" i="152"/>
  <c r="E56" i="152"/>
  <c r="E55" i="152"/>
  <c r="E54" i="152"/>
  <c r="E53" i="152"/>
  <c r="D53" i="152"/>
  <c r="C53" i="152"/>
  <c r="E52" i="152"/>
  <c r="E51" i="152"/>
  <c r="E50" i="152"/>
  <c r="D50" i="152"/>
  <c r="E49" i="152"/>
  <c r="E48" i="152"/>
  <c r="D47" i="152"/>
  <c r="D59" i="152" s="1"/>
  <c r="C47" i="152"/>
  <c r="C59" i="152"/>
  <c r="E42" i="152"/>
  <c r="E41" i="152"/>
  <c r="E39" i="152" s="1"/>
  <c r="E40" i="152"/>
  <c r="D39" i="152"/>
  <c r="C39" i="152"/>
  <c r="E37" i="152"/>
  <c r="E36" i="152"/>
  <c r="E35" i="152"/>
  <c r="E34" i="152"/>
  <c r="E33" i="152"/>
  <c r="E32" i="152" s="1"/>
  <c r="D32" i="152"/>
  <c r="C32" i="152"/>
  <c r="E31" i="152"/>
  <c r="E30" i="152"/>
  <c r="E29" i="152"/>
  <c r="E28" i="152"/>
  <c r="D27" i="152"/>
  <c r="D38" i="152" s="1"/>
  <c r="C27" i="152"/>
  <c r="E25" i="152"/>
  <c r="E24" i="152"/>
  <c r="E23" i="152"/>
  <c r="E21" i="152" s="1"/>
  <c r="E22" i="152"/>
  <c r="D21" i="152"/>
  <c r="C21" i="152"/>
  <c r="E20" i="152"/>
  <c r="E19" i="152"/>
  <c r="E18" i="152"/>
  <c r="E17" i="152"/>
  <c r="E16" i="152"/>
  <c r="E15" i="152"/>
  <c r="E14" i="152"/>
  <c r="E13" i="152"/>
  <c r="E12" i="152"/>
  <c r="E11" i="152"/>
  <c r="E10" i="152"/>
  <c r="E9" i="152" s="1"/>
  <c r="D9" i="152"/>
  <c r="C9" i="152"/>
  <c r="C38" i="152"/>
  <c r="C43" i="152" s="1"/>
  <c r="E62" i="151"/>
  <c r="E61" i="151"/>
  <c r="E58" i="151"/>
  <c r="E57" i="151"/>
  <c r="E56" i="151"/>
  <c r="E55" i="151"/>
  <c r="E54" i="151"/>
  <c r="E53" i="151"/>
  <c r="D53" i="151"/>
  <c r="D59" i="151"/>
  <c r="C53" i="151"/>
  <c r="E52" i="151"/>
  <c r="E51" i="151"/>
  <c r="E50" i="151"/>
  <c r="D50" i="151"/>
  <c r="E49" i="151"/>
  <c r="E48" i="151"/>
  <c r="D47" i="151"/>
  <c r="C47" i="151"/>
  <c r="C59" i="151" s="1"/>
  <c r="E42" i="151"/>
  <c r="E41" i="151"/>
  <c r="E40" i="151"/>
  <c r="D39" i="151"/>
  <c r="C39" i="151"/>
  <c r="E37" i="151"/>
  <c r="E36" i="151"/>
  <c r="E35" i="151"/>
  <c r="E32" i="151" s="1"/>
  <c r="E34" i="151"/>
  <c r="E33" i="151"/>
  <c r="D32" i="151"/>
  <c r="C32" i="151"/>
  <c r="E31" i="151"/>
  <c r="E30" i="151"/>
  <c r="E29" i="151"/>
  <c r="E27" i="151" s="1"/>
  <c r="E28" i="151"/>
  <c r="D27" i="151"/>
  <c r="C27" i="151"/>
  <c r="C38" i="151" s="1"/>
  <c r="C43" i="151" s="1"/>
  <c r="E25" i="151"/>
  <c r="E24" i="151"/>
  <c r="E23" i="151"/>
  <c r="E22" i="151"/>
  <c r="E21" i="151" s="1"/>
  <c r="D21" i="151"/>
  <c r="C21" i="151"/>
  <c r="E20" i="151"/>
  <c r="E19" i="151"/>
  <c r="E18" i="151"/>
  <c r="E17" i="151"/>
  <c r="E16" i="151"/>
  <c r="E15" i="151"/>
  <c r="E14" i="151"/>
  <c r="E13" i="151"/>
  <c r="E12" i="151"/>
  <c r="E11" i="151"/>
  <c r="E9" i="151"/>
  <c r="E10" i="151"/>
  <c r="D9" i="151"/>
  <c r="C9" i="151"/>
  <c r="E159" i="150"/>
  <c r="E158" i="150"/>
  <c r="E154" i="150"/>
  <c r="E153" i="150"/>
  <c r="E152" i="150"/>
  <c r="E151" i="150"/>
  <c r="E150" i="150"/>
  <c r="E149" i="150"/>
  <c r="E148" i="150"/>
  <c r="D147" i="150"/>
  <c r="C147" i="150"/>
  <c r="E146" i="150"/>
  <c r="E145" i="150"/>
  <c r="E144" i="150"/>
  <c r="E143" i="150"/>
  <c r="E142" i="150"/>
  <c r="E141" i="150" s="1"/>
  <c r="D141" i="150"/>
  <c r="C141" i="150"/>
  <c r="E140" i="150"/>
  <c r="E139" i="150"/>
  <c r="E138" i="150"/>
  <c r="E137" i="150"/>
  <c r="E136" i="150"/>
  <c r="E135" i="150"/>
  <c r="D134" i="150"/>
  <c r="C134" i="150"/>
  <c r="E133" i="150"/>
  <c r="E132" i="150"/>
  <c r="E131" i="150"/>
  <c r="E130" i="150" s="1"/>
  <c r="D130" i="150"/>
  <c r="D155" i="150" s="1"/>
  <c r="C130" i="150"/>
  <c r="E128" i="150"/>
  <c r="E127" i="150"/>
  <c r="E126" i="150"/>
  <c r="E125" i="150"/>
  <c r="E124" i="150"/>
  <c r="E123" i="150"/>
  <c r="E122" i="150"/>
  <c r="E121" i="150"/>
  <c r="E120" i="150"/>
  <c r="E119" i="150"/>
  <c r="E118" i="150"/>
  <c r="E117" i="150"/>
  <c r="E116" i="150"/>
  <c r="E115" i="150"/>
  <c r="D115" i="150"/>
  <c r="C115" i="150"/>
  <c r="E114" i="150"/>
  <c r="E113" i="150"/>
  <c r="E112" i="150"/>
  <c r="E111" i="150"/>
  <c r="E110" i="150"/>
  <c r="E109" i="150"/>
  <c r="E108" i="150"/>
  <c r="E107" i="150"/>
  <c r="E106" i="150"/>
  <c r="E105" i="150"/>
  <c r="E104" i="150"/>
  <c r="E103" i="150"/>
  <c r="E102" i="150"/>
  <c r="E101" i="150"/>
  <c r="E100" i="150"/>
  <c r="E99" i="150"/>
  <c r="E98" i="150"/>
  <c r="E97" i="150"/>
  <c r="E96" i="150"/>
  <c r="E95" i="150"/>
  <c r="D94" i="150"/>
  <c r="D129" i="150" s="1"/>
  <c r="C94" i="150"/>
  <c r="C129" i="150" s="1"/>
  <c r="E89" i="150"/>
  <c r="E88" i="150"/>
  <c r="E87" i="150"/>
  <c r="E86" i="150"/>
  <c r="E83" i="150" s="1"/>
  <c r="E85" i="150"/>
  <c r="E84" i="150"/>
  <c r="D83" i="150"/>
  <c r="C83" i="150"/>
  <c r="E82" i="150"/>
  <c r="E81" i="150"/>
  <c r="E80" i="150"/>
  <c r="E79" i="150" s="1"/>
  <c r="D79" i="150"/>
  <c r="D90" i="150" s="1"/>
  <c r="C79" i="150"/>
  <c r="E78" i="150"/>
  <c r="E77" i="150"/>
  <c r="E76" i="150"/>
  <c r="D76" i="150"/>
  <c r="C76" i="150"/>
  <c r="E75" i="150"/>
  <c r="E74" i="150"/>
  <c r="E73" i="150"/>
  <c r="E72" i="150"/>
  <c r="E71" i="150"/>
  <c r="D71" i="150"/>
  <c r="C71" i="150"/>
  <c r="C90" i="150" s="1"/>
  <c r="E70" i="150"/>
  <c r="E69" i="150"/>
  <c r="E68" i="150"/>
  <c r="D67" i="150"/>
  <c r="C67" i="150"/>
  <c r="E65" i="150"/>
  <c r="E64" i="150"/>
  <c r="E63" i="150"/>
  <c r="E62" i="150"/>
  <c r="D61" i="150"/>
  <c r="C61" i="150"/>
  <c r="E60" i="150"/>
  <c r="E59" i="150"/>
  <c r="E58" i="150"/>
  <c r="E57" i="150"/>
  <c r="D56" i="150"/>
  <c r="C56" i="150"/>
  <c r="E55" i="150"/>
  <c r="E54" i="150"/>
  <c r="E53" i="150"/>
  <c r="E52" i="150"/>
  <c r="E51" i="150"/>
  <c r="D50" i="150"/>
  <c r="C50" i="150"/>
  <c r="E49" i="150"/>
  <c r="E48" i="150"/>
  <c r="E47" i="150"/>
  <c r="E46" i="150"/>
  <c r="E45" i="150"/>
  <c r="E44" i="150"/>
  <c r="E43" i="150"/>
  <c r="E42" i="150"/>
  <c r="E41" i="150"/>
  <c r="E40" i="150"/>
  <c r="E39" i="150"/>
  <c r="E38" i="150"/>
  <c r="D38" i="150"/>
  <c r="C38" i="150"/>
  <c r="E37" i="150"/>
  <c r="E36" i="150"/>
  <c r="E35" i="150"/>
  <c r="E34" i="150"/>
  <c r="E33" i="150"/>
  <c r="E32" i="150"/>
  <c r="E30" i="150" s="1"/>
  <c r="E31" i="150"/>
  <c r="D30" i="150"/>
  <c r="C30" i="150"/>
  <c r="C66" i="150" s="1"/>
  <c r="C91" i="150" s="1"/>
  <c r="E29" i="150"/>
  <c r="E28" i="150"/>
  <c r="E27" i="150"/>
  <c r="E26" i="150"/>
  <c r="E25" i="150"/>
  <c r="E24" i="150"/>
  <c r="D23" i="150"/>
  <c r="C23" i="150"/>
  <c r="E22" i="150"/>
  <c r="E21" i="150"/>
  <c r="E20" i="150"/>
  <c r="E19" i="150"/>
  <c r="E18" i="150"/>
  <c r="E17" i="150"/>
  <c r="E16" i="150"/>
  <c r="D16" i="150"/>
  <c r="C16" i="150"/>
  <c r="E15" i="150"/>
  <c r="E14" i="150"/>
  <c r="E13" i="150"/>
  <c r="E12" i="150"/>
  <c r="E11" i="150"/>
  <c r="E9" i="150"/>
  <c r="E10" i="150"/>
  <c r="D9" i="150"/>
  <c r="C9" i="150"/>
  <c r="E159" i="149"/>
  <c r="E158" i="149"/>
  <c r="E154" i="149"/>
  <c r="E153" i="149"/>
  <c r="E152" i="149"/>
  <c r="E151" i="149"/>
  <c r="E150" i="149"/>
  <c r="E149" i="149"/>
  <c r="E148" i="149"/>
  <c r="D147" i="149"/>
  <c r="C147" i="149"/>
  <c r="E146" i="149"/>
  <c r="E145" i="149"/>
  <c r="E144" i="149"/>
  <c r="E143" i="149"/>
  <c r="E142" i="149"/>
  <c r="E141" i="149" s="1"/>
  <c r="D141" i="149"/>
  <c r="C141" i="149"/>
  <c r="E140" i="149"/>
  <c r="E139" i="149"/>
  <c r="E138" i="149"/>
  <c r="E137" i="149"/>
  <c r="E136" i="149"/>
  <c r="E135" i="149"/>
  <c r="E134" i="149" s="1"/>
  <c r="D134" i="149"/>
  <c r="C134" i="149"/>
  <c r="E133" i="149"/>
  <c r="E132" i="149"/>
  <c r="E131" i="149"/>
  <c r="D130" i="149"/>
  <c r="D155" i="149"/>
  <c r="C130" i="149"/>
  <c r="E128" i="149"/>
  <c r="E127" i="149"/>
  <c r="E126" i="149"/>
  <c r="E125" i="149"/>
  <c r="E124" i="149"/>
  <c r="E123" i="149"/>
  <c r="E122" i="149"/>
  <c r="E121" i="149"/>
  <c r="E120" i="149"/>
  <c r="E119" i="149"/>
  <c r="E118" i="149"/>
  <c r="E117" i="149"/>
  <c r="E116" i="149"/>
  <c r="D115" i="149"/>
  <c r="C115" i="149"/>
  <c r="E114" i="149"/>
  <c r="E113" i="149"/>
  <c r="E112" i="149"/>
  <c r="E111" i="149"/>
  <c r="E110" i="149"/>
  <c r="E109" i="149"/>
  <c r="E108" i="149"/>
  <c r="E107" i="149"/>
  <c r="E106" i="149"/>
  <c r="E105" i="149"/>
  <c r="E104" i="149"/>
  <c r="E103" i="149"/>
  <c r="E102" i="149"/>
  <c r="E101" i="149"/>
  <c r="E100" i="149"/>
  <c r="E99" i="149"/>
  <c r="E98" i="149"/>
  <c r="E97" i="149"/>
  <c r="E96" i="149"/>
  <c r="E95" i="149"/>
  <c r="D94" i="149"/>
  <c r="D129" i="149" s="1"/>
  <c r="C94" i="149"/>
  <c r="C129" i="149" s="1"/>
  <c r="E89" i="149"/>
  <c r="E88" i="149"/>
  <c r="E87" i="149"/>
  <c r="E86" i="149"/>
  <c r="E83" i="149" s="1"/>
  <c r="E85" i="149"/>
  <c r="E84" i="149"/>
  <c r="D83" i="149"/>
  <c r="D90" i="149" s="1"/>
  <c r="C83" i="149"/>
  <c r="E82" i="149"/>
  <c r="E81" i="149"/>
  <c r="E80" i="149"/>
  <c r="E79" i="149" s="1"/>
  <c r="D79" i="149"/>
  <c r="C79" i="149"/>
  <c r="E78" i="149"/>
  <c r="E76" i="149" s="1"/>
  <c r="E77" i="149"/>
  <c r="D76" i="149"/>
  <c r="C76" i="149"/>
  <c r="E75" i="149"/>
  <c r="E74" i="149"/>
  <c r="E73" i="149"/>
  <c r="E71" i="149" s="1"/>
  <c r="E72" i="149"/>
  <c r="D71" i="149"/>
  <c r="C71" i="149"/>
  <c r="E70" i="149"/>
  <c r="E69" i="149"/>
  <c r="E68" i="149"/>
  <c r="E67" i="149" s="1"/>
  <c r="D67" i="149"/>
  <c r="C67" i="149"/>
  <c r="E65" i="149"/>
  <c r="E64" i="149"/>
  <c r="E63" i="149"/>
  <c r="E62" i="149"/>
  <c r="E61" i="149" s="1"/>
  <c r="D61" i="149"/>
  <c r="C61" i="149"/>
  <c r="E60" i="149"/>
  <c r="E59" i="149"/>
  <c r="E58" i="149"/>
  <c r="E57" i="149"/>
  <c r="E56" i="149"/>
  <c r="D56" i="149"/>
  <c r="C56" i="149"/>
  <c r="E55" i="149"/>
  <c r="E54" i="149"/>
  <c r="E53" i="149"/>
  <c r="E52" i="149"/>
  <c r="E51" i="149"/>
  <c r="E50" i="149"/>
  <c r="D50" i="149"/>
  <c r="C50" i="149"/>
  <c r="E49" i="149"/>
  <c r="E48" i="149"/>
  <c r="E47" i="149"/>
  <c r="E46" i="149"/>
  <c r="E45" i="149"/>
  <c r="E44" i="149"/>
  <c r="E43" i="149"/>
  <c r="E42" i="149"/>
  <c r="E41" i="149"/>
  <c r="E40" i="149"/>
  <c r="E38" i="149" s="1"/>
  <c r="E39" i="149"/>
  <c r="D38" i="149"/>
  <c r="C38" i="149"/>
  <c r="E37" i="149"/>
  <c r="E36" i="149"/>
  <c r="E35" i="149"/>
  <c r="E34" i="149"/>
  <c r="E33" i="149"/>
  <c r="E32" i="149"/>
  <c r="E31" i="149"/>
  <c r="D30" i="149"/>
  <c r="C30" i="149"/>
  <c r="E29" i="149"/>
  <c r="E28" i="149"/>
  <c r="E27" i="149"/>
  <c r="E26" i="149"/>
  <c r="E25" i="149"/>
  <c r="E24" i="149"/>
  <c r="E23" i="149"/>
  <c r="D23" i="149"/>
  <c r="C23" i="149"/>
  <c r="E22" i="149"/>
  <c r="E21" i="149"/>
  <c r="E20" i="149"/>
  <c r="E19" i="149"/>
  <c r="E18" i="149"/>
  <c r="E17" i="149"/>
  <c r="E16" i="149" s="1"/>
  <c r="D16" i="149"/>
  <c r="C16" i="149"/>
  <c r="E15" i="149"/>
  <c r="E14" i="149"/>
  <c r="E13" i="149"/>
  <c r="E12" i="149"/>
  <c r="E11" i="149"/>
  <c r="E10" i="149"/>
  <c r="D9" i="149"/>
  <c r="C9" i="149"/>
  <c r="E159" i="148"/>
  <c r="E158" i="148"/>
  <c r="E154" i="148"/>
  <c r="E153" i="148"/>
  <c r="E152" i="148"/>
  <c r="E151" i="148"/>
  <c r="E150" i="148"/>
  <c r="E149" i="148"/>
  <c r="E148" i="148"/>
  <c r="D147" i="148"/>
  <c r="C147" i="148"/>
  <c r="E146" i="148"/>
  <c r="E145" i="148"/>
  <c r="E144" i="148"/>
  <c r="E143" i="148"/>
  <c r="E142" i="148"/>
  <c r="E141" i="148" s="1"/>
  <c r="D141" i="148"/>
  <c r="C141" i="148"/>
  <c r="E140" i="148"/>
  <c r="E139" i="148"/>
  <c r="E138" i="148"/>
  <c r="E137" i="148"/>
  <c r="E136" i="148"/>
  <c r="E135" i="148"/>
  <c r="D134" i="148"/>
  <c r="C134" i="148"/>
  <c r="E133" i="148"/>
  <c r="E132" i="148"/>
  <c r="E131" i="148"/>
  <c r="E130" i="148" s="1"/>
  <c r="D130" i="148"/>
  <c r="D155" i="148" s="1"/>
  <c r="C130" i="148"/>
  <c r="E128" i="148"/>
  <c r="E127" i="148"/>
  <c r="E126" i="148"/>
  <c r="E125" i="148"/>
  <c r="E124" i="148"/>
  <c r="E123" i="148"/>
  <c r="E122" i="148"/>
  <c r="E121" i="148"/>
  <c r="E120" i="148"/>
  <c r="E119" i="148"/>
  <c r="E118" i="148"/>
  <c r="E117" i="148"/>
  <c r="E116" i="148"/>
  <c r="E115" i="148"/>
  <c r="D115" i="148"/>
  <c r="C115" i="148"/>
  <c r="E114" i="148"/>
  <c r="E113" i="148"/>
  <c r="D112" i="148"/>
  <c r="D94" i="148" s="1"/>
  <c r="D129" i="148" s="1"/>
  <c r="D156" i="148" s="1"/>
  <c r="C112" i="148"/>
  <c r="E111" i="148"/>
  <c r="E110" i="148"/>
  <c r="E109" i="148"/>
  <c r="E108" i="148"/>
  <c r="E107" i="148"/>
  <c r="E106" i="148"/>
  <c r="E105" i="148"/>
  <c r="E104" i="148"/>
  <c r="E103" i="148"/>
  <c r="E102" i="148"/>
  <c r="E101" i="148"/>
  <c r="E100" i="148"/>
  <c r="E99" i="148"/>
  <c r="E98" i="148"/>
  <c r="E97" i="148"/>
  <c r="E96" i="148"/>
  <c r="E95" i="148"/>
  <c r="C94" i="148"/>
  <c r="C129" i="148" s="1"/>
  <c r="E89" i="148"/>
  <c r="E88" i="148"/>
  <c r="E87" i="148"/>
  <c r="E86" i="148"/>
  <c r="E85" i="148"/>
  <c r="E84" i="148"/>
  <c r="D83" i="148"/>
  <c r="C83" i="148"/>
  <c r="E82" i="148"/>
  <c r="E81" i="148"/>
  <c r="E79" i="148"/>
  <c r="E80" i="148"/>
  <c r="D79" i="148"/>
  <c r="C79" i="148"/>
  <c r="E78" i="148"/>
  <c r="E76" i="148" s="1"/>
  <c r="E77" i="148"/>
  <c r="D76" i="148"/>
  <c r="C76" i="148"/>
  <c r="E75" i="148"/>
  <c r="E74" i="148"/>
  <c r="E73" i="148"/>
  <c r="E72" i="148"/>
  <c r="E71" i="148" s="1"/>
  <c r="D71" i="148"/>
  <c r="D90" i="148" s="1"/>
  <c r="C71" i="148"/>
  <c r="E70" i="148"/>
  <c r="E69" i="148"/>
  <c r="E67" i="148"/>
  <c r="E68" i="148"/>
  <c r="D67" i="148"/>
  <c r="C67" i="148"/>
  <c r="C90" i="148" s="1"/>
  <c r="E65" i="148"/>
  <c r="E64" i="148"/>
  <c r="E63" i="148"/>
  <c r="E62" i="148"/>
  <c r="D61" i="148"/>
  <c r="C61" i="148"/>
  <c r="E60" i="148"/>
  <c r="E59" i="148"/>
  <c r="E58" i="148"/>
  <c r="E57" i="148"/>
  <c r="D56" i="148"/>
  <c r="C56" i="148"/>
  <c r="E55" i="148"/>
  <c r="E54" i="148"/>
  <c r="E53" i="148"/>
  <c r="E52" i="148"/>
  <c r="E51" i="148"/>
  <c r="E50" i="148" s="1"/>
  <c r="D50" i="148"/>
  <c r="C50" i="148"/>
  <c r="E49" i="148"/>
  <c r="E48" i="148"/>
  <c r="E47" i="148"/>
  <c r="E46" i="148"/>
  <c r="E45" i="148"/>
  <c r="E44" i="148"/>
  <c r="E43" i="148"/>
  <c r="E42" i="148"/>
  <c r="E41" i="148"/>
  <c r="E40" i="148"/>
  <c r="E39" i="148"/>
  <c r="D38" i="148"/>
  <c r="C38" i="148"/>
  <c r="E37" i="148"/>
  <c r="E36" i="148"/>
  <c r="E35" i="148"/>
  <c r="E34" i="148"/>
  <c r="E33" i="148"/>
  <c r="E32" i="148"/>
  <c r="E31" i="148"/>
  <c r="D30" i="148"/>
  <c r="C30" i="148"/>
  <c r="E29" i="148"/>
  <c r="E28" i="148"/>
  <c r="E27" i="148"/>
  <c r="E26" i="148"/>
  <c r="E23" i="148" s="1"/>
  <c r="E25" i="148"/>
  <c r="E24" i="148"/>
  <c r="D23" i="148"/>
  <c r="C23" i="148"/>
  <c r="E22" i="148"/>
  <c r="E21" i="148"/>
  <c r="E20" i="148"/>
  <c r="E19" i="148"/>
  <c r="E18" i="148"/>
  <c r="E17" i="148"/>
  <c r="D16" i="148"/>
  <c r="D66" i="148" s="1"/>
  <c r="D91" i="148" s="1"/>
  <c r="C16" i="148"/>
  <c r="E15" i="148"/>
  <c r="E14" i="148"/>
  <c r="E13" i="148"/>
  <c r="E12" i="148"/>
  <c r="E11" i="148"/>
  <c r="E9" i="148" s="1"/>
  <c r="E10" i="148"/>
  <c r="D9" i="148"/>
  <c r="C9" i="148"/>
  <c r="E159" i="147"/>
  <c r="E158" i="147"/>
  <c r="C155" i="147"/>
  <c r="E154" i="147"/>
  <c r="E153" i="147"/>
  <c r="E152" i="147"/>
  <c r="E151" i="147"/>
  <c r="E150" i="147"/>
  <c r="E149" i="147"/>
  <c r="E148" i="147"/>
  <c r="E147" i="147"/>
  <c r="D147" i="147"/>
  <c r="C147" i="147"/>
  <c r="E146" i="147"/>
  <c r="E145" i="147"/>
  <c r="E144" i="147"/>
  <c r="E143" i="147"/>
  <c r="E142" i="147"/>
  <c r="E141" i="147"/>
  <c r="D141" i="147"/>
  <c r="C141" i="147"/>
  <c r="E140" i="147"/>
  <c r="E139" i="147"/>
  <c r="E138" i="147"/>
  <c r="E137" i="147"/>
  <c r="E136" i="147"/>
  <c r="E135" i="147"/>
  <c r="E134" i="147" s="1"/>
  <c r="D134" i="147"/>
  <c r="D155" i="147" s="1"/>
  <c r="C134" i="147"/>
  <c r="E133" i="147"/>
  <c r="E132" i="147"/>
  <c r="E131" i="147"/>
  <c r="D130" i="147"/>
  <c r="C130" i="147"/>
  <c r="E128" i="147"/>
  <c r="E127" i="147"/>
  <c r="E126" i="147"/>
  <c r="E125" i="147"/>
  <c r="E124" i="147"/>
  <c r="E123" i="147"/>
  <c r="E122" i="147"/>
  <c r="E121" i="147"/>
  <c r="E120" i="147"/>
  <c r="E119" i="147"/>
  <c r="E118" i="147"/>
  <c r="E117" i="147"/>
  <c r="E116" i="147"/>
  <c r="E115" i="147" s="1"/>
  <c r="D115" i="147"/>
  <c r="C115" i="147"/>
  <c r="E114" i="147"/>
  <c r="E113" i="147"/>
  <c r="D112" i="147"/>
  <c r="C112" i="147"/>
  <c r="E111" i="147"/>
  <c r="E110" i="147"/>
  <c r="E109" i="147"/>
  <c r="E108" i="147"/>
  <c r="E107" i="147"/>
  <c r="E106" i="147"/>
  <c r="E105" i="147"/>
  <c r="E104" i="147"/>
  <c r="E103" i="147"/>
  <c r="E102" i="147"/>
  <c r="E101" i="147"/>
  <c r="E100" i="147"/>
  <c r="E99" i="147"/>
  <c r="E98" i="147"/>
  <c r="E97" i="147"/>
  <c r="E96" i="147"/>
  <c r="E95" i="147"/>
  <c r="E89" i="147"/>
  <c r="E88" i="147"/>
  <c r="E87" i="147"/>
  <c r="E86" i="147"/>
  <c r="E85" i="147"/>
  <c r="E83" i="147"/>
  <c r="E84" i="147"/>
  <c r="D83" i="147"/>
  <c r="C83" i="147"/>
  <c r="E82" i="147"/>
  <c r="E81" i="147"/>
  <c r="E80" i="147"/>
  <c r="D79" i="147"/>
  <c r="C79" i="147"/>
  <c r="E77" i="147"/>
  <c r="E76" i="147" s="1"/>
  <c r="D76" i="147"/>
  <c r="C76" i="147"/>
  <c r="E75" i="147"/>
  <c r="E74" i="147"/>
  <c r="E73" i="147"/>
  <c r="E72" i="147"/>
  <c r="D71" i="147"/>
  <c r="C71" i="147"/>
  <c r="E70" i="147"/>
  <c r="E69" i="147"/>
  <c r="E68" i="147"/>
  <c r="E67" i="147" s="1"/>
  <c r="D67" i="147"/>
  <c r="D90" i="147" s="1"/>
  <c r="C67" i="147"/>
  <c r="E65" i="147"/>
  <c r="E64" i="147"/>
  <c r="E63" i="147"/>
  <c r="E62" i="147"/>
  <c r="D61" i="147"/>
  <c r="C61" i="147"/>
  <c r="E60" i="147"/>
  <c r="E59" i="147"/>
  <c r="E58" i="147"/>
  <c r="E57" i="147"/>
  <c r="D56" i="147"/>
  <c r="C56" i="147"/>
  <c r="E55" i="147"/>
  <c r="E54" i="147"/>
  <c r="E53" i="147"/>
  <c r="E52" i="147"/>
  <c r="E51" i="147"/>
  <c r="E50" i="147" s="1"/>
  <c r="D50" i="147"/>
  <c r="C50" i="147"/>
  <c r="E49" i="147"/>
  <c r="E48" i="147"/>
  <c r="E47" i="147"/>
  <c r="E46" i="147"/>
  <c r="E45" i="147"/>
  <c r="E44" i="147"/>
  <c r="E43" i="147"/>
  <c r="E42" i="147"/>
  <c r="E41" i="147"/>
  <c r="E40" i="147"/>
  <c r="E39" i="147"/>
  <c r="E38" i="147"/>
  <c r="D38" i="147"/>
  <c r="C38" i="147"/>
  <c r="E37" i="147"/>
  <c r="E36" i="147"/>
  <c r="E35" i="147"/>
  <c r="E34" i="147"/>
  <c r="E33" i="147"/>
  <c r="E32" i="147"/>
  <c r="E31" i="147"/>
  <c r="D30" i="147"/>
  <c r="C30" i="147"/>
  <c r="E29" i="147"/>
  <c r="E28" i="147"/>
  <c r="E27" i="147"/>
  <c r="E26" i="147"/>
  <c r="E25" i="147"/>
  <c r="E24" i="147"/>
  <c r="D23" i="147"/>
  <c r="C23" i="147"/>
  <c r="E22" i="147"/>
  <c r="E21" i="147"/>
  <c r="E20" i="147"/>
  <c r="E19" i="147"/>
  <c r="E18" i="147"/>
  <c r="E16" i="147" s="1"/>
  <c r="E17" i="147"/>
  <c r="D16" i="147"/>
  <c r="C16" i="147"/>
  <c r="C66" i="147" s="1"/>
  <c r="E15" i="147"/>
  <c r="E14" i="147"/>
  <c r="E13" i="147"/>
  <c r="E12" i="147"/>
  <c r="E11" i="147"/>
  <c r="E10" i="147"/>
  <c r="D9" i="147"/>
  <c r="C9" i="147"/>
  <c r="E5" i="148"/>
  <c r="E5" i="149" s="1"/>
  <c r="E5" i="150" s="1"/>
  <c r="E5" i="151" s="1"/>
  <c r="E5" i="152" s="1"/>
  <c r="E5" i="153" s="1"/>
  <c r="E5" i="154" s="1"/>
  <c r="E5" i="155" s="1"/>
  <c r="E5" i="156" s="1"/>
  <c r="E5" i="157" s="1"/>
  <c r="E5" i="158" s="1"/>
  <c r="D4" i="71"/>
  <c r="C4" i="71"/>
  <c r="B4" i="71"/>
  <c r="B14" i="71"/>
  <c r="B27" i="71" s="1"/>
  <c r="B37" i="71"/>
  <c r="G24" i="146"/>
  <c r="E24" i="146"/>
  <c r="C24" i="146"/>
  <c r="H23" i="146"/>
  <c r="H22" i="146"/>
  <c r="H21" i="146"/>
  <c r="H20" i="146"/>
  <c r="H19" i="146"/>
  <c r="H18" i="146"/>
  <c r="H17" i="146"/>
  <c r="H16" i="146"/>
  <c r="H15" i="146"/>
  <c r="H14" i="146"/>
  <c r="H13" i="146"/>
  <c r="H12" i="146"/>
  <c r="H11" i="146"/>
  <c r="H10" i="146"/>
  <c r="H9" i="146"/>
  <c r="H8" i="146"/>
  <c r="H7" i="146"/>
  <c r="H6" i="146"/>
  <c r="H5" i="146"/>
  <c r="G23" i="145"/>
  <c r="F23" i="145"/>
  <c r="E23" i="145"/>
  <c r="C23" i="145"/>
  <c r="H22" i="145"/>
  <c r="H21" i="145"/>
  <c r="H20" i="145"/>
  <c r="H19" i="145"/>
  <c r="H18" i="145"/>
  <c r="H17" i="145"/>
  <c r="H16" i="145"/>
  <c r="H15" i="145"/>
  <c r="H14" i="145"/>
  <c r="H13" i="145"/>
  <c r="H12" i="145"/>
  <c r="H11" i="145"/>
  <c r="H10" i="145"/>
  <c r="H9" i="145"/>
  <c r="H8" i="145"/>
  <c r="H7" i="145"/>
  <c r="H6" i="145"/>
  <c r="H5" i="145"/>
  <c r="A1" i="78"/>
  <c r="C4" i="62"/>
  <c r="D4" i="62" s="1"/>
  <c r="E4" i="62" s="1"/>
  <c r="A12" i="144"/>
  <c r="E157" i="143"/>
  <c r="E156" i="143"/>
  <c r="E155" i="143"/>
  <c r="E154" i="143"/>
  <c r="E153" i="143"/>
  <c r="E152" i="143"/>
  <c r="E151" i="143"/>
  <c r="E150" i="143"/>
  <c r="D150" i="143"/>
  <c r="C150" i="143"/>
  <c r="E149" i="143"/>
  <c r="E148" i="143"/>
  <c r="E147" i="143"/>
  <c r="E146" i="143"/>
  <c r="D145" i="143"/>
  <c r="C145" i="143"/>
  <c r="C158" i="143" s="1"/>
  <c r="E144" i="143"/>
  <c r="E143" i="143"/>
  <c r="E142" i="143"/>
  <c r="E140" i="143"/>
  <c r="E139" i="143"/>
  <c r="D138" i="143"/>
  <c r="C138" i="143"/>
  <c r="E137" i="143"/>
  <c r="E134" i="143" s="1"/>
  <c r="E136" i="143"/>
  <c r="E135" i="143"/>
  <c r="D134" i="143"/>
  <c r="D158" i="143" s="1"/>
  <c r="C134" i="143"/>
  <c r="E132" i="143"/>
  <c r="E131" i="143"/>
  <c r="E130" i="143"/>
  <c r="E129" i="143"/>
  <c r="E128" i="143"/>
  <c r="E127" i="143"/>
  <c r="E126" i="143"/>
  <c r="E125" i="143"/>
  <c r="E124" i="143"/>
  <c r="E123" i="143"/>
  <c r="E122" i="143"/>
  <c r="E121" i="143"/>
  <c r="E120" i="143"/>
  <c r="E119" i="143"/>
  <c r="D119" i="143"/>
  <c r="D133" i="143"/>
  <c r="C119" i="143"/>
  <c r="E118" i="143"/>
  <c r="E117" i="143"/>
  <c r="D116" i="143"/>
  <c r="C116" i="143"/>
  <c r="E115" i="143"/>
  <c r="E114" i="143"/>
  <c r="E113" i="143"/>
  <c r="E112" i="143"/>
  <c r="E111" i="143"/>
  <c r="E110" i="143"/>
  <c r="E109" i="143"/>
  <c r="E108" i="143"/>
  <c r="E107" i="143"/>
  <c r="E106" i="143"/>
  <c r="E105" i="143"/>
  <c r="E104" i="143"/>
  <c r="E103" i="143"/>
  <c r="E102" i="143"/>
  <c r="E101" i="143"/>
  <c r="E100" i="143"/>
  <c r="E99" i="143"/>
  <c r="D98" i="143"/>
  <c r="E96" i="143"/>
  <c r="C95" i="143"/>
  <c r="E94" i="143"/>
  <c r="E162" i="143" s="1"/>
  <c r="E89" i="143"/>
  <c r="E88" i="143"/>
  <c r="E87" i="143"/>
  <c r="E86" i="143"/>
  <c r="E85" i="143"/>
  <c r="E84" i="143"/>
  <c r="E83" i="143"/>
  <c r="D83" i="143"/>
  <c r="C83" i="143"/>
  <c r="E82" i="143"/>
  <c r="E81" i="143"/>
  <c r="E80" i="143"/>
  <c r="E79" i="143" s="1"/>
  <c r="D79" i="143"/>
  <c r="C79" i="143"/>
  <c r="E78" i="143"/>
  <c r="E77" i="143"/>
  <c r="E76" i="143" s="1"/>
  <c r="D76" i="143"/>
  <c r="D90" i="143"/>
  <c r="C76" i="143"/>
  <c r="E75" i="143"/>
  <c r="E74" i="143"/>
  <c r="E73" i="143"/>
  <c r="E72" i="143"/>
  <c r="D71" i="143"/>
  <c r="C71" i="143"/>
  <c r="E70" i="143"/>
  <c r="E69" i="143"/>
  <c r="E68" i="143"/>
  <c r="E67" i="143"/>
  <c r="D67" i="143"/>
  <c r="C67" i="143"/>
  <c r="C90" i="143" s="1"/>
  <c r="C164" i="143"/>
  <c r="E65" i="143"/>
  <c r="E64" i="143"/>
  <c r="E63" i="143"/>
  <c r="E61" i="143"/>
  <c r="E62" i="143"/>
  <c r="D61" i="143"/>
  <c r="C61" i="143"/>
  <c r="E60" i="143"/>
  <c r="E59" i="143"/>
  <c r="E58" i="143"/>
  <c r="E57" i="143"/>
  <c r="E56" i="143"/>
  <c r="D56" i="143"/>
  <c r="C56" i="143"/>
  <c r="E55" i="143"/>
  <c r="E54" i="143"/>
  <c r="E53" i="143"/>
  <c r="E52" i="143"/>
  <c r="E51" i="143"/>
  <c r="E50" i="143"/>
  <c r="D50" i="143"/>
  <c r="C50" i="143"/>
  <c r="E49" i="143"/>
  <c r="E48" i="143"/>
  <c r="E47" i="143"/>
  <c r="E46" i="143"/>
  <c r="E45" i="143"/>
  <c r="C44" i="143"/>
  <c r="E44" i="143" s="1"/>
  <c r="C43" i="143"/>
  <c r="E43" i="143"/>
  <c r="E42" i="143"/>
  <c r="E41" i="143"/>
  <c r="E40" i="143"/>
  <c r="E39" i="143"/>
  <c r="D38" i="143"/>
  <c r="E37" i="143"/>
  <c r="E36" i="143"/>
  <c r="E35" i="143"/>
  <c r="E34" i="143"/>
  <c r="E33" i="143"/>
  <c r="E32" i="143"/>
  <c r="E31" i="143"/>
  <c r="D30" i="143"/>
  <c r="C30" i="143"/>
  <c r="E29" i="143"/>
  <c r="E28" i="143"/>
  <c r="E27" i="143"/>
  <c r="E26" i="143"/>
  <c r="E25" i="143"/>
  <c r="E24" i="143"/>
  <c r="E23" i="143" s="1"/>
  <c r="D23" i="143"/>
  <c r="C23" i="143"/>
  <c r="E22" i="143"/>
  <c r="E21" i="143"/>
  <c r="E20" i="143"/>
  <c r="E19" i="143"/>
  <c r="E18" i="143"/>
  <c r="E16" i="143" s="1"/>
  <c r="E17" i="143"/>
  <c r="D16" i="143"/>
  <c r="C16" i="143"/>
  <c r="E15" i="143"/>
  <c r="E14" i="143"/>
  <c r="E13" i="143"/>
  <c r="E12" i="143"/>
  <c r="E9" i="143" s="1"/>
  <c r="E11" i="143"/>
  <c r="E10" i="143"/>
  <c r="D9" i="143"/>
  <c r="D66" i="143" s="1"/>
  <c r="C9" i="143"/>
  <c r="I30" i="142"/>
  <c r="H30" i="142"/>
  <c r="J29" i="142"/>
  <c r="F29" i="142"/>
  <c r="J28" i="142"/>
  <c r="F28" i="142"/>
  <c r="J27" i="142"/>
  <c r="F27" i="142"/>
  <c r="J26" i="142"/>
  <c r="F26" i="142"/>
  <c r="J25" i="142"/>
  <c r="F25" i="142"/>
  <c r="F24" i="142" s="1"/>
  <c r="J24" i="142"/>
  <c r="E24" i="142"/>
  <c r="D24" i="142"/>
  <c r="J23" i="142"/>
  <c r="F23" i="142"/>
  <c r="J22" i="142"/>
  <c r="F22" i="142"/>
  <c r="J21" i="142"/>
  <c r="F21" i="142"/>
  <c r="J20" i="142"/>
  <c r="F20" i="142"/>
  <c r="J19" i="142"/>
  <c r="F19" i="142"/>
  <c r="F18" i="142" s="1"/>
  <c r="F30" i="142" s="1"/>
  <c r="F31" i="142" s="1"/>
  <c r="J18" i="142"/>
  <c r="E18" i="142"/>
  <c r="E30" i="142" s="1"/>
  <c r="D18" i="142"/>
  <c r="D30" i="142" s="1"/>
  <c r="I17" i="142"/>
  <c r="I31" i="142"/>
  <c r="H17" i="142"/>
  <c r="E17" i="142"/>
  <c r="D17" i="142"/>
  <c r="F16" i="142"/>
  <c r="J15" i="142"/>
  <c r="F15" i="142"/>
  <c r="J14" i="142"/>
  <c r="F14" i="142"/>
  <c r="J13" i="142"/>
  <c r="F13" i="142"/>
  <c r="J12" i="142"/>
  <c r="F12" i="142"/>
  <c r="J11" i="142"/>
  <c r="F11" i="142"/>
  <c r="J10" i="142"/>
  <c r="F10" i="142"/>
  <c r="J9" i="142"/>
  <c r="F9" i="142"/>
  <c r="J8" i="142"/>
  <c r="F8" i="142"/>
  <c r="J7" i="142"/>
  <c r="F7" i="142"/>
  <c r="J6" i="142"/>
  <c r="F6" i="142"/>
  <c r="F17" i="142" s="1"/>
  <c r="J4" i="142"/>
  <c r="I4" i="142"/>
  <c r="H4" i="142"/>
  <c r="H29" i="141"/>
  <c r="J28" i="141"/>
  <c r="I28" i="141"/>
  <c r="I29" i="141"/>
  <c r="I30" i="141"/>
  <c r="E32" i="141" s="1"/>
  <c r="F28" i="141"/>
  <c r="J27" i="141"/>
  <c r="F27" i="141"/>
  <c r="J26" i="141"/>
  <c r="F26" i="141"/>
  <c r="J25" i="141"/>
  <c r="F25" i="141"/>
  <c r="F24" i="141"/>
  <c r="J24" i="141"/>
  <c r="E24" i="141"/>
  <c r="D24" i="141"/>
  <c r="J23" i="141"/>
  <c r="F23" i="141"/>
  <c r="J22" i="141"/>
  <c r="F22" i="141"/>
  <c r="J21" i="141"/>
  <c r="J29" i="141" s="1"/>
  <c r="F21" i="141"/>
  <c r="J20" i="141"/>
  <c r="F20" i="141"/>
  <c r="F19" i="141"/>
  <c r="F29" i="141" s="1"/>
  <c r="E20" i="141"/>
  <c r="J19" i="141"/>
  <c r="E19" i="141"/>
  <c r="E29" i="141" s="1"/>
  <c r="E30" i="141"/>
  <c r="D19" i="141"/>
  <c r="D29" i="141"/>
  <c r="I18" i="141"/>
  <c r="H18" i="141"/>
  <c r="E18" i="141"/>
  <c r="E31" i="141"/>
  <c r="D18" i="141"/>
  <c r="D31" i="141" s="1"/>
  <c r="J17" i="141"/>
  <c r="J16" i="141"/>
  <c r="F16" i="141"/>
  <c r="J15" i="141"/>
  <c r="F15" i="141"/>
  <c r="J14" i="141"/>
  <c r="F14" i="141"/>
  <c r="J13" i="141"/>
  <c r="F13" i="141"/>
  <c r="J12" i="141"/>
  <c r="F12" i="141"/>
  <c r="J11" i="141"/>
  <c r="F11" i="141"/>
  <c r="J10" i="141"/>
  <c r="F10" i="141"/>
  <c r="J9" i="141"/>
  <c r="F9" i="141"/>
  <c r="J8" i="141"/>
  <c r="F8" i="141"/>
  <c r="F18" i="141" s="1"/>
  <c r="J7" i="141"/>
  <c r="F7" i="141"/>
  <c r="J6" i="141"/>
  <c r="J18" i="141"/>
  <c r="F6" i="141"/>
  <c r="J4" i="141"/>
  <c r="I4" i="141"/>
  <c r="H4" i="141"/>
  <c r="E157" i="140"/>
  <c r="E156" i="140"/>
  <c r="E155" i="140"/>
  <c r="E154" i="140"/>
  <c r="E153" i="140"/>
  <c r="E152" i="140"/>
  <c r="E150" i="140"/>
  <c r="E151" i="140"/>
  <c r="D150" i="140"/>
  <c r="C150" i="140"/>
  <c r="E149" i="140"/>
  <c r="E148" i="140"/>
  <c r="E147" i="140"/>
  <c r="E146" i="140"/>
  <c r="E145" i="140"/>
  <c r="D145" i="140"/>
  <c r="C145" i="140"/>
  <c r="E144" i="140"/>
  <c r="E143" i="140"/>
  <c r="E142" i="140"/>
  <c r="E141" i="140"/>
  <c r="E140" i="140"/>
  <c r="E138" i="140"/>
  <c r="E139" i="140"/>
  <c r="D138" i="140"/>
  <c r="C138" i="140"/>
  <c r="E137" i="140"/>
  <c r="E136" i="140"/>
  <c r="E134" i="140" s="1"/>
  <c r="E158" i="140" s="1"/>
  <c r="E159" i="140" s="1"/>
  <c r="E135" i="140"/>
  <c r="D134" i="140"/>
  <c r="D158" i="140" s="1"/>
  <c r="C134" i="140"/>
  <c r="C158" i="140"/>
  <c r="E132" i="140"/>
  <c r="E131" i="140"/>
  <c r="E130" i="140"/>
  <c r="E129" i="140"/>
  <c r="E128" i="140"/>
  <c r="E127" i="140"/>
  <c r="E126" i="140"/>
  <c r="E125" i="140"/>
  <c r="E124" i="140"/>
  <c r="E123" i="140"/>
  <c r="E122" i="140"/>
  <c r="E121" i="140"/>
  <c r="E120" i="140"/>
  <c r="E119" i="140" s="1"/>
  <c r="D119" i="140"/>
  <c r="C119" i="140"/>
  <c r="E118" i="140"/>
  <c r="E117" i="140"/>
  <c r="E116" i="140"/>
  <c r="E115" i="140"/>
  <c r="E114" i="140"/>
  <c r="E113" i="140"/>
  <c r="E112" i="140"/>
  <c r="E111" i="140"/>
  <c r="E110" i="140"/>
  <c r="E109" i="140"/>
  <c r="E108" i="140"/>
  <c r="E107" i="140"/>
  <c r="E106" i="140"/>
  <c r="E105" i="140"/>
  <c r="E104" i="140"/>
  <c r="E103" i="140"/>
  <c r="E102" i="140"/>
  <c r="E101" i="140"/>
  <c r="E100" i="140"/>
  <c r="E98" i="140"/>
  <c r="E133" i="140" s="1"/>
  <c r="E99" i="140"/>
  <c r="D98" i="140"/>
  <c r="D133" i="140" s="1"/>
  <c r="C98" i="140"/>
  <c r="E96" i="140"/>
  <c r="C95" i="140"/>
  <c r="E89" i="140"/>
  <c r="E88" i="140"/>
  <c r="E87" i="140"/>
  <c r="E86" i="140"/>
  <c r="E85" i="140"/>
  <c r="E84" i="140"/>
  <c r="D83" i="140"/>
  <c r="C83" i="140"/>
  <c r="E82" i="140"/>
  <c r="E81" i="140"/>
  <c r="E80" i="140"/>
  <c r="E79" i="140" s="1"/>
  <c r="D79" i="140"/>
  <c r="C79" i="140"/>
  <c r="E78" i="140"/>
  <c r="E77" i="140"/>
  <c r="E76" i="140"/>
  <c r="D76" i="140"/>
  <c r="C76" i="140"/>
  <c r="E75" i="140"/>
  <c r="E74" i="140"/>
  <c r="E73" i="140"/>
  <c r="E72" i="140"/>
  <c r="E71" i="140" s="1"/>
  <c r="D71" i="140"/>
  <c r="C71" i="140"/>
  <c r="E70" i="140"/>
  <c r="E69" i="140"/>
  <c r="E68" i="140"/>
  <c r="E67" i="140" s="1"/>
  <c r="D67" i="140"/>
  <c r="D90" i="140" s="1"/>
  <c r="D164" i="140" s="1"/>
  <c r="C67" i="140"/>
  <c r="E65" i="140"/>
  <c r="E64" i="140"/>
  <c r="E63" i="140"/>
  <c r="E62" i="140"/>
  <c r="E61" i="140"/>
  <c r="D61" i="140"/>
  <c r="C61" i="140"/>
  <c r="E60" i="140"/>
  <c r="E59" i="140"/>
  <c r="E58" i="140"/>
  <c r="E57" i="140"/>
  <c r="D56" i="140"/>
  <c r="C56" i="140"/>
  <c r="E55" i="140"/>
  <c r="E54" i="140"/>
  <c r="E53" i="140"/>
  <c r="E52" i="140"/>
  <c r="E51" i="140"/>
  <c r="E50" i="140" s="1"/>
  <c r="D50" i="140"/>
  <c r="C50" i="140"/>
  <c r="E49" i="140"/>
  <c r="E48" i="140"/>
  <c r="E47" i="140"/>
  <c r="E46" i="140"/>
  <c r="E45" i="140"/>
  <c r="E44" i="140"/>
  <c r="E43" i="140"/>
  <c r="E42" i="140"/>
  <c r="E41" i="140"/>
  <c r="E40" i="140"/>
  <c r="E39" i="140"/>
  <c r="D38" i="140"/>
  <c r="C38" i="140"/>
  <c r="E37" i="140"/>
  <c r="E36" i="140"/>
  <c r="E35" i="140"/>
  <c r="E34" i="140"/>
  <c r="E33" i="140"/>
  <c r="E32" i="140"/>
  <c r="D31" i="140"/>
  <c r="D30" i="140" s="1"/>
  <c r="C30" i="140"/>
  <c r="E29" i="140"/>
  <c r="E28" i="140"/>
  <c r="E27" i="140"/>
  <c r="E26" i="140"/>
  <c r="E25" i="140"/>
  <c r="E24" i="140"/>
  <c r="D23" i="140"/>
  <c r="D66" i="140"/>
  <c r="C23" i="140"/>
  <c r="E22" i="140"/>
  <c r="E21" i="140"/>
  <c r="E20" i="140"/>
  <c r="E19" i="140"/>
  <c r="E18" i="140"/>
  <c r="E17" i="140"/>
  <c r="E16" i="140"/>
  <c r="D16" i="140"/>
  <c r="C16" i="140"/>
  <c r="E15" i="140"/>
  <c r="E14" i="140"/>
  <c r="E13" i="140"/>
  <c r="E12" i="140"/>
  <c r="E11" i="140"/>
  <c r="E10" i="140"/>
  <c r="E9" i="140" s="1"/>
  <c r="D9" i="140"/>
  <c r="C9" i="140"/>
  <c r="E157" i="139"/>
  <c r="E156" i="139"/>
  <c r="E155" i="139"/>
  <c r="E154" i="139"/>
  <c r="E153" i="139"/>
  <c r="E152" i="139"/>
  <c r="E151" i="139"/>
  <c r="E150" i="139" s="1"/>
  <c r="D150" i="139"/>
  <c r="C150" i="139"/>
  <c r="E149" i="139"/>
  <c r="E148" i="139"/>
  <c r="E147" i="139"/>
  <c r="E145" i="139" s="1"/>
  <c r="E146" i="139"/>
  <c r="D145" i="139"/>
  <c r="C145" i="139"/>
  <c r="E144" i="139"/>
  <c r="E143" i="139"/>
  <c r="E142" i="139"/>
  <c r="E141" i="139"/>
  <c r="E140" i="139"/>
  <c r="E139" i="139"/>
  <c r="D138" i="139"/>
  <c r="C138" i="139"/>
  <c r="E137" i="139"/>
  <c r="E136" i="139"/>
  <c r="E135" i="139"/>
  <c r="E134" i="139" s="1"/>
  <c r="D134" i="139"/>
  <c r="D158" i="139" s="1"/>
  <c r="C134" i="139"/>
  <c r="E132" i="139"/>
  <c r="E131" i="139"/>
  <c r="E130" i="139"/>
  <c r="E129" i="139"/>
  <c r="E128" i="139"/>
  <c r="E127" i="139"/>
  <c r="E126" i="139"/>
  <c r="E125" i="139"/>
  <c r="E124" i="139"/>
  <c r="E123" i="139"/>
  <c r="E122" i="139"/>
  <c r="E121" i="139"/>
  <c r="E120" i="139"/>
  <c r="D119" i="139"/>
  <c r="C119" i="139"/>
  <c r="E118" i="139"/>
  <c r="E117" i="139"/>
  <c r="E116" i="139"/>
  <c r="E115" i="139"/>
  <c r="E114" i="139"/>
  <c r="E113" i="139"/>
  <c r="E112" i="139"/>
  <c r="E111" i="139"/>
  <c r="E110" i="139"/>
  <c r="E109" i="139"/>
  <c r="E108" i="139"/>
  <c r="E107" i="139"/>
  <c r="E106" i="139"/>
  <c r="E105" i="139"/>
  <c r="E104" i="139"/>
  <c r="E103" i="139"/>
  <c r="E102" i="139"/>
  <c r="E101" i="139"/>
  <c r="E100" i="139"/>
  <c r="E98" i="139" s="1"/>
  <c r="E99" i="139"/>
  <c r="D98" i="139"/>
  <c r="C98" i="139"/>
  <c r="C133" i="139" s="1"/>
  <c r="E96" i="139"/>
  <c r="C95" i="139"/>
  <c r="E89" i="139"/>
  <c r="E88" i="139"/>
  <c r="E87" i="139"/>
  <c r="E86" i="139"/>
  <c r="E85" i="139"/>
  <c r="E84" i="139"/>
  <c r="E83" i="139" s="1"/>
  <c r="D83" i="139"/>
  <c r="C83" i="139"/>
  <c r="E82" i="139"/>
  <c r="E81" i="139"/>
  <c r="E80" i="139"/>
  <c r="D79" i="139"/>
  <c r="C79" i="139"/>
  <c r="E78" i="139"/>
  <c r="E76" i="139" s="1"/>
  <c r="E77" i="139"/>
  <c r="D76" i="139"/>
  <c r="C76" i="139"/>
  <c r="E75" i="139"/>
  <c r="E74" i="139"/>
  <c r="E73" i="139"/>
  <c r="E72" i="139"/>
  <c r="E71" i="139" s="1"/>
  <c r="D71" i="139"/>
  <c r="D90" i="139" s="1"/>
  <c r="D164" i="139" s="1"/>
  <c r="C71" i="139"/>
  <c r="C90" i="139"/>
  <c r="E70" i="139"/>
  <c r="E69" i="139"/>
  <c r="E68" i="139"/>
  <c r="E67" i="139" s="1"/>
  <c r="D67" i="139"/>
  <c r="C67" i="139"/>
  <c r="E65" i="139"/>
  <c r="E64" i="139"/>
  <c r="E63" i="139"/>
  <c r="E62" i="139"/>
  <c r="D61" i="139"/>
  <c r="C61" i="139"/>
  <c r="E60" i="139"/>
  <c r="E59" i="139"/>
  <c r="E58" i="139"/>
  <c r="E56" i="139" s="1"/>
  <c r="E57" i="139"/>
  <c r="D56" i="139"/>
  <c r="C56" i="139"/>
  <c r="E55" i="139"/>
  <c r="E54" i="139"/>
  <c r="E53" i="139"/>
  <c r="E52" i="139"/>
  <c r="E50" i="139" s="1"/>
  <c r="E51" i="139"/>
  <c r="D50" i="139"/>
  <c r="C50" i="139"/>
  <c r="E49" i="139"/>
  <c r="E48" i="139"/>
  <c r="E47" i="139"/>
  <c r="E46" i="139"/>
  <c r="E45" i="139"/>
  <c r="E44" i="139"/>
  <c r="E43" i="139"/>
  <c r="E42" i="139"/>
  <c r="E41" i="139"/>
  <c r="E40" i="139"/>
  <c r="E39" i="139"/>
  <c r="E38" i="139"/>
  <c r="D38" i="139"/>
  <c r="C38" i="139"/>
  <c r="E37" i="139"/>
  <c r="E36" i="139"/>
  <c r="E35" i="139"/>
  <c r="E34" i="139"/>
  <c r="E33" i="139"/>
  <c r="E32" i="139"/>
  <c r="E30" i="139"/>
  <c r="D31" i="139"/>
  <c r="E31" i="139" s="1"/>
  <c r="D30" i="139"/>
  <c r="C30" i="139"/>
  <c r="E29" i="139"/>
  <c r="E28" i="139"/>
  <c r="E27" i="139"/>
  <c r="E26" i="139"/>
  <c r="E25" i="139"/>
  <c r="E23" i="139" s="1"/>
  <c r="E24" i="139"/>
  <c r="D23" i="139"/>
  <c r="C23" i="139"/>
  <c r="E22" i="139"/>
  <c r="E21" i="139"/>
  <c r="E20" i="139"/>
  <c r="E19" i="139"/>
  <c r="E18" i="139"/>
  <c r="E17" i="139"/>
  <c r="D16" i="139"/>
  <c r="D66" i="139" s="1"/>
  <c r="C16" i="139"/>
  <c r="E15" i="139"/>
  <c r="E14" i="139"/>
  <c r="E13" i="139"/>
  <c r="E12" i="139"/>
  <c r="E11" i="139"/>
  <c r="E10" i="139"/>
  <c r="D9" i="139"/>
  <c r="C9" i="139"/>
  <c r="E157" i="138"/>
  <c r="E156" i="138"/>
  <c r="E155" i="138"/>
  <c r="E154" i="138"/>
  <c r="E150" i="138"/>
  <c r="E153" i="138"/>
  <c r="E152" i="138"/>
  <c r="E151" i="138"/>
  <c r="D150" i="138"/>
  <c r="C150" i="138"/>
  <c r="E149" i="138"/>
  <c r="E148" i="138"/>
  <c r="E147" i="138"/>
  <c r="E145" i="138" s="1"/>
  <c r="E146" i="138"/>
  <c r="D145" i="138"/>
  <c r="C145" i="138"/>
  <c r="E144" i="138"/>
  <c r="E143" i="138"/>
  <c r="E142" i="138"/>
  <c r="E141" i="138"/>
  <c r="E140" i="138"/>
  <c r="E139" i="138"/>
  <c r="D138" i="138"/>
  <c r="C138" i="138"/>
  <c r="E137" i="138"/>
  <c r="E136" i="138"/>
  <c r="E135" i="138"/>
  <c r="E134" i="138" s="1"/>
  <c r="D134" i="138"/>
  <c r="D158" i="138" s="1"/>
  <c r="C134" i="138"/>
  <c r="E132" i="138"/>
  <c r="E131" i="138"/>
  <c r="E130" i="138"/>
  <c r="E129" i="138"/>
  <c r="E128" i="138"/>
  <c r="E127" i="138"/>
  <c r="E126" i="138"/>
  <c r="E125" i="138"/>
  <c r="E124" i="138"/>
  <c r="E123" i="138"/>
  <c r="E122" i="138"/>
  <c r="E121" i="138"/>
  <c r="E120" i="138"/>
  <c r="D119" i="138"/>
  <c r="C119" i="138"/>
  <c r="E118" i="138"/>
  <c r="E117" i="138"/>
  <c r="D116" i="138"/>
  <c r="C116" i="138"/>
  <c r="E116" i="138" s="1"/>
  <c r="E115" i="138"/>
  <c r="E114" i="138"/>
  <c r="E113" i="138"/>
  <c r="E112" i="138"/>
  <c r="E111" i="138"/>
  <c r="E110" i="138"/>
  <c r="E109" i="138"/>
  <c r="E108" i="138"/>
  <c r="E107" i="138"/>
  <c r="E106" i="138"/>
  <c r="E105" i="138"/>
  <c r="E104" i="138"/>
  <c r="E103" i="138"/>
  <c r="E102" i="138"/>
  <c r="E101" i="138"/>
  <c r="E98" i="138" s="1"/>
  <c r="E100" i="138"/>
  <c r="E99" i="138"/>
  <c r="D98" i="138"/>
  <c r="E96" i="138"/>
  <c r="C95" i="138"/>
  <c r="E89" i="138"/>
  <c r="E88" i="138"/>
  <c r="E87" i="138"/>
  <c r="E86" i="138"/>
  <c r="E85" i="138"/>
  <c r="E84" i="138"/>
  <c r="E83" i="138" s="1"/>
  <c r="D83" i="138"/>
  <c r="C83" i="138"/>
  <c r="E82" i="138"/>
  <c r="E81" i="138"/>
  <c r="E80" i="138"/>
  <c r="D79" i="138"/>
  <c r="C79" i="138"/>
  <c r="E78" i="138"/>
  <c r="E77" i="138"/>
  <c r="E76" i="138"/>
  <c r="D76" i="138"/>
  <c r="C76" i="138"/>
  <c r="E75" i="138"/>
  <c r="E74" i="138"/>
  <c r="E71" i="138" s="1"/>
  <c r="E73" i="138"/>
  <c r="E72" i="138"/>
  <c r="D71" i="138"/>
  <c r="D90" i="138" s="1"/>
  <c r="D164" i="138" s="1"/>
  <c r="C71" i="138"/>
  <c r="E70" i="138"/>
  <c r="E69" i="138"/>
  <c r="E68" i="138"/>
  <c r="E67" i="138" s="1"/>
  <c r="D67" i="138"/>
  <c r="C67" i="138"/>
  <c r="C90" i="138"/>
  <c r="E65" i="138"/>
  <c r="E64" i="138"/>
  <c r="E63" i="138"/>
  <c r="E62" i="138"/>
  <c r="E61" i="138" s="1"/>
  <c r="D61" i="138"/>
  <c r="C61" i="138"/>
  <c r="E60" i="138"/>
  <c r="E59" i="138"/>
  <c r="E58" i="138"/>
  <c r="E57" i="138"/>
  <c r="E56" i="138" s="1"/>
  <c r="D56" i="138"/>
  <c r="C56" i="138"/>
  <c r="E55" i="138"/>
  <c r="E54" i="138"/>
  <c r="E53" i="138"/>
  <c r="E52" i="138"/>
  <c r="E51" i="138"/>
  <c r="E50" i="138" s="1"/>
  <c r="D50" i="138"/>
  <c r="C50" i="138"/>
  <c r="E49" i="138"/>
  <c r="E48" i="138"/>
  <c r="E47" i="138"/>
  <c r="E46" i="138"/>
  <c r="E45" i="138"/>
  <c r="C44" i="138"/>
  <c r="E44" i="138" s="1"/>
  <c r="E38" i="138" s="1"/>
  <c r="C43" i="138"/>
  <c r="E43" i="138"/>
  <c r="E42" i="138"/>
  <c r="E41" i="138"/>
  <c r="E40" i="138"/>
  <c r="E39" i="138"/>
  <c r="D38" i="138"/>
  <c r="E37" i="138"/>
  <c r="E36" i="138"/>
  <c r="E35" i="138"/>
  <c r="E34" i="138"/>
  <c r="E33" i="138"/>
  <c r="E32" i="138"/>
  <c r="E31" i="138"/>
  <c r="E30" i="138" s="1"/>
  <c r="D31" i="138"/>
  <c r="D30" i="138"/>
  <c r="C30" i="138"/>
  <c r="E29" i="138"/>
  <c r="E28" i="138"/>
  <c r="E27" i="138"/>
  <c r="E26" i="138"/>
  <c r="E23" i="138" s="1"/>
  <c r="E25" i="138"/>
  <c r="E24" i="138"/>
  <c r="D23" i="138"/>
  <c r="D66" i="138" s="1"/>
  <c r="C23" i="138"/>
  <c r="E22" i="138"/>
  <c r="E21" i="138"/>
  <c r="E20" i="138"/>
  <c r="E19" i="138"/>
  <c r="E18" i="138"/>
  <c r="E17" i="138"/>
  <c r="E16" i="138" s="1"/>
  <c r="D16" i="138"/>
  <c r="C16" i="138"/>
  <c r="E15" i="138"/>
  <c r="E14" i="138"/>
  <c r="E13" i="138"/>
  <c r="E12" i="138"/>
  <c r="E11" i="138"/>
  <c r="E10" i="138"/>
  <c r="E9" i="138" s="1"/>
  <c r="E66" i="138" s="1"/>
  <c r="D9" i="138"/>
  <c r="C9" i="138"/>
  <c r="E5" i="139"/>
  <c r="E19" i="66"/>
  <c r="E12" i="66"/>
  <c r="E111" i="87"/>
  <c r="E93" i="87"/>
  <c r="O20" i="24"/>
  <c r="O17" i="24"/>
  <c r="I25" i="66"/>
  <c r="I17" i="66"/>
  <c r="F19" i="66"/>
  <c r="G19" i="66"/>
  <c r="H19" i="66"/>
  <c r="I23" i="66"/>
  <c r="I24" i="66"/>
  <c r="I20" i="66"/>
  <c r="I19" i="66" s="1"/>
  <c r="N25" i="136"/>
  <c r="M25" i="136"/>
  <c r="L25" i="136"/>
  <c r="K25" i="136"/>
  <c r="J25" i="136"/>
  <c r="I25" i="136"/>
  <c r="I26" i="136"/>
  <c r="H25" i="136"/>
  <c r="G25" i="136"/>
  <c r="F25" i="136"/>
  <c r="F26" i="136"/>
  <c r="E25" i="136"/>
  <c r="D25" i="136"/>
  <c r="C25" i="136"/>
  <c r="O25" i="136" s="1"/>
  <c r="O24" i="136"/>
  <c r="O23" i="136"/>
  <c r="O22" i="136"/>
  <c r="O21" i="136"/>
  <c r="O20" i="136"/>
  <c r="O19" i="136"/>
  <c r="O18" i="136"/>
  <c r="O17" i="136"/>
  <c r="O16" i="136"/>
  <c r="N14" i="136"/>
  <c r="M14" i="136"/>
  <c r="M26" i="136" s="1"/>
  <c r="L14" i="136"/>
  <c r="L26" i="136" s="1"/>
  <c r="K14" i="136"/>
  <c r="J14" i="136"/>
  <c r="J26" i="136" s="1"/>
  <c r="I14" i="136"/>
  <c r="H14" i="136"/>
  <c r="H26" i="136"/>
  <c r="G14" i="136"/>
  <c r="G26" i="136" s="1"/>
  <c r="F14" i="136"/>
  <c r="E14" i="136"/>
  <c r="E26" i="136" s="1"/>
  <c r="D14" i="136"/>
  <c r="D26" i="136"/>
  <c r="C14" i="136"/>
  <c r="O13" i="136"/>
  <c r="O12" i="136"/>
  <c r="O11" i="136"/>
  <c r="O10" i="136"/>
  <c r="O9" i="136"/>
  <c r="O8" i="136"/>
  <c r="O7" i="136"/>
  <c r="O6" i="136"/>
  <c r="O5" i="136"/>
  <c r="A1" i="136"/>
  <c r="N25" i="135"/>
  <c r="M25" i="135"/>
  <c r="L25" i="135"/>
  <c r="K25" i="135"/>
  <c r="J25" i="135"/>
  <c r="I25" i="135"/>
  <c r="H25" i="135"/>
  <c r="G25" i="135"/>
  <c r="G26" i="135" s="1"/>
  <c r="F25" i="135"/>
  <c r="E25" i="135"/>
  <c r="D25" i="135"/>
  <c r="O25" i="135" s="1"/>
  <c r="C25" i="135"/>
  <c r="O24" i="135"/>
  <c r="O23" i="135"/>
  <c r="O22" i="135"/>
  <c r="O21" i="135"/>
  <c r="O20" i="135"/>
  <c r="O19" i="135"/>
  <c r="O18" i="135"/>
  <c r="O17" i="135"/>
  <c r="O16" i="135"/>
  <c r="N14" i="135"/>
  <c r="N26" i="135"/>
  <c r="M14" i="135"/>
  <c r="L14" i="135"/>
  <c r="K14" i="135"/>
  <c r="K26" i="135"/>
  <c r="J14" i="135"/>
  <c r="J26" i="135" s="1"/>
  <c r="I14" i="135"/>
  <c r="I26" i="135" s="1"/>
  <c r="H14" i="135"/>
  <c r="H26" i="135" s="1"/>
  <c r="G14" i="135"/>
  <c r="F14" i="135"/>
  <c r="E14" i="135"/>
  <c r="E26" i="135" s="1"/>
  <c r="D14" i="135"/>
  <c r="C14" i="135"/>
  <c r="C26" i="135" s="1"/>
  <c r="O13" i="135"/>
  <c r="O12" i="135"/>
  <c r="O11" i="135"/>
  <c r="O10" i="135"/>
  <c r="O9" i="135"/>
  <c r="O8" i="135"/>
  <c r="O7" i="135"/>
  <c r="O6" i="135"/>
  <c r="O5" i="135"/>
  <c r="A1" i="135"/>
  <c r="O9" i="24"/>
  <c r="E29" i="2"/>
  <c r="E17" i="2"/>
  <c r="E20" i="2"/>
  <c r="E19" i="2"/>
  <c r="E18" i="2"/>
  <c r="E22" i="2" s="1"/>
  <c r="M26" i="135"/>
  <c r="L26" i="135"/>
  <c r="N26" i="136"/>
  <c r="F26" i="135"/>
  <c r="K26" i="136"/>
  <c r="E3" i="128"/>
  <c r="E26" i="128" s="1"/>
  <c r="D3" i="128"/>
  <c r="D26" i="128"/>
  <c r="C3" i="128"/>
  <c r="C26" i="128" s="1"/>
  <c r="A1" i="70"/>
  <c r="E3" i="2"/>
  <c r="D1" i="2"/>
  <c r="A1" i="24"/>
  <c r="H4" i="66"/>
  <c r="G4" i="66"/>
  <c r="F4" i="66"/>
  <c r="E4" i="66"/>
  <c r="D3" i="66"/>
  <c r="A47" i="71"/>
  <c r="D14" i="71"/>
  <c r="D27" i="71" s="1"/>
  <c r="D37" i="71" s="1"/>
  <c r="C14" i="71"/>
  <c r="C27" i="71" s="1"/>
  <c r="C37" i="71" s="1"/>
  <c r="D3" i="87"/>
  <c r="D91" i="87"/>
  <c r="C3" i="87"/>
  <c r="C91" i="87" s="1"/>
  <c r="C8" i="128"/>
  <c r="C20" i="128" s="1"/>
  <c r="C22" i="128" s="1"/>
  <c r="E26" i="87"/>
  <c r="D26" i="87"/>
  <c r="C26" i="87"/>
  <c r="E29" i="128"/>
  <c r="E33" i="128"/>
  <c r="E35" i="128" s="1"/>
  <c r="D29" i="128"/>
  <c r="C29" i="128"/>
  <c r="C33" i="128" s="1"/>
  <c r="C35" i="128" s="1"/>
  <c r="E8" i="128"/>
  <c r="E20" i="128" s="1"/>
  <c r="E22" i="128" s="1"/>
  <c r="D8" i="128"/>
  <c r="D20" i="128"/>
  <c r="D22" i="128" s="1"/>
  <c r="D93" i="87"/>
  <c r="D128" i="87" s="1"/>
  <c r="D154" i="87" s="1"/>
  <c r="D114" i="87"/>
  <c r="E114" i="87"/>
  <c r="E128" i="87" s="1"/>
  <c r="D129" i="87"/>
  <c r="E129" i="87"/>
  <c r="D133" i="87"/>
  <c r="D153" i="87" s="1"/>
  <c r="E133" i="87"/>
  <c r="E153" i="87" s="1"/>
  <c r="D140" i="87"/>
  <c r="E140" i="87"/>
  <c r="D145" i="87"/>
  <c r="E145" i="87"/>
  <c r="C145" i="87"/>
  <c r="C140" i="87"/>
  <c r="C133" i="87"/>
  <c r="C129" i="87"/>
  <c r="C114" i="87"/>
  <c r="C93" i="87"/>
  <c r="C128" i="87" s="1"/>
  <c r="C154" i="87" s="1"/>
  <c r="D5" i="87"/>
  <c r="E5" i="87"/>
  <c r="E62" i="87" s="1"/>
  <c r="E87" i="87" s="1"/>
  <c r="D12" i="87"/>
  <c r="E12" i="87"/>
  <c r="D19" i="87"/>
  <c r="E19" i="87"/>
  <c r="D34" i="87"/>
  <c r="E34" i="87"/>
  <c r="D46" i="87"/>
  <c r="E46" i="87"/>
  <c r="D52" i="87"/>
  <c r="E52" i="87"/>
  <c r="D57" i="87"/>
  <c r="E57" i="87"/>
  <c r="D63" i="87"/>
  <c r="E63" i="87"/>
  <c r="D67" i="87"/>
  <c r="E67" i="87"/>
  <c r="D72" i="87"/>
  <c r="D86" i="87" s="1"/>
  <c r="E72" i="87"/>
  <c r="D75" i="87"/>
  <c r="E75" i="87"/>
  <c r="D79" i="87"/>
  <c r="E79" i="87"/>
  <c r="C79" i="87"/>
  <c r="C75" i="87"/>
  <c r="C86" i="87"/>
  <c r="C72" i="87"/>
  <c r="C67" i="87"/>
  <c r="C63" i="87"/>
  <c r="C57" i="87"/>
  <c r="C52" i="87"/>
  <c r="C46" i="87"/>
  <c r="C34" i="87"/>
  <c r="C19" i="87"/>
  <c r="C12" i="87"/>
  <c r="C5" i="87"/>
  <c r="C62" i="87" s="1"/>
  <c r="C87" i="87" s="1"/>
  <c r="H26" i="66"/>
  <c r="G26" i="66"/>
  <c r="F26" i="66"/>
  <c r="E26" i="66"/>
  <c r="D26" i="66"/>
  <c r="I26" i="66" s="1"/>
  <c r="D19" i="66"/>
  <c r="H12" i="66"/>
  <c r="G12" i="66"/>
  <c r="F12" i="66"/>
  <c r="D12" i="66"/>
  <c r="I12" i="66"/>
  <c r="H9" i="66"/>
  <c r="G9" i="66"/>
  <c r="F9" i="66"/>
  <c r="E9" i="66"/>
  <c r="D9" i="66"/>
  <c r="I9" i="66" s="1"/>
  <c r="H6" i="66"/>
  <c r="H28" i="66" s="1"/>
  <c r="G6" i="66"/>
  <c r="G28" i="66" s="1"/>
  <c r="F6" i="66"/>
  <c r="F28" i="66"/>
  <c r="E6" i="66"/>
  <c r="E28" i="66" s="1"/>
  <c r="D6" i="66"/>
  <c r="I6" i="66" s="1"/>
  <c r="D30" i="88"/>
  <c r="C30" i="88"/>
  <c r="E16" i="89"/>
  <c r="F16" i="89"/>
  <c r="D16" i="89"/>
  <c r="C16" i="89"/>
  <c r="G16" i="89" s="1"/>
  <c r="G15" i="89"/>
  <c r="G14" i="89"/>
  <c r="G13" i="89"/>
  <c r="G12" i="89"/>
  <c r="G11" i="89"/>
  <c r="G10" i="89"/>
  <c r="C8" i="78"/>
  <c r="C11" i="77"/>
  <c r="C11" i="62"/>
  <c r="D11" i="62"/>
  <c r="E11" i="62"/>
  <c r="F8" i="62"/>
  <c r="F9" i="62"/>
  <c r="F10" i="62"/>
  <c r="F7" i="62"/>
  <c r="F6" i="62"/>
  <c r="F11" i="62" s="1"/>
  <c r="I27" i="66"/>
  <c r="O21" i="24"/>
  <c r="B35" i="71"/>
  <c r="E28" i="71"/>
  <c r="E35" i="71" s="1"/>
  <c r="E30" i="71"/>
  <c r="E31" i="71"/>
  <c r="E32" i="71"/>
  <c r="E33" i="71"/>
  <c r="E34" i="71"/>
  <c r="D35" i="71"/>
  <c r="C35" i="71"/>
  <c r="E5" i="71"/>
  <c r="E12" i="71" s="1"/>
  <c r="E7" i="71"/>
  <c r="E8" i="71"/>
  <c r="E9" i="71"/>
  <c r="E10" i="71"/>
  <c r="E11" i="71"/>
  <c r="D12" i="71"/>
  <c r="C12" i="71"/>
  <c r="B12" i="71"/>
  <c r="E6" i="71"/>
  <c r="E15" i="71"/>
  <c r="E16" i="71"/>
  <c r="E22" i="71" s="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5" i="71" s="1"/>
  <c r="E43" i="71"/>
  <c r="E44" i="71"/>
  <c r="B45" i="71"/>
  <c r="C45" i="71"/>
  <c r="D45" i="71"/>
  <c r="D52" i="71"/>
  <c r="D38" i="70"/>
  <c r="I7" i="66"/>
  <c r="I8" i="66"/>
  <c r="I10" i="66"/>
  <c r="I11" i="66"/>
  <c r="I13" i="66"/>
  <c r="O5" i="24"/>
  <c r="N14" i="24"/>
  <c r="N25" i="24"/>
  <c r="M14" i="24"/>
  <c r="M26" i="24" s="1"/>
  <c r="M25" i="24"/>
  <c r="L14" i="24"/>
  <c r="L25" i="24"/>
  <c r="K14" i="24"/>
  <c r="K25" i="24"/>
  <c r="K26" i="24"/>
  <c r="J14" i="24"/>
  <c r="I14" i="24"/>
  <c r="I26" i="24" s="1"/>
  <c r="H14" i="24"/>
  <c r="G14" i="24"/>
  <c r="G26" i="24" s="1"/>
  <c r="G25" i="24"/>
  <c r="F14" i="24"/>
  <c r="E14" i="24"/>
  <c r="O14" i="24" s="1"/>
  <c r="E25" i="24"/>
  <c r="D14" i="24"/>
  <c r="D26" i="24" s="1"/>
  <c r="C14" i="24"/>
  <c r="C25" i="24"/>
  <c r="C26" i="24" s="1"/>
  <c r="D25" i="24"/>
  <c r="F25" i="24"/>
  <c r="F26" i="24" s="1"/>
  <c r="H25" i="24"/>
  <c r="H26" i="24" s="1"/>
  <c r="I25" i="24"/>
  <c r="J25" i="24"/>
  <c r="J26" i="24"/>
  <c r="O24" i="24"/>
  <c r="O23" i="24"/>
  <c r="O22" i="24"/>
  <c r="O19" i="24"/>
  <c r="O18" i="24"/>
  <c r="O16" i="24"/>
  <c r="O25" i="24" s="1"/>
  <c r="O13" i="24"/>
  <c r="O12" i="24"/>
  <c r="O11" i="24"/>
  <c r="O10" i="24"/>
  <c r="O8" i="24"/>
  <c r="O7" i="24"/>
  <c r="O6" i="24"/>
  <c r="D33" i="128"/>
  <c r="D35" i="128" s="1"/>
  <c r="C153" i="87"/>
  <c r="E3" i="87"/>
  <c r="E91" i="87" s="1"/>
  <c r="D62" i="87"/>
  <c r="D87" i="87" s="1"/>
  <c r="L26" i="24"/>
  <c r="I18" i="66"/>
  <c r="E86" i="87"/>
  <c r="N26" i="24"/>
  <c r="E26" i="24"/>
  <c r="D28" i="66"/>
  <c r="D26" i="135"/>
  <c r="D163" i="143"/>
  <c r="D91" i="143"/>
  <c r="C38" i="143"/>
  <c r="C66" i="143"/>
  <c r="C91" i="143" s="1"/>
  <c r="J31" i="141"/>
  <c r="F30" i="141"/>
  <c r="F31" i="141"/>
  <c r="I32" i="141"/>
  <c r="D159" i="140"/>
  <c r="D91" i="139"/>
  <c r="D163" i="140"/>
  <c r="H31" i="142"/>
  <c r="D32" i="142"/>
  <c r="C38" i="138"/>
  <c r="C66" i="138"/>
  <c r="C91" i="138" s="1"/>
  <c r="E94" i="138"/>
  <c r="E162" i="138" s="1"/>
  <c r="I31" i="141"/>
  <c r="H31" i="141"/>
  <c r="P25" i="161"/>
  <c r="P26" i="161" s="1"/>
  <c r="G26" i="161"/>
  <c r="K26" i="161"/>
  <c r="O26" i="161"/>
  <c r="F26" i="161"/>
  <c r="J26" i="161"/>
  <c r="N26" i="161"/>
  <c r="P14" i="160"/>
  <c r="D26" i="160"/>
  <c r="H26" i="160"/>
  <c r="L26" i="160"/>
  <c r="P24" i="159"/>
  <c r="G27" i="159"/>
  <c r="K27" i="159"/>
  <c r="O27" i="159"/>
  <c r="P26" i="159"/>
  <c r="C42" i="157"/>
  <c r="D94" i="147"/>
  <c r="D129" i="147"/>
  <c r="D156" i="147"/>
  <c r="D66" i="149"/>
  <c r="D91" i="149" s="1"/>
  <c r="D156" i="150"/>
  <c r="E59" i="154"/>
  <c r="P25" i="160"/>
  <c r="P26" i="160"/>
  <c r="C156" i="149"/>
  <c r="E23" i="147"/>
  <c r="E71" i="147"/>
  <c r="E16" i="148"/>
  <c r="E134" i="148"/>
  <c r="E90" i="149"/>
  <c r="C155" i="149"/>
  <c r="E56" i="150"/>
  <c r="E94" i="150"/>
  <c r="E129" i="150" s="1"/>
  <c r="E134" i="150"/>
  <c r="D43" i="152"/>
  <c r="E39" i="153"/>
  <c r="E32" i="154"/>
  <c r="C37" i="155"/>
  <c r="C42" i="156"/>
  <c r="E42" i="156" s="1"/>
  <c r="E39" i="156" s="1"/>
  <c r="E9" i="158"/>
  <c r="E37" i="158"/>
  <c r="D66" i="147"/>
  <c r="D91" i="147"/>
  <c r="C90" i="147"/>
  <c r="C91" i="147" s="1"/>
  <c r="E130" i="147"/>
  <c r="E155" i="147"/>
  <c r="C66" i="148"/>
  <c r="C91" i="148" s="1"/>
  <c r="E30" i="148"/>
  <c r="E30" i="149"/>
  <c r="C90" i="149"/>
  <c r="D156" i="149"/>
  <c r="D66" i="150"/>
  <c r="D91" i="150" s="1"/>
  <c r="E50" i="150"/>
  <c r="E38" i="151"/>
  <c r="D43" i="153"/>
  <c r="C38" i="154"/>
  <c r="C43" i="154" s="1"/>
  <c r="E32" i="155"/>
  <c r="D37" i="156"/>
  <c r="E37" i="156" s="1"/>
  <c r="E38" i="156" s="1"/>
  <c r="D42" i="156"/>
  <c r="F27" i="159"/>
  <c r="J27" i="159"/>
  <c r="N27" i="159"/>
  <c r="P14" i="161"/>
  <c r="P14" i="159"/>
  <c r="P27" i="159" s="1"/>
  <c r="H24" i="146"/>
  <c r="H23" i="145"/>
  <c r="C42" i="155"/>
  <c r="E42" i="155" s="1"/>
  <c r="E39" i="155" s="1"/>
  <c r="E37" i="155"/>
  <c r="E38" i="158"/>
  <c r="C164" i="138" l="1"/>
  <c r="E154" i="87"/>
  <c r="O26" i="24"/>
  <c r="I28" i="66"/>
  <c r="E32" i="2"/>
  <c r="D91" i="138"/>
  <c r="D91" i="140"/>
  <c r="E90" i="140"/>
  <c r="E164" i="140" s="1"/>
  <c r="E32" i="142"/>
  <c r="E31" i="142"/>
  <c r="C98" i="138"/>
  <c r="C133" i="138" s="1"/>
  <c r="J30" i="141"/>
  <c r="J32" i="141" s="1"/>
  <c r="I32" i="142"/>
  <c r="C163" i="138"/>
  <c r="O14" i="136"/>
  <c r="O26" i="136" s="1"/>
  <c r="O14" i="135"/>
  <c r="O26" i="135" s="1"/>
  <c r="C26" i="136"/>
  <c r="E79" i="138"/>
  <c r="E90" i="138" s="1"/>
  <c r="D133" i="138"/>
  <c r="D159" i="138" s="1"/>
  <c r="E119" i="138"/>
  <c r="E133" i="138" s="1"/>
  <c r="E138" i="138"/>
  <c r="E158" i="138" s="1"/>
  <c r="E9" i="139"/>
  <c r="E66" i="139" s="1"/>
  <c r="E16" i="139"/>
  <c r="E61" i="139"/>
  <c r="D133" i="139"/>
  <c r="D159" i="139" s="1"/>
  <c r="E119" i="139"/>
  <c r="E133" i="139" s="1"/>
  <c r="E159" i="139" s="1"/>
  <c r="E138" i="139"/>
  <c r="E158" i="139" s="1"/>
  <c r="E23" i="140"/>
  <c r="C90" i="140"/>
  <c r="C164" i="140" s="1"/>
  <c r="C133" i="140"/>
  <c r="C159" i="140" s="1"/>
  <c r="E38" i="143"/>
  <c r="D164" i="143"/>
  <c r="E116" i="143"/>
  <c r="E98" i="143" s="1"/>
  <c r="E133" i="143" s="1"/>
  <c r="E159" i="143" s="1"/>
  <c r="C98" i="143"/>
  <c r="C133" i="143" s="1"/>
  <c r="E42" i="158"/>
  <c r="E39" i="158" s="1"/>
  <c r="C158" i="138"/>
  <c r="C66" i="139"/>
  <c r="E79" i="139"/>
  <c r="E90" i="139" s="1"/>
  <c r="E164" i="139" s="1"/>
  <c r="C158" i="139"/>
  <c r="C159" i="139" s="1"/>
  <c r="E38" i="140"/>
  <c r="E56" i="140"/>
  <c r="H30" i="141"/>
  <c r="J17" i="142"/>
  <c r="D159" i="143"/>
  <c r="C66" i="140"/>
  <c r="E83" i="140"/>
  <c r="E30" i="143"/>
  <c r="E66" i="143" s="1"/>
  <c r="E56" i="147"/>
  <c r="E112" i="147"/>
  <c r="E94" i="147" s="1"/>
  <c r="E129" i="147" s="1"/>
  <c r="E156" i="147" s="1"/>
  <c r="E61" i="148"/>
  <c r="E147" i="148"/>
  <c r="E155" i="148" s="1"/>
  <c r="E9" i="149"/>
  <c r="E66" i="149" s="1"/>
  <c r="E91" i="149" s="1"/>
  <c r="E147" i="150"/>
  <c r="E155" i="150" s="1"/>
  <c r="E156" i="150" s="1"/>
  <c r="E9" i="153"/>
  <c r="E58" i="158"/>
  <c r="D30" i="141"/>
  <c r="H32" i="142"/>
  <c r="D31" i="142"/>
  <c r="E71" i="143"/>
  <c r="E90" i="143" s="1"/>
  <c r="E164" i="143" s="1"/>
  <c r="E145" i="143"/>
  <c r="E9" i="147"/>
  <c r="E66" i="147" s="1"/>
  <c r="E91" i="147" s="1"/>
  <c r="E83" i="148"/>
  <c r="E112" i="148"/>
  <c r="E94" i="148" s="1"/>
  <c r="E129" i="148" s="1"/>
  <c r="E156" i="148" s="1"/>
  <c r="E115" i="149"/>
  <c r="E23" i="150"/>
  <c r="E66" i="150" s="1"/>
  <c r="E91" i="150" s="1"/>
  <c r="E67" i="150"/>
  <c r="E90" i="150" s="1"/>
  <c r="D38" i="151"/>
  <c r="D43" i="151" s="1"/>
  <c r="E39" i="151"/>
  <c r="E43" i="151" s="1"/>
  <c r="E27" i="152"/>
  <c r="E38" i="152" s="1"/>
  <c r="E43" i="152" s="1"/>
  <c r="E47" i="152"/>
  <c r="E59" i="152" s="1"/>
  <c r="E9" i="154"/>
  <c r="E38" i="154" s="1"/>
  <c r="E43" i="154" s="1"/>
  <c r="E46" i="155"/>
  <c r="E58" i="155" s="1"/>
  <c r="D37" i="157"/>
  <c r="E31" i="140"/>
  <c r="E30" i="140" s="1"/>
  <c r="J30" i="142"/>
  <c r="E138" i="143"/>
  <c r="E158" i="143" s="1"/>
  <c r="E30" i="147"/>
  <c r="E61" i="147"/>
  <c r="E79" i="147"/>
  <c r="E90" i="147" s="1"/>
  <c r="C94" i="147"/>
  <c r="C129" i="147" s="1"/>
  <c r="C156" i="147" s="1"/>
  <c r="E38" i="148"/>
  <c r="E66" i="148" s="1"/>
  <c r="E91" i="148" s="1"/>
  <c r="E56" i="148"/>
  <c r="C155" i="148"/>
  <c r="C156" i="148" s="1"/>
  <c r="C66" i="149"/>
  <c r="C91" i="149" s="1"/>
  <c r="E94" i="149"/>
  <c r="E129" i="149" s="1"/>
  <c r="E130" i="149"/>
  <c r="E147" i="149"/>
  <c r="E61" i="150"/>
  <c r="C155" i="150"/>
  <c r="C156" i="150" s="1"/>
  <c r="E47" i="151"/>
  <c r="E59" i="151" s="1"/>
  <c r="E32" i="153"/>
  <c r="E47" i="153"/>
  <c r="E53" i="153"/>
  <c r="E21" i="154"/>
  <c r="E27" i="155"/>
  <c r="E38" i="155" s="1"/>
  <c r="D58" i="156"/>
  <c r="E52" i="156"/>
  <c r="E58" i="156" s="1"/>
  <c r="E90" i="148"/>
  <c r="E27" i="157"/>
  <c r="E52" i="157"/>
  <c r="E58" i="157" s="1"/>
  <c r="D27" i="159"/>
  <c r="E94" i="139"/>
  <c r="E162" i="139" s="1"/>
  <c r="E5" i="140"/>
  <c r="E159" i="138" l="1"/>
  <c r="E163" i="138"/>
  <c r="E164" i="138"/>
  <c r="E91" i="138"/>
  <c r="C91" i="140"/>
  <c r="C163" i="140"/>
  <c r="C163" i="139"/>
  <c r="C91" i="139"/>
  <c r="C159" i="143"/>
  <c r="C163" i="143"/>
  <c r="E91" i="139"/>
  <c r="E163" i="139"/>
  <c r="E59" i="153"/>
  <c r="H32" i="141"/>
  <c r="D32" i="141"/>
  <c r="F32" i="141"/>
  <c r="C159" i="138"/>
  <c r="C164" i="139"/>
  <c r="D163" i="138"/>
  <c r="D42" i="157"/>
  <c r="E42" i="157" s="1"/>
  <c r="E39" i="157" s="1"/>
  <c r="E37" i="157"/>
  <c r="E38" i="157"/>
  <c r="E91" i="143"/>
  <c r="E163" i="143"/>
  <c r="J32" i="142"/>
  <c r="F32" i="142"/>
  <c r="J31" i="142"/>
  <c r="E66" i="140"/>
  <c r="E33" i="142"/>
  <c r="I33" i="142"/>
  <c r="D163" i="139"/>
  <c r="E155" i="149"/>
  <c r="E156" i="149" s="1"/>
  <c r="H33" i="142"/>
  <c r="D33" i="142"/>
  <c r="E38" i="153"/>
  <c r="E43" i="153" s="1"/>
  <c r="J2" i="141"/>
  <c r="J2" i="142" s="1"/>
  <c r="E94" i="140"/>
  <c r="E162" i="140" s="1"/>
  <c r="J33" i="142" l="1"/>
  <c r="F33" i="142"/>
  <c r="E91" i="140"/>
  <c r="E163" i="140"/>
</calcChain>
</file>

<file path=xl/sharedStrings.xml><?xml version="1.0" encoding="utf-8"?>
<sst xmlns="http://schemas.openxmlformats.org/spreadsheetml/2006/main" count="4815" uniqueCount="712">
  <si>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</si>
  <si>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</si>
  <si>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</si>
  <si>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</si>
  <si>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</si>
  <si>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</si>
  <si>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</si>
  <si>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</si>
  <si>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</si>
  <si>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</si>
  <si>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</si>
  <si>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</si>
  <si>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</si>
  <si>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</si>
  <si>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</si>
  <si>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</si>
  <si>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</si>
  <si>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</si>
  <si>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</si>
  <si>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</si>
  <si>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</si>
  <si>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</si>
  <si>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</si>
  <si>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</si>
  <si>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</si>
  <si>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</si>
  <si>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</si>
  <si>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</si>
  <si>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</si>
  <si>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</si>
  <si>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</si>
  <si>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</si>
  <si>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</si>
  <si>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</si>
  <si>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</si>
  <si>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</si>
  <si>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</si>
  <si>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</si>
  <si>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</si>
  <si>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</si>
  <si>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</si>
  <si>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</si>
  <si>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</si>
  <si>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</si>
  <si>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</si>
  <si>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</si>
  <si>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</si>
  <si>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</si>
  <si>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</si>
  <si>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</si>
  <si>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</si>
  <si>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</si>
  <si>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</si>
  <si>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</si>
  <si>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</si>
  <si>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</si>
  <si>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</si>
  <si>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</si>
  <si>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</si>
  <si>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</si>
  <si>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</si>
  <si>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</si>
  <si>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</si>
  <si>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</si>
  <si>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</si>
  <si>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</si>
  <si>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</si>
  <si>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</si>
  <si>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</si>
  <si>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</si>
  <si>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</si>
  <si>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</si>
  <si>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</si>
  <si>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</si>
  <si>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</si>
  <si>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</si>
  <si>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</si>
  <si>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</si>
  <si>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</si>
  <si>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</si>
  <si>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</si>
  <si>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</si>
  <si>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</si>
  <si>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</si>
  <si>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</si>
  <si>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</si>
  <si>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</si>
  <si>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</si>
  <si>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</si>
  <si>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</si>
  <si>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</si>
  <si>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</si>
  <si>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</si>
  <si>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</si>
  <si>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</si>
  <si>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</si>
  <si>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</si>
  <si>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</si>
  <si>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</si>
  <si>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</si>
  <si>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</si>
  <si>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</si>
  <si>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</si>
  <si>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</si>
  <si>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</si>
  <si>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</si>
  <si>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</si>
  <si>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</si>
  <si>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</si>
  <si>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</si>
  <si>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</si>
  <si>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</si>
  <si>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</si>
  <si>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</si>
  <si>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</si>
  <si>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</si>
  <si>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</si>
  <si>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</si>
  <si>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</si>
  <si>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</si>
  <si>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</si>
  <si>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</si>
  <si>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</si>
  <si>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</si>
  <si>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</si>
  <si>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</si>
  <si>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</si>
  <si>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</si>
  <si>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</si>
  <si>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</si>
  <si>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</si>
  <si>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</si>
  <si>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</si>
  <si>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</si>
  <si>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</si>
  <si>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</si>
  <si>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</si>
  <si>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</si>
  <si>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</si>
  <si>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</si>
  <si>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</si>
  <si>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</si>
  <si>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</si>
  <si>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</si>
  <si>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</si>
  <si>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</si>
  <si>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</si>
  <si>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</si>
  <si>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</si>
  <si>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</si>
  <si>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</si>
  <si>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</si>
  <si>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</si>
  <si>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</si>
  <si>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</si>
  <si>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</si>
  <si>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</si>
  <si>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</si>
  <si>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</si>
  <si>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</si>
  <si>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</si>
  <si>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</si>
  <si>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</si>
  <si>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</si>
  <si>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</si>
  <si>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</si>
  <si>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</si>
  <si>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</si>
  <si>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</si>
  <si>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</si>
  <si>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</si>
  <si>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</si>
  <si>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</si>
  <si>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</si>
  <si>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</si>
  <si>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</si>
  <si>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</si>
  <si>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</si>
  <si>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</si>
  <si>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</si>
  <si>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</si>
  <si>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</si>
  <si>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</si>
  <si>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</si>
  <si>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</si>
  <si>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</si>
  <si>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</si>
  <si>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</si>
  <si>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</si>
  <si>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</si>
  <si>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</si>
  <si>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</si>
  <si>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</si>
  <si>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</si>
  <si>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</si>
  <si>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</si>
  <si>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</si>
  <si>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</si>
  <si>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</si>
  <si>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</si>
  <si>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</si>
  <si>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</si>
  <si>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</si>
  <si>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</si>
  <si>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</si>
  <si>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</si>
  <si>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</si>
  <si>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</si>
  <si>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</si>
  <si>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</si>
  <si>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</si>
  <si>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</si>
  <si>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</si>
  <si>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</si>
  <si>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</si>
  <si>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</si>
  <si>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</si>
  <si>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</si>
  <si>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</si>
  <si>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</si>
  <si>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</si>
  <si>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</si>
  <si>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</si>
  <si>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</si>
  <si>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</si>
  <si>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</si>
  <si>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</si>
  <si>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</si>
  <si>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</si>
  <si>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</si>
  <si>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</si>
  <si>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</si>
  <si>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</si>
  <si>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</si>
  <si>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</si>
  <si>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</si>
  <si>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</si>
  <si>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</si>
  <si>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</si>
  <si>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</si>
  <si>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</si>
  <si>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</si>
  <si>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</si>
  <si>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</si>
  <si>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</si>
  <si>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</si>
  <si>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</si>
  <si>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</si>
  <si>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</si>
  <si>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</si>
  <si>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</si>
  <si>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</si>
  <si>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</si>
  <si>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</si>
  <si>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</si>
  <si>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</si>
  <si>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</si>
  <si>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</si>
  <si>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</si>
  <si>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</si>
  <si>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</si>
  <si>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</si>
  <si>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</si>
  <si>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</si>
  <si>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</si>
  <si>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</si>
  <si>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</si>
  <si>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</si>
  <si>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</si>
  <si>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</si>
  <si>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</si>
  <si>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</si>
  <si>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</si>
  <si>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</si>
  <si>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</si>
  <si>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</si>
  <si>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</si>
  <si>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</si>
  <si>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</si>
  <si>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</si>
  <si>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</si>
  <si>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</si>
  <si>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</si>
  <si>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</si>
  <si>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</si>
  <si>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</si>
  <si>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</si>
  <si>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</si>
  <si>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</si>
  <si>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</si>
  <si>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</si>
  <si>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</si>
  <si>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</si>
  <si>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</si>
  <si>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</si>
  <si>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</si>
  <si>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</si>
  <si>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</si>
  <si>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</si>
  <si>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</si>
  <si>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</si>
  <si>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</si>
  <si>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</si>
  <si>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</si>
  <si>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</si>
  <si>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</si>
  <si>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</si>
  <si>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</si>
  <si>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</si>
  <si>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</si>
  <si>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</si>
  <si>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</si>
  <si>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</si>
  <si>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</si>
  <si>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</si>
  <si>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</si>
  <si>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</si>
  <si>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</si>
  <si>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</si>
  <si>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</si>
  <si>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</si>
  <si>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</si>
  <si>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</si>
  <si>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</si>
  <si>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</si>
  <si>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</si>
  <si>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</si>
  <si>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</si>
  <si>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</si>
  <si>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</si>
  <si>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</si>
  <si>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</si>
  <si>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</si>
  <si>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</si>
  <si>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</si>
  <si>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</si>
  <si>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</si>
  <si>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</si>
  <si>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</si>
  <si>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</si>
  <si>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</si>
  <si>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</si>
  <si>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</si>
  <si>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</si>
  <si>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</si>
  <si>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</si>
  <si>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</si>
  <si>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</si>
  <si>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</si>
  <si>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</si>
  <si>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</si>
  <si>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</si>
  <si>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</si>
  <si>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</si>
  <si>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</si>
  <si>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</si>
  <si>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</si>
  <si>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</si>
  <si>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</si>
  <si>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</si>
  <si>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</si>
  <si>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</si>
  <si>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</si>
  <si>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</si>
  <si>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</si>
  <si>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</si>
  <si>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</si>
  <si>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</si>
  <si>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</si>
  <si>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</si>
  <si>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</si>
  <si>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</si>
  <si>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</si>
  <si>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</si>
  <si>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</si>
  <si>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</si>
  <si>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</si>
  <si>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</si>
  <si>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</si>
  <si>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</si>
  <si>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</si>
  <si>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</si>
  <si>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</si>
  <si>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</si>
  <si>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</si>
  <si>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</si>
  <si>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</si>
  <si>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</si>
  <si>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</si>
  <si>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</si>
  <si>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</si>
  <si>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</si>
  <si>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</si>
  <si>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</si>
  <si>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</si>
  <si>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</si>
  <si>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</si>
  <si>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</si>
  <si>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</si>
  <si>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</si>
  <si>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</si>
  <si>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</si>
  <si>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</si>
  <si>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</si>
  <si>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</si>
  <si>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</si>
  <si>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</si>
  <si>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</si>
  <si>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</si>
  <si>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</si>
  <si>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</si>
  <si>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</si>
  <si>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</si>
  <si>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</si>
  <si>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</si>
  <si>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</si>
  <si>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</si>
  <si>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</si>
  <si>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</si>
  <si>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</si>
  <si>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</si>
  <si>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</si>
  <si>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</si>
  <si>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</si>
  <si>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</si>
  <si>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</si>
  <si>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</si>
  <si>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</si>
  <si>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</si>
  <si>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</si>
  <si>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</si>
  <si>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</si>
  <si>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</si>
  <si>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</si>
  <si>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</si>
  <si>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</si>
  <si>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</si>
  <si>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</si>
  <si>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</si>
  <si>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</si>
  <si>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</si>
  <si>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</si>
  <si>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</si>
  <si>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</si>
  <si>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</si>
  <si>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</si>
  <si>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</si>
  <si>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</si>
  <si>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</si>
  <si>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</si>
  <si>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</si>
  <si>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</si>
  <si>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</si>
  <si>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</si>
  <si>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</si>
  <si>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</si>
  <si>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</si>
  <si>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</si>
  <si>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</si>
  <si>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</si>
  <si>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</si>
  <si>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</si>
  <si>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</si>
  <si>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</si>
  <si>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</si>
  <si>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</si>
  <si>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</si>
  <si>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</si>
  <si>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</si>
  <si>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</si>
  <si>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</si>
  <si>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</si>
  <si>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</si>
  <si>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</si>
  <si>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</si>
  <si>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</si>
  <si>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</si>
  <si>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</si>
  <si>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</si>
  <si>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</si>
  <si>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</si>
  <si>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</si>
  <si>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</si>
  <si>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</si>
  <si>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</si>
  <si>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</si>
  <si>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</si>
  <si>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</si>
  <si>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</si>
  <si>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</si>
  <si>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</si>
  <si>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</si>
  <si>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</si>
  <si>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</si>
  <si>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</si>
  <si>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</si>
  <si>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</si>
  <si>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</si>
  <si>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</si>
  <si>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</si>
  <si>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</si>
  <si>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</si>
  <si>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</si>
  <si>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</si>
  <si>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</si>
  <si>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</si>
  <si>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</si>
  <si>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</si>
  <si>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</si>
  <si>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</si>
  <si>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</si>
  <si>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</si>
  <si>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</si>
  <si>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</si>
  <si>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</si>
  <si>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</si>
  <si>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</si>
  <si>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</si>
  <si>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</si>
  <si>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</si>
  <si>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</si>
  <si>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</si>
  <si>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</si>
  <si>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</si>
  <si>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</si>
  <si>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</si>
  <si>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</si>
  <si>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</si>
  <si>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</si>
  <si>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</si>
  <si>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</si>
  <si>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</si>
  <si>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</si>
  <si>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</si>
  <si>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</si>
  <si>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</si>
  <si>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</si>
  <si>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</si>
  <si>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</si>
  <si>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</si>
  <si>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</si>
  <si>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</si>
  <si>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</si>
  <si>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</si>
  <si>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</si>
  <si>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</si>
  <si>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</si>
  <si>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</si>
  <si>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</si>
  <si>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</si>
  <si>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</si>
  <si>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</si>
  <si>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</si>
  <si>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</si>
  <si>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</si>
  <si>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</si>
  <si>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</si>
  <si>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</si>
  <si>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</si>
  <si>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</si>
  <si>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</si>
  <si>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2016. évi előirányzat BEVÉTELEK</t>
  </si>
  <si>
    <t>Kamatbevételek és más nyereségjellegű bevételek</t>
  </si>
  <si>
    <t>Közhatalmi bevételek (4.1.+...+4.7.)</t>
  </si>
  <si>
    <t>Kiemelt előirányzat, előirányzat megnevezése</t>
  </si>
  <si>
    <t>Nyírpazonyi Aranyalma Óvoda</t>
  </si>
  <si>
    <t>Forintban !</t>
  </si>
  <si>
    <t>Forintban</t>
  </si>
  <si>
    <t xml:space="preserve"> Forintban !</t>
  </si>
  <si>
    <t>Nyírpazony Nagyközség  Önkormányzat adósságot keletkeztető ügyletekből és kezességvállalásokból fennálló kötelezettségei</t>
  </si>
  <si>
    <t>Nyírpazony Nagyközség  Önkormányzat saját bevételeinek részletezése az adósságot keletkeztető ügyletből származó tárgyévi fizetési kötelezettség megállapításához</t>
  </si>
  <si>
    <t>Forintban!</t>
  </si>
  <si>
    <t>Nyírpazonyi Sportegyesület támogatása</t>
  </si>
  <si>
    <t>Nyírpazonyi Sportegyesület TAO támogatása</t>
  </si>
  <si>
    <t>Nyírpazonyi Nők Klubja működési támogatása</t>
  </si>
  <si>
    <t>Nyírpazonyi Nyugdíjas Klub működési támogatása</t>
  </si>
  <si>
    <t>Nyírpazonyi Polgárőrség támogatása</t>
  </si>
  <si>
    <t>Kabalási Polgárőrség támogatása</t>
  </si>
  <si>
    <t>Nyírpazonyi Településüzemeltetési Kft támogatása</t>
  </si>
  <si>
    <t>működési támogatás</t>
  </si>
  <si>
    <t>Önkormányzati hivatal működésének támogatása</t>
  </si>
  <si>
    <t>Településüzemeltetéssel kapcsolatos feladatok támogatása</t>
  </si>
  <si>
    <t xml:space="preserve"> ebből: zöldterület-gazdálkodással kapcsolatos feladatok támogatása</t>
  </si>
  <si>
    <t xml:space="preserve">               közvilágítás fenntartásának támogatása</t>
  </si>
  <si>
    <t xml:space="preserve">               köztemető fenntartással kapcsolatos feladatok támogatása</t>
  </si>
  <si>
    <t xml:space="preserve">               közutak fenntartásának támogatása</t>
  </si>
  <si>
    <t>Egyéb kötelező önkormányzati feladatok támogatása</t>
  </si>
  <si>
    <t>Lakott külterülettel kapcsolatos feladatok támogatása</t>
  </si>
  <si>
    <t>Kiegészítés  az 1.1 jogcímekhez</t>
  </si>
  <si>
    <t>ÖNKORMÁNYZATOK MŰKÖDÉSÉNEK TÁMOGATÁSA</t>
  </si>
  <si>
    <t>ÖNKORMÁNYZATOK KÖZNEVELÉSI FELADATAINAK TÁMOGATÁSA</t>
  </si>
  <si>
    <t>ÖNKORMÁNYZATOK SZOCIÁLIS FELADATAINAK TÁMOGATÁSA</t>
  </si>
  <si>
    <t>Falugondnoki vagy tanyagondnoki szolgáltatás</t>
  </si>
  <si>
    <t>Családi bölcsöde</t>
  </si>
  <si>
    <t>Gyermekétkeztetés-üzemeltetési támogatás</t>
  </si>
  <si>
    <t>ÖNKORMÁNYZATOK SZOC.GYERMEKÉTK. FELADATAINAK TÁM.</t>
  </si>
  <si>
    <t>ÖNKORMÁNYZATOK KÖNYVTÁRI ÉS KÖZMŰV. FELADTAINAK TÁM.</t>
  </si>
  <si>
    <t xml:space="preserve">Óvodapedagógusok elismert létszáma </t>
  </si>
  <si>
    <t xml:space="preserve">Ped.II-be sorolt pedagógusok támogatása </t>
  </si>
  <si>
    <t xml:space="preserve">Óvodaműködési támogatás </t>
  </si>
  <si>
    <t xml:space="preserve">Óvodai nevelő munkát közvetlenül segítők száma </t>
  </si>
  <si>
    <t xml:space="preserve">Gyermekétkeztetés -szakmai dolgozók bértámogatása </t>
  </si>
  <si>
    <t>Rászoruló gyermekek szünidei étkeztetése</t>
  </si>
  <si>
    <t>I.</t>
  </si>
  <si>
    <t>a</t>
  </si>
  <si>
    <t>b</t>
  </si>
  <si>
    <t>ba</t>
  </si>
  <si>
    <t>bb</t>
  </si>
  <si>
    <t>bc</t>
  </si>
  <si>
    <t>bd</t>
  </si>
  <si>
    <t>c</t>
  </si>
  <si>
    <t>d</t>
  </si>
  <si>
    <t>V.</t>
  </si>
  <si>
    <t>II.</t>
  </si>
  <si>
    <t>1.2</t>
  </si>
  <si>
    <t>1.1</t>
  </si>
  <si>
    <t>1</t>
  </si>
  <si>
    <t>III.</t>
  </si>
  <si>
    <t>e</t>
  </si>
  <si>
    <t>jb</t>
  </si>
  <si>
    <t>IV.</t>
  </si>
  <si>
    <t>MŰKDÉSI CÉLÚ TÁMOGATÁSOK ÁLLAMHÁZTARTÁSON BELÜLRŐL</t>
  </si>
  <si>
    <t>Könyvtári és Közművelődési feladatok támogatása</t>
  </si>
  <si>
    <t>Nyírpazony Nagyközség Önkormányzat</t>
  </si>
  <si>
    <t>Aranyalma Óvoda</t>
  </si>
  <si>
    <t>Nyírpazonyi Polgármesteri Hivatal</t>
  </si>
  <si>
    <t>NEMLEGES</t>
  </si>
  <si>
    <t>Útfelújítás -Sótsói, Kabalási NFM támogatásból</t>
  </si>
  <si>
    <t>2017</t>
  </si>
  <si>
    <t>Kerítés építés Vay Kúria</t>
  </si>
  <si>
    <t>Általános Iskola Salakfutópálya kialakítás</t>
  </si>
  <si>
    <t>2017-2017</t>
  </si>
  <si>
    <t>Útfelújítás - NFM támogatásból</t>
  </si>
  <si>
    <t xml:space="preserve">Járdafelújítás Szakács Zoltán </t>
  </si>
  <si>
    <t>Polgármesteri Hivatal elektromos hálózat felújítása</t>
  </si>
  <si>
    <t>Polgármesteri Hivatal - 1 Laptop beszerzés</t>
  </si>
  <si>
    <t>Családi Bölcsőde - csúszda, kis értékű tárgyi eszköz beszerzés</t>
  </si>
  <si>
    <t>Tanyagondnoki szolgálat - 4 gumiabroncs beszerzés</t>
  </si>
  <si>
    <t>Könyvtár-kávéfőző, laminálógép, teafőző beszerzés</t>
  </si>
  <si>
    <t>Konyhai eszközbeszerzés</t>
  </si>
  <si>
    <t>Hozzájárulás  ( Ft)</t>
  </si>
  <si>
    <t>Adósságkonszolidáció 2015 -  település belterületén út, híd vagy járda építése, felújítása, karbantartása -Településrendezési terv -  köztemető felújítása,</t>
  </si>
  <si>
    <t>Járdafelújítás</t>
  </si>
  <si>
    <t>Adósságkonszolidáció 2016 -ravatalozó, Híd felújítás, Faluház felújítás - vízrendezési és csapadékelvezetési rendszer kiépítése, felújítása- önkormányzati tulajdonban lévő épület felújítása, fejlesztése, energetikai korszerűsítése</t>
  </si>
  <si>
    <t>Polgármesteri Hivatal - villamos hálózat felújítás</t>
  </si>
  <si>
    <t>2016</t>
  </si>
  <si>
    <t>Kis értékű tárgyi eszköz beszerzés: Tanyagondnok, Családi Bölcsőde, Konyha, Könyvtár részére</t>
  </si>
  <si>
    <t>Nyírpazonyi Polgármesteri Hivatal - Nagyértékű tárgyi eszköz beszerzés 1 Laptop, 1 számítógép</t>
  </si>
  <si>
    <t>Nyírpazonyi Polgármesteri Hivatal - riasztórendszer kiépítése</t>
  </si>
  <si>
    <t>Telephelyvásárlás Településüzemeltetés részére</t>
  </si>
  <si>
    <t>Nyírpazony Nagyközség Önkormányzat
2017. ÉVI KÖLTSÉGVETÉSÉNEK ÖSSZEVONT MÓDOSÍTOTT MÉRLEGE</t>
  </si>
  <si>
    <t>Eredeti
előirányzat</t>
  </si>
  <si>
    <r>
      <t>1.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</si>
  <si>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E=C±D</t>
  </si>
  <si>
    <t>Kiadási jogcím</t>
  </si>
  <si>
    <t>1. sz. módosítás 
(±)</t>
  </si>
  <si>
    <t>Hitel-, kölcsöntörlesztés államházt-on kívülre (4.1. + … + 4.3.)</t>
  </si>
  <si>
    <r>
      <t>1.1. melléklet az 1/2017. (II. 13.) önkormányzati rendelethez</t>
    </r>
    <r>
      <rPr>
        <i/>
        <vertAlign val="superscript"/>
        <sz val="12"/>
        <rFont val="Times New Roman CE"/>
        <charset val="238"/>
      </rPr>
      <t>3</t>
    </r>
  </si>
  <si>
    <t>Nyírpazony Nagyközség Önkormányzat
2017. ÉVI KÖLTSÉGVETÉS KÖTELEZŐ FELADATAINAK MÓDOSÍTOTT MÉRLEGE</t>
  </si>
  <si>
    <t>Nyírpazony Nagyközség Önkormányzat
2017. ÉVI KÖLTSÉGVETÉS ÖNKÉNT VÁLLALT FELADATAINAK MÓDOSÍTOTT MÉRLEGE</t>
  </si>
  <si>
    <t>Nyírpazony Nagyközség Önkormányzat
2017. ÉVI KÖLTSÉGVETÉS ÁLLAMIGAZGATÁSI FELADATOK MÓDOSÍTOTT MÉRLEGE</t>
  </si>
  <si>
    <t xml:space="preserve">F </t>
  </si>
  <si>
    <t>I=G±H</t>
  </si>
  <si>
    <t>Tartalék</t>
  </si>
  <si>
    <t xml:space="preserve">   Váltóbevételek</t>
  </si>
  <si>
    <t xml:space="preserve">   Egyéb belső finanszírozási kiadások</t>
  </si>
  <si>
    <t>Bruttó  hiány:</t>
  </si>
  <si>
    <t>Bruttó  többlet:</t>
  </si>
  <si>
    <r>
      <t>1.2. melléklet az 1/2017. (II. 13.) önkormányzati rendelethez</t>
    </r>
    <r>
      <rPr>
        <i/>
        <vertAlign val="superscript"/>
        <sz val="12"/>
        <rFont val="Times New Roman CE"/>
        <charset val="238"/>
      </rPr>
      <t>4</t>
    </r>
  </si>
  <si>
    <r>
      <t>1.3. melléklet az 1/2017. (II. 13.) önkormányzati rendelethez</t>
    </r>
    <r>
      <rPr>
        <i/>
        <vertAlign val="superscript"/>
        <sz val="12"/>
        <rFont val="Times New Roman CE"/>
        <charset val="238"/>
      </rPr>
      <t>5</t>
    </r>
  </si>
  <si>
    <r>
      <t>1.4. melléklet az 1/2017. (II. 13.) önkormányzati rendelethez</t>
    </r>
    <r>
      <rPr>
        <i/>
        <vertAlign val="superscript"/>
        <sz val="12"/>
        <rFont val="Times New Roman CE"/>
        <charset val="238"/>
      </rPr>
      <t>6</t>
    </r>
  </si>
  <si>
    <r>
      <t>2.1. melléklet az 1/2017. (II. 13.) önkormányzati rendelethez</t>
    </r>
    <r>
      <rPr>
        <vertAlign val="superscript"/>
        <sz val="10"/>
        <rFont val="Times New Roman CE"/>
        <charset val="238"/>
      </rPr>
      <t>7</t>
    </r>
  </si>
  <si>
    <r>
      <t>2.2. melléklet az 1/2017. (II. 13.) önkormányzati rendelethez</t>
    </r>
    <r>
      <rPr>
        <vertAlign val="superscript"/>
        <sz val="10"/>
        <rFont val="Times New Roman CE"/>
        <charset val="238"/>
      </rPr>
      <t>8</t>
    </r>
  </si>
  <si>
    <t>2017. évi előirányzat</t>
  </si>
  <si>
    <t>G=(D+F)</t>
  </si>
  <si>
    <t>Salakfutópálya kialakítása</t>
  </si>
  <si>
    <t>Polgármesteri Hivatal - riasztrendszer kialakítása</t>
  </si>
  <si>
    <t>Polgármesteri Hivatal - 1 PC mukaállomás beszerzés</t>
  </si>
  <si>
    <t>ASP RENDSZER KIÉPÍTÉSE</t>
  </si>
  <si>
    <t>TOP-3.1.1-15-SB1 Kerékpárút pályázat</t>
  </si>
  <si>
    <t>2017-2018</t>
  </si>
  <si>
    <t>Tatrtalék felhasználás - telekvásárlás önerőből</t>
  </si>
  <si>
    <t>Faértékesítés bevétele</t>
  </si>
  <si>
    <r>
      <t>6. melléklet az 1/2017. (II. 13.) önkormányzati rendelethez</t>
    </r>
    <r>
      <rPr>
        <vertAlign val="superscript"/>
        <sz val="10"/>
        <rFont val="Times New Roman CE"/>
        <charset val="238"/>
      </rPr>
      <t>9</t>
    </r>
  </si>
  <si>
    <t>BELTERÜLETI UTAK FELÚJÍTÁSA NFM TÁMOGATÁSA</t>
  </si>
  <si>
    <t>Járdafelújítás Szakács Zoltán</t>
  </si>
  <si>
    <r>
      <t>7. melléklet az 1/2017. (II. 13.) önkormányzati rendelethez</t>
    </r>
    <r>
      <rPr>
        <vertAlign val="superscript"/>
        <sz val="10"/>
        <rFont val="Times New Roman CE"/>
        <charset val="238"/>
      </rPr>
      <t>10</t>
    </r>
  </si>
  <si>
    <t xml:space="preserve"> </t>
  </si>
  <si>
    <t>Költségvetési szerv</t>
  </si>
  <si>
    <t>Polgármesteri  hivatal</t>
  </si>
  <si>
    <r>
      <t>9.1. melléklet az 1/2017. (II. 13.) önkormányzati rendelethez</t>
    </r>
    <r>
      <rPr>
        <i/>
        <vertAlign val="superscript"/>
        <sz val="11"/>
        <rFont val="Times New Roman CE"/>
        <charset val="238"/>
      </rPr>
      <t>11</t>
    </r>
  </si>
  <si>
    <r>
      <t>9.1.1. melléklet az 1/2017. (II. 13.) önkormányzati rendelethez</t>
    </r>
    <r>
      <rPr>
        <i/>
        <vertAlign val="superscript"/>
        <sz val="11"/>
        <rFont val="Times New Roman CE"/>
        <charset val="238"/>
      </rPr>
      <t>12</t>
    </r>
  </si>
  <si>
    <r>
      <t>9.1.2. melléklet az 1/2017. (II. 13.) önkormányzati rendelethez</t>
    </r>
    <r>
      <rPr>
        <i/>
        <vertAlign val="superscript"/>
        <sz val="11"/>
        <rFont val="Times New Roman CE"/>
        <charset val="238"/>
      </rPr>
      <t>13</t>
    </r>
  </si>
  <si>
    <r>
      <t>9.1.3. melléklet az 1/2017. (II. 13.) önkormányzati rendelethez</t>
    </r>
    <r>
      <rPr>
        <i/>
        <vertAlign val="superscript"/>
        <sz val="11"/>
        <rFont val="Times New Roman CE"/>
        <charset val="238"/>
      </rPr>
      <t>14</t>
    </r>
  </si>
  <si>
    <r>
      <t>9.2. melléklet az 1/2017. (II. 13.) önkormányzati rendelethez</t>
    </r>
    <r>
      <rPr>
        <i/>
        <vertAlign val="superscript"/>
        <sz val="11"/>
        <rFont val="Times New Roman CE"/>
        <charset val="238"/>
      </rPr>
      <t>15</t>
    </r>
  </si>
  <si>
    <r>
      <rPr>
        <vertAlign val="superscript"/>
        <sz val="10"/>
        <rFont val="Times New Roman CE"/>
        <charset val="238"/>
      </rPr>
      <t>7</t>
    </r>
    <r>
      <rPr>
        <sz val="10"/>
        <rFont val="Times New Roman CE"/>
        <charset val="238"/>
      </rPr>
      <t xml:space="preserve"> Módosította a 9/2017. (VII. 25.) önkormányzati rendelet 3.§ (1) bekezdése. Hatályos 2017. július 27-től</t>
    </r>
  </si>
  <si>
    <r>
      <rPr>
        <vertAlign val="superscript"/>
        <sz val="10"/>
        <rFont val="Times New Roman CE"/>
        <charset val="238"/>
      </rPr>
      <t>8</t>
    </r>
    <r>
      <rPr>
        <sz val="10"/>
        <rFont val="Times New Roman CE"/>
        <charset val="238"/>
      </rPr>
      <t xml:space="preserve"> Módosította a 9/2017. (VII. 25.) önkormányzati rendelet 3.§ (1) bekezdése. Hatályos 2017. július 27-től</t>
    </r>
  </si>
  <si>
    <r>
      <rPr>
        <vertAlign val="superscript"/>
        <sz val="10"/>
        <rFont val="Times New Roman CE"/>
        <charset val="238"/>
      </rPr>
      <t xml:space="preserve">9 </t>
    </r>
    <r>
      <rPr>
        <sz val="10"/>
        <rFont val="Times New Roman CE"/>
        <charset val="238"/>
      </rPr>
      <t>Módosította a 9/2017. (VII. 25.) önkormányzati rendelet 3.§ (1) bekezdése. Hatályos 2017. július 27-től</t>
    </r>
  </si>
  <si>
    <r>
      <rPr>
        <vertAlign val="superscript"/>
        <sz val="10"/>
        <rFont val="Times New Roman CE"/>
        <charset val="238"/>
      </rPr>
      <t>10</t>
    </r>
    <r>
      <rPr>
        <sz val="10"/>
        <rFont val="Times New Roman CE"/>
        <charset val="238"/>
      </rPr>
      <t xml:space="preserve"> Módosította a 9/2017. (VII. 25.) önkormányzati rendelet 3.§ (1) bekezdése. Hatályos 2017. július 27-től</t>
    </r>
  </si>
  <si>
    <r>
      <t>9.2.1. melléklet az 1/2017. (II. 13.) önkormányzati rendelethez</t>
    </r>
    <r>
      <rPr>
        <i/>
        <vertAlign val="superscript"/>
        <sz val="11"/>
        <rFont val="Times New Roman CE"/>
        <charset val="238"/>
      </rPr>
      <t>16</t>
    </r>
  </si>
  <si>
    <r>
      <t>9.2.2. melléklet az 1/2017. (II. 13.) önkormányzati rendelethez</t>
    </r>
    <r>
      <rPr>
        <i/>
        <vertAlign val="superscript"/>
        <sz val="11"/>
        <rFont val="Times New Roman CE"/>
        <charset val="238"/>
      </rPr>
      <t>17</t>
    </r>
  </si>
  <si>
    <r>
      <t>9.2.3. melléklet az 1/2017. (II. 13.) önkormányzati rendelethez</t>
    </r>
    <r>
      <rPr>
        <i/>
        <vertAlign val="superscript"/>
        <sz val="11"/>
        <rFont val="Times New Roman CE"/>
        <charset val="238"/>
      </rPr>
      <t>18</t>
    </r>
  </si>
  <si>
    <r>
      <t>9.3. melléklet az 1/2017. (II. 13.) önkormányzati rendelethez</t>
    </r>
    <r>
      <rPr>
        <i/>
        <vertAlign val="superscript"/>
        <sz val="11"/>
        <rFont val="Times New Roman CE"/>
        <charset val="238"/>
      </rPr>
      <t>19</t>
    </r>
  </si>
  <si>
    <r>
      <t>9.3.1. melléklet az 1/2017. (II. 13.) önkormányzati rendelethez</t>
    </r>
    <r>
      <rPr>
        <i/>
        <vertAlign val="superscript"/>
        <sz val="11"/>
        <rFont val="Times New Roman CE"/>
        <charset val="238"/>
      </rPr>
      <t>20</t>
    </r>
  </si>
  <si>
    <r>
      <t>9.3.2. melléklet az 1/2017. (II. 13.) önkormányzati rendelethez</t>
    </r>
    <r>
      <rPr>
        <i/>
        <vertAlign val="superscript"/>
        <sz val="11"/>
        <rFont val="Times New Roman CE"/>
        <charset val="238"/>
      </rPr>
      <t>21</t>
    </r>
  </si>
  <si>
    <r>
      <t>9.3.3. melléklet az 1/2017. (II. 13.) önkormányzati rendelethez</t>
    </r>
    <r>
      <rPr>
        <i/>
        <vertAlign val="superscript"/>
        <sz val="11"/>
        <rFont val="Times New Roman CE"/>
        <charset val="238"/>
      </rPr>
      <t>22</t>
    </r>
  </si>
  <si>
    <r>
      <t>11. melléklet az 1/2017. (II. 13.) önkormányzati rendelethez</t>
    </r>
    <r>
      <rPr>
        <vertAlign val="superscript"/>
        <sz val="11"/>
        <rFont val="Times New Roman CE"/>
        <charset val="238"/>
      </rPr>
      <t>23</t>
    </r>
  </si>
  <si>
    <r>
      <t>12. melléklet az 1/2017. (II. 13.) önkormányzati rendelethez</t>
    </r>
    <r>
      <rPr>
        <vertAlign val="superscript"/>
        <sz val="11"/>
        <rFont val="Times New Roman CE"/>
        <charset val="238"/>
      </rPr>
      <t>24</t>
    </r>
  </si>
  <si>
    <r>
      <rPr>
        <vertAlign val="superscript"/>
        <sz val="11"/>
        <rFont val="Times New Roman CE"/>
        <charset val="238"/>
      </rPr>
      <t>25</t>
    </r>
    <r>
      <rPr>
        <sz val="11"/>
        <rFont val="Times New Roman CE"/>
        <charset val="238"/>
      </rPr>
      <t xml:space="preserve"> Beiktatta a 9/2017. (VII. 25.) önkormányzati rendelet 3.§ (2) bekezdése. Hatályos 2017. július 27-től</t>
    </r>
  </si>
  <si>
    <r>
      <rPr>
        <vertAlign val="superscript"/>
        <sz val="11"/>
        <rFont val="Times New Roman CE"/>
        <charset val="238"/>
      </rPr>
      <t xml:space="preserve">24 </t>
    </r>
    <r>
      <rPr>
        <sz val="11"/>
        <rFont val="Times New Roman CE"/>
        <charset val="238"/>
      </rPr>
      <t>Beiktatta a 9/2017. (VII. 25.) önkormányzati rendelet 3.§ (2) bekezdése. Hatályos 2017. július 27-től</t>
    </r>
  </si>
  <si>
    <r>
      <rPr>
        <vertAlign val="superscript"/>
        <sz val="11"/>
        <rFont val="Times New Roman CE"/>
        <charset val="238"/>
      </rPr>
      <t>23</t>
    </r>
    <r>
      <rPr>
        <sz val="11"/>
        <rFont val="Times New Roman CE"/>
        <charset val="238"/>
      </rPr>
      <t xml:space="preserve"> Beiktatta a 9/2017. (VII. 25.) önkormányzati rendelet 3.§ (2) bekezdése. Hatályos 2017. július 27-től</t>
    </r>
  </si>
  <si>
    <r>
      <t>13. melléklet az 1/2017. (II. 13.) önkormányzati rendelethez</t>
    </r>
    <r>
      <rPr>
        <vertAlign val="superscript"/>
        <sz val="11"/>
        <rFont val="Times New Roman CE"/>
        <charset val="238"/>
      </rPr>
      <t>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</si>
</sst>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65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i/>
      <sz val="12"/>
      <name val="Times New Roman CE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i/>
      <vertAlign val="superscript"/>
      <sz val="12"/>
      <name val="Times New Roman CE"/>
      <charset val="238"/>
    </font>
    <font>
      <sz val="9"/>
      <color indexed="8"/>
      <name val="Times New Roman"/>
      <family val="1"/>
      <charset val="238"/>
    </font>
    <font>
      <vertAlign val="superscript"/>
      <sz val="10"/>
      <name val="Times New Roman CE"/>
      <charset val="238"/>
    </font>
    <font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i/>
      <vertAlign val="superscript"/>
      <sz val="11"/>
      <name val="Times New Roman CE"/>
      <charset val="238"/>
    </font>
    <font>
      <vertAlign val="superscript"/>
      <sz val="11"/>
      <name val="Times New Roman CE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821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7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8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20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7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8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7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8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3" xfId="0" applyFont="1" applyFill="1" applyBorder="1" applyAlignment="1" applyProtection="1">
      <alignment vertical="center" wrapText="1"/>
      <protection locked="0"/>
    </xf>
    <xf numFmtId="164" fontId="3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7" xfId="0" applyNumberFormat="1" applyFont="1" applyFill="1" applyBorder="1" applyAlignment="1" applyProtection="1">
      <alignment horizontal="right" vertical="center" indent="1"/>
      <protection locked="0"/>
    </xf>
    <xf numFmtId="3" fontId="30" fillId="0" borderId="21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6" xfId="5" applyFont="1" applyFill="1" applyBorder="1" applyAlignment="1" applyProtection="1">
      <alignment horizontal="center" vertical="center"/>
    </xf>
    <xf numFmtId="0" fontId="31" fillId="0" borderId="25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0" fontId="22" fillId="0" borderId="8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  <protection locked="0"/>
    </xf>
    <xf numFmtId="0" fontId="22" fillId="0" borderId="9" xfId="5" applyFont="1" applyFill="1" applyBorder="1" applyAlignment="1" applyProtection="1">
      <alignment horizontal="left" vertical="center" indent="1"/>
    </xf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5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7" fillId="0" borderId="0" xfId="0" applyFont="1" applyFill="1"/>
    <xf numFmtId="0" fontId="6" fillId="0" borderId="27" xfId="0" applyFont="1" applyFill="1" applyBorder="1" applyAlignment="1" applyProtection="1">
      <alignment horizontal="right"/>
    </xf>
    <xf numFmtId="164" fontId="36" fillId="0" borderId="27" xfId="4" applyNumberFormat="1" applyFont="1" applyFill="1" applyBorder="1" applyAlignment="1" applyProtection="1">
      <alignment horizontal="left" vertical="center"/>
    </xf>
    <xf numFmtId="0" fontId="30" fillId="0" borderId="20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3" xfId="4" applyFont="1" applyFill="1" applyBorder="1" applyAlignment="1" applyProtection="1">
      <alignment horizontal="left" vertical="center" wrapText="1" indent="6"/>
    </xf>
    <xf numFmtId="0" fontId="42" fillId="0" borderId="0" xfId="0" applyFont="1" applyFill="1"/>
    <xf numFmtId="0" fontId="43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8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22" xfId="1" applyNumberFormat="1" applyFont="1" applyFill="1" applyBorder="1"/>
    <xf numFmtId="165" fontId="15" fillId="0" borderId="17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28" xfId="4" applyFont="1" applyFill="1" applyBorder="1" applyAlignment="1" applyProtection="1">
      <alignment horizontal="center" vertical="center" wrapText="1"/>
    </xf>
    <xf numFmtId="0" fontId="40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1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9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18" xfId="1" applyNumberFormat="1" applyFont="1" applyFill="1" applyBorder="1" applyProtection="1"/>
    <xf numFmtId="165" fontId="30" fillId="0" borderId="29" xfId="1" applyNumberFormat="1" applyFont="1" applyFill="1" applyBorder="1" applyProtection="1">
      <protection locked="0"/>
    </xf>
    <xf numFmtId="165" fontId="30" fillId="0" borderId="17" xfId="1" applyNumberFormat="1" applyFont="1" applyFill="1" applyBorder="1" applyProtection="1">
      <protection locked="0"/>
    </xf>
    <xf numFmtId="165" fontId="30" fillId="0" borderId="21" xfId="1" applyNumberFormat="1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27" fillId="0" borderId="26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vertical="center" wrapText="1"/>
    </xf>
    <xf numFmtId="164" fontId="29" fillId="0" borderId="20" xfId="0" applyNumberFormat="1" applyFont="1" applyFill="1" applyBorder="1" applyAlignment="1" applyProtection="1">
      <alignment vertical="center" wrapText="1"/>
    </xf>
    <xf numFmtId="164" fontId="29" fillId="0" borderId="30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31" xfId="0" applyNumberFormat="1" applyFont="1" applyFill="1" applyBorder="1" applyAlignment="1" applyProtection="1">
      <alignment horizontal="left" vertical="center" wrapText="1" indent="2"/>
    </xf>
    <xf numFmtId="3" fontId="32" fillId="0" borderId="18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9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7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7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18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8" fillId="0" borderId="3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2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41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2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7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8" xfId="0" applyNumberFormat="1" applyFont="1" applyFill="1" applyBorder="1" applyAlignment="1" applyProtection="1">
      <alignment vertical="center"/>
    </xf>
    <xf numFmtId="0" fontId="0" fillId="0" borderId="33" xfId="0" applyFill="1" applyBorder="1" applyProtection="1"/>
    <xf numFmtId="0" fontId="6" fillId="0" borderId="33" xfId="0" applyFont="1" applyFill="1" applyBorder="1" applyAlignment="1" applyProtection="1">
      <alignment horizontal="center"/>
    </xf>
    <xf numFmtId="0" fontId="41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0" fillId="0" borderId="28" xfId="4" applyNumberFormat="1" applyFont="1" applyFill="1" applyBorder="1" applyAlignment="1" applyProtection="1">
      <alignment horizontal="right" vertical="center" wrapText="1" indent="1"/>
    </xf>
    <xf numFmtId="164" fontId="22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7" xfId="0" applyNumberFormat="1" applyFont="1" applyFill="1" applyBorder="1" applyAlignment="1" applyProtection="1">
      <alignment horizontal="center" vertical="center"/>
    </xf>
    <xf numFmtId="164" fontId="8" fillId="0" borderId="24" xfId="0" applyNumberFormat="1" applyFont="1" applyFill="1" applyBorder="1" applyAlignment="1" applyProtection="1">
      <alignment horizontal="center" vertical="center" wrapText="1"/>
    </xf>
    <xf numFmtId="164" fontId="20" fillId="0" borderId="38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164" fontId="30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9" xfId="0" applyFont="1" applyBorder="1" applyAlignment="1" applyProtection="1">
      <alignment horizontal="left" vertical="center" wrapText="1" indent="1"/>
    </xf>
    <xf numFmtId="164" fontId="20" fillId="0" borderId="18" xfId="4" applyNumberFormat="1" applyFont="1" applyFill="1" applyBorder="1" applyAlignment="1" applyProtection="1">
      <alignment horizontal="right" vertical="center" wrapText="1" indent="1"/>
    </xf>
    <xf numFmtId="164" fontId="22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8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7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8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31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8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2" xfId="0" applyNumberFormat="1" applyFont="1" applyFill="1" applyBorder="1" applyAlignment="1" applyProtection="1">
      <alignment horizontal="left" vertical="center" wrapText="1" indent="1"/>
    </xf>
    <xf numFmtId="164" fontId="32" fillId="0" borderId="31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43" xfId="1" applyNumberFormat="1" applyFont="1" applyFill="1" applyBorder="1" applyProtection="1">
      <protection locked="0"/>
    </xf>
    <xf numFmtId="165" fontId="30" fillId="0" borderId="34" xfId="1" applyNumberFormat="1" applyFont="1" applyFill="1" applyBorder="1" applyProtection="1">
      <protection locked="0"/>
    </xf>
    <xf numFmtId="165" fontId="30" fillId="0" borderId="36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164" fontId="29" fillId="0" borderId="28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0" fontId="7" fillId="0" borderId="44" xfId="4" applyFont="1" applyFill="1" applyBorder="1" applyAlignment="1" applyProtection="1">
      <alignment horizontal="center" vertical="center" wrapText="1"/>
    </xf>
    <xf numFmtId="0" fontId="7" fillId="0" borderId="44" xfId="4" applyFont="1" applyFill="1" applyBorder="1" applyAlignment="1" applyProtection="1">
      <alignment vertical="center" wrapText="1"/>
    </xf>
    <xf numFmtId="164" fontId="7" fillId="0" borderId="44" xfId="4" applyNumberFormat="1" applyFont="1" applyFill="1" applyBorder="1" applyAlignment="1" applyProtection="1">
      <alignment horizontal="right" vertical="center" wrapText="1" indent="1"/>
    </xf>
    <xf numFmtId="0" fontId="22" fillId="0" borderId="44" xfId="4" applyFont="1" applyFill="1" applyBorder="1" applyAlignment="1" applyProtection="1">
      <alignment horizontal="right" vertical="center" wrapText="1" indent="1"/>
      <protection locked="0"/>
    </xf>
    <xf numFmtId="164" fontId="30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4" fillId="0" borderId="0" xfId="0" applyFont="1" applyFill="1" applyBorder="1" applyAlignment="1" applyProtection="1">
      <alignment horizontal="right"/>
    </xf>
    <xf numFmtId="0" fontId="26" fillId="0" borderId="20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3" xfId="0" applyFont="1" applyBorder="1" applyAlignment="1">
      <alignment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32" xfId="4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164" fontId="22" fillId="0" borderId="22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0" xfId="0" applyFont="1" applyBorder="1" applyAlignment="1" applyProtection="1">
      <alignment wrapText="1"/>
    </xf>
    <xf numFmtId="0" fontId="12" fillId="0" borderId="0" xfId="4" applyFill="1" applyAlignment="1" applyProtection="1"/>
    <xf numFmtId="0" fontId="25" fillId="0" borderId="0" xfId="4" applyFont="1" applyFill="1" applyProtection="1"/>
    <xf numFmtId="0" fontId="24" fillId="0" borderId="0" xfId="4" applyFont="1" applyFill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9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19" xfId="0" applyFont="1" applyBorder="1" applyAlignment="1" applyProtection="1">
      <alignment horizontal="center" vertical="center" wrapText="1"/>
    </xf>
    <xf numFmtId="164" fontId="29" fillId="0" borderId="28" xfId="4" applyNumberFormat="1" applyFont="1" applyFill="1" applyBorder="1" applyAlignment="1" applyProtection="1">
      <alignment horizontal="right" vertical="center" wrapText="1" indent="1"/>
    </xf>
    <xf numFmtId="0" fontId="20" fillId="0" borderId="28" xfId="4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9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18" xfId="4" applyNumberFormat="1" applyFont="1" applyFill="1" applyBorder="1"/>
    <xf numFmtId="0" fontId="35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horizontal="left" vertical="center" wrapText="1" indent="1"/>
    </xf>
    <xf numFmtId="0" fontId="20" fillId="0" borderId="20" xfId="4" applyFont="1" applyFill="1" applyBorder="1" applyAlignment="1" applyProtection="1">
      <alignment vertical="center" wrapText="1"/>
    </xf>
    <xf numFmtId="0" fontId="22" fillId="0" borderId="23" xfId="4" applyFont="1" applyFill="1" applyBorder="1" applyAlignment="1" applyProtection="1">
      <alignment horizontal="left" vertical="center" wrapText="1" indent="7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47" xfId="4" applyNumberFormat="1" applyFont="1" applyFill="1" applyBorder="1" applyAlignment="1" applyProtection="1">
      <alignment horizontal="right" vertical="center" wrapText="1" indent="1"/>
    </xf>
    <xf numFmtId="164" fontId="22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8" xfId="4" applyNumberFormat="1" applyFont="1" applyFill="1" applyBorder="1" applyAlignment="1" applyProtection="1">
      <alignment horizontal="right" vertical="center" wrapText="1" indent="1"/>
    </xf>
    <xf numFmtId="164" fontId="28" fillId="0" borderId="28" xfId="0" applyNumberFormat="1" applyFont="1" applyBorder="1" applyAlignment="1" applyProtection="1">
      <alignment horizontal="right" vertical="center" wrapText="1" indent="1"/>
    </xf>
    <xf numFmtId="164" fontId="28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28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47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vertical="center" wrapText="1"/>
    </xf>
    <xf numFmtId="164" fontId="29" fillId="0" borderId="20" xfId="4" applyNumberFormat="1" applyFont="1" applyFill="1" applyBorder="1" applyAlignment="1" applyProtection="1">
      <alignment horizontal="right" vertical="center" wrapText="1" indent="1"/>
    </xf>
    <xf numFmtId="164" fontId="29" fillId="0" borderId="48" xfId="4" applyNumberFormat="1" applyFont="1" applyFill="1" applyBorder="1" applyAlignment="1" applyProtection="1">
      <alignment horizontal="right" vertical="center" wrapText="1" indent="1"/>
    </xf>
    <xf numFmtId="0" fontId="22" fillId="0" borderId="44" xfId="4" applyFont="1" applyFill="1" applyBorder="1" applyAlignment="1" applyProtection="1">
      <alignment horizontal="right" vertical="center" wrapText="1" indent="1"/>
    </xf>
    <xf numFmtId="164" fontId="30" fillId="0" borderId="44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28" xfId="0" quotePrefix="1" applyNumberFormat="1" applyFont="1" applyBorder="1" applyAlignment="1" applyProtection="1">
      <alignment horizontal="right" vertical="center" wrapText="1" indent="1"/>
      <protection locked="0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8" xfId="4" applyFont="1" applyFill="1" applyBorder="1" applyAlignment="1" applyProtection="1">
      <alignment horizontal="center" vertical="center"/>
    </xf>
    <xf numFmtId="164" fontId="20" fillId="0" borderId="30" xfId="0" applyNumberFormat="1" applyFont="1" applyFill="1" applyBorder="1" applyAlignment="1" applyProtection="1">
      <alignment horizontal="center" vertical="center" wrapText="1"/>
    </xf>
    <xf numFmtId="0" fontId="61" fillId="0" borderId="2" xfId="0" applyFont="1" applyBorder="1"/>
    <xf numFmtId="0" fontId="30" fillId="0" borderId="4" xfId="0" applyFont="1" applyBorder="1" applyAlignment="1" applyProtection="1">
      <alignment horizontal="center" vertical="center"/>
      <protection locked="0"/>
    </xf>
    <xf numFmtId="0" fontId="32" fillId="0" borderId="13" xfId="0" applyFont="1" applyBorder="1" applyAlignment="1" applyProtection="1">
      <alignment horizontal="center" vertical="center" wrapText="1"/>
    </xf>
    <xf numFmtId="0" fontId="32" fillId="0" borderId="14" xfId="0" applyFont="1" applyBorder="1" applyAlignment="1" applyProtection="1">
      <alignment horizontal="center" vertical="center"/>
    </xf>
    <xf numFmtId="0" fontId="32" fillId="0" borderId="18" xfId="0" applyFont="1" applyBorder="1" applyAlignment="1" applyProtection="1">
      <alignment horizontal="center" vertical="center" wrapText="1"/>
    </xf>
    <xf numFmtId="0" fontId="61" fillId="0" borderId="4" xfId="0" applyFont="1" applyBorder="1"/>
    <xf numFmtId="3" fontId="61" fillId="0" borderId="29" xfId="0" applyNumberFormat="1" applyFont="1" applyBorder="1" applyAlignment="1">
      <alignment horizontal="center"/>
    </xf>
    <xf numFmtId="3" fontId="61" fillId="4" borderId="17" xfId="0" applyNumberFormat="1" applyFont="1" applyFill="1" applyBorder="1" applyAlignment="1">
      <alignment horizontal="center"/>
    </xf>
    <xf numFmtId="3" fontId="61" fillId="0" borderId="17" xfId="0" applyNumberFormat="1" applyFont="1" applyBorder="1" applyAlignment="1">
      <alignment horizontal="center"/>
    </xf>
    <xf numFmtId="0" fontId="30" fillId="0" borderId="2" xfId="0" applyFont="1" applyBorder="1" applyAlignment="1" applyProtection="1">
      <alignment horizontal="center" vertical="center"/>
      <protection locked="0"/>
    </xf>
    <xf numFmtId="3" fontId="45" fillId="0" borderId="17" xfId="0" applyNumberFormat="1" applyFont="1" applyFill="1" applyBorder="1" applyAlignment="1">
      <alignment horizontal="center"/>
    </xf>
    <xf numFmtId="0" fontId="32" fillId="0" borderId="0" xfId="0" applyFont="1" applyFill="1"/>
    <xf numFmtId="0" fontId="47" fillId="0" borderId="29" xfId="0" applyFont="1" applyFill="1" applyBorder="1" applyAlignment="1" applyProtection="1">
      <alignment horizontal="center" vertical="center" wrapText="1"/>
    </xf>
    <xf numFmtId="0" fontId="32" fillId="0" borderId="0" xfId="0" applyFont="1" applyFill="1" applyAlignment="1">
      <alignment horizontal="center"/>
    </xf>
    <xf numFmtId="3" fontId="45" fillId="0" borderId="22" xfId="0" applyNumberFormat="1" applyFont="1" applyFill="1" applyBorder="1" applyAlignment="1">
      <alignment horizontal="center"/>
    </xf>
    <xf numFmtId="3" fontId="45" fillId="0" borderId="21" xfId="0" applyNumberFormat="1" applyFont="1" applyFill="1" applyBorder="1" applyAlignment="1">
      <alignment horizontal="center"/>
    </xf>
    <xf numFmtId="3" fontId="47" fillId="0" borderId="24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47" fillId="0" borderId="4" xfId="0" applyFont="1" applyFill="1" applyBorder="1" applyAlignment="1" applyProtection="1">
      <alignment horizontal="center" vertical="center" wrapText="1"/>
    </xf>
    <xf numFmtId="0" fontId="47" fillId="0" borderId="24" xfId="0" applyFont="1" applyFill="1" applyBorder="1" applyAlignment="1" applyProtection="1">
      <alignment horizontal="center" vertical="center" wrapText="1"/>
    </xf>
    <xf numFmtId="0" fontId="33" fillId="0" borderId="0" xfId="0" applyFont="1" applyFill="1" applyAlignment="1">
      <alignment vertical="center"/>
    </xf>
    <xf numFmtId="0" fontId="45" fillId="0" borderId="26" xfId="0" applyFont="1" applyFill="1" applyBorder="1"/>
    <xf numFmtId="0" fontId="45" fillId="0" borderId="5" xfId="0" applyFont="1" applyFill="1" applyBorder="1"/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7" fillId="0" borderId="23" xfId="0" applyFont="1" applyFill="1" applyBorder="1" applyAlignment="1" applyProtection="1">
      <alignment horizontal="center" vertical="center" wrapText="1"/>
    </xf>
    <xf numFmtId="0" fontId="0" fillId="0" borderId="10" xfId="0" applyFill="1" applyBorder="1"/>
    <xf numFmtId="0" fontId="0" fillId="0" borderId="6" xfId="0" applyFill="1" applyBorder="1" applyAlignment="1">
      <alignment horizontal="center" vertical="center"/>
    </xf>
    <xf numFmtId="0" fontId="45" fillId="0" borderId="49" xfId="0" applyFont="1" applyFill="1" applyBorder="1"/>
    <xf numFmtId="49" fontId="0" fillId="0" borderId="3" xfId="0" applyNumberFormat="1" applyFill="1" applyBorder="1" applyAlignment="1">
      <alignment horizontal="center" vertical="center"/>
    </xf>
    <xf numFmtId="0" fontId="44" fillId="0" borderId="14" xfId="0" applyFont="1" applyFill="1" applyBorder="1"/>
    <xf numFmtId="3" fontId="47" fillId="0" borderId="18" xfId="0" applyNumberFormat="1" applyFont="1" applyFill="1" applyBorder="1" applyAlignment="1">
      <alignment horizontal="center"/>
    </xf>
    <xf numFmtId="49" fontId="0" fillId="0" borderId="6" xfId="0" applyNumberForma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44" fillId="0" borderId="26" xfId="0" applyFont="1" applyFill="1" applyBorder="1"/>
    <xf numFmtId="3" fontId="47" fillId="0" borderId="22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/>
    </xf>
    <xf numFmtId="0" fontId="44" fillId="0" borderId="13" xfId="0" applyFont="1" applyFill="1" applyBorder="1"/>
    <xf numFmtId="3" fontId="62" fillId="0" borderId="18" xfId="0" applyNumberFormat="1" applyFont="1" applyFill="1" applyBorder="1" applyAlignment="1">
      <alignment horizontal="center"/>
    </xf>
    <xf numFmtId="3" fontId="62" fillId="0" borderId="50" xfId="0" applyNumberFormat="1" applyFont="1" applyFill="1" applyBorder="1" applyAlignment="1">
      <alignment horizontal="center"/>
    </xf>
    <xf numFmtId="0" fontId="46" fillId="0" borderId="26" xfId="0" applyFont="1" applyFill="1" applyBorder="1"/>
    <xf numFmtId="3" fontId="63" fillId="0" borderId="22" xfId="0" applyNumberFormat="1" applyFont="1" applyFill="1" applyBorder="1" applyAlignment="1">
      <alignment horizontal="center"/>
    </xf>
    <xf numFmtId="0" fontId="0" fillId="0" borderId="0" xfId="0" applyFont="1" applyFill="1"/>
    <xf numFmtId="164" fontId="48" fillId="0" borderId="3" xfId="5" applyNumberFormat="1" applyFont="1" applyFill="1" applyBorder="1" applyAlignment="1" applyProtection="1">
      <alignment vertical="center"/>
      <protection locked="0"/>
    </xf>
    <xf numFmtId="164" fontId="48" fillId="0" borderId="22" xfId="5" applyNumberFormat="1" applyFont="1" applyFill="1" applyBorder="1" applyAlignment="1" applyProtection="1">
      <alignment vertical="center"/>
    </xf>
    <xf numFmtId="164" fontId="48" fillId="0" borderId="2" xfId="5" applyNumberFormat="1" applyFont="1" applyFill="1" applyBorder="1" applyAlignment="1" applyProtection="1">
      <alignment vertical="center"/>
      <protection locked="0"/>
    </xf>
    <xf numFmtId="164" fontId="48" fillId="0" borderId="17" xfId="5" applyNumberFormat="1" applyFont="1" applyFill="1" applyBorder="1" applyAlignment="1" applyProtection="1">
      <alignment vertical="center"/>
    </xf>
    <xf numFmtId="164" fontId="48" fillId="0" borderId="1" xfId="5" applyNumberFormat="1" applyFont="1" applyFill="1" applyBorder="1" applyAlignment="1" applyProtection="1">
      <alignment vertical="center"/>
      <protection locked="0"/>
    </xf>
    <xf numFmtId="164" fontId="48" fillId="0" borderId="50" xfId="5" applyNumberFormat="1" applyFont="1" applyFill="1" applyBorder="1" applyAlignment="1" applyProtection="1">
      <alignment vertical="center"/>
    </xf>
    <xf numFmtId="164" fontId="49" fillId="0" borderId="14" xfId="5" applyNumberFormat="1" applyFont="1" applyFill="1" applyBorder="1" applyAlignment="1" applyProtection="1">
      <alignment vertical="center"/>
    </xf>
    <xf numFmtId="164" fontId="49" fillId="0" borderId="18" xfId="5" applyNumberFormat="1" applyFont="1" applyFill="1" applyBorder="1" applyAlignment="1" applyProtection="1">
      <alignment vertical="center"/>
    </xf>
    <xf numFmtId="0" fontId="12" fillId="0" borderId="0" xfId="5" applyFill="1" applyBorder="1" applyAlignment="1" applyProtection="1">
      <alignment vertical="center"/>
      <protection locked="0"/>
    </xf>
    <xf numFmtId="0" fontId="12" fillId="0" borderId="0" xfId="5" applyFill="1" applyBorder="1" applyAlignment="1" applyProtection="1">
      <alignment vertical="center"/>
    </xf>
    <xf numFmtId="164" fontId="22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13" xfId="5" applyFont="1" applyFill="1" applyBorder="1" applyAlignment="1" applyProtection="1">
      <alignment horizontal="left" vertical="center" indent="1"/>
    </xf>
    <xf numFmtId="0" fontId="49" fillId="0" borderId="14" xfId="5" applyFont="1" applyFill="1" applyBorder="1" applyAlignment="1" applyProtection="1">
      <alignment horizontal="left" vertical="center" indent="1"/>
    </xf>
    <xf numFmtId="0" fontId="48" fillId="0" borderId="0" xfId="5" applyFont="1" applyFill="1" applyAlignment="1" applyProtection="1">
      <alignment vertical="center"/>
    </xf>
    <xf numFmtId="0" fontId="49" fillId="0" borderId="14" xfId="5" applyFont="1" applyFill="1" applyBorder="1" applyAlignment="1" applyProtection="1">
      <alignment horizontal="left" indent="1"/>
    </xf>
    <xf numFmtId="164" fontId="49" fillId="0" borderId="14" xfId="5" applyNumberFormat="1" applyFont="1" applyFill="1" applyBorder="1" applyProtection="1"/>
    <xf numFmtId="164" fontId="49" fillId="0" borderId="18" xfId="5" applyNumberFormat="1" applyFont="1" applyFill="1" applyBorder="1" applyProtection="1"/>
    <xf numFmtId="0" fontId="48" fillId="0" borderId="0" xfId="5" applyFont="1" applyFill="1" applyProtection="1">
      <protection locked="0"/>
    </xf>
    <xf numFmtId="164" fontId="20" fillId="0" borderId="2" xfId="0" applyNumberFormat="1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" xfId="0" applyNumberFormat="1" applyFont="1" applyFill="1" applyBorder="1" applyAlignment="1" applyProtection="1">
      <alignment vertical="center" wrapText="1"/>
    </xf>
    <xf numFmtId="164" fontId="30" fillId="0" borderId="2" xfId="0" applyNumberFormat="1" applyFont="1" applyFill="1" applyBorder="1" applyAlignment="1" applyProtection="1">
      <alignment horizontal="left" vertical="center" wrapText="1" indent="1"/>
    </xf>
    <xf numFmtId="164" fontId="20" fillId="0" borderId="2" xfId="0" applyNumberFormat="1" applyFont="1" applyFill="1" applyBorder="1" applyAlignment="1" applyProtection="1">
      <alignment horizontal="left" vertical="center" wrapText="1" indent="1"/>
    </xf>
    <xf numFmtId="164" fontId="20" fillId="0" borderId="6" xfId="0" applyNumberFormat="1" applyFont="1" applyFill="1" applyBorder="1" applyAlignment="1" applyProtection="1">
      <alignment horizontal="center" vertical="center" wrapText="1"/>
    </xf>
    <xf numFmtId="164" fontId="22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6" xfId="0" applyNumberFormat="1" applyFont="1" applyFill="1" applyBorder="1" applyAlignment="1" applyProtection="1">
      <alignment vertical="center" wrapText="1"/>
    </xf>
    <xf numFmtId="164" fontId="20" fillId="0" borderId="3" xfId="0" applyNumberFormat="1" applyFont="1" applyFill="1" applyBorder="1" applyAlignment="1" applyProtection="1">
      <alignment horizontal="center" vertical="center" wrapText="1"/>
    </xf>
    <xf numFmtId="164" fontId="22" fillId="0" borderId="3" xfId="0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3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horizontal="left" vertical="center" wrapText="1" indent="1"/>
    </xf>
    <xf numFmtId="164" fontId="20" fillId="0" borderId="51" xfId="0" applyNumberFormat="1" applyFont="1" applyFill="1" applyBorder="1" applyAlignment="1" applyProtection="1">
      <alignment horizontal="center" vertical="center" wrapText="1"/>
    </xf>
    <xf numFmtId="164" fontId="20" fillId="0" borderId="52" xfId="0" applyNumberFormat="1" applyFont="1" applyFill="1" applyBorder="1" applyAlignment="1" applyProtection="1">
      <alignment horizontal="center" vertical="center" wrapText="1"/>
    </xf>
    <xf numFmtId="164" fontId="20" fillId="0" borderId="5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9" fillId="0" borderId="2" xfId="0" applyNumberFormat="1" applyFont="1" applyFill="1" applyBorder="1" applyAlignment="1" applyProtection="1">
      <alignment horizontal="left" vertical="center" wrapText="1" indent="1"/>
    </xf>
    <xf numFmtId="164" fontId="22" fillId="0" borderId="3" xfId="0" applyNumberFormat="1" applyFont="1" applyFill="1" applyBorder="1" applyAlignment="1" applyProtection="1">
      <alignment vertical="center" wrapText="1"/>
      <protection locked="0"/>
    </xf>
    <xf numFmtId="164" fontId="32" fillId="2" borderId="14" xfId="0" applyNumberFormat="1" applyFont="1" applyFill="1" applyBorder="1" applyAlignment="1" applyProtection="1">
      <alignment horizontal="left" vertical="center" wrapText="1" indent="2"/>
    </xf>
    <xf numFmtId="164" fontId="29" fillId="0" borderId="14" xfId="0" applyNumberFormat="1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 wrapText="1"/>
    </xf>
    <xf numFmtId="164" fontId="32" fillId="0" borderId="0" xfId="0" applyNumberFormat="1" applyFont="1" applyFill="1" applyAlignment="1" applyProtection="1">
      <alignment vertical="center" wrapText="1"/>
    </xf>
    <xf numFmtId="0" fontId="61" fillId="4" borderId="9" xfId="0" applyFont="1" applyFill="1" applyBorder="1"/>
    <xf numFmtId="0" fontId="61" fillId="4" borderId="8" xfId="0" applyFont="1" applyFill="1" applyBorder="1"/>
    <xf numFmtId="0" fontId="44" fillId="0" borderId="0" xfId="0" applyFont="1" applyAlignment="1">
      <alignment horizontal="center" wrapText="1"/>
    </xf>
    <xf numFmtId="0" fontId="50" fillId="0" borderId="0" xfId="4" applyFont="1" applyFill="1" applyAlignment="1" applyProtection="1"/>
    <xf numFmtId="0" fontId="6" fillId="0" borderId="0" xfId="0" applyFont="1" applyFill="1" applyBorder="1" applyAlignment="1" applyProtection="1">
      <alignment horizontal="right" vertical="center"/>
    </xf>
    <xf numFmtId="0" fontId="8" fillId="0" borderId="54" xfId="4" applyFont="1" applyFill="1" applyBorder="1" applyAlignment="1" applyProtection="1">
      <alignment horizontal="center" vertical="center" wrapText="1"/>
    </xf>
    <xf numFmtId="0" fontId="8" fillId="0" borderId="23" xfId="4" applyFont="1" applyFill="1" applyBorder="1" applyAlignment="1" applyProtection="1">
      <alignment horizontal="center" vertical="center" wrapText="1"/>
    </xf>
    <xf numFmtId="0" fontId="8" fillId="0" borderId="24" xfId="4" applyFont="1" applyFill="1" applyBorder="1" applyAlignment="1" applyProtection="1">
      <alignment horizontal="center" vertical="center" wrapText="1"/>
    </xf>
    <xf numFmtId="164" fontId="29" fillId="0" borderId="32" xfId="0" applyNumberFormat="1" applyFont="1" applyBorder="1" applyAlignment="1">
      <alignment horizontal="center" vertical="center" wrapText="1"/>
    </xf>
    <xf numFmtId="164" fontId="22" fillId="0" borderId="17" xfId="4" applyNumberFormat="1" applyFont="1" applyFill="1" applyBorder="1" applyAlignment="1" applyProtection="1">
      <alignment horizontal="right" vertical="center" wrapText="1" indent="1"/>
    </xf>
    <xf numFmtId="164" fontId="22" fillId="0" borderId="55" xfId="4" applyNumberFormat="1" applyFont="1" applyFill="1" applyBorder="1" applyAlignment="1" applyProtection="1">
      <alignment horizontal="right" vertical="center" wrapText="1" indent="1"/>
    </xf>
    <xf numFmtId="164" fontId="22" fillId="0" borderId="35" xfId="4" applyNumberFormat="1" applyFont="1" applyFill="1" applyBorder="1" applyAlignment="1" applyProtection="1">
      <alignment horizontal="right" vertical="center" wrapText="1" indent="1"/>
    </xf>
    <xf numFmtId="164" fontId="22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164" fontId="22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5" xfId="4" applyNumberFormat="1" applyFont="1" applyFill="1" applyBorder="1" applyAlignment="1" applyProtection="1">
      <alignment horizontal="right" vertical="center" wrapText="1" indent="1"/>
    </xf>
    <xf numFmtId="164" fontId="30" fillId="0" borderId="34" xfId="4" applyNumberFormat="1" applyFont="1" applyFill="1" applyBorder="1" applyAlignment="1" applyProtection="1">
      <alignment horizontal="right" vertical="center" wrapText="1" indent="1"/>
    </xf>
    <xf numFmtId="164" fontId="30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6" xfId="4" applyNumberFormat="1" applyFont="1" applyFill="1" applyBorder="1" applyAlignment="1" applyProtection="1">
      <alignment horizontal="right" vertical="center" wrapText="1" indent="1"/>
    </xf>
    <xf numFmtId="164" fontId="29" fillId="0" borderId="18" xfId="0" applyNumberFormat="1" applyFont="1" applyBorder="1" applyAlignment="1">
      <alignment horizontal="center" vertical="center" wrapText="1"/>
    </xf>
    <xf numFmtId="164" fontId="22" fillId="0" borderId="2" xfId="4" applyNumberFormat="1" applyFont="1" applyFill="1" applyBorder="1" applyAlignment="1" applyProtection="1">
      <alignment horizontal="right" vertical="center" wrapText="1" indent="1"/>
    </xf>
    <xf numFmtId="164" fontId="12" fillId="0" borderId="0" xfId="4" applyNumberFormat="1" applyFill="1" applyProtection="1"/>
    <xf numFmtId="0" fontId="22" fillId="0" borderId="6" xfId="4" applyFont="1" applyFill="1" applyBorder="1" applyAlignment="1" applyProtection="1">
      <alignment horizontal="left" vertical="center" wrapText="1" indent="7"/>
    </xf>
    <xf numFmtId="164" fontId="22" fillId="0" borderId="6" xfId="4" applyNumberFormat="1" applyFont="1" applyFill="1" applyBorder="1" applyAlignment="1" applyProtection="1">
      <alignment horizontal="right" vertical="center" wrapText="1" indent="1"/>
    </xf>
    <xf numFmtId="164" fontId="22" fillId="0" borderId="34" xfId="4" applyNumberFormat="1" applyFont="1" applyFill="1" applyBorder="1" applyAlignment="1" applyProtection="1">
      <alignment horizontal="right" vertical="center" wrapText="1" indent="1"/>
    </xf>
    <xf numFmtId="164" fontId="22" fillId="0" borderId="36" xfId="4" applyNumberFormat="1" applyFont="1" applyFill="1" applyBorder="1" applyAlignment="1" applyProtection="1">
      <alignment horizontal="right" vertical="center" wrapText="1" indent="1"/>
    </xf>
    <xf numFmtId="164" fontId="20" fillId="0" borderId="32" xfId="4" applyNumberFormat="1" applyFont="1" applyFill="1" applyBorder="1" applyAlignment="1" applyProtection="1">
      <alignment horizontal="right" vertical="center" wrapText="1" indent="1"/>
    </xf>
    <xf numFmtId="164" fontId="29" fillId="0" borderId="32" xfId="4" applyNumberFormat="1" applyFont="1" applyFill="1" applyBorder="1" applyAlignment="1" applyProtection="1">
      <alignment horizontal="right" vertical="center" wrapText="1" indent="1"/>
    </xf>
    <xf numFmtId="164" fontId="28" fillId="0" borderId="32" xfId="0" applyNumberFormat="1" applyFont="1" applyBorder="1" applyAlignment="1" applyProtection="1">
      <alignment horizontal="right" vertical="center" wrapText="1" indent="1"/>
    </xf>
    <xf numFmtId="164" fontId="28" fillId="0" borderId="32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</xf>
    <xf numFmtId="164" fontId="26" fillId="0" borderId="32" xfId="0" quotePrefix="1" applyNumberFormat="1" applyFont="1" applyBorder="1" applyAlignment="1" applyProtection="1">
      <alignment horizontal="right" vertical="center" wrapText="1" indent="1"/>
    </xf>
    <xf numFmtId="164" fontId="20" fillId="0" borderId="56" xfId="4" applyNumberFormat="1" applyFont="1" applyFill="1" applyBorder="1" applyAlignment="1" applyProtection="1">
      <alignment horizontal="right" vertical="center" wrapText="1" indent="1"/>
    </xf>
    <xf numFmtId="0" fontId="41" fillId="0" borderId="0" xfId="4" applyFont="1" applyFill="1" applyProtection="1"/>
    <xf numFmtId="0" fontId="27" fillId="0" borderId="4" xfId="0" applyFont="1" applyBorder="1" applyAlignment="1" applyProtection="1">
      <alignment horizontal="left" wrapText="1" indent="1"/>
    </xf>
    <xf numFmtId="164" fontId="22" fillId="0" borderId="29" xfId="4" applyNumberFormat="1" applyFont="1" applyFill="1" applyBorder="1" applyAlignment="1" applyProtection="1">
      <alignment horizontal="right" vertical="center" wrapText="1" indent="1"/>
    </xf>
    <xf numFmtId="0" fontId="27" fillId="0" borderId="23" xfId="0" applyFont="1" applyBorder="1" applyAlignment="1" applyProtection="1">
      <alignment horizontal="left" vertical="center" wrapText="1" indent="1"/>
    </xf>
    <xf numFmtId="164" fontId="22" fillId="0" borderId="48" xfId="4" applyNumberFormat="1" applyFont="1" applyFill="1" applyBorder="1" applyAlignment="1" applyProtection="1">
      <alignment horizontal="right" vertical="center" wrapText="1" indent="1"/>
    </xf>
    <xf numFmtId="164" fontId="30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4" xfId="4" applyNumberFormat="1" applyFont="1" applyFill="1" applyBorder="1" applyAlignment="1" applyProtection="1">
      <alignment horizontal="right" vertical="center" wrapText="1" indent="1"/>
    </xf>
    <xf numFmtId="0" fontId="28" fillId="0" borderId="20" xfId="0" applyFont="1" applyBorder="1" applyAlignment="1" applyProtection="1">
      <alignment horizontal="left" vertical="center" wrapText="1" indent="1"/>
    </xf>
    <xf numFmtId="164" fontId="22" fillId="0" borderId="57" xfId="4" applyNumberFormat="1" applyFont="1" applyFill="1" applyBorder="1" applyAlignment="1" applyProtection="1">
      <alignment horizontal="right" vertical="center" wrapText="1" indent="1"/>
    </xf>
    <xf numFmtId="164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8" xfId="0" applyNumberFormat="1" applyFont="1" applyBorder="1" applyAlignment="1">
      <alignment horizontal="center" vertical="center" wrapText="1"/>
    </xf>
    <xf numFmtId="164" fontId="22" fillId="0" borderId="43" xfId="4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centerContinuous" vertical="center" wrapText="1"/>
    </xf>
    <xf numFmtId="164" fontId="8" fillId="0" borderId="44" xfId="0" applyNumberFormat="1" applyFont="1" applyFill="1" applyBorder="1" applyAlignment="1" applyProtection="1">
      <alignment horizontal="centerContinuous" vertical="center" wrapText="1"/>
    </xf>
    <xf numFmtId="164" fontId="8" fillId="0" borderId="47" xfId="0" applyNumberFormat="1" applyFont="1" applyFill="1" applyBorder="1" applyAlignment="1" applyProtection="1">
      <alignment horizontal="centerContinuous" vertical="center" wrapText="1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9" fillId="0" borderId="32" xfId="0" applyNumberFormat="1" applyFont="1" applyFill="1" applyBorder="1" applyAlignment="1" applyProtection="1">
      <alignment horizontal="center" vertical="center" wrapText="1"/>
    </xf>
    <xf numFmtId="164" fontId="22" fillId="0" borderId="3" xfId="0" applyNumberFormat="1" applyFont="1" applyFill="1" applyBorder="1" applyAlignment="1" applyProtection="1">
      <alignment horizontal="right" vertical="center" wrapText="1" indent="1"/>
    </xf>
    <xf numFmtId="164" fontId="22" fillId="0" borderId="35" xfId="0" applyNumberFormat="1" applyFont="1" applyFill="1" applyBorder="1" applyAlignment="1" applyProtection="1">
      <alignment horizontal="right" vertical="center" wrapText="1" indent="1"/>
    </xf>
    <xf numFmtId="164" fontId="22" fillId="0" borderId="6" xfId="0" applyNumberFormat="1" applyFont="1" applyFill="1" applyBorder="1" applyAlignment="1" applyProtection="1">
      <alignment horizontal="right" vertical="center" wrapText="1" indent="1"/>
    </xf>
    <xf numFmtId="164" fontId="17" fillId="0" borderId="38" xfId="0" applyNumberFormat="1" applyFont="1" applyFill="1" applyBorder="1" applyAlignment="1" applyProtection="1">
      <alignment horizontal="left" vertical="center" wrapText="1" indent="1"/>
    </xf>
    <xf numFmtId="164" fontId="30" fillId="0" borderId="55" xfId="0" applyNumberFormat="1" applyFont="1" applyFill="1" applyBorder="1" applyAlignment="1" applyProtection="1">
      <alignment horizontal="right" vertical="center" wrapText="1" indent="1"/>
    </xf>
    <xf numFmtId="164" fontId="17" fillId="0" borderId="41" xfId="0" applyNumberFormat="1" applyFont="1" applyFill="1" applyBorder="1" applyAlignment="1" applyProtection="1">
      <alignment horizontal="left" vertical="center" wrapText="1" indent="1"/>
    </xf>
    <xf numFmtId="164" fontId="30" fillId="0" borderId="2" xfId="0" applyNumberFormat="1" applyFont="1" applyFill="1" applyBorder="1" applyAlignment="1" applyProtection="1">
      <alignment horizontal="right" vertical="center" wrapText="1" indent="1"/>
    </xf>
    <xf numFmtId="164" fontId="30" fillId="0" borderId="3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</xf>
    <xf numFmtId="164" fontId="29" fillId="0" borderId="32" xfId="0" applyNumberFormat="1" applyFont="1" applyFill="1" applyBorder="1" applyAlignment="1" applyProtection="1">
      <alignment horizontal="right" vertical="center" wrapText="1" indent="1"/>
    </xf>
    <xf numFmtId="164" fontId="31" fillId="0" borderId="14" xfId="0" applyNumberFormat="1" applyFont="1" applyFill="1" applyBorder="1" applyAlignment="1" applyProtection="1">
      <alignment horizontal="right" vertical="center" wrapText="1" indent="1"/>
    </xf>
    <xf numFmtId="164" fontId="31" fillId="0" borderId="28" xfId="0" applyNumberFormat="1" applyFont="1" applyFill="1" applyBorder="1" applyAlignment="1" applyProtection="1">
      <alignment horizontal="right" vertical="center" wrapText="1" indent="1"/>
    </xf>
    <xf numFmtId="164" fontId="31" fillId="0" borderId="18" xfId="0" applyNumberFormat="1" applyFont="1" applyFill="1" applyBorder="1" applyAlignment="1" applyProtection="1">
      <alignment horizontal="right" vertical="center" wrapText="1" indent="1"/>
    </xf>
    <xf numFmtId="164" fontId="2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horizontal="right" vertical="center" wrapText="1" indent="1"/>
    </xf>
    <xf numFmtId="164" fontId="22" fillId="0" borderId="34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5" xfId="0" applyNumberFormat="1" applyFont="1" applyFill="1" applyBorder="1" applyAlignment="1" applyProtection="1">
      <alignment horizontal="right" vertical="center" wrapText="1" indent="1"/>
    </xf>
    <xf numFmtId="164" fontId="3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5" xfId="0" applyNumberFormat="1" applyFont="1" applyFill="1" applyBorder="1" applyAlignment="1" applyProtection="1">
      <alignment horizontal="right" vertical="center" wrapText="1" indent="1"/>
    </xf>
    <xf numFmtId="0" fontId="39" fillId="0" borderId="2" xfId="0" applyFont="1" applyFill="1" applyBorder="1" applyAlignment="1" applyProtection="1">
      <alignment vertical="center" shrinkToFit="1"/>
      <protection locked="0"/>
    </xf>
    <xf numFmtId="164" fontId="54" fillId="0" borderId="2" xfId="0" applyNumberFormat="1" applyFont="1" applyFill="1" applyBorder="1" applyAlignment="1" applyProtection="1">
      <alignment vertical="center"/>
      <protection locked="0"/>
    </xf>
    <xf numFmtId="0" fontId="8" fillId="0" borderId="31" xfId="0" applyFont="1" applyFill="1" applyBorder="1" applyAlignment="1" applyProtection="1">
      <alignment horizontal="center" vertical="center" wrapText="1"/>
    </xf>
    <xf numFmtId="0" fontId="8" fillId="0" borderId="31" xfId="0" quotePrefix="1" applyFont="1" applyFill="1" applyBorder="1" applyAlignment="1" applyProtection="1">
      <alignment horizontal="right" vertical="center" indent="1"/>
    </xf>
    <xf numFmtId="49" fontId="8" fillId="0" borderId="31" xfId="0" applyNumberFormat="1" applyFont="1" applyFill="1" applyBorder="1" applyAlignment="1" applyProtection="1">
      <alignment horizontal="right" vertical="center" indent="1"/>
    </xf>
    <xf numFmtId="0" fontId="8" fillId="0" borderId="18" xfId="4" applyFont="1" applyFill="1" applyBorder="1" applyAlignment="1" applyProtection="1">
      <alignment horizontal="center" vertical="center" wrapText="1"/>
    </xf>
    <xf numFmtId="0" fontId="20" fillId="0" borderId="60" xfId="0" applyFont="1" applyFill="1" applyBorder="1" applyAlignment="1" applyProtection="1">
      <alignment horizontal="center" vertical="center" wrapText="1"/>
    </xf>
    <xf numFmtId="0" fontId="27" fillId="0" borderId="23" xfId="0" applyFont="1" applyBorder="1" applyAlignment="1" applyProtection="1">
      <alignment horizontal="left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8" xfId="0" applyNumberFormat="1" applyFont="1" applyFill="1" applyBorder="1" applyAlignment="1" applyProtection="1">
      <alignment horizontal="right" vertical="center" wrapText="1" indent="1"/>
    </xf>
    <xf numFmtId="164" fontId="20" fillId="0" borderId="53" xfId="4" applyNumberFormat="1" applyFont="1" applyFill="1" applyBorder="1" applyAlignment="1" applyProtection="1">
      <alignment horizontal="right" vertical="center" wrapText="1" indent="1"/>
    </xf>
    <xf numFmtId="164" fontId="20" fillId="0" borderId="31" xfId="4" applyNumberFormat="1" applyFont="1" applyFill="1" applyBorder="1" applyAlignment="1" applyProtection="1">
      <alignment horizontal="right" vertical="center" wrapText="1" indent="1"/>
    </xf>
    <xf numFmtId="49" fontId="22" fillId="0" borderId="19" xfId="4" applyNumberFormat="1" applyFont="1" applyFill="1" applyBorder="1" applyAlignment="1" applyProtection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49" fontId="8" fillId="0" borderId="28" xfId="0" applyNumberFormat="1" applyFont="1" applyFill="1" applyBorder="1" applyAlignment="1" applyProtection="1">
      <alignment horizontal="right" vertical="center" indent="1"/>
    </xf>
    <xf numFmtId="164" fontId="22" fillId="0" borderId="43" xfId="0" applyNumberFormat="1" applyFont="1" applyFill="1" applyBorder="1" applyAlignment="1" applyProtection="1">
      <alignment horizontal="right" vertical="center" wrapText="1" indent="1"/>
    </xf>
    <xf numFmtId="164" fontId="22" fillId="0" borderId="36" xfId="0" applyNumberFormat="1" applyFont="1" applyFill="1" applyBorder="1" applyAlignment="1" applyProtection="1">
      <alignment horizontal="right" vertical="center" wrapText="1" indent="1"/>
    </xf>
    <xf numFmtId="164" fontId="2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7" xfId="0" applyNumberFormat="1" applyFont="1" applyFill="1" applyBorder="1" applyAlignment="1" applyProtection="1">
      <alignment horizontal="right" vertical="center" wrapText="1" indent="1"/>
    </xf>
    <xf numFmtId="49" fontId="30" fillId="0" borderId="10" xfId="0" applyNumberFormat="1" applyFont="1" applyFill="1" applyBorder="1" applyAlignment="1" applyProtection="1">
      <alignment horizontal="center" vertical="center" wrapText="1"/>
    </xf>
    <xf numFmtId="0" fontId="30" fillId="0" borderId="1" xfId="4" applyFont="1" applyFill="1" applyBorder="1" applyAlignment="1" applyProtection="1">
      <alignment horizontal="left" vertical="center" wrapText="1" indent="1"/>
    </xf>
    <xf numFmtId="164" fontId="3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14" xfId="0" applyNumberFormat="1" applyFont="1" applyFill="1" applyBorder="1" applyAlignment="1" applyProtection="1">
      <alignment horizontal="right" vertical="center" wrapText="1" indent="1"/>
    </xf>
    <xf numFmtId="3" fontId="4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9" xfId="0" applyFont="1" applyFill="1" applyBorder="1" applyAlignment="1" applyProtection="1">
      <alignment horizontal="left" vertical="center"/>
    </xf>
    <xf numFmtId="0" fontId="4" fillId="0" borderId="67" xfId="0" applyFont="1" applyFill="1" applyBorder="1" applyAlignment="1" applyProtection="1">
      <alignment vertical="center" wrapText="1"/>
    </xf>
    <xf numFmtId="3" fontId="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48" xfId="0" applyNumberFormat="1" applyFont="1" applyFill="1" applyBorder="1" applyAlignment="1" applyProtection="1">
      <alignment horizontal="right" vertical="center" wrapText="1" indent="1"/>
    </xf>
    <xf numFmtId="164" fontId="3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9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</xf>
    <xf numFmtId="49" fontId="30" fillId="0" borderId="12" xfId="0" applyNumberFormat="1" applyFont="1" applyFill="1" applyBorder="1" applyAlignment="1" applyProtection="1">
      <alignment horizontal="center" vertical="center" wrapText="1"/>
    </xf>
    <xf numFmtId="0" fontId="22" fillId="0" borderId="23" xfId="4" applyFont="1" applyFill="1" applyBorder="1" applyAlignment="1" applyProtection="1">
      <alignment horizontal="left" vertical="center" wrapText="1" indent="1"/>
    </xf>
    <xf numFmtId="0" fontId="29" fillId="0" borderId="15" xfId="0" applyFont="1" applyFill="1" applyBorder="1" applyAlignment="1" applyProtection="1">
      <alignment horizontal="center" vertical="center" wrapText="1"/>
    </xf>
    <xf numFmtId="0" fontId="29" fillId="0" borderId="16" xfId="4" applyFont="1" applyFill="1" applyBorder="1" applyAlignment="1" applyProtection="1">
      <alignment horizontal="left" vertical="center" wrapText="1" indent="1"/>
    </xf>
    <xf numFmtId="164" fontId="29" fillId="0" borderId="16" xfId="0" applyNumberFormat="1" applyFont="1" applyFill="1" applyBorder="1" applyAlignment="1" applyProtection="1">
      <alignment horizontal="right" vertical="center" wrapText="1" indent="1"/>
    </xf>
    <xf numFmtId="164" fontId="29" fillId="0" borderId="47" xfId="0" applyNumberFormat="1" applyFont="1" applyFill="1" applyBorder="1" applyAlignment="1" applyProtection="1">
      <alignment horizontal="right" vertical="center" wrapText="1" indent="1"/>
    </xf>
    <xf numFmtId="164" fontId="30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3" xfId="0" applyNumberFormat="1" applyFont="1" applyFill="1" applyBorder="1" applyAlignment="1" applyProtection="1">
      <alignment horizontal="right" vertical="center" wrapText="1" indent="1"/>
    </xf>
    <xf numFmtId="0" fontId="30" fillId="0" borderId="6" xfId="4" applyFont="1" applyFill="1" applyBorder="1" applyAlignment="1" applyProtection="1">
      <alignment horizontal="left" vertical="center" wrapText="1" indent="1"/>
    </xf>
    <xf numFmtId="164" fontId="30" fillId="0" borderId="22" xfId="0" applyNumberFormat="1" applyFont="1" applyFill="1" applyBorder="1" applyAlignment="1" applyProtection="1">
      <alignment horizontal="right" vertical="center" wrapText="1" indent="1"/>
    </xf>
    <xf numFmtId="164" fontId="30" fillId="0" borderId="24" xfId="0" applyNumberFormat="1" applyFont="1" applyFill="1" applyBorder="1" applyAlignment="1" applyProtection="1">
      <alignment horizontal="right" vertical="center" wrapText="1" indent="1"/>
    </xf>
    <xf numFmtId="0" fontId="29" fillId="0" borderId="7" xfId="0" applyFont="1" applyFill="1" applyBorder="1" applyAlignment="1" applyProtection="1">
      <alignment horizontal="center" vertical="center" wrapText="1"/>
    </xf>
    <xf numFmtId="0" fontId="29" fillId="0" borderId="1" xfId="4" applyFont="1" applyFill="1" applyBorder="1" applyAlignment="1" applyProtection="1">
      <alignment horizontal="lef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164" fontId="29" fillId="0" borderId="55" xfId="0" applyNumberFormat="1" applyFont="1" applyFill="1" applyBorder="1" applyAlignment="1" applyProtection="1">
      <alignment horizontal="right" vertical="center" wrapText="1" indent="1"/>
    </xf>
    <xf numFmtId="164" fontId="2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8" xfId="0" applyNumberFormat="1" applyFont="1" applyFill="1" applyBorder="1" applyAlignment="1" applyProtection="1">
      <alignment horizontal="right" vertical="center" wrapText="1" indent="1"/>
    </xf>
    <xf numFmtId="164" fontId="29" fillId="0" borderId="29" xfId="0" applyNumberFormat="1" applyFont="1" applyFill="1" applyBorder="1" applyAlignment="1" applyProtection="1">
      <alignment horizontal="right" vertical="center" wrapText="1" indent="1"/>
    </xf>
    <xf numFmtId="164" fontId="3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0" applyNumberFormat="1" applyFont="1" applyFill="1" applyBorder="1" applyAlignment="1" applyProtection="1">
      <alignment horizontal="right" vertical="center" wrapText="1" indent="1"/>
    </xf>
    <xf numFmtId="0" fontId="38" fillId="0" borderId="14" xfId="0" applyFont="1" applyBorder="1" applyAlignment="1" applyProtection="1">
      <alignment horizontal="left" wrapText="1" indent="1"/>
    </xf>
    <xf numFmtId="164" fontId="29" fillId="0" borderId="61" xfId="0" applyNumberFormat="1" applyFont="1" applyFill="1" applyBorder="1" applyAlignment="1" applyProtection="1">
      <alignment horizontal="right" vertical="center" wrapText="1" indent="1"/>
    </xf>
    <xf numFmtId="164" fontId="29" fillId="0" borderId="68" xfId="0" applyNumberFormat="1" applyFont="1" applyFill="1" applyBorder="1" applyAlignment="1" applyProtection="1">
      <alignment horizontal="right" vertical="center" wrapText="1" indent="1"/>
    </xf>
    <xf numFmtId="0" fontId="29" fillId="0" borderId="19" xfId="0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left" vertical="center" wrapText="1" indent="1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8" xfId="0" applyNumberFormat="1" applyFont="1" applyFill="1" applyBorder="1" applyAlignment="1" applyProtection="1">
      <alignment horizontal="right" vertical="center" wrapText="1" indent="1"/>
    </xf>
    <xf numFmtId="164" fontId="20" fillId="0" borderId="32" xfId="0" applyNumberFormat="1" applyFont="1" applyFill="1" applyBorder="1" applyAlignment="1" applyProtection="1">
      <alignment horizontal="right" vertical="center" wrapText="1" indent="1"/>
    </xf>
    <xf numFmtId="164" fontId="57" fillId="0" borderId="1" xfId="5" applyNumberFormat="1" applyFont="1" applyFill="1" applyBorder="1" applyAlignment="1" applyProtection="1">
      <alignment vertical="center"/>
      <protection locked="0"/>
    </xf>
    <xf numFmtId="164" fontId="57" fillId="0" borderId="50" xfId="5" applyNumberFormat="1" applyFont="1" applyFill="1" applyBorder="1" applyAlignment="1" applyProtection="1">
      <alignment vertical="center"/>
    </xf>
    <xf numFmtId="164" fontId="57" fillId="0" borderId="2" xfId="5" applyNumberFormat="1" applyFont="1" applyFill="1" applyBorder="1" applyAlignment="1" applyProtection="1">
      <alignment vertical="center"/>
      <protection locked="0"/>
    </xf>
    <xf numFmtId="164" fontId="57" fillId="0" borderId="17" xfId="5" applyNumberFormat="1" applyFont="1" applyFill="1" applyBorder="1" applyAlignment="1" applyProtection="1">
      <alignment vertical="center"/>
    </xf>
    <xf numFmtId="164" fontId="57" fillId="0" borderId="3" xfId="5" applyNumberFormat="1" applyFont="1" applyFill="1" applyBorder="1" applyAlignment="1" applyProtection="1">
      <alignment vertical="center"/>
      <protection locked="0"/>
    </xf>
    <xf numFmtId="164" fontId="57" fillId="0" borderId="22" xfId="5" applyNumberFormat="1" applyFont="1" applyFill="1" applyBorder="1" applyAlignment="1" applyProtection="1">
      <alignment vertical="center"/>
    </xf>
    <xf numFmtId="164" fontId="58" fillId="0" borderId="14" xfId="5" applyNumberFormat="1" applyFont="1" applyFill="1" applyBorder="1" applyAlignment="1" applyProtection="1">
      <alignment vertical="center"/>
    </xf>
    <xf numFmtId="164" fontId="58" fillId="0" borderId="18" xfId="5" applyNumberFormat="1" applyFont="1" applyFill="1" applyBorder="1" applyAlignment="1" applyProtection="1">
      <alignment vertical="center"/>
    </xf>
    <xf numFmtId="0" fontId="22" fillId="0" borderId="1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58" fillId="0" borderId="14" xfId="5" applyNumberFormat="1" applyFont="1" applyFill="1" applyBorder="1" applyProtection="1"/>
    <xf numFmtId="164" fontId="58" fillId="0" borderId="18" xfId="5" applyNumberFormat="1" applyFont="1" applyFill="1" applyBorder="1" applyProtection="1"/>
    <xf numFmtId="0" fontId="20" fillId="0" borderId="14" xfId="5" applyFont="1" applyFill="1" applyBorder="1" applyAlignment="1" applyProtection="1">
      <alignment horizontal="left" vertical="center" indent="1"/>
    </xf>
    <xf numFmtId="0" fontId="20" fillId="0" borderId="14" xfId="5" applyFont="1" applyFill="1" applyBorder="1" applyAlignment="1" applyProtection="1">
      <alignment horizontal="left" indent="1"/>
    </xf>
    <xf numFmtId="1" fontId="20" fillId="0" borderId="14" xfId="5" applyNumberFormat="1" applyFont="1" applyFill="1" applyBorder="1" applyAlignment="1" applyProtection="1">
      <alignment horizontal="right"/>
    </xf>
    <xf numFmtId="1" fontId="20" fillId="0" borderId="14" xfId="5" applyNumberFormat="1" applyFont="1" applyFill="1" applyBorder="1" applyAlignment="1" applyProtection="1">
      <alignment horizontal="right" vertical="top"/>
    </xf>
    <xf numFmtId="1" fontId="20" fillId="0" borderId="18" xfId="5" applyNumberFormat="1" applyFont="1" applyFill="1" applyBorder="1" applyAlignment="1" applyProtection="1">
      <alignment horizontal="right"/>
    </xf>
    <xf numFmtId="164" fontId="36" fillId="0" borderId="27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6" fillId="0" borderId="27" xfId="4" applyNumberFormat="1" applyFont="1" applyFill="1" applyBorder="1" applyAlignment="1" applyProtection="1">
      <alignment horizontal="left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9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0" fontId="8" fillId="0" borderId="20" xfId="4" applyFont="1" applyFill="1" applyBorder="1" applyAlignment="1" applyProtection="1">
      <alignment horizontal="center" vertical="center" wrapText="1"/>
    </xf>
    <xf numFmtId="0" fontId="8" fillId="0" borderId="58" xfId="4" applyFont="1" applyFill="1" applyBorder="1" applyAlignment="1" applyProtection="1">
      <alignment horizontal="center" vertical="center" wrapText="1"/>
    </xf>
    <xf numFmtId="0" fontId="8" fillId="0" borderId="4" xfId="4" applyFont="1" applyFill="1" applyBorder="1" applyAlignment="1" applyProtection="1">
      <alignment horizontal="center" vertical="center" wrapText="1"/>
    </xf>
    <xf numFmtId="0" fontId="8" fillId="0" borderId="29" xfId="4" applyFont="1" applyFill="1" applyBorder="1" applyAlignment="1" applyProtection="1">
      <alignment horizontal="center" vertical="center" wrapText="1"/>
    </xf>
    <xf numFmtId="0" fontId="24" fillId="0" borderId="0" xfId="4" applyFont="1" applyFill="1" applyAlignment="1" applyProtection="1">
      <alignment horizontal="center"/>
    </xf>
    <xf numFmtId="0" fontId="50" fillId="0" borderId="0" xfId="4" applyFont="1" applyFill="1" applyAlignment="1" applyProtection="1">
      <alignment horizontal="right"/>
    </xf>
    <xf numFmtId="0" fontId="24" fillId="0" borderId="0" xfId="4" applyFont="1" applyFill="1" applyAlignment="1" applyProtection="1">
      <alignment horizontal="center" wrapText="1"/>
    </xf>
    <xf numFmtId="0" fontId="12" fillId="0" borderId="0" xfId="4" applyFont="1" applyFill="1" applyAlignment="1" applyProtection="1">
      <alignment horizontal="center"/>
    </xf>
    <xf numFmtId="164" fontId="0" fillId="0" borderId="0" xfId="0" applyNumberFormat="1" applyFill="1" applyAlignment="1" applyProtection="1">
      <alignment horizontal="center" textRotation="180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31" fillId="0" borderId="52" xfId="0" applyNumberFormat="1" applyFont="1" applyFill="1" applyBorder="1" applyAlignment="1" applyProtection="1">
      <alignment horizontal="center" vertical="center" wrapText="1"/>
    </xf>
    <xf numFmtId="164" fontId="31" fillId="0" borderId="59" xfId="0" applyNumberFormat="1" applyFont="1" applyFill="1" applyBorder="1" applyAlignment="1" applyProtection="1">
      <alignment horizontal="center" vertical="center" wrapText="1"/>
    </xf>
    <xf numFmtId="164" fontId="64" fillId="0" borderId="44" xfId="0" applyNumberFormat="1" applyFont="1" applyFill="1" applyBorder="1" applyAlignment="1" applyProtection="1">
      <alignment horizontal="center" vertical="center" wrapText="1"/>
    </xf>
    <xf numFmtId="164" fontId="0" fillId="0" borderId="55" xfId="0" applyNumberFormat="1" applyFill="1" applyBorder="1" applyAlignment="1" applyProtection="1">
      <alignment horizontal="left" vertical="top" textRotation="180" wrapText="1"/>
    </xf>
    <xf numFmtId="164" fontId="0" fillId="0" borderId="55" xfId="0" applyNumberFormat="1" applyFill="1" applyBorder="1" applyAlignment="1" applyProtection="1">
      <alignment horizontal="center" vertical="top" textRotation="180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9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44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textRotation="180" wrapText="1"/>
    </xf>
    <xf numFmtId="164" fontId="0" fillId="0" borderId="0" xfId="0" applyNumberFormat="1" applyFill="1" applyAlignment="1">
      <alignment horizontal="left" vertical="top" textRotation="180"/>
    </xf>
    <xf numFmtId="0" fontId="31" fillId="0" borderId="51" xfId="0" applyFont="1" applyFill="1" applyBorder="1" applyAlignment="1" applyProtection="1">
      <alignment horizontal="center"/>
    </xf>
    <xf numFmtId="0" fontId="31" fillId="0" borderId="44" xfId="0" applyFont="1" applyFill="1" applyBorder="1" applyAlignment="1" applyProtection="1">
      <alignment horizontal="center"/>
    </xf>
    <xf numFmtId="0" fontId="31" fillId="0" borderId="61" xfId="0" applyFont="1" applyFill="1" applyBorder="1" applyAlignment="1" applyProtection="1">
      <alignment horizontal="center"/>
    </xf>
    <xf numFmtId="0" fontId="30" fillId="0" borderId="62" xfId="0" applyFont="1" applyFill="1" applyBorder="1" applyAlignment="1" applyProtection="1">
      <alignment horizontal="left" indent="1"/>
      <protection locked="0"/>
    </xf>
    <xf numFmtId="0" fontId="30" fillId="0" borderId="63" xfId="0" applyFont="1" applyFill="1" applyBorder="1" applyAlignment="1" applyProtection="1">
      <alignment horizontal="left" indent="1"/>
      <protection locked="0"/>
    </xf>
    <xf numFmtId="0" fontId="30" fillId="0" borderId="58" xfId="0" applyFont="1" applyFill="1" applyBorder="1" applyAlignment="1" applyProtection="1">
      <alignment horizontal="left" indent="1"/>
      <protection locked="0"/>
    </xf>
    <xf numFmtId="0" fontId="30" fillId="0" borderId="64" xfId="0" applyFont="1" applyFill="1" applyBorder="1" applyAlignment="1" applyProtection="1">
      <alignment horizontal="left" indent="1"/>
      <protection locked="0"/>
    </xf>
    <xf numFmtId="0" fontId="30" fillId="0" borderId="65" xfId="0" applyFont="1" applyFill="1" applyBorder="1" applyAlignment="1" applyProtection="1">
      <alignment horizontal="left" indent="1"/>
      <protection locked="0"/>
    </xf>
    <xf numFmtId="0" fontId="30" fillId="0" borderId="49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6" xfId="0" applyFont="1" applyFill="1" applyBorder="1" applyAlignment="1" applyProtection="1">
      <alignment horizontal="left" indent="1"/>
    </xf>
    <xf numFmtId="0" fontId="31" fillId="0" borderId="60" xfId="0" applyFont="1" applyFill="1" applyBorder="1" applyAlignment="1" applyProtection="1">
      <alignment horizontal="left" indent="1"/>
    </xf>
    <xf numFmtId="0" fontId="31" fillId="0" borderId="32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9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21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18" xfId="0" applyFont="1" applyFill="1" applyBorder="1" applyAlignment="1" applyProtection="1">
      <alignment horizontal="right" indent="1"/>
    </xf>
    <xf numFmtId="0" fontId="31" fillId="0" borderId="16" xfId="0" applyFont="1" applyFill="1" applyBorder="1" applyAlignment="1" applyProtection="1">
      <alignment horizontal="center"/>
    </xf>
    <xf numFmtId="0" fontId="31" fillId="0" borderId="25" xfId="0" applyFont="1" applyFill="1" applyBorder="1" applyAlignment="1" applyProtection="1">
      <alignment horizontal="center"/>
    </xf>
    <xf numFmtId="0" fontId="41" fillId="0" borderId="0" xfId="0" applyFont="1" applyFill="1" applyAlignment="1" applyProtection="1">
      <alignment horizontal="right" vertical="center" wrapText="1"/>
    </xf>
    <xf numFmtId="0" fontId="56" fillId="0" borderId="0" xfId="4" applyFont="1" applyFill="1" applyAlignment="1" applyProtection="1">
      <alignment horizontal="right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60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56" xfId="0" applyFont="1" applyFill="1" applyBorder="1" applyAlignment="1" applyProtection="1">
      <alignment horizontal="center" vertical="center"/>
    </xf>
    <xf numFmtId="0" fontId="8" fillId="0" borderId="60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41" fillId="0" borderId="0" xfId="5" applyFont="1" applyFill="1" applyAlignment="1" applyProtection="1">
      <alignment horizontal="center" textRotation="180"/>
      <protection locked="0"/>
    </xf>
    <xf numFmtId="0" fontId="17" fillId="0" borderId="27" xfId="5" applyFont="1" applyFill="1" applyBorder="1" applyAlignment="1" applyProtection="1">
      <alignment horizontal="center"/>
    </xf>
    <xf numFmtId="0" fontId="21" fillId="0" borderId="56" xfId="5" applyFont="1" applyFill="1" applyBorder="1" applyAlignment="1" applyProtection="1">
      <alignment horizontal="left" vertical="center" indent="1"/>
    </xf>
    <xf numFmtId="0" fontId="21" fillId="0" borderId="60" xfId="5" applyFont="1" applyFill="1" applyBorder="1" applyAlignment="1" applyProtection="1">
      <alignment horizontal="left" vertical="center" indent="1"/>
    </xf>
    <xf numFmtId="0" fontId="21" fillId="0" borderId="28" xfId="5" applyFont="1" applyFill="1" applyBorder="1" applyAlignment="1" applyProtection="1">
      <alignment horizontal="left" vertical="center" indent="1"/>
    </xf>
    <xf numFmtId="0" fontId="0" fillId="0" borderId="27" xfId="5" applyFont="1" applyFill="1" applyBorder="1" applyAlignment="1" applyProtection="1">
      <alignment horizontal="center"/>
    </xf>
    <xf numFmtId="164" fontId="18" fillId="0" borderId="0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31" fillId="0" borderId="13" xfId="0" applyNumberFormat="1" applyFont="1" applyFill="1" applyBorder="1" applyAlignment="1" applyProtection="1">
      <alignment horizontal="left" vertical="center" wrapText="1" indent="2"/>
    </xf>
    <xf numFmtId="164" fontId="31" fillId="0" borderId="14" xfId="0" applyNumberFormat="1" applyFont="1" applyFill="1" applyBorder="1" applyAlignment="1" applyProtection="1">
      <alignment horizontal="left" vertical="center" wrapText="1" indent="2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43" xfId="0" applyNumberFormat="1" applyFont="1" applyFill="1" applyBorder="1" applyAlignment="1" applyProtection="1">
      <alignment horizontal="center" vertical="center"/>
    </xf>
    <xf numFmtId="164" fontId="8" fillId="0" borderId="52" xfId="0" applyNumberFormat="1" applyFont="1" applyFill="1" applyBorder="1" applyAlignment="1" applyProtection="1">
      <alignment horizontal="center" vertical="center" wrapText="1"/>
    </xf>
    <xf numFmtId="164" fontId="8" fillId="0" borderId="59" xfId="0" applyNumberFormat="1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18" fillId="0" borderId="0" xfId="0" applyFont="1" applyFill="1" applyBorder="1" applyAlignment="1">
      <alignment horizontal="center" textRotation="180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center"/>
    </xf>
    <xf numFmtId="0" fontId="32" fillId="0" borderId="1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/>
    </xf>
    <xf numFmtId="0" fontId="32" fillId="0" borderId="14" xfId="0" applyFont="1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32" fillId="0" borderId="46" xfId="0" applyFont="1" applyFill="1" applyBorder="1" applyAlignment="1">
      <alignment horizontal="center"/>
    </xf>
    <xf numFmtId="0" fontId="32" fillId="0" borderId="60" xfId="0" applyFont="1" applyFill="1" applyBorder="1" applyAlignment="1">
      <alignment horizontal="center"/>
    </xf>
    <xf numFmtId="0" fontId="32" fillId="0" borderId="28" xfId="0" applyFont="1" applyFill="1" applyBorder="1" applyAlignment="1">
      <alignment horizontal="center"/>
    </xf>
    <xf numFmtId="0" fontId="47" fillId="0" borderId="66" xfId="0" applyFont="1" applyFill="1" applyBorder="1" applyAlignment="1" applyProtection="1">
      <alignment horizontal="center" vertical="center" wrapText="1"/>
    </xf>
    <xf numFmtId="0" fontId="47" fillId="0" borderId="27" xfId="0" applyFont="1" applyFill="1" applyBorder="1" applyAlignment="1" applyProtection="1">
      <alignment horizontal="center" vertical="center" wrapText="1"/>
    </xf>
    <xf numFmtId="0" fontId="47" fillId="0" borderId="67" xfId="0" applyFont="1" applyFill="1" applyBorder="1" applyAlignment="1" applyProtection="1">
      <alignment horizontal="center" vertical="center" wrapText="1"/>
    </xf>
    <xf numFmtId="0" fontId="32" fillId="0" borderId="2" xfId="0" applyFont="1" applyFill="1" applyBorder="1" applyAlignment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36" fillId="0" borderId="0" xfId="0" applyFont="1" applyAlignment="1" applyProtection="1">
      <alignment horizontal="right"/>
    </xf>
    <xf numFmtId="0" fontId="31" fillId="0" borderId="46" xfId="0" applyFont="1" applyBorder="1" applyAlignment="1" applyProtection="1">
      <alignment horizontal="left" vertical="center" indent="2"/>
    </xf>
    <xf numFmtId="0" fontId="31" fillId="0" borderId="32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_2017%20rendelet%20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sz.mell."/>
      <sheetName val="2.sz.mell."/>
      <sheetName val="3.sz.mell."/>
      <sheetName val="4.sz.mell."/>
      <sheetName val="5.sz.mell  "/>
      <sheetName val="6.sz.mell  "/>
      <sheetName val="ELLENŐRZÉS-1.sz.2.a.sz.2.b.sz."/>
      <sheetName val="7.sz.mell."/>
      <sheetName val="8.sz.mell."/>
      <sheetName val="9. sz. mell"/>
      <sheetName val="10. sz. mell"/>
      <sheetName val="11. sz. mell"/>
      <sheetName val="12. sz. mell"/>
      <sheetName val="13. sz. mell"/>
      <sheetName val="14. sz. mell"/>
      <sheetName val="15 sz. mell"/>
      <sheetName val="16. sz. mell"/>
      <sheetName val="17. sz. mell"/>
      <sheetName val="18. sz. mell"/>
      <sheetName val="19. sz. mell"/>
      <sheetName val="20. sz. mell"/>
      <sheetName val="21. sz. mell"/>
      <sheetName val="22. sz. mell."/>
      <sheetName val="23. sz. mell."/>
    </sheetNames>
    <sheetDataSet>
      <sheetData sheetId="0">
        <row r="6">
          <cell r="A6" t="str">
            <v>2017. évi eredeti előirányzat BEVÉTELEK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Normal="100" workbookViewId="0">
      <selection activeCell="A5" sqref="A5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151</v>
      </c>
    </row>
    <row r="4" spans="1:2" x14ac:dyDescent="0.2">
      <c r="A4" s="123"/>
      <c r="B4" s="123"/>
    </row>
    <row r="5" spans="1:2" s="132" customFormat="1" ht="15.75" x14ac:dyDescent="0.25">
      <c r="A5" s="84" t="s">
        <v>561</v>
      </c>
      <c r="B5" s="131"/>
    </row>
    <row r="6" spans="1:2" x14ac:dyDescent="0.2">
      <c r="A6" s="123"/>
      <c r="B6" s="123"/>
    </row>
    <row r="7" spans="1:2" x14ac:dyDescent="0.2">
      <c r="A7" s="123" t="s">
        <v>548</v>
      </c>
      <c r="B7" s="123" t="s">
        <v>490</v>
      </c>
    </row>
    <row r="8" spans="1:2" x14ac:dyDescent="0.2">
      <c r="A8" s="123" t="s">
        <v>549</v>
      </c>
      <c r="B8" s="123" t="s">
        <v>491</v>
      </c>
    </row>
    <row r="9" spans="1:2" x14ac:dyDescent="0.2">
      <c r="A9" s="123" t="s">
        <v>550</v>
      </c>
      <c r="B9" s="123" t="s">
        <v>492</v>
      </c>
    </row>
    <row r="10" spans="1:2" x14ac:dyDescent="0.2">
      <c r="A10" s="123"/>
      <c r="B10" s="123"/>
    </row>
    <row r="11" spans="1:2" x14ac:dyDescent="0.2">
      <c r="A11" s="123"/>
      <c r="B11" s="123"/>
    </row>
    <row r="12" spans="1:2" s="132" customFormat="1" ht="15.75" x14ac:dyDescent="0.25">
      <c r="A12" s="84" t="str">
        <f>+CONCATENATE(LEFT(A5,4),". évi előirányzat KIADÁSOK")</f>
        <v>2016. évi előirányzat KIADÁSOK</v>
      </c>
      <c r="B12" s="131"/>
    </row>
    <row r="13" spans="1:2" x14ac:dyDescent="0.2">
      <c r="A13" s="123"/>
      <c r="B13" s="123"/>
    </row>
    <row r="14" spans="1:2" x14ac:dyDescent="0.2">
      <c r="A14" s="123" t="s">
        <v>551</v>
      </c>
      <c r="B14" s="123" t="s">
        <v>493</v>
      </c>
    </row>
    <row r="15" spans="1:2" x14ac:dyDescent="0.2">
      <c r="A15" s="123" t="s">
        <v>552</v>
      </c>
      <c r="B15" s="123" t="s">
        <v>494</v>
      </c>
    </row>
    <row r="16" spans="1:2" x14ac:dyDescent="0.2">
      <c r="A16" s="123" t="s">
        <v>553</v>
      </c>
      <c r="B16" s="123" t="s">
        <v>495</v>
      </c>
    </row>
  </sheetData>
  <sheetProtection sheet="1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zoomScale="120" zoomScaleNormal="120" workbookViewId="0">
      <selection activeCell="C2" sqref="C2"/>
    </sheetView>
  </sheetViews>
  <sheetFormatPr defaultRowHeight="15" x14ac:dyDescent="0.25"/>
  <cols>
    <col min="1" max="1" width="5.6640625" style="134" customWidth="1"/>
    <col min="2" max="2" width="66.83203125" style="134" customWidth="1"/>
    <col min="3" max="3" width="27" style="134" customWidth="1"/>
    <col min="4" max="16384" width="9.33203125" style="134"/>
  </cols>
  <sheetData>
    <row r="1" spans="1:4" ht="33" customHeight="1" x14ac:dyDescent="0.25">
      <c r="A1" s="728" t="str">
        <f>+CONCATENATE("Nyírpazony Nagyközség Önkormányzat ",CONCATENATE(LEFT(ÖSSZEFÜGGÉSEK!A5,4)+1,". évi adósságot keletkeztető fejlesztési céljai"))</f>
        <v>Nyírpazony Nagyközség Önkormányzat 2017. évi adósságot keletkeztető fejlesztési céljai</v>
      </c>
      <c r="B1" s="728"/>
      <c r="C1" s="728"/>
    </row>
    <row r="2" spans="1:4" ht="15.95" customHeight="1" thickBot="1" x14ac:dyDescent="0.3">
      <c r="A2" s="135"/>
      <c r="B2" s="135"/>
      <c r="C2" s="146" t="s">
        <v>566</v>
      </c>
      <c r="D2" s="141"/>
    </row>
    <row r="3" spans="1:4" ht="26.25" customHeight="1" thickBot="1" x14ac:dyDescent="0.3">
      <c r="A3" s="165" t="s">
        <v>17</v>
      </c>
      <c r="B3" s="166" t="s">
        <v>199</v>
      </c>
      <c r="C3" s="167" t="s">
        <v>225</v>
      </c>
    </row>
    <row r="4" spans="1:4" ht="15.75" thickBot="1" x14ac:dyDescent="0.3">
      <c r="A4" s="168"/>
      <c r="B4" s="459" t="s">
        <v>496</v>
      </c>
      <c r="C4" s="460" t="s">
        <v>497</v>
      </c>
    </row>
    <row r="5" spans="1:4" x14ac:dyDescent="0.25">
      <c r="A5" s="169" t="s">
        <v>19</v>
      </c>
      <c r="B5" s="549" t="s">
        <v>632</v>
      </c>
      <c r="C5" s="173">
        <v>18000000</v>
      </c>
    </row>
    <row r="6" spans="1:4" x14ac:dyDescent="0.25">
      <c r="A6" s="170" t="s">
        <v>20</v>
      </c>
      <c r="B6" s="550" t="s">
        <v>633</v>
      </c>
      <c r="C6" s="174">
        <v>1600200</v>
      </c>
    </row>
    <row r="7" spans="1:4" ht="15.75" thickBot="1" x14ac:dyDescent="0.3">
      <c r="A7" s="171" t="s">
        <v>21</v>
      </c>
      <c r="B7" s="550" t="s">
        <v>634</v>
      </c>
      <c r="C7" s="175">
        <v>1994497</v>
      </c>
    </row>
    <row r="8" spans="1:4" s="413" customFormat="1" ht="17.25" customHeight="1" thickBot="1" x14ac:dyDescent="0.25">
      <c r="A8" s="414" t="s">
        <v>22</v>
      </c>
      <c r="B8" s="118" t="s">
        <v>200</v>
      </c>
      <c r="C8" s="172">
        <f>SUM(C5:C7)</f>
        <v>21594697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...../2017.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zoomScaleNormal="100" workbookViewId="0">
      <selection activeCell="C3" sqref="C3"/>
    </sheetView>
  </sheetViews>
  <sheetFormatPr defaultRowHeight="12.75" x14ac:dyDescent="0.2"/>
  <cols>
    <col min="1" max="1" width="4.1640625" style="40" customWidth="1"/>
    <col min="2" max="2" width="47.1640625" style="41" customWidth="1"/>
    <col min="3" max="3" width="15.6640625" style="40" customWidth="1"/>
    <col min="4" max="4" width="16.33203125" style="40" customWidth="1"/>
    <col min="5" max="6" width="18" style="40" customWidth="1"/>
    <col min="7" max="7" width="16.6640625" style="40" customWidth="1"/>
    <col min="8" max="8" width="18.83203125" style="51" customWidth="1"/>
    <col min="9" max="9" width="5.6640625" style="40" customWidth="1"/>
    <col min="10" max="10" width="13.83203125" style="40" customWidth="1"/>
    <col min="11" max="16384" width="9.33203125" style="40"/>
  </cols>
  <sheetData>
    <row r="1" spans="1:9" ht="25.5" customHeight="1" x14ac:dyDescent="0.2">
      <c r="B1" s="740" t="s">
        <v>0</v>
      </c>
      <c r="C1" s="740"/>
      <c r="D1" s="740"/>
      <c r="E1" s="740"/>
      <c r="F1" s="740"/>
      <c r="G1" s="740"/>
      <c r="H1" s="740"/>
    </row>
    <row r="2" spans="1:9" ht="22.5" customHeight="1" thickBot="1" x14ac:dyDescent="0.25">
      <c r="A2" s="742" t="s">
        <v>697</v>
      </c>
      <c r="B2" s="176"/>
      <c r="C2" s="51"/>
      <c r="D2" s="51"/>
      <c r="E2" s="51"/>
      <c r="F2" s="51"/>
      <c r="G2" s="51"/>
      <c r="H2" s="146" t="s">
        <v>566</v>
      </c>
      <c r="I2" s="741" t="s">
        <v>683</v>
      </c>
    </row>
    <row r="3" spans="1:9" s="43" customFormat="1" ht="44.25" customHeight="1" thickBot="1" x14ac:dyDescent="0.25">
      <c r="A3" s="742"/>
      <c r="B3" s="177" t="s">
        <v>64</v>
      </c>
      <c r="C3" s="178" t="s">
        <v>65</v>
      </c>
      <c r="D3" s="178" t="s">
        <v>66</v>
      </c>
      <c r="E3" s="178" t="str">
        <f>+CONCATENATE("Felhasználás   ",LEFT(ÖSSZEFÜGGÉSEK!A5,4),". XII. 31-ig")</f>
        <v>Felhasználás   2016. XII. 31-ig</v>
      </c>
      <c r="F3" s="178" t="str">
        <f>+CONCATENATE(LEFT(ÖSSZEFÜGGÉSEK!A5,4)+1,". évi",CHAR(10),"eredeti előirányzat")</f>
        <v>2017. évi
eredeti előirányzat</v>
      </c>
      <c r="G3" s="178" t="str">
        <f>+CONCATENATE("1. sz. módosítás",CHAR(10),LEFT(ÖSSZEFÜGGÉSEK!A5,4)+1,".
(±)")</f>
        <v>1. sz. módosítás
2017.
(±)</v>
      </c>
      <c r="H3" s="48" t="str">
        <f>+CONCATENATE("Módosítás utáni",CHAR(10),LEFT(ÖSSZEFÜGGÉSEK!A5,4)+1,". VII. 25.")</f>
        <v>Módosítás utáni
2017. VII. 25.</v>
      </c>
      <c r="I3" s="741"/>
    </row>
    <row r="4" spans="1:9" s="51" customFormat="1" ht="12" customHeight="1" thickBot="1" x14ac:dyDescent="0.25">
      <c r="A4" s="742"/>
      <c r="B4" s="49" t="s">
        <v>496</v>
      </c>
      <c r="C4" s="50" t="s">
        <v>497</v>
      </c>
      <c r="D4" s="50" t="s">
        <v>498</v>
      </c>
      <c r="E4" s="50" t="s">
        <v>500</v>
      </c>
      <c r="F4" s="50" t="s">
        <v>499</v>
      </c>
      <c r="G4" s="50" t="s">
        <v>501</v>
      </c>
      <c r="H4" s="461" t="s">
        <v>674</v>
      </c>
      <c r="I4" s="741"/>
    </row>
    <row r="5" spans="1:9" ht="15.95" customHeight="1" x14ac:dyDescent="0.2">
      <c r="A5" s="742"/>
      <c r="B5" s="415" t="s">
        <v>675</v>
      </c>
      <c r="C5" s="25">
        <v>508000</v>
      </c>
      <c r="D5" s="416" t="s">
        <v>631</v>
      </c>
      <c r="E5" s="25"/>
      <c r="F5" s="25">
        <v>508000</v>
      </c>
      <c r="G5" s="25"/>
      <c r="H5" s="52">
        <f>F5+G5</f>
        <v>508000</v>
      </c>
      <c r="I5" s="741"/>
    </row>
    <row r="6" spans="1:9" ht="15.95" customHeight="1" x14ac:dyDescent="0.2">
      <c r="A6" s="742"/>
      <c r="B6" s="415" t="s">
        <v>676</v>
      </c>
      <c r="C6" s="25">
        <v>2000000</v>
      </c>
      <c r="D6" s="416" t="s">
        <v>631</v>
      </c>
      <c r="E6" s="25"/>
      <c r="F6" s="25">
        <v>2000000</v>
      </c>
      <c r="G6" s="25"/>
      <c r="H6" s="52">
        <f t="shared" ref="H6:H22" si="0">F6+G6</f>
        <v>2000000</v>
      </c>
      <c r="I6" s="741"/>
    </row>
    <row r="7" spans="1:9" ht="15.95" customHeight="1" x14ac:dyDescent="0.2">
      <c r="A7" s="742"/>
      <c r="B7" s="415" t="s">
        <v>677</v>
      </c>
      <c r="C7" s="25">
        <v>300000</v>
      </c>
      <c r="D7" s="416" t="s">
        <v>631</v>
      </c>
      <c r="E7" s="25"/>
      <c r="F7" s="25">
        <v>300000</v>
      </c>
      <c r="G7" s="25"/>
      <c r="H7" s="52">
        <f t="shared" si="0"/>
        <v>300000</v>
      </c>
      <c r="I7" s="741"/>
    </row>
    <row r="8" spans="1:9" ht="15.95" customHeight="1" x14ac:dyDescent="0.2">
      <c r="A8" s="742"/>
      <c r="B8" s="415" t="s">
        <v>635</v>
      </c>
      <c r="C8" s="25">
        <v>240000</v>
      </c>
      <c r="D8" s="416" t="s">
        <v>631</v>
      </c>
      <c r="E8" s="25"/>
      <c r="F8" s="25">
        <v>240000</v>
      </c>
      <c r="G8" s="25"/>
      <c r="H8" s="52">
        <f t="shared" si="0"/>
        <v>240000</v>
      </c>
      <c r="I8" s="741"/>
    </row>
    <row r="9" spans="1:9" ht="15.95" customHeight="1" x14ac:dyDescent="0.2">
      <c r="A9" s="742"/>
      <c r="B9" s="415" t="s">
        <v>636</v>
      </c>
      <c r="C9" s="25">
        <v>209550</v>
      </c>
      <c r="D9" s="416" t="s">
        <v>631</v>
      </c>
      <c r="E9" s="25"/>
      <c r="F9" s="25">
        <v>209550</v>
      </c>
      <c r="G9" s="25"/>
      <c r="H9" s="52">
        <f t="shared" si="0"/>
        <v>209550</v>
      </c>
      <c r="I9" s="741"/>
    </row>
    <row r="10" spans="1:9" ht="15.95" customHeight="1" x14ac:dyDescent="0.2">
      <c r="A10" s="742"/>
      <c r="B10" s="415" t="s">
        <v>637</v>
      </c>
      <c r="C10" s="25">
        <v>200000</v>
      </c>
      <c r="D10" s="416" t="s">
        <v>631</v>
      </c>
      <c r="E10" s="25"/>
      <c r="F10" s="25">
        <v>200000</v>
      </c>
      <c r="G10" s="25"/>
      <c r="H10" s="52">
        <f t="shared" si="0"/>
        <v>200000</v>
      </c>
      <c r="I10" s="741"/>
    </row>
    <row r="11" spans="1:9" ht="15.95" customHeight="1" x14ac:dyDescent="0.2">
      <c r="A11" s="742"/>
      <c r="B11" s="415" t="s">
        <v>638</v>
      </c>
      <c r="C11" s="25">
        <v>35560</v>
      </c>
      <c r="D11" s="416" t="s">
        <v>631</v>
      </c>
      <c r="E11" s="25"/>
      <c r="F11" s="25">
        <v>35560</v>
      </c>
      <c r="G11" s="25"/>
      <c r="H11" s="52">
        <f t="shared" si="0"/>
        <v>35560</v>
      </c>
      <c r="I11" s="741"/>
    </row>
    <row r="12" spans="1:9" ht="15.95" customHeight="1" x14ac:dyDescent="0.2">
      <c r="A12" s="742"/>
      <c r="B12" s="415" t="s">
        <v>639</v>
      </c>
      <c r="C12" s="25">
        <v>906336</v>
      </c>
      <c r="D12" s="416" t="s">
        <v>631</v>
      </c>
      <c r="E12" s="25"/>
      <c r="F12" s="25">
        <v>906336</v>
      </c>
      <c r="G12" s="25"/>
      <c r="H12" s="52">
        <f t="shared" si="0"/>
        <v>906336</v>
      </c>
      <c r="I12" s="741"/>
    </row>
    <row r="13" spans="1:9" ht="15.95" customHeight="1" x14ac:dyDescent="0.2">
      <c r="A13" s="742"/>
      <c r="B13" s="415" t="s">
        <v>678</v>
      </c>
      <c r="C13" s="25">
        <v>4000000</v>
      </c>
      <c r="D13" s="416" t="s">
        <v>631</v>
      </c>
      <c r="E13" s="25"/>
      <c r="F13" s="25"/>
      <c r="G13" s="25">
        <v>4000000</v>
      </c>
      <c r="H13" s="52">
        <f t="shared" si="0"/>
        <v>4000000</v>
      </c>
      <c r="I13" s="741"/>
    </row>
    <row r="14" spans="1:9" ht="15.95" customHeight="1" x14ac:dyDescent="0.2">
      <c r="A14" s="742"/>
      <c r="B14" s="620" t="s">
        <v>679</v>
      </c>
      <c r="C14" s="25">
        <v>120781927</v>
      </c>
      <c r="D14" s="416" t="s">
        <v>680</v>
      </c>
      <c r="E14" s="25"/>
      <c r="F14" s="25"/>
      <c r="G14" s="25">
        <v>120781927</v>
      </c>
      <c r="H14" s="52">
        <f t="shared" si="0"/>
        <v>120781927</v>
      </c>
      <c r="I14" s="741"/>
    </row>
    <row r="15" spans="1:9" ht="15.95" customHeight="1" x14ac:dyDescent="0.2">
      <c r="A15" s="742"/>
      <c r="B15" s="620" t="s">
        <v>681</v>
      </c>
      <c r="C15" s="25">
        <v>900000</v>
      </c>
      <c r="D15" s="416" t="s">
        <v>628</v>
      </c>
      <c r="E15" s="25"/>
      <c r="F15" s="25"/>
      <c r="G15" s="25">
        <v>900000</v>
      </c>
      <c r="H15" s="52">
        <f t="shared" si="0"/>
        <v>900000</v>
      </c>
      <c r="I15" s="741"/>
    </row>
    <row r="16" spans="1:9" ht="15.95" customHeight="1" x14ac:dyDescent="0.2">
      <c r="A16" s="742"/>
      <c r="B16" s="415" t="s">
        <v>682</v>
      </c>
      <c r="C16" s="25">
        <v>2924175</v>
      </c>
      <c r="D16" s="416" t="s">
        <v>628</v>
      </c>
      <c r="E16" s="25"/>
      <c r="F16" s="25"/>
      <c r="G16" s="25">
        <v>2924175</v>
      </c>
      <c r="H16" s="52">
        <f t="shared" si="0"/>
        <v>2924175</v>
      </c>
      <c r="I16" s="741"/>
    </row>
    <row r="17" spans="1:9" ht="15.95" customHeight="1" x14ac:dyDescent="0.2">
      <c r="A17" s="742"/>
      <c r="B17" s="415"/>
      <c r="C17" s="25"/>
      <c r="D17" s="416"/>
      <c r="E17" s="25"/>
      <c r="F17" s="25"/>
      <c r="G17" s="25"/>
      <c r="H17" s="52">
        <f t="shared" si="0"/>
        <v>0</v>
      </c>
      <c r="I17" s="741"/>
    </row>
    <row r="18" spans="1:9" ht="15.95" customHeight="1" x14ac:dyDescent="0.2">
      <c r="A18" s="742"/>
      <c r="B18" s="415"/>
      <c r="C18" s="25"/>
      <c r="D18" s="416"/>
      <c r="E18" s="25"/>
      <c r="F18" s="25"/>
      <c r="G18" s="25"/>
      <c r="H18" s="52">
        <f t="shared" si="0"/>
        <v>0</v>
      </c>
      <c r="I18" s="741"/>
    </row>
    <row r="19" spans="1:9" ht="15.95" customHeight="1" x14ac:dyDescent="0.2">
      <c r="A19" s="742"/>
      <c r="B19" s="415"/>
      <c r="C19" s="25"/>
      <c r="D19" s="416"/>
      <c r="E19" s="25"/>
      <c r="F19" s="25"/>
      <c r="G19" s="25"/>
      <c r="H19" s="52">
        <f t="shared" si="0"/>
        <v>0</v>
      </c>
      <c r="I19" s="741"/>
    </row>
    <row r="20" spans="1:9" ht="15.95" customHeight="1" x14ac:dyDescent="0.2">
      <c r="A20" s="742"/>
      <c r="B20" s="415"/>
      <c r="C20" s="25"/>
      <c r="D20" s="416"/>
      <c r="E20" s="25"/>
      <c r="F20" s="25"/>
      <c r="G20" s="25"/>
      <c r="H20" s="52">
        <f t="shared" si="0"/>
        <v>0</v>
      </c>
      <c r="I20" s="741"/>
    </row>
    <row r="21" spans="1:9" ht="15.95" customHeight="1" x14ac:dyDescent="0.2">
      <c r="A21" s="742"/>
      <c r="B21" s="415"/>
      <c r="C21" s="25"/>
      <c r="D21" s="416"/>
      <c r="E21" s="25"/>
      <c r="F21" s="25"/>
      <c r="G21" s="25"/>
      <c r="H21" s="52">
        <f t="shared" si="0"/>
        <v>0</v>
      </c>
      <c r="I21" s="741"/>
    </row>
    <row r="22" spans="1:9" ht="15.95" customHeight="1" thickBot="1" x14ac:dyDescent="0.25">
      <c r="A22" s="742"/>
      <c r="B22" s="53"/>
      <c r="C22" s="26"/>
      <c r="D22" s="417"/>
      <c r="E22" s="26"/>
      <c r="F22" s="26"/>
      <c r="G22" s="26"/>
      <c r="H22" s="54">
        <f t="shared" si="0"/>
        <v>0</v>
      </c>
      <c r="I22" s="741"/>
    </row>
    <row r="23" spans="1:9" s="57" customFormat="1" ht="18" customHeight="1" thickBot="1" x14ac:dyDescent="0.25">
      <c r="A23" s="742"/>
      <c r="B23" s="179" t="s">
        <v>63</v>
      </c>
      <c r="C23" s="55">
        <f>SUM(C5:C22)</f>
        <v>133005548</v>
      </c>
      <c r="D23" s="110"/>
      <c r="E23" s="55">
        <f>SUM(E5:E22)</f>
        <v>0</v>
      </c>
      <c r="F23" s="55">
        <f>SUM(F5:F22)</f>
        <v>4399446</v>
      </c>
      <c r="G23" s="55">
        <f>SUM(G5:G22)</f>
        <v>128606102</v>
      </c>
      <c r="H23" s="56">
        <f>SUM(H5:H22)</f>
        <v>133005548</v>
      </c>
      <c r="I23" s="741"/>
    </row>
  </sheetData>
  <mergeCells count="3">
    <mergeCell ref="B1:H1"/>
    <mergeCell ref="I2:I23"/>
    <mergeCell ref="A2:A23"/>
  </mergeCells>
  <printOptions horizontalCentered="1"/>
  <pageMargins left="0.78740157480314965" right="0.78740157480314965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4"/>
  <sheetViews>
    <sheetView zoomScaleNormal="100" workbookViewId="0">
      <selection activeCell="H4" sqref="H4"/>
    </sheetView>
  </sheetViews>
  <sheetFormatPr defaultRowHeight="12.75" x14ac:dyDescent="0.2"/>
  <cols>
    <col min="1" max="1" width="4.33203125" style="40" customWidth="1"/>
    <col min="2" max="2" width="54.1640625" style="41" customWidth="1"/>
    <col min="3" max="3" width="15.6640625" style="40" customWidth="1"/>
    <col min="4" max="4" width="16.33203125" style="40" customWidth="1"/>
    <col min="5" max="6" width="18" style="40" customWidth="1"/>
    <col min="7" max="7" width="16.6640625" style="40" customWidth="1"/>
    <col min="8" max="8" width="18.83203125" style="40" customWidth="1"/>
    <col min="9" max="9" width="4.33203125" style="40" customWidth="1"/>
    <col min="10" max="10" width="13.83203125" style="40" customWidth="1"/>
    <col min="11" max="16384" width="9.33203125" style="40"/>
  </cols>
  <sheetData>
    <row r="1" spans="1:9" ht="24.75" customHeight="1" x14ac:dyDescent="0.2">
      <c r="B1" s="740" t="s">
        <v>1</v>
      </c>
      <c r="C1" s="740"/>
      <c r="D1" s="740"/>
      <c r="E1" s="740"/>
      <c r="F1" s="740"/>
      <c r="G1" s="740"/>
      <c r="H1" s="740"/>
    </row>
    <row r="2" spans="1:9" ht="23.25" customHeight="1" thickBot="1" x14ac:dyDescent="0.25">
      <c r="A2" s="741" t="s">
        <v>698</v>
      </c>
      <c r="B2" s="176"/>
      <c r="C2" s="51"/>
      <c r="D2" s="51"/>
      <c r="E2" s="51"/>
      <c r="F2" s="51"/>
      <c r="G2" s="51"/>
      <c r="H2" s="146" t="s">
        <v>566</v>
      </c>
      <c r="I2" s="741" t="s">
        <v>686</v>
      </c>
    </row>
    <row r="3" spans="1:9" s="43" customFormat="1" ht="48.75" customHeight="1" thickBot="1" x14ac:dyDescent="0.25">
      <c r="A3" s="741"/>
      <c r="B3" s="177" t="s">
        <v>67</v>
      </c>
      <c r="C3" s="178" t="s">
        <v>65</v>
      </c>
      <c r="D3" s="178" t="s">
        <v>66</v>
      </c>
      <c r="E3" s="178" t="str">
        <f>+CONCATENATE("Felhasználás   ",LEFT([1]ÖSSZEFÜGGÉSEK!A6,4)-1,". XII. 31-ig")</f>
        <v>Felhasználás   2016. XII. 31-ig</v>
      </c>
      <c r="F3" s="178" t="str">
        <f>+CONCATENATE(LEFT(ÖSSZEFÜGGÉSEK!A5,4)+1,". évi",CHAR(10),"eredeti előirányzat")</f>
        <v>2017. évi
eredeti előirányzat</v>
      </c>
      <c r="G3" s="178" t="str">
        <f>+CONCATENATE("1. sz. módosítás",CHAR(10),LEFT(ÖSSZEFÜGGÉSEK!A5,4)+1,".
(±)")</f>
        <v>1. sz. módosítás
2017.
(±)</v>
      </c>
      <c r="H3" s="48" t="str">
        <f>+CONCATENATE("Módosítás utáni",CHAR(10),LEFT(ÖSSZEFÜGGÉSEK!A5,4)+1,". VII. 25.")</f>
        <v>Módosítás utáni
2017. VII. 25.</v>
      </c>
      <c r="I3" s="741"/>
    </row>
    <row r="4" spans="1:9" s="51" customFormat="1" ht="15" customHeight="1" thickBot="1" x14ac:dyDescent="0.25">
      <c r="A4" s="741"/>
      <c r="B4" s="49" t="s">
        <v>496</v>
      </c>
      <c r="C4" s="50" t="s">
        <v>497</v>
      </c>
      <c r="D4" s="50" t="s">
        <v>498</v>
      </c>
      <c r="E4" s="50" t="s">
        <v>500</v>
      </c>
      <c r="F4" s="50" t="s">
        <v>499</v>
      </c>
      <c r="G4" s="50" t="s">
        <v>501</v>
      </c>
      <c r="H4" s="461" t="s">
        <v>674</v>
      </c>
      <c r="I4" s="741"/>
    </row>
    <row r="5" spans="1:9" ht="15.95" customHeight="1" x14ac:dyDescent="0.2">
      <c r="A5" s="741"/>
      <c r="B5" s="58" t="s">
        <v>684</v>
      </c>
      <c r="C5" s="59">
        <v>18000000</v>
      </c>
      <c r="D5" s="418" t="s">
        <v>628</v>
      </c>
      <c r="E5" s="59"/>
      <c r="F5" s="59">
        <v>18000000</v>
      </c>
      <c r="G5" s="59"/>
      <c r="H5" s="60">
        <f>F5+G5</f>
        <v>18000000</v>
      </c>
      <c r="I5" s="741"/>
    </row>
    <row r="6" spans="1:9" ht="15.95" customHeight="1" x14ac:dyDescent="0.2">
      <c r="A6" s="741"/>
      <c r="B6" s="58" t="s">
        <v>685</v>
      </c>
      <c r="C6" s="59">
        <v>1600200</v>
      </c>
      <c r="D6" s="418" t="s">
        <v>628</v>
      </c>
      <c r="E6" s="59"/>
      <c r="F6" s="59">
        <v>1600200</v>
      </c>
      <c r="G6" s="59"/>
      <c r="H6" s="60">
        <f t="shared" ref="H6:H23" si="0">F6+G6</f>
        <v>1600200</v>
      </c>
      <c r="I6" s="741"/>
    </row>
    <row r="7" spans="1:9" ht="15.95" customHeight="1" x14ac:dyDescent="0.2">
      <c r="A7" s="741"/>
      <c r="B7" s="58" t="s">
        <v>634</v>
      </c>
      <c r="C7" s="59">
        <v>1994496</v>
      </c>
      <c r="D7" s="418" t="s">
        <v>628</v>
      </c>
      <c r="E7" s="59"/>
      <c r="F7" s="59">
        <v>1994496</v>
      </c>
      <c r="G7" s="59">
        <v>-1994496</v>
      </c>
      <c r="H7" s="60">
        <f t="shared" si="0"/>
        <v>0</v>
      </c>
      <c r="I7" s="741"/>
    </row>
    <row r="8" spans="1:9" ht="15.95" customHeight="1" x14ac:dyDescent="0.2">
      <c r="A8" s="741"/>
      <c r="B8" s="620" t="s">
        <v>679</v>
      </c>
      <c r="C8" s="621">
        <v>24280383</v>
      </c>
      <c r="D8" s="418" t="s">
        <v>680</v>
      </c>
      <c r="E8" s="59"/>
      <c r="F8" s="59"/>
      <c r="G8" s="59">
        <v>24280383</v>
      </c>
      <c r="H8" s="60">
        <f t="shared" si="0"/>
        <v>24280383</v>
      </c>
      <c r="I8" s="741"/>
    </row>
    <row r="9" spans="1:9" ht="15.95" customHeight="1" x14ac:dyDescent="0.2">
      <c r="A9" s="741"/>
      <c r="B9" s="58"/>
      <c r="C9" s="59"/>
      <c r="D9" s="418"/>
      <c r="E9" s="59"/>
      <c r="F9" s="59"/>
      <c r="G9" s="59"/>
      <c r="H9" s="60">
        <f t="shared" si="0"/>
        <v>0</v>
      </c>
      <c r="I9" s="741"/>
    </row>
    <row r="10" spans="1:9" ht="15.95" customHeight="1" x14ac:dyDescent="0.2">
      <c r="A10" s="741"/>
      <c r="B10" s="58"/>
      <c r="C10" s="59"/>
      <c r="D10" s="418"/>
      <c r="E10" s="59"/>
      <c r="F10" s="59"/>
      <c r="G10" s="59"/>
      <c r="H10" s="60">
        <f t="shared" si="0"/>
        <v>0</v>
      </c>
      <c r="I10" s="741"/>
    </row>
    <row r="11" spans="1:9" ht="15.95" customHeight="1" x14ac:dyDescent="0.2">
      <c r="A11" s="741"/>
      <c r="B11" s="58"/>
      <c r="C11" s="59"/>
      <c r="D11" s="418"/>
      <c r="E11" s="59"/>
      <c r="F11" s="59"/>
      <c r="G11" s="59"/>
      <c r="H11" s="60">
        <f t="shared" si="0"/>
        <v>0</v>
      </c>
      <c r="I11" s="741"/>
    </row>
    <row r="12" spans="1:9" ht="15.95" customHeight="1" x14ac:dyDescent="0.2">
      <c r="A12" s="741"/>
      <c r="B12" s="58"/>
      <c r="C12" s="59"/>
      <c r="D12" s="418"/>
      <c r="E12" s="59"/>
      <c r="F12" s="59"/>
      <c r="G12" s="59"/>
      <c r="H12" s="60">
        <f t="shared" si="0"/>
        <v>0</v>
      </c>
      <c r="I12" s="741"/>
    </row>
    <row r="13" spans="1:9" ht="15.95" customHeight="1" x14ac:dyDescent="0.2">
      <c r="A13" s="741"/>
      <c r="B13" s="58"/>
      <c r="C13" s="59"/>
      <c r="D13" s="418"/>
      <c r="E13" s="59"/>
      <c r="F13" s="59"/>
      <c r="G13" s="59"/>
      <c r="H13" s="60">
        <f t="shared" si="0"/>
        <v>0</v>
      </c>
      <c r="I13" s="741"/>
    </row>
    <row r="14" spans="1:9" ht="15.95" customHeight="1" x14ac:dyDescent="0.2">
      <c r="A14" s="741"/>
      <c r="B14" s="58"/>
      <c r="C14" s="59"/>
      <c r="D14" s="418"/>
      <c r="E14" s="59"/>
      <c r="F14" s="59"/>
      <c r="G14" s="59"/>
      <c r="H14" s="60">
        <f t="shared" si="0"/>
        <v>0</v>
      </c>
      <c r="I14" s="741"/>
    </row>
    <row r="15" spans="1:9" ht="15.95" customHeight="1" x14ac:dyDescent="0.2">
      <c r="A15" s="741"/>
      <c r="B15" s="58"/>
      <c r="C15" s="59"/>
      <c r="D15" s="418"/>
      <c r="E15" s="59"/>
      <c r="F15" s="59"/>
      <c r="G15" s="59"/>
      <c r="H15" s="60">
        <f t="shared" si="0"/>
        <v>0</v>
      </c>
      <c r="I15" s="741"/>
    </row>
    <row r="16" spans="1:9" ht="15.95" customHeight="1" x14ac:dyDescent="0.2">
      <c r="A16" s="741"/>
      <c r="B16" s="58"/>
      <c r="C16" s="59"/>
      <c r="D16" s="418"/>
      <c r="E16" s="59"/>
      <c r="F16" s="59"/>
      <c r="G16" s="59"/>
      <c r="H16" s="60">
        <f t="shared" si="0"/>
        <v>0</v>
      </c>
      <c r="I16" s="741"/>
    </row>
    <row r="17" spans="1:9" ht="15.95" customHeight="1" x14ac:dyDescent="0.2">
      <c r="A17" s="741"/>
      <c r="B17" s="58"/>
      <c r="C17" s="59"/>
      <c r="D17" s="418"/>
      <c r="E17" s="59"/>
      <c r="F17" s="59"/>
      <c r="G17" s="59"/>
      <c r="H17" s="60">
        <f t="shared" si="0"/>
        <v>0</v>
      </c>
      <c r="I17" s="741"/>
    </row>
    <row r="18" spans="1:9" ht="15.95" customHeight="1" x14ac:dyDescent="0.2">
      <c r="A18" s="741"/>
      <c r="B18" s="58"/>
      <c r="C18" s="59"/>
      <c r="D18" s="418"/>
      <c r="E18" s="59"/>
      <c r="F18" s="59"/>
      <c r="G18" s="59"/>
      <c r="H18" s="60">
        <f t="shared" si="0"/>
        <v>0</v>
      </c>
      <c r="I18" s="741"/>
    </row>
    <row r="19" spans="1:9" ht="15.95" customHeight="1" x14ac:dyDescent="0.2">
      <c r="A19" s="741"/>
      <c r="B19" s="58"/>
      <c r="C19" s="59"/>
      <c r="D19" s="418"/>
      <c r="E19" s="59"/>
      <c r="F19" s="59"/>
      <c r="G19" s="59"/>
      <c r="H19" s="60">
        <f t="shared" si="0"/>
        <v>0</v>
      </c>
      <c r="I19" s="741"/>
    </row>
    <row r="20" spans="1:9" ht="15.95" customHeight="1" x14ac:dyDescent="0.2">
      <c r="A20" s="741"/>
      <c r="B20" s="58"/>
      <c r="C20" s="59"/>
      <c r="D20" s="418"/>
      <c r="E20" s="59"/>
      <c r="F20" s="59"/>
      <c r="G20" s="59"/>
      <c r="H20" s="60">
        <f t="shared" si="0"/>
        <v>0</v>
      </c>
      <c r="I20" s="741"/>
    </row>
    <row r="21" spans="1:9" ht="15.95" customHeight="1" x14ac:dyDescent="0.2">
      <c r="A21" s="741"/>
      <c r="B21" s="58"/>
      <c r="C21" s="59"/>
      <c r="D21" s="418"/>
      <c r="E21" s="59"/>
      <c r="F21" s="59"/>
      <c r="G21" s="59"/>
      <c r="H21" s="60">
        <f t="shared" si="0"/>
        <v>0</v>
      </c>
      <c r="I21" s="741"/>
    </row>
    <row r="22" spans="1:9" ht="15.95" customHeight="1" x14ac:dyDescent="0.2">
      <c r="A22" s="741"/>
      <c r="B22" s="58"/>
      <c r="C22" s="59"/>
      <c r="D22" s="418"/>
      <c r="E22" s="59"/>
      <c r="F22" s="59"/>
      <c r="G22" s="59"/>
      <c r="H22" s="60">
        <f t="shared" si="0"/>
        <v>0</v>
      </c>
      <c r="I22" s="741"/>
    </row>
    <row r="23" spans="1:9" ht="15.95" customHeight="1" thickBot="1" x14ac:dyDescent="0.25">
      <c r="A23" s="741"/>
      <c r="B23" s="61"/>
      <c r="C23" s="62"/>
      <c r="D23" s="419"/>
      <c r="E23" s="62"/>
      <c r="F23" s="62"/>
      <c r="G23" s="62"/>
      <c r="H23" s="63">
        <f t="shared" si="0"/>
        <v>0</v>
      </c>
      <c r="I23" s="741"/>
    </row>
    <row r="24" spans="1:9" s="57" customFormat="1" ht="18" customHeight="1" thickBot="1" x14ac:dyDescent="0.25">
      <c r="A24" s="741"/>
      <c r="B24" s="179" t="s">
        <v>63</v>
      </c>
      <c r="C24" s="180">
        <f>SUM(C5:C23)</f>
        <v>45875079</v>
      </c>
      <c r="D24" s="111"/>
      <c r="E24" s="180">
        <f>SUM(E5:E23)</f>
        <v>0</v>
      </c>
      <c r="F24" s="180"/>
      <c r="G24" s="180">
        <f>SUM(G5:G23)</f>
        <v>22285887</v>
      </c>
      <c r="H24" s="64">
        <f>SUM(H5:H23)</f>
        <v>43880583</v>
      </c>
      <c r="I24" s="741"/>
    </row>
  </sheetData>
  <mergeCells count="3">
    <mergeCell ref="B1:H1"/>
    <mergeCell ref="I2:I24"/>
    <mergeCell ref="A2:A2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86" orientation="landscape" horizontalDpi="300" verticalDpi="300" r:id="rId1"/>
  <headerFooter alignWithMargins="0">
    <oddHeader xml:space="preserve">&amp;R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zoomScaleNormal="100" workbookViewId="0">
      <selection activeCell="D4" sqref="D4"/>
    </sheetView>
  </sheetViews>
  <sheetFormatPr defaultRowHeight="12.75" x14ac:dyDescent="0.2"/>
  <cols>
    <col min="1" max="1" width="38.6640625" style="45" customWidth="1"/>
    <col min="2" max="5" width="13.83203125" style="45" customWidth="1"/>
    <col min="6" max="16384" width="9.33203125" style="45"/>
  </cols>
  <sheetData>
    <row r="1" spans="1:5" x14ac:dyDescent="0.2">
      <c r="A1" s="202"/>
      <c r="B1" s="202"/>
      <c r="C1" s="202"/>
      <c r="D1" s="202"/>
      <c r="E1" s="202"/>
    </row>
    <row r="2" spans="1:5" ht="15.75" x14ac:dyDescent="0.25">
      <c r="A2" s="203" t="s">
        <v>138</v>
      </c>
      <c r="B2" s="752" t="s">
        <v>626</v>
      </c>
      <c r="C2" s="752"/>
      <c r="D2" s="752"/>
      <c r="E2" s="752"/>
    </row>
    <row r="3" spans="1:5" ht="14.25" thickBot="1" x14ac:dyDescent="0.3">
      <c r="A3" s="202"/>
      <c r="B3" s="202"/>
      <c r="C3" s="202"/>
      <c r="D3" s="753" t="s">
        <v>571</v>
      </c>
      <c r="E3" s="753"/>
    </row>
    <row r="4" spans="1:5" ht="15" customHeight="1" thickBot="1" x14ac:dyDescent="0.25">
      <c r="A4" s="204" t="s">
        <v>131</v>
      </c>
      <c r="B4" s="205" t="str">
        <f>CONCATENATE((LEFT(ÖSSZEFÜGGÉSEK!A5,4))+1,".")</f>
        <v>2017.</v>
      </c>
      <c r="C4" s="205" t="str">
        <f>CONCATENATE((LEFT(ÖSSZEFÜGGÉSEK!A5,4))+2,".")</f>
        <v>2018.</v>
      </c>
      <c r="D4" s="205" t="str">
        <f>CONCATENATE((LEFT(ÖSSZEFÜGGÉSEK!A5,4))+2,". után")</f>
        <v>2018. után</v>
      </c>
      <c r="E4" s="206" t="s">
        <v>52</v>
      </c>
    </row>
    <row r="5" spans="1:5" x14ac:dyDescent="0.2">
      <c r="A5" s="207" t="s">
        <v>132</v>
      </c>
      <c r="B5" s="85"/>
      <c r="C5" s="85"/>
      <c r="D5" s="85"/>
      <c r="E5" s="208">
        <f t="shared" ref="E5:E11" si="0">SUM(B5:D5)</f>
        <v>0</v>
      </c>
    </row>
    <row r="6" spans="1:5" x14ac:dyDescent="0.2">
      <c r="A6" s="209" t="s">
        <v>145</v>
      </c>
      <c r="B6" s="86"/>
      <c r="C6" s="86"/>
      <c r="D6" s="86"/>
      <c r="E6" s="210">
        <f t="shared" si="0"/>
        <v>0</v>
      </c>
    </row>
    <row r="7" spans="1:5" x14ac:dyDescent="0.2">
      <c r="A7" s="211" t="s">
        <v>133</v>
      </c>
      <c r="B7" s="87"/>
      <c r="C7" s="87"/>
      <c r="D7" s="87"/>
      <c r="E7" s="212">
        <f t="shared" si="0"/>
        <v>0</v>
      </c>
    </row>
    <row r="8" spans="1:5" x14ac:dyDescent="0.2">
      <c r="A8" s="211" t="s">
        <v>147</v>
      </c>
      <c r="B8" s="87"/>
      <c r="C8" s="87"/>
      <c r="D8" s="87"/>
      <c r="E8" s="212">
        <f t="shared" si="0"/>
        <v>0</v>
      </c>
    </row>
    <row r="9" spans="1:5" x14ac:dyDescent="0.2">
      <c r="A9" s="211" t="s">
        <v>134</v>
      </c>
      <c r="B9" s="87"/>
      <c r="C9" s="87"/>
      <c r="D9" s="87"/>
      <c r="E9" s="212">
        <f t="shared" si="0"/>
        <v>0</v>
      </c>
    </row>
    <row r="10" spans="1:5" x14ac:dyDescent="0.2">
      <c r="A10" s="211" t="s">
        <v>135</v>
      </c>
      <c r="B10" s="87"/>
      <c r="C10" s="87"/>
      <c r="D10" s="87"/>
      <c r="E10" s="212">
        <f t="shared" si="0"/>
        <v>0</v>
      </c>
    </row>
    <row r="11" spans="1:5" ht="13.5" thickBot="1" x14ac:dyDescent="0.25">
      <c r="A11" s="88"/>
      <c r="B11" s="89"/>
      <c r="C11" s="89"/>
      <c r="D11" s="89"/>
      <c r="E11" s="212">
        <f t="shared" si="0"/>
        <v>0</v>
      </c>
    </row>
    <row r="12" spans="1:5" ht="13.5" thickBot="1" x14ac:dyDescent="0.25">
      <c r="A12" s="213" t="s">
        <v>137</v>
      </c>
      <c r="B12" s="214">
        <f>B5+SUM(B7:B11)</f>
        <v>0</v>
      </c>
      <c r="C12" s="214">
        <f>C5+SUM(C7:C11)</f>
        <v>0</v>
      </c>
      <c r="D12" s="214">
        <f>D5+SUM(D7:D11)</f>
        <v>0</v>
      </c>
      <c r="E12" s="215">
        <f>E5+SUM(E7:E11)</f>
        <v>0</v>
      </c>
    </row>
    <row r="13" spans="1:5" ht="13.5" thickBot="1" x14ac:dyDescent="0.25">
      <c r="A13" s="47"/>
      <c r="B13" s="47"/>
      <c r="C13" s="47"/>
      <c r="D13" s="47"/>
      <c r="E13" s="47"/>
    </row>
    <row r="14" spans="1:5" ht="15" customHeight="1" thickBot="1" x14ac:dyDescent="0.25">
      <c r="A14" s="204" t="s">
        <v>136</v>
      </c>
      <c r="B14" s="205" t="str">
        <f>+B4</f>
        <v>2017.</v>
      </c>
      <c r="C14" s="205" t="str">
        <f>+C4</f>
        <v>2018.</v>
      </c>
      <c r="D14" s="205" t="str">
        <f>+D4</f>
        <v>2018. után</v>
      </c>
      <c r="E14" s="206" t="s">
        <v>52</v>
      </c>
    </row>
    <row r="15" spans="1:5" x14ac:dyDescent="0.2">
      <c r="A15" s="207" t="s">
        <v>141</v>
      </c>
      <c r="B15" s="85"/>
      <c r="C15" s="85"/>
      <c r="D15" s="85"/>
      <c r="E15" s="208">
        <f t="shared" ref="E15:E21" si="1">SUM(B15:D15)</f>
        <v>0</v>
      </c>
    </row>
    <row r="16" spans="1:5" x14ac:dyDescent="0.2">
      <c r="A16" s="216" t="s">
        <v>142</v>
      </c>
      <c r="B16" s="87"/>
      <c r="C16" s="87"/>
      <c r="D16" s="87"/>
      <c r="E16" s="212">
        <f t="shared" si="1"/>
        <v>0</v>
      </c>
    </row>
    <row r="17" spans="1:5" x14ac:dyDescent="0.2">
      <c r="A17" s="211" t="s">
        <v>143</v>
      </c>
      <c r="B17" s="87"/>
      <c r="C17" s="87"/>
      <c r="D17" s="87"/>
      <c r="E17" s="212">
        <f t="shared" si="1"/>
        <v>0</v>
      </c>
    </row>
    <row r="18" spans="1:5" x14ac:dyDescent="0.2">
      <c r="A18" s="211" t="s">
        <v>144</v>
      </c>
      <c r="B18" s="87"/>
      <c r="C18" s="87"/>
      <c r="D18" s="87"/>
      <c r="E18" s="212">
        <f t="shared" si="1"/>
        <v>0</v>
      </c>
    </row>
    <row r="19" spans="1:5" x14ac:dyDescent="0.2">
      <c r="A19" s="90"/>
      <c r="B19" s="87"/>
      <c r="C19" s="87"/>
      <c r="D19" s="87"/>
      <c r="E19" s="212">
        <f t="shared" si="1"/>
        <v>0</v>
      </c>
    </row>
    <row r="20" spans="1:5" x14ac:dyDescent="0.2">
      <c r="A20" s="90"/>
      <c r="B20" s="87"/>
      <c r="C20" s="87"/>
      <c r="D20" s="87"/>
      <c r="E20" s="212">
        <f t="shared" si="1"/>
        <v>0</v>
      </c>
    </row>
    <row r="21" spans="1:5" ht="13.5" thickBot="1" x14ac:dyDescent="0.25">
      <c r="A21" s="88"/>
      <c r="B21" s="89"/>
      <c r="C21" s="89"/>
      <c r="D21" s="89"/>
      <c r="E21" s="212">
        <f t="shared" si="1"/>
        <v>0</v>
      </c>
    </row>
    <row r="22" spans="1:5" ht="13.5" thickBot="1" x14ac:dyDescent="0.25">
      <c r="A22" s="213" t="s">
        <v>54</v>
      </c>
      <c r="B22" s="214">
        <f>SUM(B15:B21)</f>
        <v>0</v>
      </c>
      <c r="C22" s="214">
        <f>SUM(C15:C21)</f>
        <v>0</v>
      </c>
      <c r="D22" s="214">
        <f>SUM(D15:D21)</f>
        <v>0</v>
      </c>
      <c r="E22" s="215">
        <f>SUM(E15:E21)</f>
        <v>0</v>
      </c>
    </row>
    <row r="23" spans="1:5" x14ac:dyDescent="0.2">
      <c r="A23" s="202"/>
      <c r="B23" s="202"/>
      <c r="C23" s="202"/>
      <c r="D23" s="202"/>
      <c r="E23" s="202"/>
    </row>
    <row r="24" spans="1:5" x14ac:dyDescent="0.2">
      <c r="A24" s="202"/>
      <c r="B24" s="202"/>
      <c r="C24" s="202"/>
      <c r="D24" s="202"/>
      <c r="E24" s="202"/>
    </row>
    <row r="25" spans="1:5" ht="15.75" x14ac:dyDescent="0.25">
      <c r="A25" s="203" t="s">
        <v>138</v>
      </c>
      <c r="B25" s="752"/>
      <c r="C25" s="752"/>
      <c r="D25" s="752"/>
      <c r="E25" s="752"/>
    </row>
    <row r="26" spans="1:5" ht="14.25" thickBot="1" x14ac:dyDescent="0.3">
      <c r="A26" s="202"/>
      <c r="B26" s="202"/>
      <c r="C26" s="202"/>
      <c r="D26" s="753" t="s">
        <v>571</v>
      </c>
      <c r="E26" s="753"/>
    </row>
    <row r="27" spans="1:5" ht="13.5" thickBot="1" x14ac:dyDescent="0.25">
      <c r="A27" s="204" t="s">
        <v>131</v>
      </c>
      <c r="B27" s="205" t="str">
        <f>+B14</f>
        <v>2017.</v>
      </c>
      <c r="C27" s="205" t="str">
        <f>+C14</f>
        <v>2018.</v>
      </c>
      <c r="D27" s="205" t="str">
        <f>+D14</f>
        <v>2018. után</v>
      </c>
      <c r="E27" s="206" t="s">
        <v>52</v>
      </c>
    </row>
    <row r="28" spans="1:5" x14ac:dyDescent="0.2">
      <c r="A28" s="207" t="s">
        <v>132</v>
      </c>
      <c r="B28" s="85"/>
      <c r="C28" s="85"/>
      <c r="D28" s="85"/>
      <c r="E28" s="208">
        <f t="shared" ref="E28:E34" si="2">SUM(B28:D28)</f>
        <v>0</v>
      </c>
    </row>
    <row r="29" spans="1:5" x14ac:dyDescent="0.2">
      <c r="A29" s="209" t="s">
        <v>145</v>
      </c>
      <c r="B29" s="86"/>
      <c r="C29" s="86"/>
      <c r="D29" s="86"/>
      <c r="E29" s="210">
        <f t="shared" si="2"/>
        <v>0</v>
      </c>
    </row>
    <row r="30" spans="1:5" x14ac:dyDescent="0.2">
      <c r="A30" s="211" t="s">
        <v>133</v>
      </c>
      <c r="B30" s="87"/>
      <c r="C30" s="87"/>
      <c r="D30" s="87"/>
      <c r="E30" s="212">
        <f t="shared" si="2"/>
        <v>0</v>
      </c>
    </row>
    <row r="31" spans="1:5" x14ac:dyDescent="0.2">
      <c r="A31" s="211" t="s">
        <v>147</v>
      </c>
      <c r="B31" s="87"/>
      <c r="C31" s="87"/>
      <c r="D31" s="87"/>
      <c r="E31" s="212">
        <f t="shared" si="2"/>
        <v>0</v>
      </c>
    </row>
    <row r="32" spans="1:5" x14ac:dyDescent="0.2">
      <c r="A32" s="211" t="s">
        <v>134</v>
      </c>
      <c r="B32" s="87"/>
      <c r="C32" s="87"/>
      <c r="D32" s="87"/>
      <c r="E32" s="212">
        <f t="shared" si="2"/>
        <v>0</v>
      </c>
    </row>
    <row r="33" spans="1:5" x14ac:dyDescent="0.2">
      <c r="A33" s="211" t="s">
        <v>135</v>
      </c>
      <c r="B33" s="87"/>
      <c r="C33" s="87"/>
      <c r="D33" s="87"/>
      <c r="E33" s="212">
        <f t="shared" si="2"/>
        <v>0</v>
      </c>
    </row>
    <row r="34" spans="1:5" ht="13.5" thickBot="1" x14ac:dyDescent="0.25">
      <c r="A34" s="88"/>
      <c r="B34" s="89"/>
      <c r="C34" s="89"/>
      <c r="D34" s="89"/>
      <c r="E34" s="212">
        <f t="shared" si="2"/>
        <v>0</v>
      </c>
    </row>
    <row r="35" spans="1:5" ht="13.5" thickBot="1" x14ac:dyDescent="0.25">
      <c r="A35" s="213" t="s">
        <v>137</v>
      </c>
      <c r="B35" s="214">
        <f>B28+SUM(B30:B34)</f>
        <v>0</v>
      </c>
      <c r="C35" s="214">
        <f>C28+SUM(C30:C34)</f>
        <v>0</v>
      </c>
      <c r="D35" s="214">
        <f>D28+SUM(D30:D34)</f>
        <v>0</v>
      </c>
      <c r="E35" s="215">
        <f>E28+SUM(E30:E34)</f>
        <v>0</v>
      </c>
    </row>
    <row r="36" spans="1:5" ht="13.5" thickBot="1" x14ac:dyDescent="0.25">
      <c r="A36" s="47"/>
      <c r="B36" s="47"/>
      <c r="C36" s="47"/>
      <c r="D36" s="47"/>
      <c r="E36" s="47"/>
    </row>
    <row r="37" spans="1:5" ht="13.5" thickBot="1" x14ac:dyDescent="0.25">
      <c r="A37" s="204" t="s">
        <v>136</v>
      </c>
      <c r="B37" s="205" t="str">
        <f>+B27</f>
        <v>2017.</v>
      </c>
      <c r="C37" s="205" t="str">
        <f>+C27</f>
        <v>2018.</v>
      </c>
      <c r="D37" s="205" t="str">
        <f>+D27</f>
        <v>2018. után</v>
      </c>
      <c r="E37" s="206" t="s">
        <v>52</v>
      </c>
    </row>
    <row r="38" spans="1:5" x14ac:dyDescent="0.2">
      <c r="A38" s="207" t="s">
        <v>141</v>
      </c>
      <c r="B38" s="85"/>
      <c r="C38" s="85"/>
      <c r="D38" s="85"/>
      <c r="E38" s="208">
        <f t="shared" ref="E38:E44" si="3">SUM(B38:D38)</f>
        <v>0</v>
      </c>
    </row>
    <row r="39" spans="1:5" x14ac:dyDescent="0.2">
      <c r="A39" s="216" t="s">
        <v>142</v>
      </c>
      <c r="B39" s="87"/>
      <c r="C39" s="87"/>
      <c r="D39" s="87"/>
      <c r="E39" s="212">
        <f t="shared" si="3"/>
        <v>0</v>
      </c>
    </row>
    <row r="40" spans="1:5" x14ac:dyDescent="0.2">
      <c r="A40" s="211" t="s">
        <v>143</v>
      </c>
      <c r="B40" s="87"/>
      <c r="C40" s="87"/>
      <c r="D40" s="87"/>
      <c r="E40" s="212">
        <f t="shared" si="3"/>
        <v>0</v>
      </c>
    </row>
    <row r="41" spans="1:5" x14ac:dyDescent="0.2">
      <c r="A41" s="211" t="s">
        <v>144</v>
      </c>
      <c r="B41" s="87"/>
      <c r="C41" s="87"/>
      <c r="D41" s="87"/>
      <c r="E41" s="212">
        <f t="shared" si="3"/>
        <v>0</v>
      </c>
    </row>
    <row r="42" spans="1:5" x14ac:dyDescent="0.2">
      <c r="A42" s="90"/>
      <c r="B42" s="87"/>
      <c r="C42" s="87"/>
      <c r="D42" s="87"/>
      <c r="E42" s="212">
        <f t="shared" si="3"/>
        <v>0</v>
      </c>
    </row>
    <row r="43" spans="1:5" x14ac:dyDescent="0.2">
      <c r="A43" s="90"/>
      <c r="B43" s="87"/>
      <c r="C43" s="87"/>
      <c r="D43" s="87"/>
      <c r="E43" s="212">
        <f t="shared" si="3"/>
        <v>0</v>
      </c>
    </row>
    <row r="44" spans="1:5" ht="13.5" thickBot="1" x14ac:dyDescent="0.25">
      <c r="A44" s="88"/>
      <c r="B44" s="89"/>
      <c r="C44" s="89"/>
      <c r="D44" s="89"/>
      <c r="E44" s="212">
        <f t="shared" si="3"/>
        <v>0</v>
      </c>
    </row>
    <row r="45" spans="1:5" ht="13.5" thickBot="1" x14ac:dyDescent="0.25">
      <c r="A45" s="213" t="s">
        <v>54</v>
      </c>
      <c r="B45" s="214">
        <f>SUM(B38:B44)</f>
        <v>0</v>
      </c>
      <c r="C45" s="214">
        <f>SUM(C38:C44)</f>
        <v>0</v>
      </c>
      <c r="D45" s="214">
        <f>SUM(D38:D44)</f>
        <v>0</v>
      </c>
      <c r="E45" s="215">
        <f>SUM(E38:E44)</f>
        <v>0</v>
      </c>
    </row>
    <row r="46" spans="1:5" x14ac:dyDescent="0.2">
      <c r="A46" s="202"/>
      <c r="B46" s="202"/>
      <c r="C46" s="202"/>
      <c r="D46" s="202"/>
      <c r="E46" s="202"/>
    </row>
    <row r="47" spans="1:5" ht="15.75" x14ac:dyDescent="0.2">
      <c r="A47" s="761" t="e">
        <f>+CONCATENATE("Önkormányzaton kívüli EU-s projektekhez történő hozzájárulás ",LEFT(#REF!,4)+1,". évi előirányzat")</f>
        <v>#REF!</v>
      </c>
      <c r="B47" s="761"/>
      <c r="C47" s="761"/>
      <c r="D47" s="761"/>
      <c r="E47" s="761"/>
    </row>
    <row r="48" spans="1:5" ht="13.5" thickBot="1" x14ac:dyDescent="0.25">
      <c r="A48" s="202"/>
      <c r="B48" s="202"/>
      <c r="C48" s="202"/>
      <c r="D48" s="202"/>
      <c r="E48" s="202"/>
    </row>
    <row r="49" spans="1:8" ht="13.5" thickBot="1" x14ac:dyDescent="0.25">
      <c r="A49" s="743" t="s">
        <v>139</v>
      </c>
      <c r="B49" s="744"/>
      <c r="C49" s="745"/>
      <c r="D49" s="764" t="s">
        <v>640</v>
      </c>
      <c r="E49" s="765"/>
      <c r="H49" s="46"/>
    </row>
    <row r="50" spans="1:8" x14ac:dyDescent="0.2">
      <c r="A50" s="746"/>
      <c r="B50" s="747"/>
      <c r="C50" s="748"/>
      <c r="D50" s="757"/>
      <c r="E50" s="758"/>
    </row>
    <row r="51" spans="1:8" ht="13.5" thickBot="1" x14ac:dyDescent="0.25">
      <c r="A51" s="749"/>
      <c r="B51" s="750"/>
      <c r="C51" s="751"/>
      <c r="D51" s="759"/>
      <c r="E51" s="760"/>
    </row>
    <row r="52" spans="1:8" ht="13.5" thickBot="1" x14ac:dyDescent="0.25">
      <c r="A52" s="754" t="s">
        <v>54</v>
      </c>
      <c r="B52" s="755"/>
      <c r="C52" s="756"/>
      <c r="D52" s="762">
        <f>SUM(D50:E51)</f>
        <v>0</v>
      </c>
      <c r="E52" s="763"/>
    </row>
  </sheetData>
  <mergeCells count="13"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  <mergeCell ref="B2:E2"/>
    <mergeCell ref="B25:E25"/>
    <mergeCell ref="D3:E3"/>
    <mergeCell ref="D26:E26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……/2017. (….)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9"/>
  <sheetViews>
    <sheetView zoomScale="130" zoomScaleNormal="130" zoomScaleSheetLayoutView="100" workbookViewId="0">
      <selection activeCell="E6" sqref="E6"/>
    </sheetView>
  </sheetViews>
  <sheetFormatPr defaultRowHeight="12.75" x14ac:dyDescent="0.2"/>
  <cols>
    <col min="1" max="1" width="16.1640625" style="340" customWidth="1"/>
    <col min="2" max="2" width="62" style="341" customWidth="1"/>
    <col min="3" max="3" width="14.1640625" style="342" customWidth="1"/>
    <col min="4" max="5" width="14.1640625" style="3" customWidth="1"/>
    <col min="6" max="16384" width="9.33203125" style="3"/>
  </cols>
  <sheetData>
    <row r="1" spans="1:5" ht="15" x14ac:dyDescent="0.2">
      <c r="A1" s="766"/>
      <c r="B1" s="766"/>
      <c r="C1" s="766"/>
      <c r="D1" s="766"/>
      <c r="E1" s="766"/>
    </row>
    <row r="2" spans="1:5" s="2" customFormat="1" ht="16.5" customHeight="1" thickBot="1" x14ac:dyDescent="0.3">
      <c r="A2" s="767" t="s">
        <v>690</v>
      </c>
      <c r="B2" s="767"/>
      <c r="C2" s="767"/>
      <c r="D2" s="767"/>
      <c r="E2" s="767"/>
    </row>
    <row r="3" spans="1:5" s="91" customFormat="1" ht="21" customHeight="1" thickBot="1" x14ac:dyDescent="0.25">
      <c r="A3" s="622" t="s">
        <v>61</v>
      </c>
      <c r="B3" s="768" t="s">
        <v>623</v>
      </c>
      <c r="C3" s="768"/>
      <c r="D3" s="768"/>
      <c r="E3" s="623" t="s">
        <v>55</v>
      </c>
    </row>
    <row r="4" spans="1:5" s="91" customFormat="1" ht="24.75" thickBot="1" x14ac:dyDescent="0.25">
      <c r="A4" s="622" t="s">
        <v>202</v>
      </c>
      <c r="B4" s="768" t="s">
        <v>402</v>
      </c>
      <c r="C4" s="768"/>
      <c r="D4" s="768"/>
      <c r="E4" s="624" t="s">
        <v>55</v>
      </c>
    </row>
    <row r="5" spans="1:5" s="92" customFormat="1" ht="15.95" customHeight="1" thickBot="1" x14ac:dyDescent="0.3">
      <c r="A5" s="217"/>
      <c r="B5" s="217"/>
      <c r="C5" s="218"/>
      <c r="E5" s="553" t="s">
        <v>571</v>
      </c>
    </row>
    <row r="6" spans="1:5" ht="36.75" thickBot="1" x14ac:dyDescent="0.25">
      <c r="A6" s="355" t="s">
        <v>203</v>
      </c>
      <c r="B6" s="219" t="s">
        <v>564</v>
      </c>
      <c r="C6" s="24" t="s">
        <v>651</v>
      </c>
      <c r="D6" s="24" t="s">
        <v>655</v>
      </c>
      <c r="E6" s="625" t="str">
        <f>+CONCATENATE(LEFT(ÖSSZEFÜGGÉSEK!A5,4)+1,". VII. 25.",CHAR(10),"Módosítás utáni")</f>
        <v>2017. VII. 25.
Módosítás utáni</v>
      </c>
    </row>
    <row r="7" spans="1:5" s="65" customFormat="1" ht="12.95" customHeight="1" thickBot="1" x14ac:dyDescent="0.25">
      <c r="A7" s="184" t="s">
        <v>496</v>
      </c>
      <c r="B7" s="185" t="s">
        <v>497</v>
      </c>
      <c r="C7" s="185" t="s">
        <v>498</v>
      </c>
      <c r="D7" s="626" t="s">
        <v>500</v>
      </c>
      <c r="E7" s="568" t="s">
        <v>653</v>
      </c>
    </row>
    <row r="8" spans="1:5" s="65" customFormat="1" ht="15.95" customHeight="1" thickBot="1" x14ac:dyDescent="0.25">
      <c r="A8" s="769" t="s">
        <v>56</v>
      </c>
      <c r="B8" s="770"/>
      <c r="C8" s="770"/>
      <c r="D8" s="770"/>
      <c r="E8" s="771"/>
    </row>
    <row r="9" spans="1:5" s="65" customFormat="1" ht="12" customHeight="1" thickBot="1" x14ac:dyDescent="0.25">
      <c r="A9" s="32" t="s">
        <v>19</v>
      </c>
      <c r="B9" s="21" t="s">
        <v>252</v>
      </c>
      <c r="C9" s="347">
        <f>+C10+C11+C12+C13+C14+C15</f>
        <v>206536133</v>
      </c>
      <c r="D9" s="575">
        <f>+D10+D11+D12+D13+D14+D15</f>
        <v>0</v>
      </c>
      <c r="E9" s="249">
        <f>+E10+E11+E12+E13+E14+E15</f>
        <v>206536133</v>
      </c>
    </row>
    <row r="10" spans="1:5" s="93" customFormat="1" ht="12" customHeight="1" x14ac:dyDescent="0.2">
      <c r="A10" s="388" t="s">
        <v>98</v>
      </c>
      <c r="B10" s="583" t="s">
        <v>253</v>
      </c>
      <c r="C10" s="442">
        <v>95128452</v>
      </c>
      <c r="D10" s="442"/>
      <c r="E10" s="584">
        <f t="shared" ref="E10:E15" si="0">C10+D10</f>
        <v>95128452</v>
      </c>
    </row>
    <row r="11" spans="1:5" s="94" customFormat="1" ht="12" customHeight="1" x14ac:dyDescent="0.2">
      <c r="A11" s="381" t="s">
        <v>99</v>
      </c>
      <c r="B11" s="364" t="s">
        <v>254</v>
      </c>
      <c r="C11" s="348">
        <v>50698816</v>
      </c>
      <c r="D11" s="348"/>
      <c r="E11" s="558">
        <f t="shared" si="0"/>
        <v>50698816</v>
      </c>
    </row>
    <row r="12" spans="1:5" s="94" customFormat="1" ht="12" customHeight="1" x14ac:dyDescent="0.2">
      <c r="A12" s="381" t="s">
        <v>100</v>
      </c>
      <c r="B12" s="364" t="s">
        <v>255</v>
      </c>
      <c r="C12" s="348">
        <v>56591265</v>
      </c>
      <c r="D12" s="348"/>
      <c r="E12" s="558">
        <f t="shared" si="0"/>
        <v>56591265</v>
      </c>
    </row>
    <row r="13" spans="1:5" s="94" customFormat="1" ht="12" customHeight="1" x14ac:dyDescent="0.2">
      <c r="A13" s="381" t="s">
        <v>101</v>
      </c>
      <c r="B13" s="364" t="s">
        <v>256</v>
      </c>
      <c r="C13" s="348">
        <v>4117600</v>
      </c>
      <c r="D13" s="348"/>
      <c r="E13" s="558">
        <f t="shared" si="0"/>
        <v>4117600</v>
      </c>
    </row>
    <row r="14" spans="1:5" s="94" customFormat="1" ht="12" customHeight="1" x14ac:dyDescent="0.2">
      <c r="A14" s="381" t="s">
        <v>148</v>
      </c>
      <c r="B14" s="364" t="s">
        <v>509</v>
      </c>
      <c r="C14" s="348"/>
      <c r="D14" s="561"/>
      <c r="E14" s="573">
        <f t="shared" si="0"/>
        <v>0</v>
      </c>
    </row>
    <row r="15" spans="1:5" s="93" customFormat="1" ht="12" customHeight="1" thickBot="1" x14ac:dyDescent="0.25">
      <c r="A15" s="390" t="s">
        <v>102</v>
      </c>
      <c r="B15" s="627" t="s">
        <v>436</v>
      </c>
      <c r="C15" s="443"/>
      <c r="D15" s="628"/>
      <c r="E15" s="590">
        <f t="shared" si="0"/>
        <v>0</v>
      </c>
    </row>
    <row r="16" spans="1:5" s="93" customFormat="1" ht="12" customHeight="1" thickBot="1" x14ac:dyDescent="0.25">
      <c r="A16" s="32" t="s">
        <v>20</v>
      </c>
      <c r="B16" s="264" t="s">
        <v>257</v>
      </c>
      <c r="C16" s="347">
        <f>+C17+C18+C19+C20+C21</f>
        <v>37338000</v>
      </c>
      <c r="D16" s="575">
        <f>+D17+D18+D19+D20+D21</f>
        <v>-472440</v>
      </c>
      <c r="E16" s="249">
        <f>+E17+E18+E19+E20+E21</f>
        <v>36865560</v>
      </c>
    </row>
    <row r="17" spans="1:5" s="93" customFormat="1" ht="12" customHeight="1" x14ac:dyDescent="0.2">
      <c r="A17" s="380" t="s">
        <v>104</v>
      </c>
      <c r="B17" s="363" t="s">
        <v>258</v>
      </c>
      <c r="C17" s="349"/>
      <c r="D17" s="591"/>
      <c r="E17" s="560">
        <f t="shared" ref="E17:E22" si="1">C17+D17</f>
        <v>0</v>
      </c>
    </row>
    <row r="18" spans="1:5" s="93" customFormat="1" ht="12" customHeight="1" x14ac:dyDescent="0.2">
      <c r="A18" s="381" t="s">
        <v>105</v>
      </c>
      <c r="B18" s="364" t="s">
        <v>259</v>
      </c>
      <c r="C18" s="348"/>
      <c r="D18" s="561"/>
      <c r="E18" s="573">
        <f t="shared" si="1"/>
        <v>0</v>
      </c>
    </row>
    <row r="19" spans="1:5" s="93" customFormat="1" ht="12" customHeight="1" x14ac:dyDescent="0.2">
      <c r="A19" s="381" t="s">
        <v>106</v>
      </c>
      <c r="B19" s="364" t="s">
        <v>427</v>
      </c>
      <c r="C19" s="348"/>
      <c r="D19" s="561"/>
      <c r="E19" s="573">
        <f t="shared" si="1"/>
        <v>0</v>
      </c>
    </row>
    <row r="20" spans="1:5" s="93" customFormat="1" ht="12" customHeight="1" x14ac:dyDescent="0.2">
      <c r="A20" s="381" t="s">
        <v>107</v>
      </c>
      <c r="B20" s="364" t="s">
        <v>428</v>
      </c>
      <c r="C20" s="348"/>
      <c r="D20" s="348"/>
      <c r="E20" s="573">
        <f t="shared" si="1"/>
        <v>0</v>
      </c>
    </row>
    <row r="21" spans="1:5" s="93" customFormat="1" ht="12" customHeight="1" x14ac:dyDescent="0.2">
      <c r="A21" s="381" t="s">
        <v>108</v>
      </c>
      <c r="B21" s="364" t="s">
        <v>260</v>
      </c>
      <c r="C21" s="348">
        <v>37338000</v>
      </c>
      <c r="D21" s="348">
        <v>-472440</v>
      </c>
      <c r="E21" s="573">
        <f t="shared" si="1"/>
        <v>36865560</v>
      </c>
    </row>
    <row r="22" spans="1:5" s="94" customFormat="1" ht="12" customHeight="1" thickBot="1" x14ac:dyDescent="0.25">
      <c r="A22" s="382" t="s">
        <v>117</v>
      </c>
      <c r="B22" s="365" t="s">
        <v>261</v>
      </c>
      <c r="C22" s="350"/>
      <c r="D22" s="563"/>
      <c r="E22" s="574">
        <f t="shared" si="1"/>
        <v>0</v>
      </c>
    </row>
    <row r="23" spans="1:5" s="94" customFormat="1" ht="12" customHeight="1" thickBot="1" x14ac:dyDescent="0.25">
      <c r="A23" s="32" t="s">
        <v>21</v>
      </c>
      <c r="B23" s="21" t="s">
        <v>262</v>
      </c>
      <c r="C23" s="347">
        <f>+C24+C25+C26+C27+C28</f>
        <v>18000000</v>
      </c>
      <c r="D23" s="575">
        <f>+D24+D25+D26+D27+D28</f>
        <v>7000000</v>
      </c>
      <c r="E23" s="249">
        <f>+E24+E25+E26+E27+E28</f>
        <v>25000000</v>
      </c>
    </row>
    <row r="24" spans="1:5" s="94" customFormat="1" ht="12" customHeight="1" x14ac:dyDescent="0.2">
      <c r="A24" s="380" t="s">
        <v>87</v>
      </c>
      <c r="B24" s="363" t="s">
        <v>263</v>
      </c>
      <c r="C24" s="349"/>
      <c r="D24" s="591"/>
      <c r="E24" s="560">
        <f t="shared" ref="E24:E65" si="2">C24+D24</f>
        <v>0</v>
      </c>
    </row>
    <row r="25" spans="1:5" s="93" customFormat="1" ht="12" customHeight="1" x14ac:dyDescent="0.2">
      <c r="A25" s="381" t="s">
        <v>88</v>
      </c>
      <c r="B25" s="364" t="s">
        <v>264</v>
      </c>
      <c r="C25" s="348"/>
      <c r="D25" s="561"/>
      <c r="E25" s="573">
        <f t="shared" si="2"/>
        <v>0</v>
      </c>
    </row>
    <row r="26" spans="1:5" s="94" customFormat="1" ht="12" customHeight="1" x14ac:dyDescent="0.2">
      <c r="A26" s="381" t="s">
        <v>89</v>
      </c>
      <c r="B26" s="364" t="s">
        <v>429</v>
      </c>
      <c r="C26" s="348"/>
      <c r="D26" s="561"/>
      <c r="E26" s="573">
        <f t="shared" si="2"/>
        <v>0</v>
      </c>
    </row>
    <row r="27" spans="1:5" s="94" customFormat="1" ht="12" customHeight="1" x14ac:dyDescent="0.2">
      <c r="A27" s="381" t="s">
        <v>90</v>
      </c>
      <c r="B27" s="364" t="s">
        <v>430</v>
      </c>
      <c r="C27" s="348"/>
      <c r="D27" s="561"/>
      <c r="E27" s="573">
        <f t="shared" si="2"/>
        <v>0</v>
      </c>
    </row>
    <row r="28" spans="1:5" s="94" customFormat="1" ht="12" customHeight="1" x14ac:dyDescent="0.2">
      <c r="A28" s="381" t="s">
        <v>170</v>
      </c>
      <c r="B28" s="364" t="s">
        <v>265</v>
      </c>
      <c r="C28" s="348">
        <v>18000000</v>
      </c>
      <c r="D28" s="561">
        <v>7000000</v>
      </c>
      <c r="E28" s="573">
        <f t="shared" si="2"/>
        <v>25000000</v>
      </c>
    </row>
    <row r="29" spans="1:5" s="94" customFormat="1" ht="12" customHeight="1" thickBot="1" x14ac:dyDescent="0.25">
      <c r="A29" s="382" t="s">
        <v>171</v>
      </c>
      <c r="B29" s="365" t="s">
        <v>266</v>
      </c>
      <c r="C29" s="350"/>
      <c r="D29" s="563">
        <v>7000000</v>
      </c>
      <c r="E29" s="574">
        <f t="shared" si="2"/>
        <v>7000000</v>
      </c>
    </row>
    <row r="30" spans="1:5" s="94" customFormat="1" ht="12" customHeight="1" thickBot="1" x14ac:dyDescent="0.25">
      <c r="A30" s="32" t="s">
        <v>172</v>
      </c>
      <c r="B30" s="21" t="s">
        <v>563</v>
      </c>
      <c r="C30" s="353">
        <f>+C31+C32+C33+C34+C35+C36+C37</f>
        <v>44800000</v>
      </c>
      <c r="D30" s="353">
        <f>+D31+D32+D33+D34+D35+D36+D37</f>
        <v>0</v>
      </c>
      <c r="E30" s="392">
        <f>+E31+E32+E33+E34+E35+E36+E37</f>
        <v>44800000</v>
      </c>
    </row>
    <row r="31" spans="1:5" s="94" customFormat="1" ht="12" customHeight="1" x14ac:dyDescent="0.2">
      <c r="A31" s="388" t="s">
        <v>268</v>
      </c>
      <c r="B31" s="583" t="s">
        <v>557</v>
      </c>
      <c r="C31" s="442"/>
      <c r="D31" s="442"/>
      <c r="E31" s="584">
        <f t="shared" si="2"/>
        <v>0</v>
      </c>
    </row>
    <row r="32" spans="1:5" s="94" customFormat="1" ht="12" customHeight="1" x14ac:dyDescent="0.2">
      <c r="A32" s="381" t="s">
        <v>269</v>
      </c>
      <c r="B32" s="364" t="s">
        <v>558</v>
      </c>
      <c r="C32" s="348"/>
      <c r="D32" s="348"/>
      <c r="E32" s="558">
        <f t="shared" si="2"/>
        <v>0</v>
      </c>
    </row>
    <row r="33" spans="1:5" s="94" customFormat="1" ht="12" customHeight="1" x14ac:dyDescent="0.2">
      <c r="A33" s="381" t="s">
        <v>270</v>
      </c>
      <c r="B33" s="364" t="s">
        <v>559</v>
      </c>
      <c r="C33" s="348">
        <v>33000000</v>
      </c>
      <c r="D33" s="348"/>
      <c r="E33" s="558">
        <f t="shared" si="2"/>
        <v>33000000</v>
      </c>
    </row>
    <row r="34" spans="1:5" s="94" customFormat="1" ht="12" customHeight="1" x14ac:dyDescent="0.2">
      <c r="A34" s="381" t="s">
        <v>271</v>
      </c>
      <c r="B34" s="364" t="s">
        <v>560</v>
      </c>
      <c r="C34" s="348">
        <v>300000</v>
      </c>
      <c r="D34" s="348"/>
      <c r="E34" s="558">
        <f t="shared" si="2"/>
        <v>300000</v>
      </c>
    </row>
    <row r="35" spans="1:5" s="94" customFormat="1" ht="12" customHeight="1" x14ac:dyDescent="0.2">
      <c r="A35" s="381" t="s">
        <v>554</v>
      </c>
      <c r="B35" s="364" t="s">
        <v>272</v>
      </c>
      <c r="C35" s="348">
        <v>11000000</v>
      </c>
      <c r="D35" s="348"/>
      <c r="E35" s="558">
        <f t="shared" si="2"/>
        <v>11000000</v>
      </c>
    </row>
    <row r="36" spans="1:5" s="94" customFormat="1" ht="12" customHeight="1" x14ac:dyDescent="0.2">
      <c r="A36" s="381" t="s">
        <v>555</v>
      </c>
      <c r="B36" s="364" t="s">
        <v>273</v>
      </c>
      <c r="C36" s="348"/>
      <c r="D36" s="348"/>
      <c r="E36" s="558">
        <f t="shared" si="2"/>
        <v>0</v>
      </c>
    </row>
    <row r="37" spans="1:5" s="94" customFormat="1" ht="12" customHeight="1" thickBot="1" x14ac:dyDescent="0.25">
      <c r="A37" s="390" t="s">
        <v>556</v>
      </c>
      <c r="B37" s="627" t="s">
        <v>274</v>
      </c>
      <c r="C37" s="443">
        <v>500000</v>
      </c>
      <c r="D37" s="443"/>
      <c r="E37" s="588">
        <f t="shared" si="2"/>
        <v>500000</v>
      </c>
    </row>
    <row r="38" spans="1:5" s="94" customFormat="1" ht="12" customHeight="1" thickBot="1" x14ac:dyDescent="0.25">
      <c r="A38" s="32" t="s">
        <v>23</v>
      </c>
      <c r="B38" s="21" t="s">
        <v>437</v>
      </c>
      <c r="C38" s="347">
        <f>SUM(C39:C49)</f>
        <v>4452900</v>
      </c>
      <c r="D38" s="575">
        <f>SUM(D39:D49)</f>
        <v>2924175</v>
      </c>
      <c r="E38" s="249">
        <f>SUM(E39:E49)</f>
        <v>7377075</v>
      </c>
    </row>
    <row r="39" spans="1:5" s="94" customFormat="1" ht="12" customHeight="1" x14ac:dyDescent="0.2">
      <c r="A39" s="380" t="s">
        <v>91</v>
      </c>
      <c r="B39" s="363" t="s">
        <v>277</v>
      </c>
      <c r="C39" s="349"/>
      <c r="D39" s="591"/>
      <c r="E39" s="560">
        <f t="shared" si="2"/>
        <v>0</v>
      </c>
    </row>
    <row r="40" spans="1:5" s="94" customFormat="1" ht="12" customHeight="1" x14ac:dyDescent="0.2">
      <c r="A40" s="381" t="s">
        <v>92</v>
      </c>
      <c r="B40" s="364" t="s">
        <v>278</v>
      </c>
      <c r="C40" s="348"/>
      <c r="D40" s="561">
        <v>2302500</v>
      </c>
      <c r="E40" s="573">
        <f t="shared" si="2"/>
        <v>2302500</v>
      </c>
    </row>
    <row r="41" spans="1:5" s="94" customFormat="1" ht="12" customHeight="1" x14ac:dyDescent="0.2">
      <c r="A41" s="381" t="s">
        <v>93</v>
      </c>
      <c r="B41" s="364" t="s">
        <v>279</v>
      </c>
      <c r="C41" s="348"/>
      <c r="D41" s="348"/>
      <c r="E41" s="573">
        <f t="shared" si="2"/>
        <v>0</v>
      </c>
    </row>
    <row r="42" spans="1:5" s="94" customFormat="1" ht="12" customHeight="1" x14ac:dyDescent="0.2">
      <c r="A42" s="381" t="s">
        <v>174</v>
      </c>
      <c r="B42" s="364" t="s">
        <v>280</v>
      </c>
      <c r="C42" s="348">
        <v>1490000</v>
      </c>
      <c r="D42" s="348"/>
      <c r="E42" s="573">
        <f t="shared" si="2"/>
        <v>1490000</v>
      </c>
    </row>
    <row r="43" spans="1:5" s="94" customFormat="1" ht="12" customHeight="1" x14ac:dyDescent="0.2">
      <c r="A43" s="381" t="s">
        <v>175</v>
      </c>
      <c r="B43" s="364" t="s">
        <v>281</v>
      </c>
      <c r="C43" s="348">
        <v>1780000</v>
      </c>
      <c r="D43" s="348"/>
      <c r="E43" s="573">
        <f t="shared" si="2"/>
        <v>1780000</v>
      </c>
    </row>
    <row r="44" spans="1:5" s="94" customFormat="1" ht="12" customHeight="1" x14ac:dyDescent="0.2">
      <c r="A44" s="381" t="s">
        <v>176</v>
      </c>
      <c r="B44" s="364" t="s">
        <v>282</v>
      </c>
      <c r="C44" s="348">
        <v>882900</v>
      </c>
      <c r="D44" s="348">
        <v>621675</v>
      </c>
      <c r="E44" s="573">
        <f t="shared" si="2"/>
        <v>1504575</v>
      </c>
    </row>
    <row r="45" spans="1:5" s="94" customFormat="1" ht="12" customHeight="1" x14ac:dyDescent="0.2">
      <c r="A45" s="381" t="s">
        <v>177</v>
      </c>
      <c r="B45" s="364" t="s">
        <v>283</v>
      </c>
      <c r="C45" s="348"/>
      <c r="D45" s="348"/>
      <c r="E45" s="573">
        <f t="shared" si="2"/>
        <v>0</v>
      </c>
    </row>
    <row r="46" spans="1:5" s="94" customFormat="1" ht="12" customHeight="1" x14ac:dyDescent="0.2">
      <c r="A46" s="381" t="s">
        <v>178</v>
      </c>
      <c r="B46" s="364" t="s">
        <v>284</v>
      </c>
      <c r="C46" s="348">
        <v>300000</v>
      </c>
      <c r="D46" s="348"/>
      <c r="E46" s="573">
        <f t="shared" si="2"/>
        <v>300000</v>
      </c>
    </row>
    <row r="47" spans="1:5" s="94" customFormat="1" ht="12" customHeight="1" x14ac:dyDescent="0.2">
      <c r="A47" s="381" t="s">
        <v>275</v>
      </c>
      <c r="B47" s="364" t="s">
        <v>285</v>
      </c>
      <c r="C47" s="351"/>
      <c r="D47" s="351"/>
      <c r="E47" s="565">
        <f t="shared" si="2"/>
        <v>0</v>
      </c>
    </row>
    <row r="48" spans="1:5" s="94" customFormat="1" ht="12" customHeight="1" x14ac:dyDescent="0.2">
      <c r="A48" s="382" t="s">
        <v>276</v>
      </c>
      <c r="B48" s="365" t="s">
        <v>439</v>
      </c>
      <c r="C48" s="352"/>
      <c r="D48" s="587"/>
      <c r="E48" s="567">
        <f t="shared" si="2"/>
        <v>0</v>
      </c>
    </row>
    <row r="49" spans="1:5" s="94" customFormat="1" ht="12" customHeight="1" thickBot="1" x14ac:dyDescent="0.25">
      <c r="A49" s="382" t="s">
        <v>438</v>
      </c>
      <c r="B49" s="365" t="s">
        <v>286</v>
      </c>
      <c r="C49" s="352"/>
      <c r="D49" s="587"/>
      <c r="E49" s="567">
        <f t="shared" si="2"/>
        <v>0</v>
      </c>
    </row>
    <row r="50" spans="1:5" s="94" customFormat="1" ht="12" customHeight="1" thickBot="1" x14ac:dyDescent="0.25">
      <c r="A50" s="32" t="s">
        <v>24</v>
      </c>
      <c r="B50" s="21" t="s">
        <v>287</v>
      </c>
      <c r="C50" s="347">
        <f>SUM(C51:C55)</f>
        <v>0</v>
      </c>
      <c r="D50" s="575">
        <f>SUM(D51:D55)</f>
        <v>0</v>
      </c>
      <c r="E50" s="249">
        <f>SUM(E51:E55)</f>
        <v>0</v>
      </c>
    </row>
    <row r="51" spans="1:5" s="94" customFormat="1" ht="12" customHeight="1" x14ac:dyDescent="0.2">
      <c r="A51" s="380" t="s">
        <v>94</v>
      </c>
      <c r="B51" s="363" t="s">
        <v>291</v>
      </c>
      <c r="C51" s="405"/>
      <c r="D51" s="629"/>
      <c r="E51" s="564">
        <f t="shared" si="2"/>
        <v>0</v>
      </c>
    </row>
    <row r="52" spans="1:5" s="94" customFormat="1" ht="12" customHeight="1" x14ac:dyDescent="0.2">
      <c r="A52" s="381" t="s">
        <v>95</v>
      </c>
      <c r="B52" s="364" t="s">
        <v>292</v>
      </c>
      <c r="C52" s="351"/>
      <c r="D52" s="566"/>
      <c r="E52" s="565">
        <f t="shared" si="2"/>
        <v>0</v>
      </c>
    </row>
    <row r="53" spans="1:5" s="94" customFormat="1" ht="12" customHeight="1" x14ac:dyDescent="0.2">
      <c r="A53" s="381" t="s">
        <v>288</v>
      </c>
      <c r="B53" s="364" t="s">
        <v>293</v>
      </c>
      <c r="C53" s="351"/>
      <c r="D53" s="566"/>
      <c r="E53" s="565">
        <f t="shared" si="2"/>
        <v>0</v>
      </c>
    </row>
    <row r="54" spans="1:5" s="94" customFormat="1" ht="12" customHeight="1" x14ac:dyDescent="0.2">
      <c r="A54" s="381" t="s">
        <v>289</v>
      </c>
      <c r="B54" s="364" t="s">
        <v>294</v>
      </c>
      <c r="C54" s="351"/>
      <c r="D54" s="566"/>
      <c r="E54" s="565">
        <f t="shared" si="2"/>
        <v>0</v>
      </c>
    </row>
    <row r="55" spans="1:5" s="94" customFormat="1" ht="12" customHeight="1" thickBot="1" x14ac:dyDescent="0.25">
      <c r="A55" s="382" t="s">
        <v>290</v>
      </c>
      <c r="B55" s="365" t="s">
        <v>295</v>
      </c>
      <c r="C55" s="352"/>
      <c r="D55" s="587"/>
      <c r="E55" s="567">
        <f t="shared" si="2"/>
        <v>0</v>
      </c>
    </row>
    <row r="56" spans="1:5" s="94" customFormat="1" ht="12" customHeight="1" thickBot="1" x14ac:dyDescent="0.25">
      <c r="A56" s="32" t="s">
        <v>179</v>
      </c>
      <c r="B56" s="21" t="s">
        <v>296</v>
      </c>
      <c r="C56" s="347">
        <f>SUM(C57:C59)</f>
        <v>0</v>
      </c>
      <c r="D56" s="575">
        <f>SUM(D57:D59)</f>
        <v>0</v>
      </c>
      <c r="E56" s="249">
        <f>SUM(E57:E59)</f>
        <v>0</v>
      </c>
    </row>
    <row r="57" spans="1:5" s="94" customFormat="1" ht="12" customHeight="1" x14ac:dyDescent="0.2">
      <c r="A57" s="380" t="s">
        <v>96</v>
      </c>
      <c r="B57" s="363" t="s">
        <v>297</v>
      </c>
      <c r="C57" s="349"/>
      <c r="D57" s="591"/>
      <c r="E57" s="560">
        <f t="shared" si="2"/>
        <v>0</v>
      </c>
    </row>
    <row r="58" spans="1:5" s="94" customFormat="1" ht="12" customHeight="1" x14ac:dyDescent="0.2">
      <c r="A58" s="381" t="s">
        <v>97</v>
      </c>
      <c r="B58" s="364" t="s">
        <v>431</v>
      </c>
      <c r="C58" s="348"/>
      <c r="D58" s="561"/>
      <c r="E58" s="573">
        <f t="shared" si="2"/>
        <v>0</v>
      </c>
    </row>
    <row r="59" spans="1:5" s="94" customFormat="1" ht="12" customHeight="1" x14ac:dyDescent="0.2">
      <c r="A59" s="381" t="s">
        <v>300</v>
      </c>
      <c r="B59" s="364" t="s">
        <v>298</v>
      </c>
      <c r="C59" s="348"/>
      <c r="D59" s="561"/>
      <c r="E59" s="573">
        <f t="shared" si="2"/>
        <v>0</v>
      </c>
    </row>
    <row r="60" spans="1:5" s="94" customFormat="1" ht="12" customHeight="1" thickBot="1" x14ac:dyDescent="0.25">
      <c r="A60" s="382" t="s">
        <v>301</v>
      </c>
      <c r="B60" s="365" t="s">
        <v>299</v>
      </c>
      <c r="C60" s="350"/>
      <c r="D60" s="563"/>
      <c r="E60" s="574">
        <f t="shared" si="2"/>
        <v>0</v>
      </c>
    </row>
    <row r="61" spans="1:5" s="94" customFormat="1" ht="12" customHeight="1" thickBot="1" x14ac:dyDescent="0.25">
      <c r="A61" s="32" t="s">
        <v>26</v>
      </c>
      <c r="B61" s="264" t="s">
        <v>302</v>
      </c>
      <c r="C61" s="347">
        <f>SUM(C62:C64)</f>
        <v>0</v>
      </c>
      <c r="D61" s="575">
        <f>SUM(D62:D64)</f>
        <v>145062310</v>
      </c>
      <c r="E61" s="249">
        <f>SUM(E62:E64)</f>
        <v>145062310</v>
      </c>
    </row>
    <row r="62" spans="1:5" s="94" customFormat="1" ht="12" customHeight="1" x14ac:dyDescent="0.2">
      <c r="A62" s="380" t="s">
        <v>180</v>
      </c>
      <c r="B62" s="363" t="s">
        <v>304</v>
      </c>
      <c r="C62" s="351"/>
      <c r="D62" s="566"/>
      <c r="E62" s="565">
        <f t="shared" si="2"/>
        <v>0</v>
      </c>
    </row>
    <row r="63" spans="1:5" s="94" customFormat="1" ht="12" customHeight="1" x14ac:dyDescent="0.2">
      <c r="A63" s="381" t="s">
        <v>181</v>
      </c>
      <c r="B63" s="364" t="s">
        <v>432</v>
      </c>
      <c r="C63" s="351"/>
      <c r="D63" s="566"/>
      <c r="E63" s="565">
        <f t="shared" si="2"/>
        <v>0</v>
      </c>
    </row>
    <row r="64" spans="1:5" s="94" customFormat="1" ht="12" customHeight="1" x14ac:dyDescent="0.2">
      <c r="A64" s="381" t="s">
        <v>230</v>
      </c>
      <c r="B64" s="364" t="s">
        <v>305</v>
      </c>
      <c r="C64" s="351"/>
      <c r="D64" s="566">
        <v>145062310</v>
      </c>
      <c r="E64" s="565">
        <f t="shared" si="2"/>
        <v>145062310</v>
      </c>
    </row>
    <row r="65" spans="1:5" s="94" customFormat="1" ht="12" customHeight="1" thickBot="1" x14ac:dyDescent="0.25">
      <c r="A65" s="382" t="s">
        <v>303</v>
      </c>
      <c r="B65" s="365" t="s">
        <v>306</v>
      </c>
      <c r="C65" s="351"/>
      <c r="D65" s="566">
        <v>145062310</v>
      </c>
      <c r="E65" s="565">
        <f t="shared" si="2"/>
        <v>145062310</v>
      </c>
    </row>
    <row r="66" spans="1:5" s="94" customFormat="1" ht="12" customHeight="1" thickBot="1" x14ac:dyDescent="0.25">
      <c r="A66" s="32" t="s">
        <v>27</v>
      </c>
      <c r="B66" s="21" t="s">
        <v>307</v>
      </c>
      <c r="C66" s="353">
        <f>+C9+C16+C23+C30+C38+C50+C56+C61</f>
        <v>311127033</v>
      </c>
      <c r="D66" s="576">
        <f>+D9+D16+D23+D30+D38+D50+D56+D61</f>
        <v>154514045</v>
      </c>
      <c r="E66" s="392">
        <f>+E9+E16+E23+E30+E38+E50+E56+E61</f>
        <v>465641078</v>
      </c>
    </row>
    <row r="67" spans="1:5" s="94" customFormat="1" ht="12" customHeight="1" thickBot="1" x14ac:dyDescent="0.2">
      <c r="A67" s="383" t="s">
        <v>398</v>
      </c>
      <c r="B67" s="264" t="s">
        <v>309</v>
      </c>
      <c r="C67" s="347">
        <f>SUM(C68:C70)</f>
        <v>0</v>
      </c>
      <c r="D67" s="575">
        <f>SUM(D68:D70)</f>
        <v>0</v>
      </c>
      <c r="E67" s="249">
        <f>SUM(E68:E70)</f>
        <v>0</v>
      </c>
    </row>
    <row r="68" spans="1:5" s="94" customFormat="1" ht="12" customHeight="1" x14ac:dyDescent="0.2">
      <c r="A68" s="380" t="s">
        <v>340</v>
      </c>
      <c r="B68" s="363" t="s">
        <v>310</v>
      </c>
      <c r="C68" s="351"/>
      <c r="D68" s="566"/>
      <c r="E68" s="565">
        <f>C68+D68</f>
        <v>0</v>
      </c>
    </row>
    <row r="69" spans="1:5" s="94" customFormat="1" ht="12" customHeight="1" x14ac:dyDescent="0.2">
      <c r="A69" s="381" t="s">
        <v>349</v>
      </c>
      <c r="B69" s="364" t="s">
        <v>311</v>
      </c>
      <c r="C69" s="351"/>
      <c r="D69" s="566"/>
      <c r="E69" s="565">
        <f>C69+D69</f>
        <v>0</v>
      </c>
    </row>
    <row r="70" spans="1:5" s="94" customFormat="1" ht="12" customHeight="1" thickBot="1" x14ac:dyDescent="0.25">
      <c r="A70" s="382" t="s">
        <v>350</v>
      </c>
      <c r="B70" s="366" t="s">
        <v>312</v>
      </c>
      <c r="C70" s="351"/>
      <c r="D70" s="630"/>
      <c r="E70" s="565">
        <f>C70+D70</f>
        <v>0</v>
      </c>
    </row>
    <row r="71" spans="1:5" s="94" customFormat="1" ht="12" customHeight="1" thickBot="1" x14ac:dyDescent="0.2">
      <c r="A71" s="383" t="s">
        <v>313</v>
      </c>
      <c r="B71" s="264" t="s">
        <v>314</v>
      </c>
      <c r="C71" s="347">
        <f>SUM(C72:C75)</f>
        <v>0</v>
      </c>
      <c r="D71" s="347">
        <f>SUM(D72:D75)</f>
        <v>0</v>
      </c>
      <c r="E71" s="249">
        <f>SUM(E72:E75)</f>
        <v>0</v>
      </c>
    </row>
    <row r="72" spans="1:5" s="94" customFormat="1" ht="12" customHeight="1" x14ac:dyDescent="0.2">
      <c r="A72" s="380" t="s">
        <v>149</v>
      </c>
      <c r="B72" s="363" t="s">
        <v>315</v>
      </c>
      <c r="C72" s="351"/>
      <c r="D72" s="351"/>
      <c r="E72" s="565">
        <f>C72+D72</f>
        <v>0</v>
      </c>
    </row>
    <row r="73" spans="1:5" s="94" customFormat="1" ht="12" customHeight="1" x14ac:dyDescent="0.2">
      <c r="A73" s="381" t="s">
        <v>150</v>
      </c>
      <c r="B73" s="364" t="s">
        <v>316</v>
      </c>
      <c r="C73" s="351"/>
      <c r="D73" s="351"/>
      <c r="E73" s="565">
        <f>C73+D73</f>
        <v>0</v>
      </c>
    </row>
    <row r="74" spans="1:5" s="94" customFormat="1" ht="12" customHeight="1" x14ac:dyDescent="0.2">
      <c r="A74" s="381" t="s">
        <v>341</v>
      </c>
      <c r="B74" s="364" t="s">
        <v>317</v>
      </c>
      <c r="C74" s="351"/>
      <c r="D74" s="351"/>
      <c r="E74" s="565">
        <f>C74+D74</f>
        <v>0</v>
      </c>
    </row>
    <row r="75" spans="1:5" s="94" customFormat="1" ht="12" customHeight="1" thickBot="1" x14ac:dyDescent="0.25">
      <c r="A75" s="382" t="s">
        <v>342</v>
      </c>
      <c r="B75" s="365" t="s">
        <v>318</v>
      </c>
      <c r="C75" s="351"/>
      <c r="D75" s="351"/>
      <c r="E75" s="565">
        <f>C75+D75</f>
        <v>0</v>
      </c>
    </row>
    <row r="76" spans="1:5" s="94" customFormat="1" ht="12" customHeight="1" thickBot="1" x14ac:dyDescent="0.2">
      <c r="A76" s="383" t="s">
        <v>319</v>
      </c>
      <c r="B76" s="264" t="s">
        <v>320</v>
      </c>
      <c r="C76" s="347">
        <f>SUM(C77:C78)</f>
        <v>6375995</v>
      </c>
      <c r="D76" s="347">
        <f>SUM(D77:D78)</f>
        <v>30078211</v>
      </c>
      <c r="E76" s="249">
        <f>SUM(E77:E78)</f>
        <v>36454206</v>
      </c>
    </row>
    <row r="77" spans="1:5" s="94" customFormat="1" ht="12" customHeight="1" x14ac:dyDescent="0.2">
      <c r="A77" s="380" t="s">
        <v>343</v>
      </c>
      <c r="B77" s="363" t="s">
        <v>321</v>
      </c>
      <c r="C77" s="351">
        <v>6375995</v>
      </c>
      <c r="D77" s="351">
        <v>30078211</v>
      </c>
      <c r="E77" s="565">
        <f>C77+D77</f>
        <v>36454206</v>
      </c>
    </row>
    <row r="78" spans="1:5" s="94" customFormat="1" ht="12" customHeight="1" thickBot="1" x14ac:dyDescent="0.25">
      <c r="A78" s="382" t="s">
        <v>344</v>
      </c>
      <c r="B78" s="365" t="s">
        <v>322</v>
      </c>
      <c r="C78" s="351"/>
      <c r="D78" s="351" t="s">
        <v>687</v>
      </c>
      <c r="E78" s="565"/>
    </row>
    <row r="79" spans="1:5" s="93" customFormat="1" ht="12" customHeight="1" thickBot="1" x14ac:dyDescent="0.2">
      <c r="A79" s="383" t="s">
        <v>323</v>
      </c>
      <c r="B79" s="264" t="s">
        <v>324</v>
      </c>
      <c r="C79" s="347">
        <f>SUM(C80:C82)</f>
        <v>186684305</v>
      </c>
      <c r="D79" s="347">
        <f>SUM(D80:D82)</f>
        <v>7607903</v>
      </c>
      <c r="E79" s="249">
        <f>SUM(E80:E82)</f>
        <v>194292208</v>
      </c>
    </row>
    <row r="80" spans="1:5" s="94" customFormat="1" ht="12" customHeight="1" x14ac:dyDescent="0.2">
      <c r="A80" s="380" t="s">
        <v>345</v>
      </c>
      <c r="B80" s="363" t="s">
        <v>325</v>
      </c>
      <c r="C80" s="351"/>
      <c r="D80" s="351">
        <v>7607903</v>
      </c>
      <c r="E80" s="565">
        <f>C80+D80</f>
        <v>7607903</v>
      </c>
    </row>
    <row r="81" spans="1:5" s="94" customFormat="1" ht="12" customHeight="1" x14ac:dyDescent="0.2">
      <c r="A81" s="381" t="s">
        <v>346</v>
      </c>
      <c r="B81" s="364" t="s">
        <v>326</v>
      </c>
      <c r="C81" s="351"/>
      <c r="D81" s="351"/>
      <c r="E81" s="565">
        <f>C81+D81</f>
        <v>0</v>
      </c>
    </row>
    <row r="82" spans="1:5" s="94" customFormat="1" ht="12" customHeight="1" thickBot="1" x14ac:dyDescent="0.25">
      <c r="A82" s="382" t="s">
        <v>347</v>
      </c>
      <c r="B82" s="365" t="s">
        <v>327</v>
      </c>
      <c r="C82" s="352">
        <v>186684305</v>
      </c>
      <c r="D82" s="587"/>
      <c r="E82" s="567">
        <f>C82+D82</f>
        <v>186684305</v>
      </c>
    </row>
    <row r="83" spans="1:5" s="94" customFormat="1" ht="12" customHeight="1" thickBot="1" x14ac:dyDescent="0.2">
      <c r="A83" s="383" t="s">
        <v>328</v>
      </c>
      <c r="B83" s="264" t="s">
        <v>348</v>
      </c>
      <c r="C83" s="347">
        <f>SUM(C84:C87)</f>
        <v>0</v>
      </c>
      <c r="D83" s="347">
        <f>SUM(D84:D87)</f>
        <v>0</v>
      </c>
      <c r="E83" s="249">
        <f>SUM(E84:E87)</f>
        <v>0</v>
      </c>
    </row>
    <row r="84" spans="1:5" s="94" customFormat="1" ht="12" customHeight="1" x14ac:dyDescent="0.2">
      <c r="A84" s="384" t="s">
        <v>329</v>
      </c>
      <c r="B84" s="363" t="s">
        <v>330</v>
      </c>
      <c r="C84" s="351"/>
      <c r="D84" s="351"/>
      <c r="E84" s="565">
        <f t="shared" ref="E84:E89" si="3">C84+D84</f>
        <v>0</v>
      </c>
    </row>
    <row r="85" spans="1:5" s="94" customFormat="1" ht="12" customHeight="1" x14ac:dyDescent="0.2">
      <c r="A85" s="385" t="s">
        <v>331</v>
      </c>
      <c r="B85" s="364" t="s">
        <v>332</v>
      </c>
      <c r="C85" s="351"/>
      <c r="D85" s="351"/>
      <c r="E85" s="565">
        <f t="shared" si="3"/>
        <v>0</v>
      </c>
    </row>
    <row r="86" spans="1:5" s="94" customFormat="1" ht="12" customHeight="1" x14ac:dyDescent="0.2">
      <c r="A86" s="385" t="s">
        <v>333</v>
      </c>
      <c r="B86" s="364" t="s">
        <v>334</v>
      </c>
      <c r="C86" s="351"/>
      <c r="D86" s="351"/>
      <c r="E86" s="565">
        <f t="shared" si="3"/>
        <v>0</v>
      </c>
    </row>
    <row r="87" spans="1:5" s="93" customFormat="1" ht="12" customHeight="1" thickBot="1" x14ac:dyDescent="0.25">
      <c r="A87" s="386" t="s">
        <v>335</v>
      </c>
      <c r="B87" s="365" t="s">
        <v>336</v>
      </c>
      <c r="C87" s="351"/>
      <c r="D87" s="351"/>
      <c r="E87" s="565">
        <f t="shared" si="3"/>
        <v>0</v>
      </c>
    </row>
    <row r="88" spans="1:5" s="93" customFormat="1" ht="12" customHeight="1" thickBot="1" x14ac:dyDescent="0.2">
      <c r="A88" s="383" t="s">
        <v>337</v>
      </c>
      <c r="B88" s="264" t="s">
        <v>478</v>
      </c>
      <c r="C88" s="408"/>
      <c r="D88" s="408"/>
      <c r="E88" s="249">
        <f t="shared" si="3"/>
        <v>0</v>
      </c>
    </row>
    <row r="89" spans="1:5" s="93" customFormat="1" ht="12" customHeight="1" thickBot="1" x14ac:dyDescent="0.2">
      <c r="A89" s="383" t="s">
        <v>510</v>
      </c>
      <c r="B89" s="264" t="s">
        <v>338</v>
      </c>
      <c r="C89" s="408"/>
      <c r="D89" s="408"/>
      <c r="E89" s="249">
        <f t="shared" si="3"/>
        <v>0</v>
      </c>
    </row>
    <row r="90" spans="1:5" s="93" customFormat="1" ht="12" customHeight="1" thickBot="1" x14ac:dyDescent="0.2">
      <c r="A90" s="383" t="s">
        <v>511</v>
      </c>
      <c r="B90" s="370" t="s">
        <v>481</v>
      </c>
      <c r="C90" s="353">
        <f>+C67+C71+C76+C79+C83+C89+C88</f>
        <v>193060300</v>
      </c>
      <c r="D90" s="353">
        <f>+D67+D71+D76+D79+D83+D89+D88</f>
        <v>37686114</v>
      </c>
      <c r="E90" s="392">
        <f>+E67+E71+E76+E79+E83+E89+E88</f>
        <v>230746414</v>
      </c>
    </row>
    <row r="91" spans="1:5" s="93" customFormat="1" ht="12" customHeight="1" thickBot="1" x14ac:dyDescent="0.2">
      <c r="A91" s="387" t="s">
        <v>512</v>
      </c>
      <c r="B91" s="371" t="s">
        <v>513</v>
      </c>
      <c r="C91" s="353">
        <f>+C66+C90</f>
        <v>504187333</v>
      </c>
      <c r="D91" s="353">
        <f>+D66+D90</f>
        <v>192200159</v>
      </c>
      <c r="E91" s="392">
        <f>+E66+E90</f>
        <v>696387492</v>
      </c>
    </row>
    <row r="92" spans="1:5" s="94" customFormat="1" ht="15" customHeight="1" thickBot="1" x14ac:dyDescent="0.25">
      <c r="A92" s="223"/>
      <c r="B92" s="224"/>
      <c r="C92" s="319"/>
    </row>
    <row r="93" spans="1:5" s="65" customFormat="1" ht="16.5" customHeight="1" thickBot="1" x14ac:dyDescent="0.25">
      <c r="A93" s="769" t="s">
        <v>57</v>
      </c>
      <c r="B93" s="770"/>
      <c r="C93" s="770"/>
      <c r="D93" s="770"/>
      <c r="E93" s="771"/>
    </row>
    <row r="94" spans="1:5" s="95" customFormat="1" ht="12" customHeight="1" thickBot="1" x14ac:dyDescent="0.25">
      <c r="A94" s="356" t="s">
        <v>19</v>
      </c>
      <c r="B94" s="28" t="s">
        <v>517</v>
      </c>
      <c r="C94" s="346">
        <f>+C95+C96+C97+C98+C99+C112</f>
        <v>340358015</v>
      </c>
      <c r="D94" s="346">
        <f>+D95+D96+D97+D98+D99+D112</f>
        <v>-185556745</v>
      </c>
      <c r="E94" s="436">
        <f>+E95+E96+E97+E98+E99+E112</f>
        <v>154801270</v>
      </c>
    </row>
    <row r="95" spans="1:5" ht="12" customHeight="1" x14ac:dyDescent="0.2">
      <c r="A95" s="388" t="s">
        <v>98</v>
      </c>
      <c r="B95" s="10" t="s">
        <v>50</v>
      </c>
      <c r="C95" s="442">
        <v>59434186</v>
      </c>
      <c r="D95" s="442">
        <v>2121177</v>
      </c>
      <c r="E95" s="584">
        <f t="shared" ref="E95:E114" si="4">C95+D95</f>
        <v>61555363</v>
      </c>
    </row>
    <row r="96" spans="1:5" ht="12" customHeight="1" x14ac:dyDescent="0.2">
      <c r="A96" s="381" t="s">
        <v>99</v>
      </c>
      <c r="B96" s="8" t="s">
        <v>182</v>
      </c>
      <c r="C96" s="348">
        <v>10047685</v>
      </c>
      <c r="D96" s="348">
        <v>406383</v>
      </c>
      <c r="E96" s="558">
        <f t="shared" si="4"/>
        <v>10454068</v>
      </c>
    </row>
    <row r="97" spans="1:5" ht="12" customHeight="1" x14ac:dyDescent="0.2">
      <c r="A97" s="381" t="s">
        <v>100</v>
      </c>
      <c r="B97" s="8" t="s">
        <v>140</v>
      </c>
      <c r="C97" s="348">
        <v>40855792</v>
      </c>
      <c r="D97" s="348"/>
      <c r="E97" s="558">
        <f t="shared" si="4"/>
        <v>40855792</v>
      </c>
    </row>
    <row r="98" spans="1:5" ht="12" customHeight="1" x14ac:dyDescent="0.2">
      <c r="A98" s="381" t="s">
        <v>101</v>
      </c>
      <c r="B98" s="11" t="s">
        <v>183</v>
      </c>
      <c r="C98" s="348">
        <v>9500000</v>
      </c>
      <c r="D98" s="348"/>
      <c r="E98" s="558">
        <f t="shared" si="4"/>
        <v>9500000</v>
      </c>
    </row>
    <row r="99" spans="1:5" ht="12" customHeight="1" x14ac:dyDescent="0.2">
      <c r="A99" s="381" t="s">
        <v>112</v>
      </c>
      <c r="B99" s="19" t="s">
        <v>184</v>
      </c>
      <c r="C99" s="348">
        <v>22636047</v>
      </c>
      <c r="D99" s="348">
        <v>3800000</v>
      </c>
      <c r="E99" s="558">
        <f t="shared" si="4"/>
        <v>26436047</v>
      </c>
    </row>
    <row r="100" spans="1:5" ht="12" customHeight="1" x14ac:dyDescent="0.2">
      <c r="A100" s="381" t="s">
        <v>102</v>
      </c>
      <c r="B100" s="8" t="s">
        <v>514</v>
      </c>
      <c r="C100" s="348"/>
      <c r="D100" s="348"/>
      <c r="E100" s="558">
        <f t="shared" si="4"/>
        <v>0</v>
      </c>
    </row>
    <row r="101" spans="1:5" ht="12" customHeight="1" x14ac:dyDescent="0.2">
      <c r="A101" s="381" t="s">
        <v>103</v>
      </c>
      <c r="B101" s="127" t="s">
        <v>444</v>
      </c>
      <c r="C101" s="348"/>
      <c r="D101" s="348"/>
      <c r="E101" s="558">
        <f t="shared" si="4"/>
        <v>0</v>
      </c>
    </row>
    <row r="102" spans="1:5" ht="12" customHeight="1" x14ac:dyDescent="0.2">
      <c r="A102" s="381" t="s">
        <v>113</v>
      </c>
      <c r="B102" s="127" t="s">
        <v>443</v>
      </c>
      <c r="C102" s="348"/>
      <c r="D102" s="348"/>
      <c r="E102" s="558">
        <f t="shared" si="4"/>
        <v>0</v>
      </c>
    </row>
    <row r="103" spans="1:5" ht="12" customHeight="1" x14ac:dyDescent="0.2">
      <c r="A103" s="381" t="s">
        <v>114</v>
      </c>
      <c r="B103" s="127" t="s">
        <v>354</v>
      </c>
      <c r="C103" s="348"/>
      <c r="D103" s="348"/>
      <c r="E103" s="558">
        <f t="shared" si="4"/>
        <v>0</v>
      </c>
    </row>
    <row r="104" spans="1:5" ht="12" customHeight="1" x14ac:dyDescent="0.2">
      <c r="A104" s="381" t="s">
        <v>115</v>
      </c>
      <c r="B104" s="128" t="s">
        <v>355</v>
      </c>
      <c r="C104" s="348"/>
      <c r="D104" s="348"/>
      <c r="E104" s="558">
        <f t="shared" si="4"/>
        <v>0</v>
      </c>
    </row>
    <row r="105" spans="1:5" ht="12" customHeight="1" x14ac:dyDescent="0.2">
      <c r="A105" s="381" t="s">
        <v>116</v>
      </c>
      <c r="B105" s="128" t="s">
        <v>356</v>
      </c>
      <c r="C105" s="348"/>
      <c r="D105" s="348"/>
      <c r="E105" s="558">
        <f t="shared" si="4"/>
        <v>0</v>
      </c>
    </row>
    <row r="106" spans="1:5" ht="12" customHeight="1" x14ac:dyDescent="0.2">
      <c r="A106" s="381" t="s">
        <v>118</v>
      </c>
      <c r="B106" s="127" t="s">
        <v>357</v>
      </c>
      <c r="C106" s="348"/>
      <c r="D106" s="348"/>
      <c r="E106" s="558">
        <f t="shared" si="4"/>
        <v>0</v>
      </c>
    </row>
    <row r="107" spans="1:5" ht="12" customHeight="1" x14ac:dyDescent="0.2">
      <c r="A107" s="381" t="s">
        <v>185</v>
      </c>
      <c r="B107" s="127" t="s">
        <v>358</v>
      </c>
      <c r="C107" s="348"/>
      <c r="D107" s="348"/>
      <c r="E107" s="558">
        <f t="shared" si="4"/>
        <v>0</v>
      </c>
    </row>
    <row r="108" spans="1:5" ht="12" customHeight="1" x14ac:dyDescent="0.2">
      <c r="A108" s="381" t="s">
        <v>352</v>
      </c>
      <c r="B108" s="128" t="s">
        <v>359</v>
      </c>
      <c r="C108" s="348"/>
      <c r="D108" s="348"/>
      <c r="E108" s="558">
        <f t="shared" si="4"/>
        <v>0</v>
      </c>
    </row>
    <row r="109" spans="1:5" ht="12" customHeight="1" x14ac:dyDescent="0.2">
      <c r="A109" s="389" t="s">
        <v>353</v>
      </c>
      <c r="B109" s="129" t="s">
        <v>360</v>
      </c>
      <c r="C109" s="348"/>
      <c r="D109" s="348"/>
      <c r="E109" s="558">
        <f t="shared" si="4"/>
        <v>0</v>
      </c>
    </row>
    <row r="110" spans="1:5" ht="12" customHeight="1" x14ac:dyDescent="0.2">
      <c r="A110" s="381" t="s">
        <v>441</v>
      </c>
      <c r="B110" s="129" t="s">
        <v>361</v>
      </c>
      <c r="C110" s="348"/>
      <c r="D110" s="348"/>
      <c r="E110" s="558">
        <f t="shared" si="4"/>
        <v>0</v>
      </c>
    </row>
    <row r="111" spans="1:5" ht="12" customHeight="1" x14ac:dyDescent="0.2">
      <c r="A111" s="381" t="s">
        <v>442</v>
      </c>
      <c r="B111" s="128" t="s">
        <v>362</v>
      </c>
      <c r="C111" s="348">
        <v>22636047</v>
      </c>
      <c r="D111" s="348">
        <v>3800000</v>
      </c>
      <c r="E111" s="558">
        <f t="shared" si="4"/>
        <v>26436047</v>
      </c>
    </row>
    <row r="112" spans="1:5" ht="12" customHeight="1" x14ac:dyDescent="0.2">
      <c r="A112" s="381" t="s">
        <v>446</v>
      </c>
      <c r="B112" s="11" t="s">
        <v>51</v>
      </c>
      <c r="C112" s="348">
        <f>SUM(C113:C114)</f>
        <v>197884305</v>
      </c>
      <c r="D112" s="348">
        <f>SUM(D113:D114)</f>
        <v>-191884305</v>
      </c>
      <c r="E112" s="558">
        <f t="shared" si="4"/>
        <v>6000000</v>
      </c>
    </row>
    <row r="113" spans="1:5" ht="12" customHeight="1" x14ac:dyDescent="0.2">
      <c r="A113" s="382" t="s">
        <v>447</v>
      </c>
      <c r="B113" s="8" t="s">
        <v>515</v>
      </c>
      <c r="C113" s="348">
        <v>10000000</v>
      </c>
      <c r="D113" s="348">
        <v>-4000000</v>
      </c>
      <c r="E113" s="558">
        <f t="shared" si="4"/>
        <v>6000000</v>
      </c>
    </row>
    <row r="114" spans="1:5" ht="12" customHeight="1" thickBot="1" x14ac:dyDescent="0.25">
      <c r="A114" s="390" t="s">
        <v>448</v>
      </c>
      <c r="B114" s="130" t="s">
        <v>516</v>
      </c>
      <c r="C114" s="443">
        <v>187884305</v>
      </c>
      <c r="D114" s="443">
        <v>-187884305</v>
      </c>
      <c r="E114" s="588">
        <f t="shared" si="4"/>
        <v>0</v>
      </c>
    </row>
    <row r="115" spans="1:5" ht="12" customHeight="1" thickBot="1" x14ac:dyDescent="0.25">
      <c r="A115" s="32" t="s">
        <v>20</v>
      </c>
      <c r="B115" s="27" t="s">
        <v>363</v>
      </c>
      <c r="C115" s="347">
        <f>+C116+C118+C120</f>
        <v>22547806</v>
      </c>
      <c r="D115" s="575">
        <f>+D116+D118+D120</f>
        <v>368154505</v>
      </c>
      <c r="E115" s="249">
        <f>+E116+E118+E120</f>
        <v>390702311</v>
      </c>
    </row>
    <row r="116" spans="1:5" ht="12" customHeight="1" x14ac:dyDescent="0.2">
      <c r="A116" s="380" t="s">
        <v>104</v>
      </c>
      <c r="B116" s="9" t="s">
        <v>229</v>
      </c>
      <c r="C116" s="349">
        <v>953110</v>
      </c>
      <c r="D116" s="349">
        <v>128606102</v>
      </c>
      <c r="E116" s="560">
        <f t="shared" ref="E116:E128" si="5">C116+D116</f>
        <v>129559212</v>
      </c>
    </row>
    <row r="117" spans="1:5" ht="12" customHeight="1" x14ac:dyDescent="0.2">
      <c r="A117" s="380" t="s">
        <v>105</v>
      </c>
      <c r="B117" s="12" t="s">
        <v>367</v>
      </c>
      <c r="C117" s="348"/>
      <c r="D117" s="348">
        <v>4000000</v>
      </c>
      <c r="E117" s="560">
        <f t="shared" si="5"/>
        <v>4000000</v>
      </c>
    </row>
    <row r="118" spans="1:5" ht="12" customHeight="1" x14ac:dyDescent="0.2">
      <c r="A118" s="380" t="s">
        <v>106</v>
      </c>
      <c r="B118" s="12" t="s">
        <v>186</v>
      </c>
      <c r="C118" s="348">
        <v>21594696</v>
      </c>
      <c r="D118" s="348">
        <v>22285887</v>
      </c>
      <c r="E118" s="573">
        <f t="shared" si="5"/>
        <v>43880583</v>
      </c>
    </row>
    <row r="119" spans="1:5" ht="12" customHeight="1" x14ac:dyDescent="0.2">
      <c r="A119" s="380" t="s">
        <v>107</v>
      </c>
      <c r="B119" s="12" t="s">
        <v>368</v>
      </c>
      <c r="C119" s="348"/>
      <c r="D119" s="348"/>
      <c r="E119" s="573">
        <f t="shared" si="5"/>
        <v>0</v>
      </c>
    </row>
    <row r="120" spans="1:5" ht="12" customHeight="1" x14ac:dyDescent="0.2">
      <c r="A120" s="380" t="s">
        <v>108</v>
      </c>
      <c r="B120" s="266" t="s">
        <v>231</v>
      </c>
      <c r="C120" s="348"/>
      <c r="D120" s="348">
        <v>217262516</v>
      </c>
      <c r="E120" s="573">
        <f t="shared" si="5"/>
        <v>217262516</v>
      </c>
    </row>
    <row r="121" spans="1:5" ht="12" customHeight="1" x14ac:dyDescent="0.2">
      <c r="A121" s="380" t="s">
        <v>117</v>
      </c>
      <c r="B121" s="265" t="s">
        <v>433</v>
      </c>
      <c r="C121" s="348"/>
      <c r="D121" s="348"/>
      <c r="E121" s="573">
        <f t="shared" si="5"/>
        <v>0</v>
      </c>
    </row>
    <row r="122" spans="1:5" ht="12" customHeight="1" x14ac:dyDescent="0.2">
      <c r="A122" s="380" t="s">
        <v>119</v>
      </c>
      <c r="B122" s="359" t="s">
        <v>373</v>
      </c>
      <c r="C122" s="348"/>
      <c r="D122" s="348"/>
      <c r="E122" s="573">
        <f t="shared" si="5"/>
        <v>0</v>
      </c>
    </row>
    <row r="123" spans="1:5" ht="12" customHeight="1" x14ac:dyDescent="0.2">
      <c r="A123" s="380" t="s">
        <v>187</v>
      </c>
      <c r="B123" s="128" t="s">
        <v>356</v>
      </c>
      <c r="C123" s="348"/>
      <c r="D123" s="561"/>
      <c r="E123" s="573">
        <f t="shared" si="5"/>
        <v>0</v>
      </c>
    </row>
    <row r="124" spans="1:5" ht="12" customHeight="1" x14ac:dyDescent="0.2">
      <c r="A124" s="380" t="s">
        <v>188</v>
      </c>
      <c r="B124" s="128" t="s">
        <v>372</v>
      </c>
      <c r="C124" s="348"/>
      <c r="D124" s="561"/>
      <c r="E124" s="573">
        <f t="shared" si="5"/>
        <v>0</v>
      </c>
    </row>
    <row r="125" spans="1:5" ht="12" customHeight="1" x14ac:dyDescent="0.2">
      <c r="A125" s="380" t="s">
        <v>189</v>
      </c>
      <c r="B125" s="128" t="s">
        <v>371</v>
      </c>
      <c r="C125" s="348"/>
      <c r="D125" s="561"/>
      <c r="E125" s="573">
        <f t="shared" si="5"/>
        <v>0</v>
      </c>
    </row>
    <row r="126" spans="1:5" ht="12" customHeight="1" x14ac:dyDescent="0.2">
      <c r="A126" s="380" t="s">
        <v>364</v>
      </c>
      <c r="B126" s="128" t="s">
        <v>359</v>
      </c>
      <c r="C126" s="348"/>
      <c r="D126" s="561"/>
      <c r="E126" s="573">
        <f t="shared" si="5"/>
        <v>0</v>
      </c>
    </row>
    <row r="127" spans="1:5" ht="12" customHeight="1" x14ac:dyDescent="0.2">
      <c r="A127" s="380" t="s">
        <v>365</v>
      </c>
      <c r="B127" s="128" t="s">
        <v>370</v>
      </c>
      <c r="C127" s="348"/>
      <c r="D127" s="561"/>
      <c r="E127" s="573">
        <f t="shared" si="5"/>
        <v>0</v>
      </c>
    </row>
    <row r="128" spans="1:5" ht="12" customHeight="1" thickBot="1" x14ac:dyDescent="0.25">
      <c r="A128" s="389" t="s">
        <v>366</v>
      </c>
      <c r="B128" s="128" t="s">
        <v>369</v>
      </c>
      <c r="C128" s="350"/>
      <c r="D128" s="563"/>
      <c r="E128" s="574">
        <f t="shared" si="5"/>
        <v>0</v>
      </c>
    </row>
    <row r="129" spans="1:11" ht="12" customHeight="1" thickBot="1" x14ac:dyDescent="0.25">
      <c r="A129" s="32" t="s">
        <v>21</v>
      </c>
      <c r="B129" s="115" t="s">
        <v>451</v>
      </c>
      <c r="C129" s="347">
        <f>+C94+C115</f>
        <v>362905821</v>
      </c>
      <c r="D129" s="575">
        <f>+D94+D115</f>
        <v>182597760</v>
      </c>
      <c r="E129" s="249">
        <f>+E94+E115</f>
        <v>545503581</v>
      </c>
    </row>
    <row r="130" spans="1:11" ht="12" customHeight="1" thickBot="1" x14ac:dyDescent="0.25">
      <c r="A130" s="32" t="s">
        <v>22</v>
      </c>
      <c r="B130" s="115" t="s">
        <v>452</v>
      </c>
      <c r="C130" s="347">
        <f>+C131+C132+C133</f>
        <v>0</v>
      </c>
      <c r="D130" s="575">
        <f>+D131+D132+D133</f>
        <v>0</v>
      </c>
      <c r="E130" s="249">
        <f>+E131+E132+E133</f>
        <v>0</v>
      </c>
    </row>
    <row r="131" spans="1:11" s="95" customFormat="1" ht="12" customHeight="1" x14ac:dyDescent="0.2">
      <c r="A131" s="380" t="s">
        <v>268</v>
      </c>
      <c r="B131" s="9" t="s">
        <v>520</v>
      </c>
      <c r="C131" s="348"/>
      <c r="D131" s="561"/>
      <c r="E131" s="573">
        <f>C131+D131</f>
        <v>0</v>
      </c>
    </row>
    <row r="132" spans="1:11" ht="12" customHeight="1" x14ac:dyDescent="0.2">
      <c r="A132" s="380" t="s">
        <v>269</v>
      </c>
      <c r="B132" s="9" t="s">
        <v>460</v>
      </c>
      <c r="C132" s="348"/>
      <c r="D132" s="561"/>
      <c r="E132" s="573">
        <f>C132+D132</f>
        <v>0</v>
      </c>
    </row>
    <row r="133" spans="1:11" ht="12" customHeight="1" thickBot="1" x14ac:dyDescent="0.25">
      <c r="A133" s="389" t="s">
        <v>270</v>
      </c>
      <c r="B133" s="7" t="s">
        <v>519</v>
      </c>
      <c r="C133" s="348"/>
      <c r="D133" s="561"/>
      <c r="E133" s="573">
        <f>C133+D133</f>
        <v>0</v>
      </c>
    </row>
    <row r="134" spans="1:11" ht="12" customHeight="1" thickBot="1" x14ac:dyDescent="0.25">
      <c r="A134" s="32" t="s">
        <v>23</v>
      </c>
      <c r="B134" s="115" t="s">
        <v>453</v>
      </c>
      <c r="C134" s="347">
        <f>+C135+C136+C137+C138+C139+C140</f>
        <v>0</v>
      </c>
      <c r="D134" s="575">
        <f>+D135+D136+D137+D138+D139+D140</f>
        <v>0</v>
      </c>
      <c r="E134" s="249">
        <f>+E135+E136+E137+E138+E139+E140</f>
        <v>0</v>
      </c>
    </row>
    <row r="135" spans="1:11" ht="12" customHeight="1" x14ac:dyDescent="0.2">
      <c r="A135" s="380" t="s">
        <v>91</v>
      </c>
      <c r="B135" s="9" t="s">
        <v>462</v>
      </c>
      <c r="C135" s="348"/>
      <c r="D135" s="561"/>
      <c r="E135" s="573">
        <f t="shared" ref="E135:E140" si="6">C135+D135</f>
        <v>0</v>
      </c>
    </row>
    <row r="136" spans="1:11" ht="12" customHeight="1" x14ac:dyDescent="0.2">
      <c r="A136" s="380" t="s">
        <v>92</v>
      </c>
      <c r="B136" s="9" t="s">
        <v>454</v>
      </c>
      <c r="C136" s="348"/>
      <c r="D136" s="561"/>
      <c r="E136" s="573">
        <f t="shared" si="6"/>
        <v>0</v>
      </c>
    </row>
    <row r="137" spans="1:11" ht="12" customHeight="1" x14ac:dyDescent="0.2">
      <c r="A137" s="380" t="s">
        <v>93</v>
      </c>
      <c r="B137" s="9" t="s">
        <v>455</v>
      </c>
      <c r="C137" s="348"/>
      <c r="D137" s="561"/>
      <c r="E137" s="573">
        <f t="shared" si="6"/>
        <v>0</v>
      </c>
    </row>
    <row r="138" spans="1:11" ht="12" customHeight="1" x14ac:dyDescent="0.2">
      <c r="A138" s="380" t="s">
        <v>174</v>
      </c>
      <c r="B138" s="9" t="s">
        <v>518</v>
      </c>
      <c r="C138" s="348"/>
      <c r="D138" s="561"/>
      <c r="E138" s="573">
        <f t="shared" si="6"/>
        <v>0</v>
      </c>
    </row>
    <row r="139" spans="1:11" ht="12" customHeight="1" x14ac:dyDescent="0.2">
      <c r="A139" s="380" t="s">
        <v>175</v>
      </c>
      <c r="B139" s="9" t="s">
        <v>457</v>
      </c>
      <c r="C139" s="348"/>
      <c r="D139" s="561"/>
      <c r="E139" s="573">
        <f t="shared" si="6"/>
        <v>0</v>
      </c>
    </row>
    <row r="140" spans="1:11" s="95" customFormat="1" ht="12" customHeight="1" thickBot="1" x14ac:dyDescent="0.25">
      <c r="A140" s="389" t="s">
        <v>176</v>
      </c>
      <c r="B140" s="7" t="s">
        <v>458</v>
      </c>
      <c r="C140" s="348"/>
      <c r="D140" s="561"/>
      <c r="E140" s="573">
        <f t="shared" si="6"/>
        <v>0</v>
      </c>
    </row>
    <row r="141" spans="1:11" ht="12" customHeight="1" thickBot="1" x14ac:dyDescent="0.25">
      <c r="A141" s="32" t="s">
        <v>24</v>
      </c>
      <c r="B141" s="115" t="s">
        <v>545</v>
      </c>
      <c r="C141" s="353">
        <f>+C142+C143+C145+C146+C144</f>
        <v>141281512</v>
      </c>
      <c r="D141" s="576">
        <f>+D142+D143+D145+D146+D144</f>
        <v>9602399</v>
      </c>
      <c r="E141" s="392">
        <f>+E142+E143+E145+E146+E144</f>
        <v>150883911</v>
      </c>
      <c r="K141" s="232"/>
    </row>
    <row r="142" spans="1:11" x14ac:dyDescent="0.2">
      <c r="A142" s="380" t="s">
        <v>94</v>
      </c>
      <c r="B142" s="9" t="s">
        <v>374</v>
      </c>
      <c r="C142" s="348"/>
      <c r="D142" s="561"/>
      <c r="E142" s="573">
        <f>C142+D142</f>
        <v>0</v>
      </c>
    </row>
    <row r="143" spans="1:11" ht="12" customHeight="1" x14ac:dyDescent="0.2">
      <c r="A143" s="380" t="s">
        <v>95</v>
      </c>
      <c r="B143" s="9" t="s">
        <v>375</v>
      </c>
      <c r="C143" s="348"/>
      <c r="D143" s="561">
        <v>7607903</v>
      </c>
      <c r="E143" s="573">
        <f>C143+D143</f>
        <v>7607903</v>
      </c>
    </row>
    <row r="144" spans="1:11" ht="12" customHeight="1" x14ac:dyDescent="0.2">
      <c r="A144" s="380" t="s">
        <v>288</v>
      </c>
      <c r="B144" s="9" t="s">
        <v>544</v>
      </c>
      <c r="C144" s="348">
        <v>141281512</v>
      </c>
      <c r="D144" s="561">
        <v>1994496</v>
      </c>
      <c r="E144" s="573">
        <f>C144+D144</f>
        <v>143276008</v>
      </c>
    </row>
    <row r="145" spans="1:5" s="95" customFormat="1" ht="12" customHeight="1" x14ac:dyDescent="0.2">
      <c r="A145" s="380" t="s">
        <v>289</v>
      </c>
      <c r="B145" s="9" t="s">
        <v>467</v>
      </c>
      <c r="C145" s="348"/>
      <c r="D145" s="561"/>
      <c r="E145" s="573">
        <f>C145+D145</f>
        <v>0</v>
      </c>
    </row>
    <row r="146" spans="1:5" s="95" customFormat="1" ht="12" customHeight="1" thickBot="1" x14ac:dyDescent="0.25">
      <c r="A146" s="389" t="s">
        <v>290</v>
      </c>
      <c r="B146" s="7" t="s">
        <v>394</v>
      </c>
      <c r="C146" s="348"/>
      <c r="D146" s="561"/>
      <c r="E146" s="573">
        <f>C146+D146</f>
        <v>0</v>
      </c>
    </row>
    <row r="147" spans="1:5" s="95" customFormat="1" ht="12" customHeight="1" thickBot="1" x14ac:dyDescent="0.25">
      <c r="A147" s="32" t="s">
        <v>25</v>
      </c>
      <c r="B147" s="115" t="s">
        <v>468</v>
      </c>
      <c r="C147" s="445">
        <f>+C148+C149+C150+C151+C152</f>
        <v>0</v>
      </c>
      <c r="D147" s="577">
        <f>+D148+D149+D150+D151+D152</f>
        <v>0</v>
      </c>
      <c r="E147" s="439">
        <f>+E148+E149+E150+E151+E152</f>
        <v>0</v>
      </c>
    </row>
    <row r="148" spans="1:5" s="95" customFormat="1" ht="12" customHeight="1" x14ac:dyDescent="0.2">
      <c r="A148" s="380" t="s">
        <v>96</v>
      </c>
      <c r="B148" s="9" t="s">
        <v>463</v>
      </c>
      <c r="C148" s="348"/>
      <c r="D148" s="561"/>
      <c r="E148" s="573">
        <f t="shared" ref="E148:E154" si="7">C148+D148</f>
        <v>0</v>
      </c>
    </row>
    <row r="149" spans="1:5" s="95" customFormat="1" ht="12" customHeight="1" x14ac:dyDescent="0.2">
      <c r="A149" s="380" t="s">
        <v>97</v>
      </c>
      <c r="B149" s="9" t="s">
        <v>470</v>
      </c>
      <c r="C149" s="348"/>
      <c r="D149" s="561"/>
      <c r="E149" s="573">
        <f t="shared" si="7"/>
        <v>0</v>
      </c>
    </row>
    <row r="150" spans="1:5" s="95" customFormat="1" ht="12" customHeight="1" x14ac:dyDescent="0.2">
      <c r="A150" s="380" t="s">
        <v>300</v>
      </c>
      <c r="B150" s="9" t="s">
        <v>465</v>
      </c>
      <c r="C150" s="348"/>
      <c r="D150" s="561"/>
      <c r="E150" s="573">
        <f t="shared" si="7"/>
        <v>0</v>
      </c>
    </row>
    <row r="151" spans="1:5" s="95" customFormat="1" ht="12" customHeight="1" x14ac:dyDescent="0.2">
      <c r="A151" s="380" t="s">
        <v>301</v>
      </c>
      <c r="B151" s="9" t="s">
        <v>521</v>
      </c>
      <c r="C151" s="348"/>
      <c r="D151" s="561"/>
      <c r="E151" s="573">
        <f t="shared" si="7"/>
        <v>0</v>
      </c>
    </row>
    <row r="152" spans="1:5" ht="12.75" customHeight="1" thickBot="1" x14ac:dyDescent="0.25">
      <c r="A152" s="389" t="s">
        <v>469</v>
      </c>
      <c r="B152" s="7" t="s">
        <v>472</v>
      </c>
      <c r="C152" s="350"/>
      <c r="D152" s="563"/>
      <c r="E152" s="574">
        <f t="shared" si="7"/>
        <v>0</v>
      </c>
    </row>
    <row r="153" spans="1:5" ht="12.75" customHeight="1" thickBot="1" x14ac:dyDescent="0.25">
      <c r="A153" s="435" t="s">
        <v>26</v>
      </c>
      <c r="B153" s="115" t="s">
        <v>473</v>
      </c>
      <c r="C153" s="446"/>
      <c r="D153" s="578"/>
      <c r="E153" s="439">
        <f t="shared" si="7"/>
        <v>0</v>
      </c>
    </row>
    <row r="154" spans="1:5" ht="12.75" customHeight="1" thickBot="1" x14ac:dyDescent="0.25">
      <c r="A154" s="435" t="s">
        <v>27</v>
      </c>
      <c r="B154" s="115" t="s">
        <v>474</v>
      </c>
      <c r="C154" s="446"/>
      <c r="D154" s="578"/>
      <c r="E154" s="439">
        <f t="shared" si="7"/>
        <v>0</v>
      </c>
    </row>
    <row r="155" spans="1:5" ht="12" customHeight="1" thickBot="1" x14ac:dyDescent="0.25">
      <c r="A155" s="32" t="s">
        <v>28</v>
      </c>
      <c r="B155" s="115" t="s">
        <v>476</v>
      </c>
      <c r="C155" s="447">
        <f>+C130+C134+C141+C147+C153+C154</f>
        <v>141281512</v>
      </c>
      <c r="D155" s="580">
        <f>+D130+D134+D141+D147+D153+D154</f>
        <v>9602399</v>
      </c>
      <c r="E155" s="441">
        <f>+E130+E134+E141+E147+E153+E154</f>
        <v>150883911</v>
      </c>
    </row>
    <row r="156" spans="1:5" ht="15" customHeight="1" thickBot="1" x14ac:dyDescent="0.25">
      <c r="A156" s="391" t="s">
        <v>29</v>
      </c>
      <c r="B156" s="332" t="s">
        <v>475</v>
      </c>
      <c r="C156" s="447">
        <f>+C129+C155</f>
        <v>504187333</v>
      </c>
      <c r="D156" s="580">
        <f>+D129+D155</f>
        <v>192200159</v>
      </c>
      <c r="E156" s="441">
        <f>+E129+E155</f>
        <v>696387492</v>
      </c>
    </row>
    <row r="157" spans="1:5" ht="13.5" thickBot="1" x14ac:dyDescent="0.25">
      <c r="D157" s="342"/>
      <c r="E157" s="342"/>
    </row>
    <row r="158" spans="1:5" ht="15" customHeight="1" thickBot="1" x14ac:dyDescent="0.25">
      <c r="A158" s="230" t="s">
        <v>522</v>
      </c>
      <c r="B158" s="231"/>
      <c r="C158" s="112">
        <v>9.1999999999999993</v>
      </c>
      <c r="D158" s="631"/>
      <c r="E158" s="632">
        <f>C158+D158</f>
        <v>9.1999999999999993</v>
      </c>
    </row>
    <row r="159" spans="1:5" ht="14.25" customHeight="1" thickBot="1" x14ac:dyDescent="0.25">
      <c r="A159" s="230" t="s">
        <v>204</v>
      </c>
      <c r="B159" s="231"/>
      <c r="C159" s="112">
        <v>80</v>
      </c>
      <c r="D159" s="631"/>
      <c r="E159" s="632">
        <f>C159+D159</f>
        <v>80</v>
      </c>
    </row>
  </sheetData>
  <sheetProtection formatCells="0"/>
  <mergeCells count="6">
    <mergeCell ref="A93:E93"/>
    <mergeCell ref="A1:E1"/>
    <mergeCell ref="A2:E2"/>
    <mergeCell ref="B3:D3"/>
    <mergeCell ref="B4:D4"/>
    <mergeCell ref="A8:E8"/>
  </mergeCells>
  <printOptions horizontalCentered="1"/>
  <pageMargins left="0.78740157480314965" right="0.78740157480314965" top="0.82125000000000004" bottom="0.98425196850393704" header="0.78740157480314965" footer="0.78740157480314965"/>
  <pageSetup paperSize="9" scale="73" orientation="portrait" verticalDpi="300" r:id="rId1"/>
  <headerFooter alignWithMargins="0">
    <oddFooter>&amp;L&amp;X11&amp;X Módosította a 9/2017. (VII. 25.) önkormányzati rendelet 3.§ (1) bekezdése. Hatályos 2017. július 27-től</oddFooter>
  </headerFooter>
  <rowBreaks count="2" manualBreakCount="2">
    <brk id="70" max="16383" man="1"/>
    <brk id="9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9"/>
  <sheetViews>
    <sheetView zoomScale="130" zoomScaleNormal="130" zoomScaleSheetLayoutView="100" workbookViewId="0">
      <selection activeCell="E7" sqref="E7"/>
    </sheetView>
  </sheetViews>
  <sheetFormatPr defaultRowHeight="12.75" x14ac:dyDescent="0.2"/>
  <cols>
    <col min="1" max="1" width="16.1640625" style="340" customWidth="1"/>
    <col min="2" max="2" width="62" style="341" customWidth="1"/>
    <col min="3" max="3" width="14.1640625" style="342" customWidth="1"/>
    <col min="4" max="5" width="14.1640625" style="3" customWidth="1"/>
    <col min="6" max="16384" width="9.33203125" style="3"/>
  </cols>
  <sheetData>
    <row r="1" spans="1:5" ht="15" x14ac:dyDescent="0.2">
      <c r="A1" s="766"/>
      <c r="B1" s="766"/>
      <c r="C1" s="766"/>
      <c r="D1" s="766"/>
      <c r="E1" s="766"/>
    </row>
    <row r="2" spans="1:5" s="2" customFormat="1" ht="16.5" customHeight="1" thickBot="1" x14ac:dyDescent="0.3">
      <c r="A2" s="767" t="s">
        <v>691</v>
      </c>
      <c r="B2" s="767"/>
      <c r="C2" s="767"/>
      <c r="D2" s="767"/>
      <c r="E2" s="767"/>
    </row>
    <row r="3" spans="1:5" s="91" customFormat="1" ht="21" customHeight="1" thickBot="1" x14ac:dyDescent="0.25">
      <c r="A3" s="622" t="s">
        <v>61</v>
      </c>
      <c r="B3" s="768" t="s">
        <v>623</v>
      </c>
      <c r="C3" s="768"/>
      <c r="D3" s="768"/>
      <c r="E3" s="623" t="s">
        <v>55</v>
      </c>
    </row>
    <row r="4" spans="1:5" s="91" customFormat="1" ht="24.75" thickBot="1" x14ac:dyDescent="0.25">
      <c r="A4" s="622" t="s">
        <v>202</v>
      </c>
      <c r="B4" s="768" t="s">
        <v>422</v>
      </c>
      <c r="C4" s="768"/>
      <c r="D4" s="768"/>
      <c r="E4" s="624" t="s">
        <v>59</v>
      </c>
    </row>
    <row r="5" spans="1:5" s="92" customFormat="1" ht="15.95" customHeight="1" thickBot="1" x14ac:dyDescent="0.3">
      <c r="A5" s="217"/>
      <c r="B5" s="217"/>
      <c r="C5" s="218"/>
      <c r="E5" s="218" t="str">
        <f>'9.1. sz. mell'!E5</f>
        <v>Forintban!</v>
      </c>
    </row>
    <row r="6" spans="1:5" ht="36.75" thickBot="1" x14ac:dyDescent="0.25">
      <c r="A6" s="355" t="s">
        <v>203</v>
      </c>
      <c r="B6" s="219" t="s">
        <v>564</v>
      </c>
      <c r="C6" s="24" t="s">
        <v>651</v>
      </c>
      <c r="D6" s="24" t="s">
        <v>655</v>
      </c>
      <c r="E6" s="625" t="str">
        <f>+CONCATENATE(LEFT(ÖSSZEFÜGGÉSEK!A5,4)+1,". VII. 25.",CHAR(10),"Módosítás utáni")</f>
        <v>2017. VII. 25.
Módosítás utáni</v>
      </c>
    </row>
    <row r="7" spans="1:5" s="65" customFormat="1" ht="12.95" customHeight="1" thickBot="1" x14ac:dyDescent="0.25">
      <c r="A7" s="184" t="s">
        <v>496</v>
      </c>
      <c r="B7" s="185" t="s">
        <v>497</v>
      </c>
      <c r="C7" s="185" t="s">
        <v>498</v>
      </c>
      <c r="D7" s="626" t="s">
        <v>500</v>
      </c>
      <c r="E7" s="568" t="s">
        <v>653</v>
      </c>
    </row>
    <row r="8" spans="1:5" s="65" customFormat="1" ht="15.95" customHeight="1" thickBot="1" x14ac:dyDescent="0.25">
      <c r="A8" s="769" t="s">
        <v>56</v>
      </c>
      <c r="B8" s="770"/>
      <c r="C8" s="770"/>
      <c r="D8" s="770"/>
      <c r="E8" s="771"/>
    </row>
    <row r="9" spans="1:5" s="65" customFormat="1" ht="12" customHeight="1" thickBot="1" x14ac:dyDescent="0.25">
      <c r="A9" s="32" t="s">
        <v>19</v>
      </c>
      <c r="B9" s="21" t="s">
        <v>252</v>
      </c>
      <c r="C9" s="347">
        <f>+C10+C11+C12+C13+C14+C15</f>
        <v>194444687</v>
      </c>
      <c r="D9" s="575">
        <f>+D10+D11+D12+D13+D14+D15</f>
        <v>0</v>
      </c>
      <c r="E9" s="249">
        <f>+E10+E11+E12+E13+E14+E15</f>
        <v>194444687</v>
      </c>
    </row>
    <row r="10" spans="1:5" s="93" customFormat="1" ht="12" customHeight="1" x14ac:dyDescent="0.2">
      <c r="A10" s="380" t="s">
        <v>98</v>
      </c>
      <c r="B10" s="363" t="s">
        <v>253</v>
      </c>
      <c r="C10" s="349">
        <v>88997006</v>
      </c>
      <c r="D10" s="349"/>
      <c r="E10" s="560">
        <f t="shared" ref="E10:E15" si="0">C10+D10</f>
        <v>88997006</v>
      </c>
    </row>
    <row r="11" spans="1:5" s="94" customFormat="1" ht="12" customHeight="1" x14ac:dyDescent="0.2">
      <c r="A11" s="381" t="s">
        <v>99</v>
      </c>
      <c r="B11" s="364" t="s">
        <v>254</v>
      </c>
      <c r="C11" s="348">
        <v>50698816</v>
      </c>
      <c r="D11" s="348"/>
      <c r="E11" s="573">
        <f t="shared" si="0"/>
        <v>50698816</v>
      </c>
    </row>
    <row r="12" spans="1:5" s="94" customFormat="1" ht="12" customHeight="1" x14ac:dyDescent="0.2">
      <c r="A12" s="381" t="s">
        <v>100</v>
      </c>
      <c r="B12" s="364" t="s">
        <v>255</v>
      </c>
      <c r="C12" s="348">
        <v>50631265</v>
      </c>
      <c r="D12" s="348"/>
      <c r="E12" s="573">
        <f t="shared" si="0"/>
        <v>50631265</v>
      </c>
    </row>
    <row r="13" spans="1:5" s="94" customFormat="1" ht="12" customHeight="1" x14ac:dyDescent="0.2">
      <c r="A13" s="381" t="s">
        <v>101</v>
      </c>
      <c r="B13" s="364" t="s">
        <v>256</v>
      </c>
      <c r="C13" s="348">
        <v>4117600</v>
      </c>
      <c r="D13" s="348"/>
      <c r="E13" s="573">
        <f t="shared" si="0"/>
        <v>4117600</v>
      </c>
    </row>
    <row r="14" spans="1:5" s="94" customFormat="1" ht="12" customHeight="1" x14ac:dyDescent="0.2">
      <c r="A14" s="381" t="s">
        <v>148</v>
      </c>
      <c r="B14" s="364" t="s">
        <v>509</v>
      </c>
      <c r="C14" s="348"/>
      <c r="D14" s="348"/>
      <c r="E14" s="573">
        <f t="shared" si="0"/>
        <v>0</v>
      </c>
    </row>
    <row r="15" spans="1:5" s="93" customFormat="1" ht="12" customHeight="1" thickBot="1" x14ac:dyDescent="0.25">
      <c r="A15" s="382" t="s">
        <v>102</v>
      </c>
      <c r="B15" s="365" t="s">
        <v>436</v>
      </c>
      <c r="C15" s="348"/>
      <c r="D15" s="561"/>
      <c r="E15" s="573">
        <f t="shared" si="0"/>
        <v>0</v>
      </c>
    </row>
    <row r="16" spans="1:5" s="93" customFormat="1" ht="12" customHeight="1" thickBot="1" x14ac:dyDescent="0.25">
      <c r="A16" s="32" t="s">
        <v>20</v>
      </c>
      <c r="B16" s="264" t="s">
        <v>257</v>
      </c>
      <c r="C16" s="347">
        <f>+C17+C18+C19+C20+C21</f>
        <v>36258000</v>
      </c>
      <c r="D16" s="575">
        <f>+D17+D18+D19+D20+D21</f>
        <v>-596186</v>
      </c>
      <c r="E16" s="249">
        <f>+E17+E18+E19+E20+E21</f>
        <v>35661814</v>
      </c>
    </row>
    <row r="17" spans="1:5" s="93" customFormat="1" ht="12" customHeight="1" x14ac:dyDescent="0.2">
      <c r="A17" s="380" t="s">
        <v>104</v>
      </c>
      <c r="B17" s="363" t="s">
        <v>258</v>
      </c>
      <c r="C17" s="349"/>
      <c r="D17" s="591"/>
      <c r="E17" s="560">
        <f t="shared" ref="E17:E22" si="1">C17+D17</f>
        <v>0</v>
      </c>
    </row>
    <row r="18" spans="1:5" s="93" customFormat="1" ht="12" customHeight="1" x14ac:dyDescent="0.2">
      <c r="A18" s="381" t="s">
        <v>105</v>
      </c>
      <c r="B18" s="364" t="s">
        <v>259</v>
      </c>
      <c r="C18" s="348"/>
      <c r="D18" s="561"/>
      <c r="E18" s="573">
        <f t="shared" si="1"/>
        <v>0</v>
      </c>
    </row>
    <row r="19" spans="1:5" s="93" customFormat="1" ht="12" customHeight="1" x14ac:dyDescent="0.2">
      <c r="A19" s="381" t="s">
        <v>106</v>
      </c>
      <c r="B19" s="364" t="s">
        <v>427</v>
      </c>
      <c r="C19" s="348"/>
      <c r="D19" s="561"/>
      <c r="E19" s="573">
        <f t="shared" si="1"/>
        <v>0</v>
      </c>
    </row>
    <row r="20" spans="1:5" s="93" customFormat="1" ht="12" customHeight="1" x14ac:dyDescent="0.2">
      <c r="A20" s="381" t="s">
        <v>107</v>
      </c>
      <c r="B20" s="364" t="s">
        <v>428</v>
      </c>
      <c r="C20" s="348"/>
      <c r="D20" s="561"/>
      <c r="E20" s="573">
        <f t="shared" si="1"/>
        <v>0</v>
      </c>
    </row>
    <row r="21" spans="1:5" s="93" customFormat="1" ht="12" customHeight="1" x14ac:dyDescent="0.2">
      <c r="A21" s="381" t="s">
        <v>108</v>
      </c>
      <c r="B21" s="364" t="s">
        <v>260</v>
      </c>
      <c r="C21" s="348">
        <v>36258000</v>
      </c>
      <c r="D21" s="561">
        <v>-596186</v>
      </c>
      <c r="E21" s="573">
        <f t="shared" si="1"/>
        <v>35661814</v>
      </c>
    </row>
    <row r="22" spans="1:5" s="94" customFormat="1" ht="12" customHeight="1" thickBot="1" x14ac:dyDescent="0.25">
      <c r="A22" s="382" t="s">
        <v>117</v>
      </c>
      <c r="B22" s="365" t="s">
        <v>261</v>
      </c>
      <c r="C22" s="350"/>
      <c r="D22" s="563"/>
      <c r="E22" s="574">
        <f t="shared" si="1"/>
        <v>0</v>
      </c>
    </row>
    <row r="23" spans="1:5" s="94" customFormat="1" ht="12" customHeight="1" thickBot="1" x14ac:dyDescent="0.25">
      <c r="A23" s="32" t="s">
        <v>21</v>
      </c>
      <c r="B23" s="21" t="s">
        <v>262</v>
      </c>
      <c r="C23" s="347">
        <f>+C24+C25+C26+C27+C28</f>
        <v>18000000</v>
      </c>
      <c r="D23" s="575">
        <f>+D24+D25+D26+D27+D28</f>
        <v>7000000</v>
      </c>
      <c r="E23" s="249">
        <f>+E24+E25+E26+E27+E28</f>
        <v>25000000</v>
      </c>
    </row>
    <row r="24" spans="1:5" s="94" customFormat="1" ht="12" customHeight="1" x14ac:dyDescent="0.2">
      <c r="A24" s="380" t="s">
        <v>87</v>
      </c>
      <c r="B24" s="363" t="s">
        <v>263</v>
      </c>
      <c r="C24" s="349"/>
      <c r="D24" s="591"/>
      <c r="E24" s="560">
        <f t="shared" ref="E24:E65" si="2">C24+D24</f>
        <v>0</v>
      </c>
    </row>
    <row r="25" spans="1:5" s="93" customFormat="1" ht="12" customHeight="1" x14ac:dyDescent="0.2">
      <c r="A25" s="381" t="s">
        <v>88</v>
      </c>
      <c r="B25" s="364" t="s">
        <v>264</v>
      </c>
      <c r="C25" s="348"/>
      <c r="D25" s="561"/>
      <c r="E25" s="573">
        <f t="shared" si="2"/>
        <v>0</v>
      </c>
    </row>
    <row r="26" spans="1:5" s="94" customFormat="1" ht="12" customHeight="1" x14ac:dyDescent="0.2">
      <c r="A26" s="381" t="s">
        <v>89</v>
      </c>
      <c r="B26" s="364" t="s">
        <v>429</v>
      </c>
      <c r="C26" s="348"/>
      <c r="D26" s="561"/>
      <c r="E26" s="573">
        <f t="shared" si="2"/>
        <v>0</v>
      </c>
    </row>
    <row r="27" spans="1:5" s="94" customFormat="1" ht="12" customHeight="1" x14ac:dyDescent="0.2">
      <c r="A27" s="381" t="s">
        <v>90</v>
      </c>
      <c r="B27" s="364" t="s">
        <v>430</v>
      </c>
      <c r="C27" s="348"/>
      <c r="D27" s="561"/>
      <c r="E27" s="573">
        <f t="shared" si="2"/>
        <v>0</v>
      </c>
    </row>
    <row r="28" spans="1:5" s="94" customFormat="1" ht="12" customHeight="1" x14ac:dyDescent="0.2">
      <c r="A28" s="381" t="s">
        <v>170</v>
      </c>
      <c r="B28" s="364" t="s">
        <v>265</v>
      </c>
      <c r="C28" s="348">
        <v>18000000</v>
      </c>
      <c r="D28" s="561">
        <v>7000000</v>
      </c>
      <c r="E28" s="573">
        <f t="shared" si="2"/>
        <v>25000000</v>
      </c>
    </row>
    <row r="29" spans="1:5" s="94" customFormat="1" ht="12" customHeight="1" thickBot="1" x14ac:dyDescent="0.25">
      <c r="A29" s="382" t="s">
        <v>171</v>
      </c>
      <c r="B29" s="365" t="s">
        <v>266</v>
      </c>
      <c r="C29" s="350"/>
      <c r="D29" s="563">
        <v>7000000</v>
      </c>
      <c r="E29" s="574">
        <f t="shared" si="2"/>
        <v>7000000</v>
      </c>
    </row>
    <row r="30" spans="1:5" s="94" customFormat="1" ht="12" customHeight="1" thickBot="1" x14ac:dyDescent="0.25">
      <c r="A30" s="32" t="s">
        <v>172</v>
      </c>
      <c r="B30" s="21" t="s">
        <v>563</v>
      </c>
      <c r="C30" s="353">
        <f>+C31+C32+C33+C34+C35+C36+C37</f>
        <v>44800000</v>
      </c>
      <c r="D30" s="353">
        <f>+D31+D32+D33+D34+D35+D36+D37</f>
        <v>0</v>
      </c>
      <c r="E30" s="392">
        <f>+E31+E32+E33+E34+E35+E36+E37</f>
        <v>44800000</v>
      </c>
    </row>
    <row r="31" spans="1:5" s="94" customFormat="1" ht="12" customHeight="1" x14ac:dyDescent="0.2">
      <c r="A31" s="380" t="s">
        <v>268</v>
      </c>
      <c r="B31" s="363" t="s">
        <v>557</v>
      </c>
      <c r="C31" s="349"/>
      <c r="D31" s="349"/>
      <c r="E31" s="560">
        <f t="shared" si="2"/>
        <v>0</v>
      </c>
    </row>
    <row r="32" spans="1:5" s="94" customFormat="1" ht="12" customHeight="1" x14ac:dyDescent="0.2">
      <c r="A32" s="381" t="s">
        <v>269</v>
      </c>
      <c r="B32" s="364" t="s">
        <v>558</v>
      </c>
      <c r="C32" s="348"/>
      <c r="D32" s="348"/>
      <c r="E32" s="573">
        <f t="shared" si="2"/>
        <v>0</v>
      </c>
    </row>
    <row r="33" spans="1:5" s="94" customFormat="1" ht="12" customHeight="1" x14ac:dyDescent="0.2">
      <c r="A33" s="381" t="s">
        <v>270</v>
      </c>
      <c r="B33" s="364" t="s">
        <v>559</v>
      </c>
      <c r="C33" s="348">
        <v>33000000</v>
      </c>
      <c r="D33" s="348"/>
      <c r="E33" s="573">
        <f t="shared" si="2"/>
        <v>33000000</v>
      </c>
    </row>
    <row r="34" spans="1:5" s="94" customFormat="1" ht="12" customHeight="1" x14ac:dyDescent="0.2">
      <c r="A34" s="381" t="s">
        <v>271</v>
      </c>
      <c r="B34" s="364" t="s">
        <v>560</v>
      </c>
      <c r="C34" s="348">
        <v>300000</v>
      </c>
      <c r="D34" s="348"/>
      <c r="E34" s="573">
        <f t="shared" si="2"/>
        <v>300000</v>
      </c>
    </row>
    <row r="35" spans="1:5" s="94" customFormat="1" ht="12" customHeight="1" x14ac:dyDescent="0.2">
      <c r="A35" s="381" t="s">
        <v>554</v>
      </c>
      <c r="B35" s="364" t="s">
        <v>272</v>
      </c>
      <c r="C35" s="348">
        <v>11000000</v>
      </c>
      <c r="D35" s="348"/>
      <c r="E35" s="573">
        <f t="shared" si="2"/>
        <v>11000000</v>
      </c>
    </row>
    <row r="36" spans="1:5" s="94" customFormat="1" ht="12" customHeight="1" x14ac:dyDescent="0.2">
      <c r="A36" s="381" t="s">
        <v>555</v>
      </c>
      <c r="B36" s="364" t="s">
        <v>273</v>
      </c>
      <c r="C36" s="348"/>
      <c r="D36" s="348"/>
      <c r="E36" s="573">
        <f t="shared" si="2"/>
        <v>0</v>
      </c>
    </row>
    <row r="37" spans="1:5" s="94" customFormat="1" ht="12" customHeight="1" thickBot="1" x14ac:dyDescent="0.25">
      <c r="A37" s="382" t="s">
        <v>556</v>
      </c>
      <c r="B37" s="365" t="s">
        <v>274</v>
      </c>
      <c r="C37" s="350">
        <v>500000</v>
      </c>
      <c r="D37" s="350"/>
      <c r="E37" s="574">
        <f t="shared" si="2"/>
        <v>500000</v>
      </c>
    </row>
    <row r="38" spans="1:5" s="94" customFormat="1" ht="12" customHeight="1" thickBot="1" x14ac:dyDescent="0.25">
      <c r="A38" s="32" t="s">
        <v>23</v>
      </c>
      <c r="B38" s="21" t="s">
        <v>437</v>
      </c>
      <c r="C38" s="347">
        <f>SUM(C39:C49)</f>
        <v>2192300</v>
      </c>
      <c r="D38" s="575">
        <f>SUM(D39:D49)</f>
        <v>2924175</v>
      </c>
      <c r="E38" s="249">
        <f>SUM(E39:E49)</f>
        <v>5116475</v>
      </c>
    </row>
    <row r="39" spans="1:5" s="94" customFormat="1" ht="12" customHeight="1" x14ac:dyDescent="0.2">
      <c r="A39" s="380" t="s">
        <v>91</v>
      </c>
      <c r="B39" s="363" t="s">
        <v>277</v>
      </c>
      <c r="C39" s="349"/>
      <c r="D39" s="591"/>
      <c r="E39" s="560">
        <f t="shared" si="2"/>
        <v>0</v>
      </c>
    </row>
    <row r="40" spans="1:5" s="94" customFormat="1" ht="12" customHeight="1" x14ac:dyDescent="0.2">
      <c r="A40" s="381" t="s">
        <v>92</v>
      </c>
      <c r="B40" s="364" t="s">
        <v>278</v>
      </c>
      <c r="C40" s="348"/>
      <c r="D40" s="561">
        <v>2302500</v>
      </c>
      <c r="E40" s="573">
        <f t="shared" si="2"/>
        <v>2302500</v>
      </c>
    </row>
    <row r="41" spans="1:5" s="94" customFormat="1" ht="12" customHeight="1" x14ac:dyDescent="0.2">
      <c r="A41" s="381" t="s">
        <v>93</v>
      </c>
      <c r="B41" s="364" t="s">
        <v>279</v>
      </c>
      <c r="C41" s="348"/>
      <c r="D41" s="561"/>
      <c r="E41" s="573">
        <f t="shared" si="2"/>
        <v>0</v>
      </c>
    </row>
    <row r="42" spans="1:5" s="94" customFormat="1" ht="12" customHeight="1" x14ac:dyDescent="0.2">
      <c r="A42" s="381" t="s">
        <v>174</v>
      </c>
      <c r="B42" s="364" t="s">
        <v>280</v>
      </c>
      <c r="C42" s="348">
        <v>1490000</v>
      </c>
      <c r="D42" s="348"/>
      <c r="E42" s="573">
        <f t="shared" si="2"/>
        <v>1490000</v>
      </c>
    </row>
    <row r="43" spans="1:5" s="94" customFormat="1" ht="12" customHeight="1" x14ac:dyDescent="0.2">
      <c r="A43" s="381" t="s">
        <v>175</v>
      </c>
      <c r="B43" s="364" t="s">
        <v>281</v>
      </c>
      <c r="C43" s="348"/>
      <c r="D43" s="348"/>
      <c r="E43" s="573">
        <f t="shared" si="2"/>
        <v>0</v>
      </c>
    </row>
    <row r="44" spans="1:5" s="94" customFormat="1" ht="12" customHeight="1" x14ac:dyDescent="0.2">
      <c r="A44" s="381" t="s">
        <v>176</v>
      </c>
      <c r="B44" s="364" t="s">
        <v>282</v>
      </c>
      <c r="C44" s="348">
        <v>402300</v>
      </c>
      <c r="D44" s="348">
        <v>621675</v>
      </c>
      <c r="E44" s="573">
        <f t="shared" si="2"/>
        <v>1023975</v>
      </c>
    </row>
    <row r="45" spans="1:5" s="94" customFormat="1" ht="12" customHeight="1" x14ac:dyDescent="0.2">
      <c r="A45" s="381" t="s">
        <v>177</v>
      </c>
      <c r="B45" s="364" t="s">
        <v>283</v>
      </c>
      <c r="C45" s="348"/>
      <c r="D45" s="348"/>
      <c r="E45" s="573">
        <f t="shared" si="2"/>
        <v>0</v>
      </c>
    </row>
    <row r="46" spans="1:5" s="94" customFormat="1" ht="12" customHeight="1" x14ac:dyDescent="0.2">
      <c r="A46" s="381" t="s">
        <v>178</v>
      </c>
      <c r="B46" s="364" t="s">
        <v>284</v>
      </c>
      <c r="C46" s="348">
        <v>300000</v>
      </c>
      <c r="D46" s="348"/>
      <c r="E46" s="573">
        <f t="shared" si="2"/>
        <v>300000</v>
      </c>
    </row>
    <row r="47" spans="1:5" s="94" customFormat="1" ht="12" customHeight="1" x14ac:dyDescent="0.2">
      <c r="A47" s="381" t="s">
        <v>275</v>
      </c>
      <c r="B47" s="364" t="s">
        <v>285</v>
      </c>
      <c r="C47" s="351"/>
      <c r="D47" s="351"/>
      <c r="E47" s="565">
        <f t="shared" si="2"/>
        <v>0</v>
      </c>
    </row>
    <row r="48" spans="1:5" s="94" customFormat="1" ht="12" customHeight="1" x14ac:dyDescent="0.2">
      <c r="A48" s="382" t="s">
        <v>276</v>
      </c>
      <c r="B48" s="365" t="s">
        <v>439</v>
      </c>
      <c r="C48" s="352"/>
      <c r="D48" s="587"/>
      <c r="E48" s="567">
        <f t="shared" si="2"/>
        <v>0</v>
      </c>
    </row>
    <row r="49" spans="1:5" s="94" customFormat="1" ht="12" customHeight="1" thickBot="1" x14ac:dyDescent="0.25">
      <c r="A49" s="382" t="s">
        <v>438</v>
      </c>
      <c r="B49" s="365" t="s">
        <v>286</v>
      </c>
      <c r="C49" s="352"/>
      <c r="D49" s="587"/>
      <c r="E49" s="567">
        <f t="shared" si="2"/>
        <v>0</v>
      </c>
    </row>
    <row r="50" spans="1:5" s="94" customFormat="1" ht="12" customHeight="1" thickBot="1" x14ac:dyDescent="0.25">
      <c r="A50" s="32" t="s">
        <v>24</v>
      </c>
      <c r="B50" s="21" t="s">
        <v>287</v>
      </c>
      <c r="C50" s="347">
        <f>SUM(C51:C55)</f>
        <v>0</v>
      </c>
      <c r="D50" s="575">
        <f>SUM(D51:D55)</f>
        <v>0</v>
      </c>
      <c r="E50" s="249">
        <f>SUM(E51:E55)</f>
        <v>0</v>
      </c>
    </row>
    <row r="51" spans="1:5" s="94" customFormat="1" ht="12" customHeight="1" x14ac:dyDescent="0.2">
      <c r="A51" s="380" t="s">
        <v>94</v>
      </c>
      <c r="B51" s="363" t="s">
        <v>291</v>
      </c>
      <c r="C51" s="405"/>
      <c r="D51" s="629"/>
      <c r="E51" s="564">
        <f t="shared" si="2"/>
        <v>0</v>
      </c>
    </row>
    <row r="52" spans="1:5" s="94" customFormat="1" ht="12" customHeight="1" x14ac:dyDescent="0.2">
      <c r="A52" s="381" t="s">
        <v>95</v>
      </c>
      <c r="B52" s="364" t="s">
        <v>292</v>
      </c>
      <c r="C52" s="351"/>
      <c r="D52" s="566"/>
      <c r="E52" s="565">
        <f t="shared" si="2"/>
        <v>0</v>
      </c>
    </row>
    <row r="53" spans="1:5" s="94" customFormat="1" ht="12" customHeight="1" x14ac:dyDescent="0.2">
      <c r="A53" s="381" t="s">
        <v>288</v>
      </c>
      <c r="B53" s="364" t="s">
        <v>293</v>
      </c>
      <c r="C53" s="351"/>
      <c r="D53" s="566"/>
      <c r="E53" s="565">
        <f t="shared" si="2"/>
        <v>0</v>
      </c>
    </row>
    <row r="54" spans="1:5" s="94" customFormat="1" ht="12" customHeight="1" x14ac:dyDescent="0.2">
      <c r="A54" s="381" t="s">
        <v>289</v>
      </c>
      <c r="B54" s="364" t="s">
        <v>294</v>
      </c>
      <c r="C54" s="351"/>
      <c r="D54" s="566"/>
      <c r="E54" s="565">
        <f t="shared" si="2"/>
        <v>0</v>
      </c>
    </row>
    <row r="55" spans="1:5" s="94" customFormat="1" ht="12" customHeight="1" thickBot="1" x14ac:dyDescent="0.25">
      <c r="A55" s="382" t="s">
        <v>290</v>
      </c>
      <c r="B55" s="365" t="s">
        <v>295</v>
      </c>
      <c r="C55" s="352"/>
      <c r="D55" s="587"/>
      <c r="E55" s="567">
        <f t="shared" si="2"/>
        <v>0</v>
      </c>
    </row>
    <row r="56" spans="1:5" s="94" customFormat="1" ht="12" customHeight="1" thickBot="1" x14ac:dyDescent="0.25">
      <c r="A56" s="32" t="s">
        <v>179</v>
      </c>
      <c r="B56" s="21" t="s">
        <v>296</v>
      </c>
      <c r="C56" s="347">
        <f>SUM(C57:C59)</f>
        <v>0</v>
      </c>
      <c r="D56" s="575">
        <f>SUM(D57:D59)</f>
        <v>0</v>
      </c>
      <c r="E56" s="249">
        <f>SUM(E57:E59)</f>
        <v>0</v>
      </c>
    </row>
    <row r="57" spans="1:5" s="94" customFormat="1" ht="12" customHeight="1" x14ac:dyDescent="0.2">
      <c r="A57" s="380" t="s">
        <v>96</v>
      </c>
      <c r="B57" s="363" t="s">
        <v>297</v>
      </c>
      <c r="C57" s="349"/>
      <c r="D57" s="591"/>
      <c r="E57" s="560">
        <f t="shared" si="2"/>
        <v>0</v>
      </c>
    </row>
    <row r="58" spans="1:5" s="94" customFormat="1" ht="12" customHeight="1" x14ac:dyDescent="0.2">
      <c r="A58" s="381" t="s">
        <v>97</v>
      </c>
      <c r="B58" s="364" t="s">
        <v>431</v>
      </c>
      <c r="C58" s="348"/>
      <c r="D58" s="561"/>
      <c r="E58" s="573">
        <f t="shared" si="2"/>
        <v>0</v>
      </c>
    </row>
    <row r="59" spans="1:5" s="94" customFormat="1" ht="12" customHeight="1" x14ac:dyDescent="0.2">
      <c r="A59" s="381" t="s">
        <v>300</v>
      </c>
      <c r="B59" s="364" t="s">
        <v>298</v>
      </c>
      <c r="C59" s="348"/>
      <c r="D59" s="561"/>
      <c r="E59" s="573">
        <f t="shared" si="2"/>
        <v>0</v>
      </c>
    </row>
    <row r="60" spans="1:5" s="94" customFormat="1" ht="12" customHeight="1" thickBot="1" x14ac:dyDescent="0.25">
      <c r="A60" s="382" t="s">
        <v>301</v>
      </c>
      <c r="B60" s="365" t="s">
        <v>299</v>
      </c>
      <c r="C60" s="350"/>
      <c r="D60" s="563"/>
      <c r="E60" s="574">
        <f t="shared" si="2"/>
        <v>0</v>
      </c>
    </row>
    <row r="61" spans="1:5" s="94" customFormat="1" ht="12" customHeight="1" thickBot="1" x14ac:dyDescent="0.25">
      <c r="A61" s="32" t="s">
        <v>26</v>
      </c>
      <c r="B61" s="264" t="s">
        <v>302</v>
      </c>
      <c r="C61" s="347">
        <f>SUM(C62:C64)</f>
        <v>0</v>
      </c>
      <c r="D61" s="575">
        <f>SUM(D62:D64)</f>
        <v>145062310</v>
      </c>
      <c r="E61" s="249">
        <f>SUM(E62:E64)</f>
        <v>145062310</v>
      </c>
    </row>
    <row r="62" spans="1:5" s="94" customFormat="1" ht="12" customHeight="1" x14ac:dyDescent="0.2">
      <c r="A62" s="380" t="s">
        <v>180</v>
      </c>
      <c r="B62" s="363" t="s">
        <v>304</v>
      </c>
      <c r="C62" s="351"/>
      <c r="D62" s="566"/>
      <c r="E62" s="565">
        <f t="shared" si="2"/>
        <v>0</v>
      </c>
    </row>
    <row r="63" spans="1:5" s="94" customFormat="1" ht="12" customHeight="1" x14ac:dyDescent="0.2">
      <c r="A63" s="381" t="s">
        <v>181</v>
      </c>
      <c r="B63" s="364" t="s">
        <v>432</v>
      </c>
      <c r="C63" s="351"/>
      <c r="D63" s="566"/>
      <c r="E63" s="565">
        <f t="shared" si="2"/>
        <v>0</v>
      </c>
    </row>
    <row r="64" spans="1:5" s="94" customFormat="1" ht="12" customHeight="1" x14ac:dyDescent="0.2">
      <c r="A64" s="381" t="s">
        <v>230</v>
      </c>
      <c r="B64" s="364" t="s">
        <v>305</v>
      </c>
      <c r="C64" s="351"/>
      <c r="D64" s="566">
        <v>145062310</v>
      </c>
      <c r="E64" s="565">
        <f t="shared" si="2"/>
        <v>145062310</v>
      </c>
    </row>
    <row r="65" spans="1:5" s="94" customFormat="1" ht="12" customHeight="1" thickBot="1" x14ac:dyDescent="0.25">
      <c r="A65" s="382" t="s">
        <v>303</v>
      </c>
      <c r="B65" s="365" t="s">
        <v>306</v>
      </c>
      <c r="C65" s="351"/>
      <c r="D65" s="566">
        <v>145062310</v>
      </c>
      <c r="E65" s="565">
        <f t="shared" si="2"/>
        <v>145062310</v>
      </c>
    </row>
    <row r="66" spans="1:5" s="94" customFormat="1" ht="12" customHeight="1" thickBot="1" x14ac:dyDescent="0.25">
      <c r="A66" s="32" t="s">
        <v>27</v>
      </c>
      <c r="B66" s="21" t="s">
        <v>307</v>
      </c>
      <c r="C66" s="353">
        <f>+C9+C16+C23+C30+C38+C50+C56+C61</f>
        <v>295694987</v>
      </c>
      <c r="D66" s="576">
        <f>+D9+D16+D23+D30+D38+D50+D56+D61</f>
        <v>154390299</v>
      </c>
      <c r="E66" s="392">
        <f>+E9+E16+E23+E30+E38+E50+E56+E61</f>
        <v>450085286</v>
      </c>
    </row>
    <row r="67" spans="1:5" s="94" customFormat="1" ht="12" customHeight="1" thickBot="1" x14ac:dyDescent="0.2">
      <c r="A67" s="383" t="s">
        <v>398</v>
      </c>
      <c r="B67" s="264" t="s">
        <v>309</v>
      </c>
      <c r="C67" s="347">
        <f>SUM(C68:C70)</f>
        <v>0</v>
      </c>
      <c r="D67" s="575">
        <f>SUM(D68:D70)</f>
        <v>0</v>
      </c>
      <c r="E67" s="249">
        <f>SUM(E68:E70)</f>
        <v>0</v>
      </c>
    </row>
    <row r="68" spans="1:5" s="94" customFormat="1" ht="12" customHeight="1" x14ac:dyDescent="0.2">
      <c r="A68" s="380" t="s">
        <v>340</v>
      </c>
      <c r="B68" s="363" t="s">
        <v>310</v>
      </c>
      <c r="C68" s="351"/>
      <c r="D68" s="566"/>
      <c r="E68" s="565">
        <f>C68+D68</f>
        <v>0</v>
      </c>
    </row>
    <row r="69" spans="1:5" s="94" customFormat="1" ht="12" customHeight="1" x14ac:dyDescent="0.2">
      <c r="A69" s="381" t="s">
        <v>349</v>
      </c>
      <c r="B69" s="364" t="s">
        <v>311</v>
      </c>
      <c r="C69" s="351"/>
      <c r="D69" s="566"/>
      <c r="E69" s="565">
        <f>C69+D69</f>
        <v>0</v>
      </c>
    </row>
    <row r="70" spans="1:5" s="94" customFormat="1" ht="12" customHeight="1" thickBot="1" x14ac:dyDescent="0.25">
      <c r="A70" s="382" t="s">
        <v>350</v>
      </c>
      <c r="B70" s="366" t="s">
        <v>312</v>
      </c>
      <c r="C70" s="351"/>
      <c r="D70" s="630"/>
      <c r="E70" s="565">
        <f>C70+D70</f>
        <v>0</v>
      </c>
    </row>
    <row r="71" spans="1:5" s="94" customFormat="1" ht="12" customHeight="1" thickBot="1" x14ac:dyDescent="0.2">
      <c r="A71" s="383" t="s">
        <v>313</v>
      </c>
      <c r="B71" s="264" t="s">
        <v>314</v>
      </c>
      <c r="C71" s="347">
        <f>SUM(C72:C75)</f>
        <v>0</v>
      </c>
      <c r="D71" s="347">
        <f>SUM(D72:D75)</f>
        <v>0</v>
      </c>
      <c r="E71" s="249">
        <f>SUM(E72:E75)</f>
        <v>0</v>
      </c>
    </row>
    <row r="72" spans="1:5" s="94" customFormat="1" ht="12" customHeight="1" x14ac:dyDescent="0.2">
      <c r="A72" s="380" t="s">
        <v>149</v>
      </c>
      <c r="B72" s="363" t="s">
        <v>315</v>
      </c>
      <c r="C72" s="351"/>
      <c r="D72" s="351"/>
      <c r="E72" s="565">
        <f>C72+D72</f>
        <v>0</v>
      </c>
    </row>
    <row r="73" spans="1:5" s="94" customFormat="1" ht="12" customHeight="1" x14ac:dyDescent="0.2">
      <c r="A73" s="381" t="s">
        <v>150</v>
      </c>
      <c r="B73" s="364" t="s">
        <v>316</v>
      </c>
      <c r="C73" s="351"/>
      <c r="D73" s="351"/>
      <c r="E73" s="565">
        <f>C73+D73</f>
        <v>0</v>
      </c>
    </row>
    <row r="74" spans="1:5" s="94" customFormat="1" ht="12" customHeight="1" x14ac:dyDescent="0.2">
      <c r="A74" s="381" t="s">
        <v>341</v>
      </c>
      <c r="B74" s="364" t="s">
        <v>317</v>
      </c>
      <c r="C74" s="351"/>
      <c r="D74" s="351"/>
      <c r="E74" s="565">
        <f>C74+D74</f>
        <v>0</v>
      </c>
    </row>
    <row r="75" spans="1:5" s="94" customFormat="1" ht="12" customHeight="1" thickBot="1" x14ac:dyDescent="0.25">
      <c r="A75" s="382" t="s">
        <v>342</v>
      </c>
      <c r="B75" s="365" t="s">
        <v>318</v>
      </c>
      <c r="C75" s="351"/>
      <c r="D75" s="351"/>
      <c r="E75" s="565">
        <f>C75+D75</f>
        <v>0</v>
      </c>
    </row>
    <row r="76" spans="1:5" s="94" customFormat="1" ht="12" customHeight="1" thickBot="1" x14ac:dyDescent="0.2">
      <c r="A76" s="383" t="s">
        <v>319</v>
      </c>
      <c r="B76" s="264" t="s">
        <v>320</v>
      </c>
      <c r="C76" s="347">
        <f>SUM(C77:C78)</f>
        <v>6375995</v>
      </c>
      <c r="D76" s="347">
        <f>SUM(D77:D78)</f>
        <v>30078211</v>
      </c>
      <c r="E76" s="249">
        <f>SUM(E77:E78)</f>
        <v>36454206</v>
      </c>
    </row>
    <row r="77" spans="1:5" s="94" customFormat="1" ht="12" customHeight="1" x14ac:dyDescent="0.2">
      <c r="A77" s="380" t="s">
        <v>343</v>
      </c>
      <c r="B77" s="363" t="s">
        <v>321</v>
      </c>
      <c r="C77" s="351">
        <v>6375995</v>
      </c>
      <c r="D77" s="351">
        <v>30078211</v>
      </c>
      <c r="E77" s="565">
        <f>C77+D77</f>
        <v>36454206</v>
      </c>
    </row>
    <row r="78" spans="1:5" s="94" customFormat="1" ht="12" customHeight="1" thickBot="1" x14ac:dyDescent="0.25">
      <c r="A78" s="382" t="s">
        <v>344</v>
      </c>
      <c r="B78" s="365" t="s">
        <v>322</v>
      </c>
      <c r="C78" s="351"/>
      <c r="D78" s="351"/>
      <c r="E78" s="565">
        <f>C78+D78</f>
        <v>0</v>
      </c>
    </row>
    <row r="79" spans="1:5" s="93" customFormat="1" ht="12" customHeight="1" thickBot="1" x14ac:dyDescent="0.2">
      <c r="A79" s="383" t="s">
        <v>323</v>
      </c>
      <c r="B79" s="264" t="s">
        <v>324</v>
      </c>
      <c r="C79" s="347">
        <f>SUM(C80:C82)</f>
        <v>186684305</v>
      </c>
      <c r="D79" s="347">
        <f>SUM(D80:D82)</f>
        <v>7607903</v>
      </c>
      <c r="E79" s="249">
        <f>SUM(E80:E82)</f>
        <v>194292208</v>
      </c>
    </row>
    <row r="80" spans="1:5" s="94" customFormat="1" ht="12" customHeight="1" x14ac:dyDescent="0.2">
      <c r="A80" s="380" t="s">
        <v>345</v>
      </c>
      <c r="B80" s="363" t="s">
        <v>325</v>
      </c>
      <c r="C80" s="351"/>
      <c r="D80" s="351">
        <v>7607903</v>
      </c>
      <c r="E80" s="565">
        <f>C80+D80</f>
        <v>7607903</v>
      </c>
    </row>
    <row r="81" spans="1:5" s="94" customFormat="1" ht="12" customHeight="1" x14ac:dyDescent="0.2">
      <c r="A81" s="381" t="s">
        <v>346</v>
      </c>
      <c r="B81" s="364" t="s">
        <v>326</v>
      </c>
      <c r="C81" s="351"/>
      <c r="D81" s="351"/>
      <c r="E81" s="565">
        <f>C81+D81</f>
        <v>0</v>
      </c>
    </row>
    <row r="82" spans="1:5" s="94" customFormat="1" ht="12" customHeight="1" thickBot="1" x14ac:dyDescent="0.25">
      <c r="A82" s="382" t="s">
        <v>347</v>
      </c>
      <c r="B82" s="365" t="s">
        <v>327</v>
      </c>
      <c r="C82" s="352">
        <v>186684305</v>
      </c>
      <c r="D82" s="587"/>
      <c r="E82" s="567">
        <f>C82+D82</f>
        <v>186684305</v>
      </c>
    </row>
    <row r="83" spans="1:5" s="94" customFormat="1" ht="12" customHeight="1" thickBot="1" x14ac:dyDescent="0.2">
      <c r="A83" s="383" t="s">
        <v>328</v>
      </c>
      <c r="B83" s="264" t="s">
        <v>348</v>
      </c>
      <c r="C83" s="347">
        <f>SUM(C84:C87)</f>
        <v>0</v>
      </c>
      <c r="D83" s="347">
        <f>SUM(D84:D87)</f>
        <v>0</v>
      </c>
      <c r="E83" s="249">
        <f>SUM(E84:E87)</f>
        <v>0</v>
      </c>
    </row>
    <row r="84" spans="1:5" s="94" customFormat="1" ht="12" customHeight="1" x14ac:dyDescent="0.2">
      <c r="A84" s="384" t="s">
        <v>329</v>
      </c>
      <c r="B84" s="363" t="s">
        <v>330</v>
      </c>
      <c r="C84" s="351"/>
      <c r="D84" s="351"/>
      <c r="E84" s="565">
        <f t="shared" ref="E84:E89" si="3">C84+D84</f>
        <v>0</v>
      </c>
    </row>
    <row r="85" spans="1:5" s="94" customFormat="1" ht="12" customHeight="1" x14ac:dyDescent="0.2">
      <c r="A85" s="385" t="s">
        <v>331</v>
      </c>
      <c r="B85" s="364" t="s">
        <v>332</v>
      </c>
      <c r="C85" s="351"/>
      <c r="D85" s="351"/>
      <c r="E85" s="565">
        <f t="shared" si="3"/>
        <v>0</v>
      </c>
    </row>
    <row r="86" spans="1:5" s="94" customFormat="1" ht="12" customHeight="1" x14ac:dyDescent="0.2">
      <c r="A86" s="385" t="s">
        <v>333</v>
      </c>
      <c r="B86" s="364" t="s">
        <v>334</v>
      </c>
      <c r="C86" s="351"/>
      <c r="D86" s="351"/>
      <c r="E86" s="565">
        <f t="shared" si="3"/>
        <v>0</v>
      </c>
    </row>
    <row r="87" spans="1:5" s="93" customFormat="1" ht="12" customHeight="1" thickBot="1" x14ac:dyDescent="0.25">
      <c r="A87" s="386" t="s">
        <v>335</v>
      </c>
      <c r="B87" s="365" t="s">
        <v>336</v>
      </c>
      <c r="C87" s="351"/>
      <c r="D87" s="351"/>
      <c r="E87" s="565">
        <f t="shared" si="3"/>
        <v>0</v>
      </c>
    </row>
    <row r="88" spans="1:5" s="93" customFormat="1" ht="12" customHeight="1" thickBot="1" x14ac:dyDescent="0.2">
      <c r="A88" s="383" t="s">
        <v>337</v>
      </c>
      <c r="B88" s="264" t="s">
        <v>478</v>
      </c>
      <c r="C88" s="408"/>
      <c r="D88" s="408"/>
      <c r="E88" s="249">
        <f t="shared" si="3"/>
        <v>0</v>
      </c>
    </row>
    <row r="89" spans="1:5" s="93" customFormat="1" ht="12" customHeight="1" thickBot="1" x14ac:dyDescent="0.2">
      <c r="A89" s="383" t="s">
        <v>510</v>
      </c>
      <c r="B89" s="264" t="s">
        <v>338</v>
      </c>
      <c r="C89" s="408"/>
      <c r="D89" s="408"/>
      <c r="E89" s="249">
        <f t="shared" si="3"/>
        <v>0</v>
      </c>
    </row>
    <row r="90" spans="1:5" s="93" customFormat="1" ht="12" customHeight="1" thickBot="1" x14ac:dyDescent="0.2">
      <c r="A90" s="383" t="s">
        <v>511</v>
      </c>
      <c r="B90" s="370" t="s">
        <v>481</v>
      </c>
      <c r="C90" s="353">
        <f>+C67+C71+C76+C79+C83+C89+C88</f>
        <v>193060300</v>
      </c>
      <c r="D90" s="353">
        <f>+D67+D71+D76+D79+D83+D89+D88</f>
        <v>37686114</v>
      </c>
      <c r="E90" s="392">
        <f>+E67+E71+E76+E79+E83+E89+E88</f>
        <v>230746414</v>
      </c>
    </row>
    <row r="91" spans="1:5" s="93" customFormat="1" ht="12" customHeight="1" thickBot="1" x14ac:dyDescent="0.2">
      <c r="A91" s="387" t="s">
        <v>512</v>
      </c>
      <c r="B91" s="371" t="s">
        <v>513</v>
      </c>
      <c r="C91" s="353">
        <f>+C66+C90</f>
        <v>488755287</v>
      </c>
      <c r="D91" s="353">
        <f>+D66+D90</f>
        <v>192076413</v>
      </c>
      <c r="E91" s="392">
        <f>+E66+E90</f>
        <v>680831700</v>
      </c>
    </row>
    <row r="92" spans="1:5" s="94" customFormat="1" ht="15" customHeight="1" thickBot="1" x14ac:dyDescent="0.25">
      <c r="A92" s="223"/>
      <c r="B92" s="224"/>
      <c r="C92" s="319"/>
    </row>
    <row r="93" spans="1:5" s="65" customFormat="1" ht="16.5" customHeight="1" thickBot="1" x14ac:dyDescent="0.25">
      <c r="A93" s="769" t="s">
        <v>57</v>
      </c>
      <c r="B93" s="770"/>
      <c r="C93" s="770"/>
      <c r="D93" s="770"/>
      <c r="E93" s="771"/>
    </row>
    <row r="94" spans="1:5" s="95" customFormat="1" ht="12" customHeight="1" thickBot="1" x14ac:dyDescent="0.25">
      <c r="A94" s="32" t="s">
        <v>19</v>
      </c>
      <c r="B94" s="27" t="s">
        <v>517</v>
      </c>
      <c r="C94" s="347">
        <f>+C95+C96+C97+C98+C99+C112</f>
        <v>325335519</v>
      </c>
      <c r="D94" s="347">
        <f>+D95+D96+D97+D98+D99+D112</f>
        <v>-185680491</v>
      </c>
      <c r="E94" s="249">
        <f>+E95+E96+E97+E98+E99+E112</f>
        <v>139655028</v>
      </c>
    </row>
    <row r="95" spans="1:5" ht="12" customHeight="1" x14ac:dyDescent="0.2">
      <c r="A95" s="388" t="s">
        <v>98</v>
      </c>
      <c r="B95" s="10" t="s">
        <v>50</v>
      </c>
      <c r="C95" s="269">
        <v>50814386</v>
      </c>
      <c r="D95" s="442">
        <v>2020192</v>
      </c>
      <c r="E95" s="593">
        <f t="shared" ref="E95:E114" si="4">C95+D95</f>
        <v>52834578</v>
      </c>
    </row>
    <row r="96" spans="1:5" ht="12" customHeight="1" x14ac:dyDescent="0.2">
      <c r="A96" s="381" t="s">
        <v>99</v>
      </c>
      <c r="B96" s="8" t="s">
        <v>182</v>
      </c>
      <c r="C96" s="270">
        <v>8040509</v>
      </c>
      <c r="D96" s="348">
        <v>383622</v>
      </c>
      <c r="E96" s="573">
        <f t="shared" si="4"/>
        <v>8424131</v>
      </c>
    </row>
    <row r="97" spans="1:5" ht="12" customHeight="1" x14ac:dyDescent="0.2">
      <c r="A97" s="381" t="s">
        <v>100</v>
      </c>
      <c r="B97" s="8" t="s">
        <v>140</v>
      </c>
      <c r="C97" s="272">
        <v>36460272</v>
      </c>
      <c r="D97" s="348"/>
      <c r="E97" s="574">
        <f t="shared" si="4"/>
        <v>36460272</v>
      </c>
    </row>
    <row r="98" spans="1:5" ht="12" customHeight="1" x14ac:dyDescent="0.2">
      <c r="A98" s="381" t="s">
        <v>101</v>
      </c>
      <c r="B98" s="11" t="s">
        <v>183</v>
      </c>
      <c r="C98" s="272">
        <v>9500000</v>
      </c>
      <c r="D98" s="348"/>
      <c r="E98" s="574">
        <f t="shared" si="4"/>
        <v>9500000</v>
      </c>
    </row>
    <row r="99" spans="1:5" ht="12" customHeight="1" x14ac:dyDescent="0.2">
      <c r="A99" s="381" t="s">
        <v>112</v>
      </c>
      <c r="B99" s="19" t="s">
        <v>184</v>
      </c>
      <c r="C99" s="272">
        <v>22636047</v>
      </c>
      <c r="D99" s="348">
        <v>3800000</v>
      </c>
      <c r="E99" s="574">
        <f t="shared" si="4"/>
        <v>26436047</v>
      </c>
    </row>
    <row r="100" spans="1:5" ht="12" customHeight="1" x14ac:dyDescent="0.2">
      <c r="A100" s="381" t="s">
        <v>102</v>
      </c>
      <c r="B100" s="8" t="s">
        <v>514</v>
      </c>
      <c r="C100" s="272"/>
      <c r="D100" s="348"/>
      <c r="E100" s="574">
        <f t="shared" si="4"/>
        <v>0</v>
      </c>
    </row>
    <row r="101" spans="1:5" ht="12" customHeight="1" x14ac:dyDescent="0.2">
      <c r="A101" s="381" t="s">
        <v>103</v>
      </c>
      <c r="B101" s="127" t="s">
        <v>444</v>
      </c>
      <c r="C101" s="272"/>
      <c r="D101" s="348"/>
      <c r="E101" s="574">
        <f t="shared" si="4"/>
        <v>0</v>
      </c>
    </row>
    <row r="102" spans="1:5" ht="12" customHeight="1" x14ac:dyDescent="0.2">
      <c r="A102" s="381" t="s">
        <v>113</v>
      </c>
      <c r="B102" s="127" t="s">
        <v>443</v>
      </c>
      <c r="C102" s="272"/>
      <c r="D102" s="563"/>
      <c r="E102" s="574">
        <f t="shared" si="4"/>
        <v>0</v>
      </c>
    </row>
    <row r="103" spans="1:5" ht="12" customHeight="1" x14ac:dyDescent="0.2">
      <c r="A103" s="381" t="s">
        <v>114</v>
      </c>
      <c r="B103" s="127" t="s">
        <v>354</v>
      </c>
      <c r="C103" s="272"/>
      <c r="D103" s="563"/>
      <c r="E103" s="574">
        <f t="shared" si="4"/>
        <v>0</v>
      </c>
    </row>
    <row r="104" spans="1:5" ht="12" customHeight="1" x14ac:dyDescent="0.2">
      <c r="A104" s="381" t="s">
        <v>115</v>
      </c>
      <c r="B104" s="128" t="s">
        <v>355</v>
      </c>
      <c r="C104" s="272"/>
      <c r="D104" s="563"/>
      <c r="E104" s="574">
        <f t="shared" si="4"/>
        <v>0</v>
      </c>
    </row>
    <row r="105" spans="1:5" ht="12" customHeight="1" x14ac:dyDescent="0.2">
      <c r="A105" s="381" t="s">
        <v>116</v>
      </c>
      <c r="B105" s="128" t="s">
        <v>356</v>
      </c>
      <c r="C105" s="272"/>
      <c r="D105" s="563"/>
      <c r="E105" s="574">
        <f t="shared" si="4"/>
        <v>0</v>
      </c>
    </row>
    <row r="106" spans="1:5" ht="12" customHeight="1" x14ac:dyDescent="0.2">
      <c r="A106" s="381" t="s">
        <v>118</v>
      </c>
      <c r="B106" s="127" t="s">
        <v>357</v>
      </c>
      <c r="C106" s="272"/>
      <c r="D106" s="563"/>
      <c r="E106" s="574">
        <f t="shared" si="4"/>
        <v>0</v>
      </c>
    </row>
    <row r="107" spans="1:5" ht="12" customHeight="1" x14ac:dyDescent="0.2">
      <c r="A107" s="381" t="s">
        <v>185</v>
      </c>
      <c r="B107" s="127" t="s">
        <v>358</v>
      </c>
      <c r="C107" s="272"/>
      <c r="D107" s="563"/>
      <c r="E107" s="574">
        <f t="shared" si="4"/>
        <v>0</v>
      </c>
    </row>
    <row r="108" spans="1:5" ht="12" customHeight="1" x14ac:dyDescent="0.2">
      <c r="A108" s="381" t="s">
        <v>352</v>
      </c>
      <c r="B108" s="128" t="s">
        <v>359</v>
      </c>
      <c r="C108" s="272"/>
      <c r="D108" s="563"/>
      <c r="E108" s="574">
        <f t="shared" si="4"/>
        <v>0</v>
      </c>
    </row>
    <row r="109" spans="1:5" ht="12" customHeight="1" x14ac:dyDescent="0.2">
      <c r="A109" s="389" t="s">
        <v>353</v>
      </c>
      <c r="B109" s="129" t="s">
        <v>360</v>
      </c>
      <c r="C109" s="272"/>
      <c r="D109" s="563"/>
      <c r="E109" s="574">
        <f t="shared" si="4"/>
        <v>0</v>
      </c>
    </row>
    <row r="110" spans="1:5" ht="12" customHeight="1" x14ac:dyDescent="0.2">
      <c r="A110" s="381" t="s">
        <v>441</v>
      </c>
      <c r="B110" s="129" t="s">
        <v>361</v>
      </c>
      <c r="C110" s="272"/>
      <c r="D110" s="563"/>
      <c r="E110" s="574">
        <f t="shared" si="4"/>
        <v>0</v>
      </c>
    </row>
    <row r="111" spans="1:5" ht="12" customHeight="1" x14ac:dyDescent="0.2">
      <c r="A111" s="381" t="s">
        <v>442</v>
      </c>
      <c r="B111" s="128" t="s">
        <v>362</v>
      </c>
      <c r="C111" s="270">
        <v>22636047</v>
      </c>
      <c r="D111" s="348">
        <v>3800000</v>
      </c>
      <c r="E111" s="558">
        <f t="shared" si="4"/>
        <v>26436047</v>
      </c>
    </row>
    <row r="112" spans="1:5" ht="12" customHeight="1" x14ac:dyDescent="0.2">
      <c r="A112" s="381" t="s">
        <v>446</v>
      </c>
      <c r="B112" s="11" t="s">
        <v>51</v>
      </c>
      <c r="C112" s="270">
        <f>SUM(C113:C114)</f>
        <v>197884305</v>
      </c>
      <c r="D112" s="348">
        <f>SUM(D113:D114)</f>
        <v>-191884305</v>
      </c>
      <c r="E112" s="558">
        <f t="shared" si="4"/>
        <v>6000000</v>
      </c>
    </row>
    <row r="113" spans="1:5" ht="12" customHeight="1" x14ac:dyDescent="0.2">
      <c r="A113" s="382" t="s">
        <v>447</v>
      </c>
      <c r="B113" s="8" t="s">
        <v>515</v>
      </c>
      <c r="C113" s="272">
        <v>10000000</v>
      </c>
      <c r="D113" s="348">
        <v>-4000000</v>
      </c>
      <c r="E113" s="558">
        <f t="shared" si="4"/>
        <v>6000000</v>
      </c>
    </row>
    <row r="114" spans="1:5" ht="12" customHeight="1" thickBot="1" x14ac:dyDescent="0.25">
      <c r="A114" s="390" t="s">
        <v>448</v>
      </c>
      <c r="B114" s="130" t="s">
        <v>516</v>
      </c>
      <c r="C114" s="275">
        <v>187884305</v>
      </c>
      <c r="D114" s="443">
        <v>-187884305</v>
      </c>
      <c r="E114" s="588">
        <f t="shared" si="4"/>
        <v>0</v>
      </c>
    </row>
    <row r="115" spans="1:5" ht="12" customHeight="1" thickBot="1" x14ac:dyDescent="0.25">
      <c r="A115" s="356" t="s">
        <v>20</v>
      </c>
      <c r="B115" s="28" t="s">
        <v>363</v>
      </c>
      <c r="C115" s="633">
        <f>+C116+C118+C120</f>
        <v>22138256</v>
      </c>
      <c r="D115" s="634">
        <f>+D116+D118+D120</f>
        <v>368154505</v>
      </c>
      <c r="E115" s="436">
        <f>+E116+E118+E120</f>
        <v>390292761</v>
      </c>
    </row>
    <row r="116" spans="1:5" ht="12" customHeight="1" x14ac:dyDescent="0.2">
      <c r="A116" s="388" t="s">
        <v>104</v>
      </c>
      <c r="B116" s="10" t="s">
        <v>229</v>
      </c>
      <c r="C116" s="442">
        <v>543560</v>
      </c>
      <c r="D116" s="349">
        <v>128606102</v>
      </c>
      <c r="E116" s="584">
        <f t="shared" ref="E116:E128" si="5">C116+D116</f>
        <v>129149662</v>
      </c>
    </row>
    <row r="117" spans="1:5" ht="12" customHeight="1" x14ac:dyDescent="0.2">
      <c r="A117" s="380" t="s">
        <v>105</v>
      </c>
      <c r="B117" s="12" t="s">
        <v>367</v>
      </c>
      <c r="C117" s="348"/>
      <c r="D117" s="348">
        <v>4000000</v>
      </c>
      <c r="E117" s="558">
        <f t="shared" si="5"/>
        <v>4000000</v>
      </c>
    </row>
    <row r="118" spans="1:5" ht="12" customHeight="1" x14ac:dyDescent="0.2">
      <c r="A118" s="380" t="s">
        <v>106</v>
      </c>
      <c r="B118" s="12" t="s">
        <v>186</v>
      </c>
      <c r="C118" s="348">
        <v>21594696</v>
      </c>
      <c r="D118" s="348">
        <v>22285887</v>
      </c>
      <c r="E118" s="558">
        <f t="shared" si="5"/>
        <v>43880583</v>
      </c>
    </row>
    <row r="119" spans="1:5" ht="12" customHeight="1" x14ac:dyDescent="0.2">
      <c r="A119" s="380" t="s">
        <v>107</v>
      </c>
      <c r="B119" s="12" t="s">
        <v>368</v>
      </c>
      <c r="C119" s="348"/>
      <c r="D119" s="348"/>
      <c r="E119" s="558">
        <f t="shared" si="5"/>
        <v>0</v>
      </c>
    </row>
    <row r="120" spans="1:5" ht="12" customHeight="1" x14ac:dyDescent="0.2">
      <c r="A120" s="380" t="s">
        <v>108</v>
      </c>
      <c r="B120" s="266" t="s">
        <v>231</v>
      </c>
      <c r="C120" s="348"/>
      <c r="D120" s="561">
        <v>217262516</v>
      </c>
      <c r="E120" s="573">
        <f t="shared" si="5"/>
        <v>217262516</v>
      </c>
    </row>
    <row r="121" spans="1:5" ht="12" customHeight="1" x14ac:dyDescent="0.2">
      <c r="A121" s="380" t="s">
        <v>117</v>
      </c>
      <c r="B121" s="265" t="s">
        <v>433</v>
      </c>
      <c r="C121" s="348"/>
      <c r="D121" s="561"/>
      <c r="E121" s="573">
        <f t="shared" si="5"/>
        <v>0</v>
      </c>
    </row>
    <row r="122" spans="1:5" ht="12" customHeight="1" x14ac:dyDescent="0.2">
      <c r="A122" s="380" t="s">
        <v>119</v>
      </c>
      <c r="B122" s="359" t="s">
        <v>373</v>
      </c>
      <c r="C122" s="348"/>
      <c r="D122" s="561"/>
      <c r="E122" s="573">
        <f t="shared" si="5"/>
        <v>0</v>
      </c>
    </row>
    <row r="123" spans="1:5" ht="12" customHeight="1" x14ac:dyDescent="0.2">
      <c r="A123" s="380" t="s">
        <v>187</v>
      </c>
      <c r="B123" s="128" t="s">
        <v>356</v>
      </c>
      <c r="C123" s="348"/>
      <c r="D123" s="561"/>
      <c r="E123" s="573">
        <f t="shared" si="5"/>
        <v>0</v>
      </c>
    </row>
    <row r="124" spans="1:5" ht="12" customHeight="1" x14ac:dyDescent="0.2">
      <c r="A124" s="380" t="s">
        <v>188</v>
      </c>
      <c r="B124" s="128" t="s">
        <v>372</v>
      </c>
      <c r="C124" s="348"/>
      <c r="D124" s="561"/>
      <c r="E124" s="573">
        <f t="shared" si="5"/>
        <v>0</v>
      </c>
    </row>
    <row r="125" spans="1:5" ht="12" customHeight="1" x14ac:dyDescent="0.2">
      <c r="A125" s="380" t="s">
        <v>189</v>
      </c>
      <c r="B125" s="128" t="s">
        <v>371</v>
      </c>
      <c r="C125" s="348"/>
      <c r="D125" s="561"/>
      <c r="E125" s="573">
        <f t="shared" si="5"/>
        <v>0</v>
      </c>
    </row>
    <row r="126" spans="1:5" ht="12" customHeight="1" x14ac:dyDescent="0.2">
      <c r="A126" s="380" t="s">
        <v>364</v>
      </c>
      <c r="B126" s="128" t="s">
        <v>359</v>
      </c>
      <c r="C126" s="348"/>
      <c r="D126" s="561"/>
      <c r="E126" s="573">
        <f t="shared" si="5"/>
        <v>0</v>
      </c>
    </row>
    <row r="127" spans="1:5" ht="12" customHeight="1" x14ac:dyDescent="0.2">
      <c r="A127" s="380" t="s">
        <v>365</v>
      </c>
      <c r="B127" s="128" t="s">
        <v>370</v>
      </c>
      <c r="C127" s="348"/>
      <c r="D127" s="561"/>
      <c r="E127" s="573">
        <f t="shared" si="5"/>
        <v>0</v>
      </c>
    </row>
    <row r="128" spans="1:5" ht="12" customHeight="1" thickBot="1" x14ac:dyDescent="0.25">
      <c r="A128" s="635" t="s">
        <v>366</v>
      </c>
      <c r="B128" s="130" t="s">
        <v>369</v>
      </c>
      <c r="C128" s="443"/>
      <c r="D128" s="628"/>
      <c r="E128" s="590">
        <f t="shared" si="5"/>
        <v>0</v>
      </c>
    </row>
    <row r="129" spans="1:11" ht="12" customHeight="1" thickBot="1" x14ac:dyDescent="0.25">
      <c r="A129" s="32" t="s">
        <v>21</v>
      </c>
      <c r="B129" s="115" t="s">
        <v>451</v>
      </c>
      <c r="C129" s="347">
        <f>+C94+C115</f>
        <v>347473775</v>
      </c>
      <c r="D129" s="575">
        <f>+D94+D115</f>
        <v>182474014</v>
      </c>
      <c r="E129" s="249">
        <f>+E94+E115</f>
        <v>529947789</v>
      </c>
    </row>
    <row r="130" spans="1:11" ht="12" customHeight="1" thickBot="1" x14ac:dyDescent="0.25">
      <c r="A130" s="32" t="s">
        <v>22</v>
      </c>
      <c r="B130" s="115" t="s">
        <v>452</v>
      </c>
      <c r="C130" s="347">
        <f>+C131+C132+C133</f>
        <v>0</v>
      </c>
      <c r="D130" s="575">
        <f>+D131+D132+D133</f>
        <v>0</v>
      </c>
      <c r="E130" s="249">
        <f>+E131+E132+E133</f>
        <v>0</v>
      </c>
    </row>
    <row r="131" spans="1:11" s="95" customFormat="1" ht="12" customHeight="1" x14ac:dyDescent="0.2">
      <c r="A131" s="380" t="s">
        <v>268</v>
      </c>
      <c r="B131" s="9" t="s">
        <v>520</v>
      </c>
      <c r="C131" s="348"/>
      <c r="D131" s="561"/>
      <c r="E131" s="573">
        <f>C131+D131</f>
        <v>0</v>
      </c>
    </row>
    <row r="132" spans="1:11" ht="12" customHeight="1" x14ac:dyDescent="0.2">
      <c r="A132" s="380" t="s">
        <v>269</v>
      </c>
      <c r="B132" s="9" t="s">
        <v>460</v>
      </c>
      <c r="C132" s="348"/>
      <c r="D132" s="561"/>
      <c r="E132" s="573">
        <f>C132+D132</f>
        <v>0</v>
      </c>
    </row>
    <row r="133" spans="1:11" ht="12" customHeight="1" thickBot="1" x14ac:dyDescent="0.25">
      <c r="A133" s="389" t="s">
        <v>270</v>
      </c>
      <c r="B133" s="7" t="s">
        <v>519</v>
      </c>
      <c r="C133" s="348"/>
      <c r="D133" s="561"/>
      <c r="E133" s="573">
        <f>C133+D133</f>
        <v>0</v>
      </c>
    </row>
    <row r="134" spans="1:11" ht="12" customHeight="1" thickBot="1" x14ac:dyDescent="0.25">
      <c r="A134" s="32" t="s">
        <v>23</v>
      </c>
      <c r="B134" s="115" t="s">
        <v>453</v>
      </c>
      <c r="C134" s="347">
        <f>+C135+C136+C137+C138+C139+C140</f>
        <v>0</v>
      </c>
      <c r="D134" s="575">
        <f>+D135+D136+D137+D138+D139+D140</f>
        <v>0</v>
      </c>
      <c r="E134" s="249">
        <f>+E135+E136+E137+E138+E139+E140</f>
        <v>0</v>
      </c>
    </row>
    <row r="135" spans="1:11" ht="12" customHeight="1" x14ac:dyDescent="0.2">
      <c r="A135" s="380" t="s">
        <v>91</v>
      </c>
      <c r="B135" s="9" t="s">
        <v>462</v>
      </c>
      <c r="C135" s="348"/>
      <c r="D135" s="561"/>
      <c r="E135" s="573">
        <f t="shared" ref="E135:E140" si="6">C135+D135</f>
        <v>0</v>
      </c>
    </row>
    <row r="136" spans="1:11" ht="12" customHeight="1" x14ac:dyDescent="0.2">
      <c r="A136" s="380" t="s">
        <v>92</v>
      </c>
      <c r="B136" s="9" t="s">
        <v>454</v>
      </c>
      <c r="C136" s="348"/>
      <c r="D136" s="561"/>
      <c r="E136" s="573">
        <f t="shared" si="6"/>
        <v>0</v>
      </c>
    </row>
    <row r="137" spans="1:11" ht="12" customHeight="1" x14ac:dyDescent="0.2">
      <c r="A137" s="380" t="s">
        <v>93</v>
      </c>
      <c r="B137" s="9" t="s">
        <v>455</v>
      </c>
      <c r="C137" s="348"/>
      <c r="D137" s="561"/>
      <c r="E137" s="573">
        <f t="shared" si="6"/>
        <v>0</v>
      </c>
    </row>
    <row r="138" spans="1:11" ht="12" customHeight="1" x14ac:dyDescent="0.2">
      <c r="A138" s="380" t="s">
        <v>174</v>
      </c>
      <c r="B138" s="9" t="s">
        <v>518</v>
      </c>
      <c r="C138" s="348"/>
      <c r="D138" s="561"/>
      <c r="E138" s="573">
        <f t="shared" si="6"/>
        <v>0</v>
      </c>
    </row>
    <row r="139" spans="1:11" ht="12" customHeight="1" x14ac:dyDescent="0.2">
      <c r="A139" s="380" t="s">
        <v>175</v>
      </c>
      <c r="B139" s="9" t="s">
        <v>457</v>
      </c>
      <c r="C139" s="348"/>
      <c r="D139" s="561"/>
      <c r="E139" s="573">
        <f t="shared" si="6"/>
        <v>0</v>
      </c>
    </row>
    <row r="140" spans="1:11" s="95" customFormat="1" ht="12" customHeight="1" thickBot="1" x14ac:dyDescent="0.25">
      <c r="A140" s="389" t="s">
        <v>176</v>
      </c>
      <c r="B140" s="7" t="s">
        <v>458</v>
      </c>
      <c r="C140" s="348"/>
      <c r="D140" s="561"/>
      <c r="E140" s="573">
        <f t="shared" si="6"/>
        <v>0</v>
      </c>
    </row>
    <row r="141" spans="1:11" ht="12" customHeight="1" thickBot="1" x14ac:dyDescent="0.25">
      <c r="A141" s="32" t="s">
        <v>24</v>
      </c>
      <c r="B141" s="115" t="s">
        <v>545</v>
      </c>
      <c r="C141" s="353">
        <f>+C142+C143+C145+C146+C144</f>
        <v>141281512</v>
      </c>
      <c r="D141" s="576">
        <f>+D142+D143+D145+D146+D144</f>
        <v>9602399</v>
      </c>
      <c r="E141" s="392">
        <f>+E142+E143+E145+E146+E144</f>
        <v>150883911</v>
      </c>
      <c r="K141" s="232"/>
    </row>
    <row r="142" spans="1:11" x14ac:dyDescent="0.2">
      <c r="A142" s="380" t="s">
        <v>94</v>
      </c>
      <c r="B142" s="9" t="s">
        <v>374</v>
      </c>
      <c r="C142" s="348"/>
      <c r="D142" s="561"/>
      <c r="E142" s="573">
        <f>C142+D142</f>
        <v>0</v>
      </c>
    </row>
    <row r="143" spans="1:11" ht="12" customHeight="1" x14ac:dyDescent="0.2">
      <c r="A143" s="380" t="s">
        <v>95</v>
      </c>
      <c r="B143" s="9" t="s">
        <v>375</v>
      </c>
      <c r="C143" s="348"/>
      <c r="D143" s="561">
        <v>7607903</v>
      </c>
      <c r="E143" s="573">
        <f>C143+D143</f>
        <v>7607903</v>
      </c>
    </row>
    <row r="144" spans="1:11" ht="12" customHeight="1" x14ac:dyDescent="0.2">
      <c r="A144" s="380" t="s">
        <v>288</v>
      </c>
      <c r="B144" s="9" t="s">
        <v>544</v>
      </c>
      <c r="C144" s="348">
        <v>141281512</v>
      </c>
      <c r="D144" s="561">
        <v>1994496</v>
      </c>
      <c r="E144" s="573">
        <f>C144+D144</f>
        <v>143276008</v>
      </c>
    </row>
    <row r="145" spans="1:5" s="95" customFormat="1" ht="12" customHeight="1" x14ac:dyDescent="0.2">
      <c r="A145" s="380" t="s">
        <v>289</v>
      </c>
      <c r="B145" s="9" t="s">
        <v>467</v>
      </c>
      <c r="C145" s="348"/>
      <c r="D145" s="561"/>
      <c r="E145" s="573">
        <f>C145+D145</f>
        <v>0</v>
      </c>
    </row>
    <row r="146" spans="1:5" s="95" customFormat="1" ht="12" customHeight="1" thickBot="1" x14ac:dyDescent="0.25">
      <c r="A146" s="389" t="s">
        <v>290</v>
      </c>
      <c r="B146" s="7" t="s">
        <v>394</v>
      </c>
      <c r="C146" s="348"/>
      <c r="D146" s="561"/>
      <c r="E146" s="573">
        <f>C146+D146</f>
        <v>0</v>
      </c>
    </row>
    <row r="147" spans="1:5" s="95" customFormat="1" ht="12" customHeight="1" thickBot="1" x14ac:dyDescent="0.25">
      <c r="A147" s="32" t="s">
        <v>25</v>
      </c>
      <c r="B147" s="115" t="s">
        <v>468</v>
      </c>
      <c r="C147" s="445">
        <f>+C148+C149+C150+C151+C152</f>
        <v>0</v>
      </c>
      <c r="D147" s="577">
        <f>+D148+D149+D150+D151+D152</f>
        <v>0</v>
      </c>
      <c r="E147" s="439">
        <f>+E148+E149+E150+E151+E152</f>
        <v>0</v>
      </c>
    </row>
    <row r="148" spans="1:5" s="95" customFormat="1" ht="12" customHeight="1" x14ac:dyDescent="0.2">
      <c r="A148" s="380" t="s">
        <v>96</v>
      </c>
      <c r="B148" s="9" t="s">
        <v>463</v>
      </c>
      <c r="C148" s="348"/>
      <c r="D148" s="561"/>
      <c r="E148" s="573">
        <f t="shared" ref="E148:E154" si="7">C148+D148</f>
        <v>0</v>
      </c>
    </row>
    <row r="149" spans="1:5" s="95" customFormat="1" ht="12" customHeight="1" x14ac:dyDescent="0.2">
      <c r="A149" s="380" t="s">
        <v>97</v>
      </c>
      <c r="B149" s="9" t="s">
        <v>470</v>
      </c>
      <c r="C149" s="348"/>
      <c r="D149" s="561"/>
      <c r="E149" s="573">
        <f t="shared" si="7"/>
        <v>0</v>
      </c>
    </row>
    <row r="150" spans="1:5" s="95" customFormat="1" ht="12" customHeight="1" x14ac:dyDescent="0.2">
      <c r="A150" s="380" t="s">
        <v>300</v>
      </c>
      <c r="B150" s="9" t="s">
        <v>465</v>
      </c>
      <c r="C150" s="348"/>
      <c r="D150" s="561"/>
      <c r="E150" s="573">
        <f t="shared" si="7"/>
        <v>0</v>
      </c>
    </row>
    <row r="151" spans="1:5" s="95" customFormat="1" ht="12" customHeight="1" x14ac:dyDescent="0.2">
      <c r="A151" s="380" t="s">
        <v>301</v>
      </c>
      <c r="B151" s="9" t="s">
        <v>521</v>
      </c>
      <c r="C151" s="348"/>
      <c r="D151" s="561"/>
      <c r="E151" s="573">
        <f t="shared" si="7"/>
        <v>0</v>
      </c>
    </row>
    <row r="152" spans="1:5" ht="12.75" customHeight="1" thickBot="1" x14ac:dyDescent="0.25">
      <c r="A152" s="389" t="s">
        <v>469</v>
      </c>
      <c r="B152" s="7" t="s">
        <v>472</v>
      </c>
      <c r="C152" s="350"/>
      <c r="D152" s="563"/>
      <c r="E152" s="574">
        <f t="shared" si="7"/>
        <v>0</v>
      </c>
    </row>
    <row r="153" spans="1:5" ht="12.75" customHeight="1" thickBot="1" x14ac:dyDescent="0.25">
      <c r="A153" s="435" t="s">
        <v>26</v>
      </c>
      <c r="B153" s="115" t="s">
        <v>473</v>
      </c>
      <c r="C153" s="446"/>
      <c r="D153" s="578"/>
      <c r="E153" s="439">
        <f t="shared" si="7"/>
        <v>0</v>
      </c>
    </row>
    <row r="154" spans="1:5" ht="12.75" customHeight="1" thickBot="1" x14ac:dyDescent="0.25">
      <c r="A154" s="435" t="s">
        <v>27</v>
      </c>
      <c r="B154" s="115" t="s">
        <v>474</v>
      </c>
      <c r="C154" s="446"/>
      <c r="D154" s="578"/>
      <c r="E154" s="439">
        <f t="shared" si="7"/>
        <v>0</v>
      </c>
    </row>
    <row r="155" spans="1:5" ht="12" customHeight="1" thickBot="1" x14ac:dyDescent="0.25">
      <c r="A155" s="32" t="s">
        <v>28</v>
      </c>
      <c r="B155" s="115" t="s">
        <v>476</v>
      </c>
      <c r="C155" s="447">
        <f>+C130+C134+C141+C147+C153+C154</f>
        <v>141281512</v>
      </c>
      <c r="D155" s="580">
        <f>+D130+D134+D141+D147+D153+D154</f>
        <v>9602399</v>
      </c>
      <c r="E155" s="441">
        <f>+E130+E134+E141+E147+E153+E154</f>
        <v>150883911</v>
      </c>
    </row>
    <row r="156" spans="1:5" ht="15" customHeight="1" thickBot="1" x14ac:dyDescent="0.25">
      <c r="A156" s="391" t="s">
        <v>29</v>
      </c>
      <c r="B156" s="332" t="s">
        <v>475</v>
      </c>
      <c r="C156" s="447">
        <f>+C129+C155</f>
        <v>488755287</v>
      </c>
      <c r="D156" s="580">
        <f>+D129+D155</f>
        <v>192076413</v>
      </c>
      <c r="E156" s="441">
        <f>+E129+E155</f>
        <v>680831700</v>
      </c>
    </row>
    <row r="157" spans="1:5" ht="13.5" thickBot="1" x14ac:dyDescent="0.25">
      <c r="D157" s="342"/>
      <c r="E157" s="342"/>
    </row>
    <row r="158" spans="1:5" ht="15" customHeight="1" thickBot="1" x14ac:dyDescent="0.25">
      <c r="A158" s="230" t="s">
        <v>522</v>
      </c>
      <c r="B158" s="231"/>
      <c r="C158" s="112">
        <v>5</v>
      </c>
      <c r="D158" s="631"/>
      <c r="E158" s="632">
        <f>C158+D158</f>
        <v>5</v>
      </c>
    </row>
    <row r="159" spans="1:5" ht="14.25" customHeight="1" thickBot="1" x14ac:dyDescent="0.25">
      <c r="A159" s="230" t="s">
        <v>204</v>
      </c>
      <c r="B159" s="231"/>
      <c r="C159" s="112">
        <v>80</v>
      </c>
      <c r="D159" s="631"/>
      <c r="E159" s="632">
        <f>C159+D159</f>
        <v>80</v>
      </c>
    </row>
  </sheetData>
  <sheetProtection formatCells="0"/>
  <mergeCells count="6">
    <mergeCell ref="A93:E93"/>
    <mergeCell ref="A1:E1"/>
    <mergeCell ref="A2:E2"/>
    <mergeCell ref="B3:D3"/>
    <mergeCell ref="B4:D4"/>
    <mergeCell ref="A8:E8"/>
  </mergeCells>
  <printOptions horizontalCentered="1"/>
  <pageMargins left="0.78740157480314965" right="0.78740157480314965" top="0.78740157480314965" bottom="0.98425196850393704" header="0.78740157480314965" footer="0.78740157480314965"/>
  <pageSetup paperSize="9" scale="73" fitToHeight="3" orientation="portrait" verticalDpi="300" r:id="rId1"/>
  <headerFooter alignWithMargins="0">
    <oddFooter>&amp;L&amp;X12&amp;X Módosította a 9/2017. (VII. 25.) önkormányzati rendelet 3.§ (1) bekezdése. Hatályos 2017. július 27-től</oddFooter>
  </headerFooter>
  <rowBreaks count="2" manualBreakCount="2">
    <brk id="70" max="16383" man="1"/>
    <brk id="9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9"/>
  <sheetViews>
    <sheetView zoomScale="130" zoomScaleNormal="130" zoomScaleSheetLayoutView="100" workbookViewId="0">
      <selection activeCell="E7" sqref="E7"/>
    </sheetView>
  </sheetViews>
  <sheetFormatPr defaultRowHeight="12.75" x14ac:dyDescent="0.2"/>
  <cols>
    <col min="1" max="1" width="16.1640625" style="340" customWidth="1"/>
    <col min="2" max="2" width="62" style="341" customWidth="1"/>
    <col min="3" max="3" width="14.1640625" style="342" customWidth="1"/>
    <col min="4" max="5" width="14.1640625" style="3" customWidth="1"/>
    <col min="6" max="16384" width="9.33203125" style="3"/>
  </cols>
  <sheetData>
    <row r="1" spans="1:5" s="2" customFormat="1" ht="16.5" customHeight="1" x14ac:dyDescent="0.2">
      <c r="A1" s="766"/>
      <c r="B1" s="766"/>
      <c r="C1" s="766"/>
      <c r="D1" s="766"/>
      <c r="E1" s="766"/>
    </row>
    <row r="2" spans="1:5" s="91" customFormat="1" ht="21" customHeight="1" thickBot="1" x14ac:dyDescent="0.3">
      <c r="A2" s="767" t="s">
        <v>692</v>
      </c>
      <c r="B2" s="767"/>
      <c r="C2" s="767"/>
      <c r="D2" s="767"/>
      <c r="E2" s="767"/>
    </row>
    <row r="3" spans="1:5" s="92" customFormat="1" ht="15.95" customHeight="1" thickBot="1" x14ac:dyDescent="0.25">
      <c r="A3" s="622" t="s">
        <v>61</v>
      </c>
      <c r="B3" s="768" t="s">
        <v>623</v>
      </c>
      <c r="C3" s="768"/>
      <c r="D3" s="768"/>
      <c r="E3" s="623" t="s">
        <v>55</v>
      </c>
    </row>
    <row r="4" spans="1:5" ht="24.75" thickBot="1" x14ac:dyDescent="0.25">
      <c r="A4" s="622" t="s">
        <v>202</v>
      </c>
      <c r="B4" s="768" t="s">
        <v>423</v>
      </c>
      <c r="C4" s="768"/>
      <c r="D4" s="768"/>
      <c r="E4" s="624" t="s">
        <v>59</v>
      </c>
    </row>
    <row r="5" spans="1:5" s="65" customFormat="1" ht="12.95" customHeight="1" thickBot="1" x14ac:dyDescent="0.3">
      <c r="A5" s="217"/>
      <c r="B5" s="217"/>
      <c r="C5" s="218"/>
      <c r="D5" s="92"/>
      <c r="E5" s="218" t="str">
        <f>'9.1.1. sz. mell'!E5</f>
        <v>Forintban!</v>
      </c>
    </row>
    <row r="6" spans="1:5" s="65" customFormat="1" ht="15.95" customHeight="1" thickBot="1" x14ac:dyDescent="0.25">
      <c r="A6" s="355" t="s">
        <v>203</v>
      </c>
      <c r="B6" s="219" t="s">
        <v>564</v>
      </c>
      <c r="C6" s="636" t="s">
        <v>651</v>
      </c>
      <c r="D6" s="637" t="s">
        <v>655</v>
      </c>
      <c r="E6" s="625" t="str">
        <f>+CONCATENATE(LEFT(ÖSSZEFÜGGÉSEK!A5,4)+1,". VII. 25.",CHAR(10),"Módosítás utáni")</f>
        <v>2017. VII. 25.
Módosítás utáni</v>
      </c>
    </row>
    <row r="7" spans="1:5" s="65" customFormat="1" ht="12" customHeight="1" thickBot="1" x14ac:dyDescent="0.25">
      <c r="A7" s="184" t="s">
        <v>496</v>
      </c>
      <c r="B7" s="185" t="s">
        <v>497</v>
      </c>
      <c r="C7" s="185" t="s">
        <v>498</v>
      </c>
      <c r="D7" s="626" t="s">
        <v>500</v>
      </c>
      <c r="E7" s="568" t="s">
        <v>653</v>
      </c>
    </row>
    <row r="8" spans="1:5" s="93" customFormat="1" ht="12" customHeight="1" thickBot="1" x14ac:dyDescent="0.25">
      <c r="A8" s="769" t="s">
        <v>56</v>
      </c>
      <c r="B8" s="770"/>
      <c r="C8" s="770"/>
      <c r="D8" s="770"/>
      <c r="E8" s="771"/>
    </row>
    <row r="9" spans="1:5" s="94" customFormat="1" ht="12" customHeight="1" thickBot="1" x14ac:dyDescent="0.25">
      <c r="A9" s="32" t="s">
        <v>19</v>
      </c>
      <c r="B9" s="21" t="s">
        <v>252</v>
      </c>
      <c r="C9" s="347">
        <f>+C10+C11+C12+C13+C14+C15</f>
        <v>12091446</v>
      </c>
      <c r="D9" s="575">
        <f>+D10+D11+D12+D13+D14+D15</f>
        <v>0</v>
      </c>
      <c r="E9" s="249">
        <f>+E10+E11+E12+E13+E14+E15</f>
        <v>12091446</v>
      </c>
    </row>
    <row r="10" spans="1:5" s="94" customFormat="1" ht="12" customHeight="1" x14ac:dyDescent="0.2">
      <c r="A10" s="380" t="s">
        <v>98</v>
      </c>
      <c r="B10" s="363" t="s">
        <v>253</v>
      </c>
      <c r="C10" s="349">
        <v>6131446</v>
      </c>
      <c r="D10" s="349"/>
      <c r="E10" s="560">
        <f t="shared" ref="E10:E15" si="0">C10+D10</f>
        <v>6131446</v>
      </c>
    </row>
    <row r="11" spans="1:5" s="94" customFormat="1" ht="12" customHeight="1" x14ac:dyDescent="0.2">
      <c r="A11" s="381" t="s">
        <v>99</v>
      </c>
      <c r="B11" s="364" t="s">
        <v>254</v>
      </c>
      <c r="C11" s="348"/>
      <c r="D11" s="348"/>
      <c r="E11" s="573">
        <f t="shared" si="0"/>
        <v>0</v>
      </c>
    </row>
    <row r="12" spans="1:5" s="94" customFormat="1" ht="12" customHeight="1" x14ac:dyDescent="0.2">
      <c r="A12" s="381" t="s">
        <v>100</v>
      </c>
      <c r="B12" s="364" t="s">
        <v>255</v>
      </c>
      <c r="C12" s="348">
        <v>5960000</v>
      </c>
      <c r="D12" s="348"/>
      <c r="E12" s="573">
        <f t="shared" si="0"/>
        <v>5960000</v>
      </c>
    </row>
    <row r="13" spans="1:5" s="93" customFormat="1" ht="12" customHeight="1" x14ac:dyDescent="0.2">
      <c r="A13" s="381" t="s">
        <v>101</v>
      </c>
      <c r="B13" s="364" t="s">
        <v>256</v>
      </c>
      <c r="C13" s="348"/>
      <c r="D13" s="561"/>
      <c r="E13" s="573">
        <f t="shared" si="0"/>
        <v>0</v>
      </c>
    </row>
    <row r="14" spans="1:5" s="93" customFormat="1" ht="12" customHeight="1" x14ac:dyDescent="0.2">
      <c r="A14" s="381" t="s">
        <v>148</v>
      </c>
      <c r="B14" s="364" t="s">
        <v>509</v>
      </c>
      <c r="C14" s="348"/>
      <c r="D14" s="561"/>
      <c r="E14" s="573">
        <f t="shared" si="0"/>
        <v>0</v>
      </c>
    </row>
    <row r="15" spans="1:5" s="93" customFormat="1" ht="12" customHeight="1" thickBot="1" x14ac:dyDescent="0.25">
      <c r="A15" s="382" t="s">
        <v>102</v>
      </c>
      <c r="B15" s="365" t="s">
        <v>436</v>
      </c>
      <c r="C15" s="348"/>
      <c r="D15" s="561"/>
      <c r="E15" s="573">
        <f t="shared" si="0"/>
        <v>0</v>
      </c>
    </row>
    <row r="16" spans="1:5" s="93" customFormat="1" ht="12" customHeight="1" thickBot="1" x14ac:dyDescent="0.25">
      <c r="A16" s="32" t="s">
        <v>20</v>
      </c>
      <c r="B16" s="264" t="s">
        <v>257</v>
      </c>
      <c r="C16" s="347">
        <f>+C17+C18+C19+C20+C21</f>
        <v>1080000</v>
      </c>
      <c r="D16" s="575">
        <f>+D17+D18+D19+D20+D21</f>
        <v>123746</v>
      </c>
      <c r="E16" s="249">
        <f>+E17+E18+E19+E20+E21</f>
        <v>1203746</v>
      </c>
    </row>
    <row r="17" spans="1:5" s="93" customFormat="1" ht="12" customHeight="1" x14ac:dyDescent="0.2">
      <c r="A17" s="380" t="s">
        <v>104</v>
      </c>
      <c r="B17" s="363" t="s">
        <v>258</v>
      </c>
      <c r="C17" s="349"/>
      <c r="D17" s="591"/>
      <c r="E17" s="560">
        <f t="shared" ref="E17:E22" si="1">C17+D17</f>
        <v>0</v>
      </c>
    </row>
    <row r="18" spans="1:5" s="93" customFormat="1" ht="12" customHeight="1" x14ac:dyDescent="0.2">
      <c r="A18" s="381" t="s">
        <v>105</v>
      </c>
      <c r="B18" s="364" t="s">
        <v>259</v>
      </c>
      <c r="C18" s="348"/>
      <c r="D18" s="561"/>
      <c r="E18" s="573">
        <f t="shared" si="1"/>
        <v>0</v>
      </c>
    </row>
    <row r="19" spans="1:5" s="93" customFormat="1" ht="12" customHeight="1" x14ac:dyDescent="0.2">
      <c r="A19" s="381" t="s">
        <v>106</v>
      </c>
      <c r="B19" s="364" t="s">
        <v>427</v>
      </c>
      <c r="C19" s="348"/>
      <c r="D19" s="561"/>
      <c r="E19" s="573">
        <f t="shared" si="1"/>
        <v>0</v>
      </c>
    </row>
    <row r="20" spans="1:5" s="94" customFormat="1" ht="12" customHeight="1" x14ac:dyDescent="0.2">
      <c r="A20" s="381" t="s">
        <v>107</v>
      </c>
      <c r="B20" s="364" t="s">
        <v>428</v>
      </c>
      <c r="C20" s="348"/>
      <c r="D20" s="561"/>
      <c r="E20" s="573">
        <f t="shared" si="1"/>
        <v>0</v>
      </c>
    </row>
    <row r="21" spans="1:5" s="94" customFormat="1" ht="12" customHeight="1" x14ac:dyDescent="0.2">
      <c r="A21" s="381" t="s">
        <v>108</v>
      </c>
      <c r="B21" s="364" t="s">
        <v>260</v>
      </c>
      <c r="C21" s="348">
        <v>1080000</v>
      </c>
      <c r="D21" s="561">
        <v>123746</v>
      </c>
      <c r="E21" s="573">
        <f t="shared" si="1"/>
        <v>1203746</v>
      </c>
    </row>
    <row r="22" spans="1:5" s="94" customFormat="1" ht="12" customHeight="1" thickBot="1" x14ac:dyDescent="0.25">
      <c r="A22" s="382" t="s">
        <v>117</v>
      </c>
      <c r="B22" s="365" t="s">
        <v>261</v>
      </c>
      <c r="C22" s="350"/>
      <c r="D22" s="563"/>
      <c r="E22" s="574">
        <f t="shared" si="1"/>
        <v>0</v>
      </c>
    </row>
    <row r="23" spans="1:5" s="93" customFormat="1" ht="12" customHeight="1" thickBot="1" x14ac:dyDescent="0.25">
      <c r="A23" s="32" t="s">
        <v>21</v>
      </c>
      <c r="B23" s="21" t="s">
        <v>262</v>
      </c>
      <c r="C23" s="347">
        <f>+C24+C25+C26+C27+C28</f>
        <v>0</v>
      </c>
      <c r="D23" s="575">
        <f>+D24+D25+D26+D27+D28</f>
        <v>0</v>
      </c>
      <c r="E23" s="249">
        <f>+E24+E25+E26+E27+E28</f>
        <v>0</v>
      </c>
    </row>
    <row r="24" spans="1:5" s="94" customFormat="1" ht="12" customHeight="1" x14ac:dyDescent="0.2">
      <c r="A24" s="380" t="s">
        <v>87</v>
      </c>
      <c r="B24" s="363" t="s">
        <v>263</v>
      </c>
      <c r="C24" s="349"/>
      <c r="D24" s="591"/>
      <c r="E24" s="560">
        <f t="shared" ref="E24:E65" si="2">C24+D24</f>
        <v>0</v>
      </c>
    </row>
    <row r="25" spans="1:5" s="94" customFormat="1" ht="12" customHeight="1" x14ac:dyDescent="0.2">
      <c r="A25" s="381" t="s">
        <v>88</v>
      </c>
      <c r="B25" s="364" t="s">
        <v>264</v>
      </c>
      <c r="C25" s="348"/>
      <c r="D25" s="561"/>
      <c r="E25" s="573">
        <f t="shared" si="2"/>
        <v>0</v>
      </c>
    </row>
    <row r="26" spans="1:5" s="94" customFormat="1" ht="12" customHeight="1" x14ac:dyDescent="0.2">
      <c r="A26" s="381" t="s">
        <v>89</v>
      </c>
      <c r="B26" s="364" t="s">
        <v>429</v>
      </c>
      <c r="C26" s="348"/>
      <c r="D26" s="561"/>
      <c r="E26" s="573">
        <f t="shared" si="2"/>
        <v>0</v>
      </c>
    </row>
    <row r="27" spans="1:5" s="94" customFormat="1" ht="12" customHeight="1" x14ac:dyDescent="0.2">
      <c r="A27" s="381" t="s">
        <v>90</v>
      </c>
      <c r="B27" s="364" t="s">
        <v>430</v>
      </c>
      <c r="C27" s="348"/>
      <c r="D27" s="561"/>
      <c r="E27" s="573">
        <f t="shared" si="2"/>
        <v>0</v>
      </c>
    </row>
    <row r="28" spans="1:5" s="94" customFormat="1" ht="12" customHeight="1" x14ac:dyDescent="0.2">
      <c r="A28" s="381" t="s">
        <v>170</v>
      </c>
      <c r="B28" s="364" t="s">
        <v>265</v>
      </c>
      <c r="C28" s="348"/>
      <c r="D28" s="561"/>
      <c r="E28" s="573">
        <f t="shared" si="2"/>
        <v>0</v>
      </c>
    </row>
    <row r="29" spans="1:5" s="94" customFormat="1" ht="12" customHeight="1" thickBot="1" x14ac:dyDescent="0.25">
      <c r="A29" s="382" t="s">
        <v>171</v>
      </c>
      <c r="B29" s="365" t="s">
        <v>266</v>
      </c>
      <c r="C29" s="350"/>
      <c r="D29" s="563"/>
      <c r="E29" s="574">
        <f t="shared" si="2"/>
        <v>0</v>
      </c>
    </row>
    <row r="30" spans="1:5" s="94" customFormat="1" ht="12" customHeight="1" thickBot="1" x14ac:dyDescent="0.25">
      <c r="A30" s="32" t="s">
        <v>172</v>
      </c>
      <c r="B30" s="21" t="s">
        <v>563</v>
      </c>
      <c r="C30" s="353">
        <f>+C31+C32+C33+C34+C35+C36+C37</f>
        <v>0</v>
      </c>
      <c r="D30" s="353">
        <f>+D31+D32+D33+D34+D35+D36+D37</f>
        <v>0</v>
      </c>
      <c r="E30" s="392">
        <f>+E31+E32+E33+E34+E35+E36+E37</f>
        <v>0</v>
      </c>
    </row>
    <row r="31" spans="1:5" s="94" customFormat="1" ht="12" customHeight="1" x14ac:dyDescent="0.2">
      <c r="A31" s="380" t="s">
        <v>268</v>
      </c>
      <c r="B31" s="363" t="s">
        <v>557</v>
      </c>
      <c r="C31" s="349"/>
      <c r="D31" s="349"/>
      <c r="E31" s="560">
        <f t="shared" si="2"/>
        <v>0</v>
      </c>
    </row>
    <row r="32" spans="1:5" s="94" customFormat="1" ht="12" customHeight="1" x14ac:dyDescent="0.2">
      <c r="A32" s="381" t="s">
        <v>269</v>
      </c>
      <c r="B32" s="364" t="s">
        <v>558</v>
      </c>
      <c r="C32" s="348"/>
      <c r="D32" s="348"/>
      <c r="E32" s="573">
        <f t="shared" si="2"/>
        <v>0</v>
      </c>
    </row>
    <row r="33" spans="1:5" s="94" customFormat="1" ht="12" customHeight="1" x14ac:dyDescent="0.2">
      <c r="A33" s="381" t="s">
        <v>270</v>
      </c>
      <c r="B33" s="364" t="s">
        <v>559</v>
      </c>
      <c r="C33" s="348"/>
      <c r="D33" s="348"/>
      <c r="E33" s="573">
        <f t="shared" si="2"/>
        <v>0</v>
      </c>
    </row>
    <row r="34" spans="1:5" s="94" customFormat="1" ht="12" customHeight="1" x14ac:dyDescent="0.2">
      <c r="A34" s="381" t="s">
        <v>271</v>
      </c>
      <c r="B34" s="364" t="s">
        <v>560</v>
      </c>
      <c r="C34" s="348"/>
      <c r="D34" s="348"/>
      <c r="E34" s="573">
        <f t="shared" si="2"/>
        <v>0</v>
      </c>
    </row>
    <row r="35" spans="1:5" s="94" customFormat="1" ht="12" customHeight="1" x14ac:dyDescent="0.2">
      <c r="A35" s="381" t="s">
        <v>554</v>
      </c>
      <c r="B35" s="364" t="s">
        <v>272</v>
      </c>
      <c r="C35" s="348"/>
      <c r="D35" s="348"/>
      <c r="E35" s="573">
        <f t="shared" si="2"/>
        <v>0</v>
      </c>
    </row>
    <row r="36" spans="1:5" s="94" customFormat="1" ht="12" customHeight="1" x14ac:dyDescent="0.2">
      <c r="A36" s="381" t="s">
        <v>555</v>
      </c>
      <c r="B36" s="364" t="s">
        <v>273</v>
      </c>
      <c r="C36" s="348"/>
      <c r="D36" s="348"/>
      <c r="E36" s="573">
        <f t="shared" si="2"/>
        <v>0</v>
      </c>
    </row>
    <row r="37" spans="1:5" s="94" customFormat="1" ht="12" customHeight="1" thickBot="1" x14ac:dyDescent="0.25">
      <c r="A37" s="382" t="s">
        <v>556</v>
      </c>
      <c r="B37" s="365" t="s">
        <v>274</v>
      </c>
      <c r="C37" s="350"/>
      <c r="D37" s="350"/>
      <c r="E37" s="574">
        <f t="shared" si="2"/>
        <v>0</v>
      </c>
    </row>
    <row r="38" spans="1:5" s="94" customFormat="1" ht="12" customHeight="1" thickBot="1" x14ac:dyDescent="0.25">
      <c r="A38" s="32" t="s">
        <v>23</v>
      </c>
      <c r="B38" s="21" t="s">
        <v>437</v>
      </c>
      <c r="C38" s="347">
        <f>SUM(C39:C49)</f>
        <v>2260600</v>
      </c>
      <c r="D38" s="575">
        <f>SUM(D39:D49)</f>
        <v>0</v>
      </c>
      <c r="E38" s="249">
        <f>SUM(E39:E49)</f>
        <v>2260600</v>
      </c>
    </row>
    <row r="39" spans="1:5" s="94" customFormat="1" ht="12" customHeight="1" x14ac:dyDescent="0.2">
      <c r="A39" s="380" t="s">
        <v>91</v>
      </c>
      <c r="B39" s="363" t="s">
        <v>277</v>
      </c>
      <c r="C39" s="349"/>
      <c r="D39" s="591"/>
      <c r="E39" s="560">
        <f t="shared" si="2"/>
        <v>0</v>
      </c>
    </row>
    <row r="40" spans="1:5" s="94" customFormat="1" ht="12" customHeight="1" x14ac:dyDescent="0.2">
      <c r="A40" s="381" t="s">
        <v>92</v>
      </c>
      <c r="B40" s="364" t="s">
        <v>278</v>
      </c>
      <c r="C40" s="348"/>
      <c r="D40" s="561"/>
      <c r="E40" s="573">
        <f t="shared" si="2"/>
        <v>0</v>
      </c>
    </row>
    <row r="41" spans="1:5" s="94" customFormat="1" ht="12" customHeight="1" x14ac:dyDescent="0.2">
      <c r="A41" s="381" t="s">
        <v>93</v>
      </c>
      <c r="B41" s="364" t="s">
        <v>279</v>
      </c>
      <c r="C41" s="348"/>
      <c r="D41" s="561"/>
      <c r="E41" s="573">
        <f t="shared" si="2"/>
        <v>0</v>
      </c>
    </row>
    <row r="42" spans="1:5" s="94" customFormat="1" ht="12" customHeight="1" x14ac:dyDescent="0.2">
      <c r="A42" s="381" t="s">
        <v>174</v>
      </c>
      <c r="B42" s="364" t="s">
        <v>280</v>
      </c>
      <c r="C42" s="348"/>
      <c r="D42" s="561"/>
      <c r="E42" s="573">
        <f t="shared" si="2"/>
        <v>0</v>
      </c>
    </row>
    <row r="43" spans="1:5" s="94" customFormat="1" ht="12" customHeight="1" x14ac:dyDescent="0.2">
      <c r="A43" s="381" t="s">
        <v>175</v>
      </c>
      <c r="B43" s="364" t="s">
        <v>281</v>
      </c>
      <c r="C43" s="348">
        <v>1780000</v>
      </c>
      <c r="D43" s="348"/>
      <c r="E43" s="573">
        <f t="shared" si="2"/>
        <v>1780000</v>
      </c>
    </row>
    <row r="44" spans="1:5" s="94" customFormat="1" ht="12" customHeight="1" x14ac:dyDescent="0.2">
      <c r="A44" s="381" t="s">
        <v>176</v>
      </c>
      <c r="B44" s="364" t="s">
        <v>282</v>
      </c>
      <c r="C44" s="348">
        <v>480600</v>
      </c>
      <c r="D44" s="348"/>
      <c r="E44" s="573">
        <f t="shared" si="2"/>
        <v>480600</v>
      </c>
    </row>
    <row r="45" spans="1:5" s="94" customFormat="1" ht="12" customHeight="1" x14ac:dyDescent="0.2">
      <c r="A45" s="381" t="s">
        <v>177</v>
      </c>
      <c r="B45" s="364" t="s">
        <v>283</v>
      </c>
      <c r="C45" s="348"/>
      <c r="D45" s="561"/>
      <c r="E45" s="573">
        <f t="shared" si="2"/>
        <v>0</v>
      </c>
    </row>
    <row r="46" spans="1:5" s="94" customFormat="1" ht="12" customHeight="1" x14ac:dyDescent="0.2">
      <c r="A46" s="381" t="s">
        <v>178</v>
      </c>
      <c r="B46" s="364" t="s">
        <v>284</v>
      </c>
      <c r="C46" s="348"/>
      <c r="D46" s="561"/>
      <c r="E46" s="573">
        <f t="shared" si="2"/>
        <v>0</v>
      </c>
    </row>
    <row r="47" spans="1:5" s="94" customFormat="1" ht="12" customHeight="1" x14ac:dyDescent="0.2">
      <c r="A47" s="381" t="s">
        <v>275</v>
      </c>
      <c r="B47" s="364" t="s">
        <v>285</v>
      </c>
      <c r="C47" s="351"/>
      <c r="D47" s="566"/>
      <c r="E47" s="565">
        <f t="shared" si="2"/>
        <v>0</v>
      </c>
    </row>
    <row r="48" spans="1:5" s="94" customFormat="1" ht="12" customHeight="1" x14ac:dyDescent="0.2">
      <c r="A48" s="382" t="s">
        <v>276</v>
      </c>
      <c r="B48" s="365" t="s">
        <v>439</v>
      </c>
      <c r="C48" s="352"/>
      <c r="D48" s="587"/>
      <c r="E48" s="567">
        <f t="shared" si="2"/>
        <v>0</v>
      </c>
    </row>
    <row r="49" spans="1:5" s="94" customFormat="1" ht="12" customHeight="1" thickBot="1" x14ac:dyDescent="0.25">
      <c r="A49" s="382" t="s">
        <v>438</v>
      </c>
      <c r="B49" s="365" t="s">
        <v>286</v>
      </c>
      <c r="C49" s="352"/>
      <c r="D49" s="587"/>
      <c r="E49" s="567">
        <f t="shared" si="2"/>
        <v>0</v>
      </c>
    </row>
    <row r="50" spans="1:5" s="94" customFormat="1" ht="12" customHeight="1" thickBot="1" x14ac:dyDescent="0.25">
      <c r="A50" s="32" t="s">
        <v>24</v>
      </c>
      <c r="B50" s="21" t="s">
        <v>287</v>
      </c>
      <c r="C50" s="347">
        <f>SUM(C51:C55)</f>
        <v>0</v>
      </c>
      <c r="D50" s="575">
        <f>SUM(D51:D55)</f>
        <v>0</v>
      </c>
      <c r="E50" s="249">
        <f>SUM(E51:E55)</f>
        <v>0</v>
      </c>
    </row>
    <row r="51" spans="1:5" s="94" customFormat="1" ht="12" customHeight="1" x14ac:dyDescent="0.2">
      <c r="A51" s="380" t="s">
        <v>94</v>
      </c>
      <c r="B51" s="363" t="s">
        <v>291</v>
      </c>
      <c r="C51" s="405"/>
      <c r="D51" s="629"/>
      <c r="E51" s="564">
        <f t="shared" si="2"/>
        <v>0</v>
      </c>
    </row>
    <row r="52" spans="1:5" s="94" customFormat="1" ht="12" customHeight="1" x14ac:dyDescent="0.2">
      <c r="A52" s="381" t="s">
        <v>95</v>
      </c>
      <c r="B52" s="364" t="s">
        <v>292</v>
      </c>
      <c r="C52" s="351"/>
      <c r="D52" s="566"/>
      <c r="E52" s="565">
        <f t="shared" si="2"/>
        <v>0</v>
      </c>
    </row>
    <row r="53" spans="1:5" s="94" customFormat="1" ht="12" customHeight="1" x14ac:dyDescent="0.2">
      <c r="A53" s="381" t="s">
        <v>288</v>
      </c>
      <c r="B53" s="364" t="s">
        <v>293</v>
      </c>
      <c r="C53" s="351"/>
      <c r="D53" s="566"/>
      <c r="E53" s="565">
        <f t="shared" si="2"/>
        <v>0</v>
      </c>
    </row>
    <row r="54" spans="1:5" s="94" customFormat="1" ht="12" customHeight="1" x14ac:dyDescent="0.2">
      <c r="A54" s="381" t="s">
        <v>289</v>
      </c>
      <c r="B54" s="364" t="s">
        <v>294</v>
      </c>
      <c r="C54" s="351"/>
      <c r="D54" s="566"/>
      <c r="E54" s="565">
        <f t="shared" si="2"/>
        <v>0</v>
      </c>
    </row>
    <row r="55" spans="1:5" s="94" customFormat="1" ht="12" customHeight="1" thickBot="1" x14ac:dyDescent="0.25">
      <c r="A55" s="382" t="s">
        <v>290</v>
      </c>
      <c r="B55" s="365" t="s">
        <v>295</v>
      </c>
      <c r="C55" s="352"/>
      <c r="D55" s="587"/>
      <c r="E55" s="567">
        <f t="shared" si="2"/>
        <v>0</v>
      </c>
    </row>
    <row r="56" spans="1:5" s="94" customFormat="1" ht="12" customHeight="1" thickBot="1" x14ac:dyDescent="0.25">
      <c r="A56" s="32" t="s">
        <v>179</v>
      </c>
      <c r="B56" s="21" t="s">
        <v>296</v>
      </c>
      <c r="C56" s="347">
        <f>SUM(C57:C59)</f>
        <v>0</v>
      </c>
      <c r="D56" s="575">
        <f>SUM(D57:D59)</f>
        <v>0</v>
      </c>
      <c r="E56" s="249">
        <f>SUM(E57:E59)</f>
        <v>0</v>
      </c>
    </row>
    <row r="57" spans="1:5" s="94" customFormat="1" ht="12" customHeight="1" x14ac:dyDescent="0.2">
      <c r="A57" s="380" t="s">
        <v>96</v>
      </c>
      <c r="B57" s="363" t="s">
        <v>297</v>
      </c>
      <c r="C57" s="349"/>
      <c r="D57" s="591"/>
      <c r="E57" s="560">
        <f t="shared" si="2"/>
        <v>0</v>
      </c>
    </row>
    <row r="58" spans="1:5" s="94" customFormat="1" ht="12" customHeight="1" x14ac:dyDescent="0.2">
      <c r="A58" s="381" t="s">
        <v>97</v>
      </c>
      <c r="B58" s="364" t="s">
        <v>431</v>
      </c>
      <c r="C58" s="348"/>
      <c r="D58" s="561"/>
      <c r="E58" s="573">
        <f t="shared" si="2"/>
        <v>0</v>
      </c>
    </row>
    <row r="59" spans="1:5" s="94" customFormat="1" ht="12" customHeight="1" x14ac:dyDescent="0.2">
      <c r="A59" s="381" t="s">
        <v>300</v>
      </c>
      <c r="B59" s="364" t="s">
        <v>298</v>
      </c>
      <c r="C59" s="348"/>
      <c r="D59" s="561"/>
      <c r="E59" s="573">
        <f t="shared" si="2"/>
        <v>0</v>
      </c>
    </row>
    <row r="60" spans="1:5" s="94" customFormat="1" ht="12" customHeight="1" thickBot="1" x14ac:dyDescent="0.25">
      <c r="A60" s="382" t="s">
        <v>301</v>
      </c>
      <c r="B60" s="365" t="s">
        <v>299</v>
      </c>
      <c r="C60" s="350"/>
      <c r="D60" s="563"/>
      <c r="E60" s="574">
        <f t="shared" si="2"/>
        <v>0</v>
      </c>
    </row>
    <row r="61" spans="1:5" s="94" customFormat="1" ht="12" customHeight="1" thickBot="1" x14ac:dyDescent="0.25">
      <c r="A61" s="32" t="s">
        <v>26</v>
      </c>
      <c r="B61" s="264" t="s">
        <v>302</v>
      </c>
      <c r="C61" s="347">
        <f>SUM(C62:C64)</f>
        <v>0</v>
      </c>
      <c r="D61" s="575">
        <f>SUM(D62:D64)</f>
        <v>0</v>
      </c>
      <c r="E61" s="249">
        <f>SUM(E62:E64)</f>
        <v>0</v>
      </c>
    </row>
    <row r="62" spans="1:5" s="94" customFormat="1" ht="12" customHeight="1" x14ac:dyDescent="0.2">
      <c r="A62" s="380" t="s">
        <v>180</v>
      </c>
      <c r="B62" s="363" t="s">
        <v>304</v>
      </c>
      <c r="C62" s="351"/>
      <c r="D62" s="566"/>
      <c r="E62" s="565">
        <f t="shared" si="2"/>
        <v>0</v>
      </c>
    </row>
    <row r="63" spans="1:5" s="94" customFormat="1" ht="12" customHeight="1" x14ac:dyDescent="0.2">
      <c r="A63" s="381" t="s">
        <v>181</v>
      </c>
      <c r="B63" s="364" t="s">
        <v>432</v>
      </c>
      <c r="C63" s="351"/>
      <c r="D63" s="566"/>
      <c r="E63" s="565">
        <f t="shared" si="2"/>
        <v>0</v>
      </c>
    </row>
    <row r="64" spans="1:5" s="94" customFormat="1" ht="12" customHeight="1" x14ac:dyDescent="0.2">
      <c r="A64" s="381" t="s">
        <v>230</v>
      </c>
      <c r="B64" s="364" t="s">
        <v>305</v>
      </c>
      <c r="C64" s="351"/>
      <c r="D64" s="566"/>
      <c r="E64" s="565">
        <f t="shared" si="2"/>
        <v>0</v>
      </c>
    </row>
    <row r="65" spans="1:5" s="94" customFormat="1" ht="12" customHeight="1" thickBot="1" x14ac:dyDescent="0.25">
      <c r="A65" s="382" t="s">
        <v>303</v>
      </c>
      <c r="B65" s="365" t="s">
        <v>306</v>
      </c>
      <c r="C65" s="351"/>
      <c r="D65" s="566"/>
      <c r="E65" s="565">
        <f t="shared" si="2"/>
        <v>0</v>
      </c>
    </row>
    <row r="66" spans="1:5" s="94" customFormat="1" ht="12" customHeight="1" thickBot="1" x14ac:dyDescent="0.25">
      <c r="A66" s="32" t="s">
        <v>27</v>
      </c>
      <c r="B66" s="21" t="s">
        <v>307</v>
      </c>
      <c r="C66" s="353">
        <f>+C9+C16+C23+C30+C38+C50+C56+C61</f>
        <v>15432046</v>
      </c>
      <c r="D66" s="576">
        <f>+D9+D16+D23+D30+D38+D50+D56+D61</f>
        <v>123746</v>
      </c>
      <c r="E66" s="392">
        <f>+E9+E16+E23+E30+E38+E50+E56+E61</f>
        <v>15555792</v>
      </c>
    </row>
    <row r="67" spans="1:5" s="94" customFormat="1" ht="12" customHeight="1" thickBot="1" x14ac:dyDescent="0.2">
      <c r="A67" s="383" t="s">
        <v>398</v>
      </c>
      <c r="B67" s="264" t="s">
        <v>309</v>
      </c>
      <c r="C67" s="347">
        <f>SUM(C68:C70)</f>
        <v>0</v>
      </c>
      <c r="D67" s="575">
        <f>SUM(D68:D70)</f>
        <v>0</v>
      </c>
      <c r="E67" s="249">
        <f>SUM(E68:E70)</f>
        <v>0</v>
      </c>
    </row>
    <row r="68" spans="1:5" s="94" customFormat="1" ht="12" customHeight="1" x14ac:dyDescent="0.2">
      <c r="A68" s="380" t="s">
        <v>340</v>
      </c>
      <c r="B68" s="363" t="s">
        <v>310</v>
      </c>
      <c r="C68" s="351"/>
      <c r="D68" s="566"/>
      <c r="E68" s="565">
        <f>C68+D68</f>
        <v>0</v>
      </c>
    </row>
    <row r="69" spans="1:5" s="94" customFormat="1" ht="12" customHeight="1" x14ac:dyDescent="0.2">
      <c r="A69" s="381" t="s">
        <v>349</v>
      </c>
      <c r="B69" s="364" t="s">
        <v>311</v>
      </c>
      <c r="C69" s="351"/>
      <c r="D69" s="566"/>
      <c r="E69" s="565">
        <f>C69+D69</f>
        <v>0</v>
      </c>
    </row>
    <row r="70" spans="1:5" s="94" customFormat="1" ht="12" customHeight="1" thickBot="1" x14ac:dyDescent="0.25">
      <c r="A70" s="382" t="s">
        <v>350</v>
      </c>
      <c r="B70" s="366" t="s">
        <v>312</v>
      </c>
      <c r="C70" s="351"/>
      <c r="D70" s="630"/>
      <c r="E70" s="565">
        <f>C70+D70</f>
        <v>0</v>
      </c>
    </row>
    <row r="71" spans="1:5" s="94" customFormat="1" ht="12" customHeight="1" thickBot="1" x14ac:dyDescent="0.2">
      <c r="A71" s="383" t="s">
        <v>313</v>
      </c>
      <c r="B71" s="264" t="s">
        <v>314</v>
      </c>
      <c r="C71" s="347">
        <f>SUM(C72:C75)</f>
        <v>0</v>
      </c>
      <c r="D71" s="347">
        <f>SUM(D72:D75)</f>
        <v>0</v>
      </c>
      <c r="E71" s="249">
        <f>SUM(E72:E75)</f>
        <v>0</v>
      </c>
    </row>
    <row r="72" spans="1:5" s="94" customFormat="1" ht="12" customHeight="1" x14ac:dyDescent="0.2">
      <c r="A72" s="380" t="s">
        <v>149</v>
      </c>
      <c r="B72" s="363" t="s">
        <v>315</v>
      </c>
      <c r="C72" s="351"/>
      <c r="D72" s="351"/>
      <c r="E72" s="565">
        <f>C72+D72</f>
        <v>0</v>
      </c>
    </row>
    <row r="73" spans="1:5" s="94" customFormat="1" ht="12" customHeight="1" x14ac:dyDescent="0.2">
      <c r="A73" s="381" t="s">
        <v>150</v>
      </c>
      <c r="B73" s="364" t="s">
        <v>316</v>
      </c>
      <c r="C73" s="351"/>
      <c r="D73" s="351"/>
      <c r="E73" s="565">
        <f>C73+D73</f>
        <v>0</v>
      </c>
    </row>
    <row r="74" spans="1:5" s="94" customFormat="1" ht="12" customHeight="1" x14ac:dyDescent="0.2">
      <c r="A74" s="381" t="s">
        <v>341</v>
      </c>
      <c r="B74" s="364" t="s">
        <v>317</v>
      </c>
      <c r="C74" s="351"/>
      <c r="D74" s="351"/>
      <c r="E74" s="565">
        <f>C74+D74</f>
        <v>0</v>
      </c>
    </row>
    <row r="75" spans="1:5" s="94" customFormat="1" ht="12" customHeight="1" thickBot="1" x14ac:dyDescent="0.25">
      <c r="A75" s="382" t="s">
        <v>342</v>
      </c>
      <c r="B75" s="365" t="s">
        <v>318</v>
      </c>
      <c r="C75" s="351"/>
      <c r="D75" s="351"/>
      <c r="E75" s="565">
        <f>C75+D75</f>
        <v>0</v>
      </c>
    </row>
    <row r="76" spans="1:5" s="94" customFormat="1" ht="12" customHeight="1" thickBot="1" x14ac:dyDescent="0.2">
      <c r="A76" s="383" t="s">
        <v>319</v>
      </c>
      <c r="B76" s="264" t="s">
        <v>320</v>
      </c>
      <c r="C76" s="347">
        <f>SUM(C77:C78)</f>
        <v>0</v>
      </c>
      <c r="D76" s="347">
        <f>SUM(D77:D78)</f>
        <v>0</v>
      </c>
      <c r="E76" s="249">
        <f>SUM(E77:E78)</f>
        <v>0</v>
      </c>
    </row>
    <row r="77" spans="1:5" s="93" customFormat="1" ht="12" customHeight="1" x14ac:dyDescent="0.2">
      <c r="A77" s="380" t="s">
        <v>343</v>
      </c>
      <c r="B77" s="363" t="s">
        <v>321</v>
      </c>
      <c r="C77" s="351"/>
      <c r="D77" s="351"/>
      <c r="E77" s="565">
        <f>C77+D77</f>
        <v>0</v>
      </c>
    </row>
    <row r="78" spans="1:5" s="94" customFormat="1" ht="12" customHeight="1" thickBot="1" x14ac:dyDescent="0.25">
      <c r="A78" s="382" t="s">
        <v>344</v>
      </c>
      <c r="B78" s="365" t="s">
        <v>322</v>
      </c>
      <c r="C78" s="351"/>
      <c r="D78" s="351"/>
      <c r="E78" s="565">
        <f>C78+D78</f>
        <v>0</v>
      </c>
    </row>
    <row r="79" spans="1:5" s="94" customFormat="1" ht="12" customHeight="1" thickBot="1" x14ac:dyDescent="0.2">
      <c r="A79" s="383" t="s">
        <v>323</v>
      </c>
      <c r="B79" s="264" t="s">
        <v>324</v>
      </c>
      <c r="C79" s="347">
        <f>SUM(C80:C82)</f>
        <v>0</v>
      </c>
      <c r="D79" s="347">
        <f>SUM(D80:D82)</f>
        <v>0</v>
      </c>
      <c r="E79" s="249">
        <f>SUM(E80:E82)</f>
        <v>0</v>
      </c>
    </row>
    <row r="80" spans="1:5" s="94" customFormat="1" ht="12" customHeight="1" x14ac:dyDescent="0.2">
      <c r="A80" s="380" t="s">
        <v>345</v>
      </c>
      <c r="B80" s="363" t="s">
        <v>325</v>
      </c>
      <c r="C80" s="351"/>
      <c r="D80" s="351"/>
      <c r="E80" s="565">
        <f>C80+D80</f>
        <v>0</v>
      </c>
    </row>
    <row r="81" spans="1:5" s="94" customFormat="1" ht="12" customHeight="1" x14ac:dyDescent="0.2">
      <c r="A81" s="381" t="s">
        <v>346</v>
      </c>
      <c r="B81" s="364" t="s">
        <v>326</v>
      </c>
      <c r="C81" s="351"/>
      <c r="D81" s="351"/>
      <c r="E81" s="565">
        <f>C81+D81</f>
        <v>0</v>
      </c>
    </row>
    <row r="82" spans="1:5" s="94" customFormat="1" ht="12" customHeight="1" thickBot="1" x14ac:dyDescent="0.25">
      <c r="A82" s="382" t="s">
        <v>347</v>
      </c>
      <c r="B82" s="365" t="s">
        <v>327</v>
      </c>
      <c r="C82" s="351"/>
      <c r="D82" s="351"/>
      <c r="E82" s="565">
        <f>C82+D82</f>
        <v>0</v>
      </c>
    </row>
    <row r="83" spans="1:5" s="94" customFormat="1" ht="12" customHeight="1" thickBot="1" x14ac:dyDescent="0.2">
      <c r="A83" s="383" t="s">
        <v>328</v>
      </c>
      <c r="B83" s="264" t="s">
        <v>348</v>
      </c>
      <c r="C83" s="347">
        <f>SUM(C84:C87)</f>
        <v>0</v>
      </c>
      <c r="D83" s="347">
        <f>SUM(D84:D87)</f>
        <v>0</v>
      </c>
      <c r="E83" s="249">
        <f>SUM(E84:E87)</f>
        <v>0</v>
      </c>
    </row>
    <row r="84" spans="1:5" s="94" customFormat="1" ht="12" customHeight="1" x14ac:dyDescent="0.2">
      <c r="A84" s="384" t="s">
        <v>329</v>
      </c>
      <c r="B84" s="363" t="s">
        <v>330</v>
      </c>
      <c r="C84" s="351"/>
      <c r="D84" s="351"/>
      <c r="E84" s="565">
        <f t="shared" ref="E84:E89" si="3">C84+D84</f>
        <v>0</v>
      </c>
    </row>
    <row r="85" spans="1:5" s="93" customFormat="1" ht="12" customHeight="1" x14ac:dyDescent="0.2">
      <c r="A85" s="385" t="s">
        <v>331</v>
      </c>
      <c r="B85" s="364" t="s">
        <v>332</v>
      </c>
      <c r="C85" s="351"/>
      <c r="D85" s="351"/>
      <c r="E85" s="565">
        <f t="shared" si="3"/>
        <v>0</v>
      </c>
    </row>
    <row r="86" spans="1:5" s="93" customFormat="1" ht="12" customHeight="1" x14ac:dyDescent="0.2">
      <c r="A86" s="385" t="s">
        <v>333</v>
      </c>
      <c r="B86" s="364" t="s">
        <v>334</v>
      </c>
      <c r="C86" s="351"/>
      <c r="D86" s="351"/>
      <c r="E86" s="565">
        <f t="shared" si="3"/>
        <v>0</v>
      </c>
    </row>
    <row r="87" spans="1:5" s="93" customFormat="1" ht="12" customHeight="1" thickBot="1" x14ac:dyDescent="0.25">
      <c r="A87" s="386" t="s">
        <v>335</v>
      </c>
      <c r="B87" s="365" t="s">
        <v>336</v>
      </c>
      <c r="C87" s="351"/>
      <c r="D87" s="351"/>
      <c r="E87" s="565">
        <f t="shared" si="3"/>
        <v>0</v>
      </c>
    </row>
    <row r="88" spans="1:5" s="93" customFormat="1" ht="12" customHeight="1" thickBot="1" x14ac:dyDescent="0.2">
      <c r="A88" s="383" t="s">
        <v>337</v>
      </c>
      <c r="B88" s="264" t="s">
        <v>478</v>
      </c>
      <c r="C88" s="408"/>
      <c r="D88" s="408"/>
      <c r="E88" s="249">
        <f t="shared" si="3"/>
        <v>0</v>
      </c>
    </row>
    <row r="89" spans="1:5" s="93" customFormat="1" ht="12" customHeight="1" thickBot="1" x14ac:dyDescent="0.2">
      <c r="A89" s="383" t="s">
        <v>510</v>
      </c>
      <c r="B89" s="264" t="s">
        <v>338</v>
      </c>
      <c r="C89" s="408"/>
      <c r="D89" s="408"/>
      <c r="E89" s="249">
        <f t="shared" si="3"/>
        <v>0</v>
      </c>
    </row>
    <row r="90" spans="1:5" s="94" customFormat="1" ht="15" customHeight="1" thickBot="1" x14ac:dyDescent="0.2">
      <c r="A90" s="383" t="s">
        <v>511</v>
      </c>
      <c r="B90" s="370" t="s">
        <v>481</v>
      </c>
      <c r="C90" s="353">
        <f>+C67+C71+C76+C79+C83+C89+C88</f>
        <v>0</v>
      </c>
      <c r="D90" s="353">
        <f>+D67+D71+D76+D79+D83+D89+D88</f>
        <v>0</v>
      </c>
      <c r="E90" s="392">
        <f>+E67+E71+E76+E79+E83+E89+E88</f>
        <v>0</v>
      </c>
    </row>
    <row r="91" spans="1:5" s="65" customFormat="1" ht="16.5" customHeight="1" thickBot="1" x14ac:dyDescent="0.2">
      <c r="A91" s="387" t="s">
        <v>512</v>
      </c>
      <c r="B91" s="371" t="s">
        <v>513</v>
      </c>
      <c r="C91" s="353">
        <f>+C66+C90</f>
        <v>15432046</v>
      </c>
      <c r="D91" s="353">
        <f>+D66+D90</f>
        <v>123746</v>
      </c>
      <c r="E91" s="392">
        <f>+E66+E90</f>
        <v>15555792</v>
      </c>
    </row>
    <row r="92" spans="1:5" s="95" customFormat="1" ht="12" customHeight="1" thickBot="1" x14ac:dyDescent="0.25">
      <c r="A92" s="223"/>
      <c r="B92" s="224"/>
      <c r="C92" s="319"/>
      <c r="D92" s="94"/>
      <c r="E92" s="94"/>
    </row>
    <row r="93" spans="1:5" ht="12" customHeight="1" thickBot="1" x14ac:dyDescent="0.25">
      <c r="A93" s="769" t="s">
        <v>57</v>
      </c>
      <c r="B93" s="770"/>
      <c r="C93" s="770"/>
      <c r="D93" s="770"/>
      <c r="E93" s="771"/>
    </row>
    <row r="94" spans="1:5" ht="12" customHeight="1" thickBot="1" x14ac:dyDescent="0.25">
      <c r="A94" s="356" t="s">
        <v>19</v>
      </c>
      <c r="B94" s="28" t="s">
        <v>517</v>
      </c>
      <c r="C94" s="346">
        <f>+C95+C96+C97+C98+C99+C112</f>
        <v>15022496</v>
      </c>
      <c r="D94" s="346">
        <f>+D95+D96+D97+D98+D99+D112</f>
        <v>123746</v>
      </c>
      <c r="E94" s="436">
        <f>+E95+E96+E97+E98+E99+E112</f>
        <v>15146242</v>
      </c>
    </row>
    <row r="95" spans="1:5" ht="12" customHeight="1" x14ac:dyDescent="0.2">
      <c r="A95" s="388" t="s">
        <v>98</v>
      </c>
      <c r="B95" s="10" t="s">
        <v>50</v>
      </c>
      <c r="C95" s="442">
        <v>8619800</v>
      </c>
      <c r="D95" s="442">
        <v>100985</v>
      </c>
      <c r="E95" s="584">
        <f t="shared" ref="E95:E114" si="4">C95+D95</f>
        <v>8720785</v>
      </c>
    </row>
    <row r="96" spans="1:5" ht="12" customHeight="1" x14ac:dyDescent="0.2">
      <c r="A96" s="381" t="s">
        <v>99</v>
      </c>
      <c r="B96" s="8" t="s">
        <v>182</v>
      </c>
      <c r="C96" s="348">
        <v>2007176</v>
      </c>
      <c r="D96" s="348">
        <v>22761</v>
      </c>
      <c r="E96" s="558">
        <f t="shared" si="4"/>
        <v>2029937</v>
      </c>
    </row>
    <row r="97" spans="1:5" ht="12" customHeight="1" x14ac:dyDescent="0.2">
      <c r="A97" s="381" t="s">
        <v>100</v>
      </c>
      <c r="B97" s="8" t="s">
        <v>140</v>
      </c>
      <c r="C97" s="348">
        <v>4395520</v>
      </c>
      <c r="D97" s="348"/>
      <c r="E97" s="558">
        <f t="shared" si="4"/>
        <v>4395520</v>
      </c>
    </row>
    <row r="98" spans="1:5" ht="12" customHeight="1" x14ac:dyDescent="0.2">
      <c r="A98" s="381" t="s">
        <v>101</v>
      </c>
      <c r="B98" s="11" t="s">
        <v>183</v>
      </c>
      <c r="C98" s="350"/>
      <c r="D98" s="563"/>
      <c r="E98" s="574">
        <f t="shared" si="4"/>
        <v>0</v>
      </c>
    </row>
    <row r="99" spans="1:5" ht="12" customHeight="1" x14ac:dyDescent="0.2">
      <c r="A99" s="381" t="s">
        <v>112</v>
      </c>
      <c r="B99" s="19" t="s">
        <v>184</v>
      </c>
      <c r="C99" s="350"/>
      <c r="D99" s="563"/>
      <c r="E99" s="574">
        <f t="shared" si="4"/>
        <v>0</v>
      </c>
    </row>
    <row r="100" spans="1:5" ht="12" customHeight="1" x14ac:dyDescent="0.2">
      <c r="A100" s="381" t="s">
        <v>102</v>
      </c>
      <c r="B100" s="8" t="s">
        <v>514</v>
      </c>
      <c r="C100" s="350"/>
      <c r="D100" s="563"/>
      <c r="E100" s="574">
        <f t="shared" si="4"/>
        <v>0</v>
      </c>
    </row>
    <row r="101" spans="1:5" ht="12" customHeight="1" x14ac:dyDescent="0.2">
      <c r="A101" s="381" t="s">
        <v>103</v>
      </c>
      <c r="B101" s="127" t="s">
        <v>444</v>
      </c>
      <c r="C101" s="350"/>
      <c r="D101" s="563"/>
      <c r="E101" s="574">
        <f t="shared" si="4"/>
        <v>0</v>
      </c>
    </row>
    <row r="102" spans="1:5" ht="12" customHeight="1" x14ac:dyDescent="0.2">
      <c r="A102" s="381" t="s">
        <v>113</v>
      </c>
      <c r="B102" s="127" t="s">
        <v>443</v>
      </c>
      <c r="C102" s="350"/>
      <c r="D102" s="563"/>
      <c r="E102" s="574">
        <f t="shared" si="4"/>
        <v>0</v>
      </c>
    </row>
    <row r="103" spans="1:5" ht="12" customHeight="1" x14ac:dyDescent="0.2">
      <c r="A103" s="381" t="s">
        <v>114</v>
      </c>
      <c r="B103" s="127" t="s">
        <v>354</v>
      </c>
      <c r="C103" s="350"/>
      <c r="D103" s="563"/>
      <c r="E103" s="574">
        <f t="shared" si="4"/>
        <v>0</v>
      </c>
    </row>
    <row r="104" spans="1:5" ht="12" customHeight="1" x14ac:dyDescent="0.2">
      <c r="A104" s="381" t="s">
        <v>115</v>
      </c>
      <c r="B104" s="128" t="s">
        <v>355</v>
      </c>
      <c r="C104" s="350"/>
      <c r="D104" s="563"/>
      <c r="E104" s="574">
        <f t="shared" si="4"/>
        <v>0</v>
      </c>
    </row>
    <row r="105" spans="1:5" ht="12" customHeight="1" x14ac:dyDescent="0.2">
      <c r="A105" s="381" t="s">
        <v>116</v>
      </c>
      <c r="B105" s="128" t="s">
        <v>356</v>
      </c>
      <c r="C105" s="350"/>
      <c r="D105" s="563"/>
      <c r="E105" s="574">
        <f t="shared" si="4"/>
        <v>0</v>
      </c>
    </row>
    <row r="106" spans="1:5" ht="12" customHeight="1" x14ac:dyDescent="0.2">
      <c r="A106" s="381" t="s">
        <v>118</v>
      </c>
      <c r="B106" s="127" t="s">
        <v>357</v>
      </c>
      <c r="C106" s="350"/>
      <c r="D106" s="563"/>
      <c r="E106" s="574">
        <f t="shared" si="4"/>
        <v>0</v>
      </c>
    </row>
    <row r="107" spans="1:5" ht="12" customHeight="1" x14ac:dyDescent="0.2">
      <c r="A107" s="381" t="s">
        <v>185</v>
      </c>
      <c r="B107" s="127" t="s">
        <v>358</v>
      </c>
      <c r="C107" s="350"/>
      <c r="D107" s="563"/>
      <c r="E107" s="574">
        <f t="shared" si="4"/>
        <v>0</v>
      </c>
    </row>
    <row r="108" spans="1:5" ht="12" customHeight="1" x14ac:dyDescent="0.2">
      <c r="A108" s="381" t="s">
        <v>352</v>
      </c>
      <c r="B108" s="128" t="s">
        <v>359</v>
      </c>
      <c r="C108" s="348"/>
      <c r="D108" s="563"/>
      <c r="E108" s="574">
        <f t="shared" si="4"/>
        <v>0</v>
      </c>
    </row>
    <row r="109" spans="1:5" ht="12" customHeight="1" x14ac:dyDescent="0.2">
      <c r="A109" s="389" t="s">
        <v>353</v>
      </c>
      <c r="B109" s="129" t="s">
        <v>360</v>
      </c>
      <c r="C109" s="350"/>
      <c r="D109" s="563"/>
      <c r="E109" s="574">
        <f t="shared" si="4"/>
        <v>0</v>
      </c>
    </row>
    <row r="110" spans="1:5" ht="12" customHeight="1" x14ac:dyDescent="0.2">
      <c r="A110" s="381" t="s">
        <v>441</v>
      </c>
      <c r="B110" s="129" t="s">
        <v>361</v>
      </c>
      <c r="C110" s="350"/>
      <c r="D110" s="563"/>
      <c r="E110" s="574">
        <f t="shared" si="4"/>
        <v>0</v>
      </c>
    </row>
    <row r="111" spans="1:5" ht="12" customHeight="1" x14ac:dyDescent="0.2">
      <c r="A111" s="381" t="s">
        <v>442</v>
      </c>
      <c r="B111" s="128" t="s">
        <v>362</v>
      </c>
      <c r="C111" s="348"/>
      <c r="D111" s="561"/>
      <c r="E111" s="573">
        <f t="shared" si="4"/>
        <v>0</v>
      </c>
    </row>
    <row r="112" spans="1:5" ht="12" customHeight="1" x14ac:dyDescent="0.2">
      <c r="A112" s="381" t="s">
        <v>446</v>
      </c>
      <c r="B112" s="11" t="s">
        <v>51</v>
      </c>
      <c r="C112" s="348"/>
      <c r="D112" s="561"/>
      <c r="E112" s="573">
        <f t="shared" si="4"/>
        <v>0</v>
      </c>
    </row>
    <row r="113" spans="1:5" ht="12" customHeight="1" x14ac:dyDescent="0.2">
      <c r="A113" s="382" t="s">
        <v>447</v>
      </c>
      <c r="B113" s="8" t="s">
        <v>515</v>
      </c>
      <c r="C113" s="350"/>
      <c r="D113" s="563"/>
      <c r="E113" s="574">
        <f t="shared" si="4"/>
        <v>0</v>
      </c>
    </row>
    <row r="114" spans="1:5" ht="12" customHeight="1" thickBot="1" x14ac:dyDescent="0.25">
      <c r="A114" s="390" t="s">
        <v>448</v>
      </c>
      <c r="B114" s="130" t="s">
        <v>516</v>
      </c>
      <c r="C114" s="443"/>
      <c r="D114" s="628"/>
      <c r="E114" s="590">
        <f t="shared" si="4"/>
        <v>0</v>
      </c>
    </row>
    <row r="115" spans="1:5" ht="12" customHeight="1" thickBot="1" x14ac:dyDescent="0.25">
      <c r="A115" s="32" t="s">
        <v>20</v>
      </c>
      <c r="B115" s="27" t="s">
        <v>363</v>
      </c>
      <c r="C115" s="347">
        <f>+C116+C118+C120</f>
        <v>409550</v>
      </c>
      <c r="D115" s="575">
        <f>+D116+D118+D120</f>
        <v>0</v>
      </c>
      <c r="E115" s="249">
        <f>+E116+E118+E120</f>
        <v>409550</v>
      </c>
    </row>
    <row r="116" spans="1:5" ht="12" customHeight="1" x14ac:dyDescent="0.2">
      <c r="A116" s="380" t="s">
        <v>104</v>
      </c>
      <c r="B116" s="9" t="s">
        <v>229</v>
      </c>
      <c r="C116" s="349">
        <v>409550</v>
      </c>
      <c r="D116" s="591"/>
      <c r="E116" s="560">
        <f t="shared" ref="E116:E128" si="5">C116+D116</f>
        <v>409550</v>
      </c>
    </row>
    <row r="117" spans="1:5" ht="12" customHeight="1" x14ac:dyDescent="0.2">
      <c r="A117" s="380" t="s">
        <v>105</v>
      </c>
      <c r="B117" s="12" t="s">
        <v>367</v>
      </c>
      <c r="C117" s="349"/>
      <c r="D117" s="591"/>
      <c r="E117" s="560">
        <f t="shared" si="5"/>
        <v>0</v>
      </c>
    </row>
    <row r="118" spans="1:5" ht="12" customHeight="1" x14ac:dyDescent="0.2">
      <c r="A118" s="380" t="s">
        <v>106</v>
      </c>
      <c r="B118" s="12" t="s">
        <v>186</v>
      </c>
      <c r="C118" s="348"/>
      <c r="D118" s="561"/>
      <c r="E118" s="573">
        <f t="shared" si="5"/>
        <v>0</v>
      </c>
    </row>
    <row r="119" spans="1:5" ht="12" customHeight="1" x14ac:dyDescent="0.2">
      <c r="A119" s="380" t="s">
        <v>107</v>
      </c>
      <c r="B119" s="12" t="s">
        <v>368</v>
      </c>
      <c r="C119" s="348"/>
      <c r="D119" s="561"/>
      <c r="E119" s="573">
        <f t="shared" si="5"/>
        <v>0</v>
      </c>
    </row>
    <row r="120" spans="1:5" ht="12" customHeight="1" x14ac:dyDescent="0.2">
      <c r="A120" s="380" t="s">
        <v>108</v>
      </c>
      <c r="B120" s="266" t="s">
        <v>231</v>
      </c>
      <c r="C120" s="348"/>
      <c r="D120" s="561"/>
      <c r="E120" s="573">
        <f t="shared" si="5"/>
        <v>0</v>
      </c>
    </row>
    <row r="121" spans="1:5" ht="12" customHeight="1" x14ac:dyDescent="0.2">
      <c r="A121" s="380" t="s">
        <v>117</v>
      </c>
      <c r="B121" s="265" t="s">
        <v>433</v>
      </c>
      <c r="C121" s="348"/>
      <c r="D121" s="561"/>
      <c r="E121" s="573">
        <f t="shared" si="5"/>
        <v>0</v>
      </c>
    </row>
    <row r="122" spans="1:5" ht="12" customHeight="1" x14ac:dyDescent="0.2">
      <c r="A122" s="380" t="s">
        <v>119</v>
      </c>
      <c r="B122" s="359" t="s">
        <v>373</v>
      </c>
      <c r="C122" s="348"/>
      <c r="D122" s="561"/>
      <c r="E122" s="573">
        <f t="shared" si="5"/>
        <v>0</v>
      </c>
    </row>
    <row r="123" spans="1:5" ht="12" customHeight="1" x14ac:dyDescent="0.2">
      <c r="A123" s="380" t="s">
        <v>187</v>
      </c>
      <c r="B123" s="128" t="s">
        <v>356</v>
      </c>
      <c r="C123" s="348"/>
      <c r="D123" s="561"/>
      <c r="E123" s="573">
        <f t="shared" si="5"/>
        <v>0</v>
      </c>
    </row>
    <row r="124" spans="1:5" ht="12" customHeight="1" x14ac:dyDescent="0.2">
      <c r="A124" s="380" t="s">
        <v>188</v>
      </c>
      <c r="B124" s="128" t="s">
        <v>372</v>
      </c>
      <c r="C124" s="348"/>
      <c r="D124" s="561"/>
      <c r="E124" s="573">
        <f t="shared" si="5"/>
        <v>0</v>
      </c>
    </row>
    <row r="125" spans="1:5" ht="12" customHeight="1" x14ac:dyDescent="0.2">
      <c r="A125" s="380" t="s">
        <v>189</v>
      </c>
      <c r="B125" s="128" t="s">
        <v>371</v>
      </c>
      <c r="C125" s="348"/>
      <c r="D125" s="561"/>
      <c r="E125" s="573">
        <f t="shared" si="5"/>
        <v>0</v>
      </c>
    </row>
    <row r="126" spans="1:5" ht="12" customHeight="1" x14ac:dyDescent="0.2">
      <c r="A126" s="380" t="s">
        <v>364</v>
      </c>
      <c r="B126" s="128" t="s">
        <v>359</v>
      </c>
      <c r="C126" s="348"/>
      <c r="D126" s="561"/>
      <c r="E126" s="573">
        <f t="shared" si="5"/>
        <v>0</v>
      </c>
    </row>
    <row r="127" spans="1:5" ht="12" customHeight="1" x14ac:dyDescent="0.2">
      <c r="A127" s="380" t="s">
        <v>365</v>
      </c>
      <c r="B127" s="128" t="s">
        <v>370</v>
      </c>
      <c r="C127" s="348"/>
      <c r="D127" s="561"/>
      <c r="E127" s="573">
        <f t="shared" si="5"/>
        <v>0</v>
      </c>
    </row>
    <row r="128" spans="1:5" ht="12" customHeight="1" thickBot="1" x14ac:dyDescent="0.25">
      <c r="A128" s="389" t="s">
        <v>366</v>
      </c>
      <c r="B128" s="128" t="s">
        <v>369</v>
      </c>
      <c r="C128" s="350"/>
      <c r="D128" s="563"/>
      <c r="E128" s="574">
        <f t="shared" si="5"/>
        <v>0</v>
      </c>
    </row>
    <row r="129" spans="1:11" s="95" customFormat="1" ht="12" customHeight="1" thickBot="1" x14ac:dyDescent="0.25">
      <c r="A129" s="32" t="s">
        <v>21</v>
      </c>
      <c r="B129" s="115" t="s">
        <v>451</v>
      </c>
      <c r="C129" s="347">
        <f>+C94+C115</f>
        <v>15432046</v>
      </c>
      <c r="D129" s="575">
        <f>+D94+D115</f>
        <v>123746</v>
      </c>
      <c r="E129" s="249">
        <f>+E94+E115</f>
        <v>15555792</v>
      </c>
    </row>
    <row r="130" spans="1:11" ht="12" customHeight="1" thickBot="1" x14ac:dyDescent="0.25">
      <c r="A130" s="32" t="s">
        <v>22</v>
      </c>
      <c r="B130" s="115" t="s">
        <v>452</v>
      </c>
      <c r="C130" s="347">
        <f>+C131+C132+C133</f>
        <v>0</v>
      </c>
      <c r="D130" s="575">
        <f>+D131+D132+D133</f>
        <v>0</v>
      </c>
      <c r="E130" s="249">
        <f>+E131+E132+E133</f>
        <v>0</v>
      </c>
    </row>
    <row r="131" spans="1:11" ht="12" customHeight="1" x14ac:dyDescent="0.2">
      <c r="A131" s="380" t="s">
        <v>268</v>
      </c>
      <c r="B131" s="9" t="s">
        <v>520</v>
      </c>
      <c r="C131" s="348"/>
      <c r="D131" s="561"/>
      <c r="E131" s="573">
        <f>C131+D131</f>
        <v>0</v>
      </c>
    </row>
    <row r="132" spans="1:11" ht="12" customHeight="1" x14ac:dyDescent="0.2">
      <c r="A132" s="380" t="s">
        <v>269</v>
      </c>
      <c r="B132" s="9" t="s">
        <v>460</v>
      </c>
      <c r="C132" s="348"/>
      <c r="D132" s="561"/>
      <c r="E132" s="573">
        <f>C132+D132</f>
        <v>0</v>
      </c>
    </row>
    <row r="133" spans="1:11" ht="12" customHeight="1" thickBot="1" x14ac:dyDescent="0.25">
      <c r="A133" s="389" t="s">
        <v>270</v>
      </c>
      <c r="B133" s="7" t="s">
        <v>519</v>
      </c>
      <c r="C133" s="348"/>
      <c r="D133" s="561"/>
      <c r="E133" s="573">
        <f>C133+D133</f>
        <v>0</v>
      </c>
    </row>
    <row r="134" spans="1:11" ht="12" customHeight="1" thickBot="1" x14ac:dyDescent="0.25">
      <c r="A134" s="32" t="s">
        <v>23</v>
      </c>
      <c r="B134" s="115" t="s">
        <v>453</v>
      </c>
      <c r="C134" s="347">
        <f>+C135+C136+C137+C138+C139+C140</f>
        <v>0</v>
      </c>
      <c r="D134" s="575">
        <f>+D135+D136+D137+D138+D139+D140</f>
        <v>0</v>
      </c>
      <c r="E134" s="249">
        <f>+E135+E136+E137+E138+E139+E140</f>
        <v>0</v>
      </c>
    </row>
    <row r="135" spans="1:11" ht="12" customHeight="1" x14ac:dyDescent="0.2">
      <c r="A135" s="380" t="s">
        <v>91</v>
      </c>
      <c r="B135" s="9" t="s">
        <v>462</v>
      </c>
      <c r="C135" s="348"/>
      <c r="D135" s="561"/>
      <c r="E135" s="573">
        <f t="shared" ref="E135:E140" si="6">C135+D135</f>
        <v>0</v>
      </c>
    </row>
    <row r="136" spans="1:11" ht="12" customHeight="1" x14ac:dyDescent="0.2">
      <c r="A136" s="380" t="s">
        <v>92</v>
      </c>
      <c r="B136" s="9" t="s">
        <v>454</v>
      </c>
      <c r="C136" s="348"/>
      <c r="D136" s="561"/>
      <c r="E136" s="573">
        <f t="shared" si="6"/>
        <v>0</v>
      </c>
    </row>
    <row r="137" spans="1:11" ht="12" customHeight="1" x14ac:dyDescent="0.2">
      <c r="A137" s="380" t="s">
        <v>93</v>
      </c>
      <c r="B137" s="9" t="s">
        <v>455</v>
      </c>
      <c r="C137" s="348"/>
      <c r="D137" s="561"/>
      <c r="E137" s="573">
        <f t="shared" si="6"/>
        <v>0</v>
      </c>
    </row>
    <row r="138" spans="1:11" s="95" customFormat="1" ht="12" customHeight="1" x14ac:dyDescent="0.2">
      <c r="A138" s="380" t="s">
        <v>174</v>
      </c>
      <c r="B138" s="9" t="s">
        <v>518</v>
      </c>
      <c r="C138" s="348"/>
      <c r="D138" s="561"/>
      <c r="E138" s="573">
        <f t="shared" si="6"/>
        <v>0</v>
      </c>
    </row>
    <row r="139" spans="1:11" ht="12" customHeight="1" x14ac:dyDescent="0.2">
      <c r="A139" s="380" t="s">
        <v>175</v>
      </c>
      <c r="B139" s="9" t="s">
        <v>457</v>
      </c>
      <c r="C139" s="348"/>
      <c r="D139" s="561"/>
      <c r="E139" s="573">
        <f t="shared" si="6"/>
        <v>0</v>
      </c>
      <c r="K139" s="232"/>
    </row>
    <row r="140" spans="1:11" ht="13.5" thickBot="1" x14ac:dyDescent="0.25">
      <c r="A140" s="389" t="s">
        <v>176</v>
      </c>
      <c r="B140" s="7" t="s">
        <v>458</v>
      </c>
      <c r="C140" s="348"/>
      <c r="D140" s="561"/>
      <c r="E140" s="573">
        <f t="shared" si="6"/>
        <v>0</v>
      </c>
    </row>
    <row r="141" spans="1:11" ht="12" customHeight="1" thickBot="1" x14ac:dyDescent="0.25">
      <c r="A141" s="32" t="s">
        <v>24</v>
      </c>
      <c r="B141" s="115" t="s">
        <v>545</v>
      </c>
      <c r="C141" s="353">
        <f>+C142+C143+C145+C146+C144</f>
        <v>0</v>
      </c>
      <c r="D141" s="576">
        <f>+D142+D143+D145+D146+D144</f>
        <v>0</v>
      </c>
      <c r="E141" s="392">
        <f>+E142+E143+E145+E146+E144</f>
        <v>0</v>
      </c>
    </row>
    <row r="142" spans="1:11" ht="12" customHeight="1" x14ac:dyDescent="0.2">
      <c r="A142" s="380" t="s">
        <v>94</v>
      </c>
      <c r="B142" s="9" t="s">
        <v>374</v>
      </c>
      <c r="C142" s="348"/>
      <c r="D142" s="561"/>
      <c r="E142" s="573">
        <f>C142+D142</f>
        <v>0</v>
      </c>
    </row>
    <row r="143" spans="1:11" s="95" customFormat="1" ht="12" customHeight="1" x14ac:dyDescent="0.2">
      <c r="A143" s="380" t="s">
        <v>95</v>
      </c>
      <c r="B143" s="9" t="s">
        <v>375</v>
      </c>
      <c r="C143" s="348"/>
      <c r="D143" s="561"/>
      <c r="E143" s="573">
        <f>C143+D143</f>
        <v>0</v>
      </c>
    </row>
    <row r="144" spans="1:11" s="95" customFormat="1" ht="12" customHeight="1" x14ac:dyDescent="0.2">
      <c r="A144" s="380" t="s">
        <v>288</v>
      </c>
      <c r="B144" s="9" t="s">
        <v>544</v>
      </c>
      <c r="C144" s="348"/>
      <c r="D144" s="561"/>
      <c r="E144" s="573">
        <f>C144+D144</f>
        <v>0</v>
      </c>
    </row>
    <row r="145" spans="1:5" s="95" customFormat="1" ht="12" customHeight="1" x14ac:dyDescent="0.2">
      <c r="A145" s="380" t="s">
        <v>289</v>
      </c>
      <c r="B145" s="9" t="s">
        <v>467</v>
      </c>
      <c r="C145" s="348"/>
      <c r="D145" s="561"/>
      <c r="E145" s="573">
        <f>C145+D145</f>
        <v>0</v>
      </c>
    </row>
    <row r="146" spans="1:5" s="95" customFormat="1" ht="12" customHeight="1" thickBot="1" x14ac:dyDescent="0.25">
      <c r="A146" s="389" t="s">
        <v>290</v>
      </c>
      <c r="B146" s="7" t="s">
        <v>394</v>
      </c>
      <c r="C146" s="348"/>
      <c r="D146" s="561"/>
      <c r="E146" s="573">
        <f>C146+D146</f>
        <v>0</v>
      </c>
    </row>
    <row r="147" spans="1:5" s="95" customFormat="1" ht="12" customHeight="1" thickBot="1" x14ac:dyDescent="0.25">
      <c r="A147" s="32" t="s">
        <v>25</v>
      </c>
      <c r="B147" s="115" t="s">
        <v>468</v>
      </c>
      <c r="C147" s="445">
        <f>+C148+C149+C150+C151+C152</f>
        <v>0</v>
      </c>
      <c r="D147" s="577">
        <f>+D148+D149+D150+D151+D152</f>
        <v>0</v>
      </c>
      <c r="E147" s="439">
        <f>+E148+E149+E150+E151+E152</f>
        <v>0</v>
      </c>
    </row>
    <row r="148" spans="1:5" s="95" customFormat="1" ht="12" customHeight="1" x14ac:dyDescent="0.2">
      <c r="A148" s="380" t="s">
        <v>96</v>
      </c>
      <c r="B148" s="9" t="s">
        <v>463</v>
      </c>
      <c r="C148" s="348"/>
      <c r="D148" s="561"/>
      <c r="E148" s="573">
        <f t="shared" ref="E148:E154" si="7">C148+D148</f>
        <v>0</v>
      </c>
    </row>
    <row r="149" spans="1:5" s="95" customFormat="1" ht="12" customHeight="1" x14ac:dyDescent="0.2">
      <c r="A149" s="380" t="s">
        <v>97</v>
      </c>
      <c r="B149" s="9" t="s">
        <v>470</v>
      </c>
      <c r="C149" s="348"/>
      <c r="D149" s="561"/>
      <c r="E149" s="573">
        <f t="shared" si="7"/>
        <v>0</v>
      </c>
    </row>
    <row r="150" spans="1:5" ht="12.75" customHeight="1" x14ac:dyDescent="0.2">
      <c r="A150" s="380" t="s">
        <v>300</v>
      </c>
      <c r="B150" s="9" t="s">
        <v>465</v>
      </c>
      <c r="C150" s="348"/>
      <c r="D150" s="561"/>
      <c r="E150" s="573">
        <f t="shared" si="7"/>
        <v>0</v>
      </c>
    </row>
    <row r="151" spans="1:5" ht="12.75" customHeight="1" x14ac:dyDescent="0.2">
      <c r="A151" s="380" t="s">
        <v>301</v>
      </c>
      <c r="B151" s="9" t="s">
        <v>521</v>
      </c>
      <c r="C151" s="348"/>
      <c r="D151" s="561"/>
      <c r="E151" s="573">
        <f t="shared" si="7"/>
        <v>0</v>
      </c>
    </row>
    <row r="152" spans="1:5" ht="12.75" customHeight="1" thickBot="1" x14ac:dyDescent="0.25">
      <c r="A152" s="389" t="s">
        <v>469</v>
      </c>
      <c r="B152" s="7" t="s">
        <v>472</v>
      </c>
      <c r="C152" s="350"/>
      <c r="D152" s="563"/>
      <c r="E152" s="574">
        <f t="shared" si="7"/>
        <v>0</v>
      </c>
    </row>
    <row r="153" spans="1:5" ht="12" customHeight="1" thickBot="1" x14ac:dyDescent="0.25">
      <c r="A153" s="435" t="s">
        <v>26</v>
      </c>
      <c r="B153" s="115" t="s">
        <v>473</v>
      </c>
      <c r="C153" s="446"/>
      <c r="D153" s="578"/>
      <c r="E153" s="439">
        <f t="shared" si="7"/>
        <v>0</v>
      </c>
    </row>
    <row r="154" spans="1:5" ht="15" customHeight="1" thickBot="1" x14ac:dyDescent="0.25">
      <c r="A154" s="435" t="s">
        <v>27</v>
      </c>
      <c r="B154" s="115" t="s">
        <v>474</v>
      </c>
      <c r="C154" s="446"/>
      <c r="D154" s="578"/>
      <c r="E154" s="439">
        <f t="shared" si="7"/>
        <v>0</v>
      </c>
    </row>
    <row r="155" spans="1:5" ht="13.5" thickBot="1" x14ac:dyDescent="0.25">
      <c r="A155" s="32" t="s">
        <v>28</v>
      </c>
      <c r="B155" s="115" t="s">
        <v>476</v>
      </c>
      <c r="C155" s="447">
        <f>+C130+C134+C141+C147+C153+C154</f>
        <v>0</v>
      </c>
      <c r="D155" s="580">
        <f>+D130+D134+D141+D147+D153+D154</f>
        <v>0</v>
      </c>
      <c r="E155" s="441">
        <f>+E130+E134+E141+E147+E153+E154</f>
        <v>0</v>
      </c>
    </row>
    <row r="156" spans="1:5" ht="15" customHeight="1" thickBot="1" x14ac:dyDescent="0.25">
      <c r="A156" s="391" t="s">
        <v>29</v>
      </c>
      <c r="B156" s="332" t="s">
        <v>475</v>
      </c>
      <c r="C156" s="447">
        <f>+C129+C155</f>
        <v>15432046</v>
      </c>
      <c r="D156" s="580">
        <f>+D129+D155</f>
        <v>123746</v>
      </c>
      <c r="E156" s="441">
        <f>+E129+E155</f>
        <v>15555792</v>
      </c>
    </row>
    <row r="157" spans="1:5" ht="14.25" customHeight="1" thickBot="1" x14ac:dyDescent="0.25">
      <c r="D157" s="342"/>
      <c r="E157" s="342"/>
    </row>
    <row r="158" spans="1:5" ht="13.5" thickBot="1" x14ac:dyDescent="0.25">
      <c r="A158" s="230" t="s">
        <v>522</v>
      </c>
      <c r="B158" s="231"/>
      <c r="C158" s="631">
        <v>4</v>
      </c>
      <c r="D158" s="631"/>
      <c r="E158" s="632">
        <f>C158+D158</f>
        <v>4</v>
      </c>
    </row>
    <row r="159" spans="1:5" ht="13.5" thickBot="1" x14ac:dyDescent="0.25">
      <c r="A159" s="230" t="s">
        <v>204</v>
      </c>
      <c r="B159" s="231"/>
      <c r="C159" s="631">
        <v>0</v>
      </c>
      <c r="D159" s="631"/>
      <c r="E159" s="632">
        <f>C159+D159</f>
        <v>0</v>
      </c>
    </row>
  </sheetData>
  <sheetProtection formatCells="0"/>
  <mergeCells count="6">
    <mergeCell ref="A93:E93"/>
    <mergeCell ref="A1:E1"/>
    <mergeCell ref="A2:E2"/>
    <mergeCell ref="B3:D3"/>
    <mergeCell ref="B4:D4"/>
    <mergeCell ref="A8:E8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>
    <oddFooter>&amp;L&amp;X13&amp;X Módosította a 9/2017. (VII. 25.) önkormányzati rendelet 3.§ (1) bekezdése. Hatályos 2017. július 27-től</oddFooter>
  </headerFooter>
  <rowBreaks count="2" manualBreakCount="2">
    <brk id="68" max="16383" man="1"/>
    <brk id="8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9"/>
  <sheetViews>
    <sheetView zoomScale="130" zoomScaleNormal="130" zoomScaleSheetLayoutView="100" workbookViewId="0">
      <selection activeCell="E7" sqref="E7"/>
    </sheetView>
  </sheetViews>
  <sheetFormatPr defaultRowHeight="12.75" x14ac:dyDescent="0.2"/>
  <cols>
    <col min="1" max="1" width="16.1640625" style="340" customWidth="1"/>
    <col min="2" max="2" width="62" style="341" customWidth="1"/>
    <col min="3" max="3" width="14.1640625" style="342" customWidth="1"/>
    <col min="4" max="5" width="14.1640625" style="3" customWidth="1"/>
    <col min="6" max="16384" width="9.33203125" style="3"/>
  </cols>
  <sheetData>
    <row r="1" spans="1:5" s="2" customFormat="1" ht="16.5" customHeight="1" x14ac:dyDescent="0.2">
      <c r="A1" s="766"/>
      <c r="B1" s="766"/>
      <c r="C1" s="766"/>
      <c r="D1" s="766"/>
      <c r="E1" s="766"/>
    </row>
    <row r="2" spans="1:5" s="91" customFormat="1" ht="21" customHeight="1" thickBot="1" x14ac:dyDescent="0.3">
      <c r="A2" s="767" t="s">
        <v>693</v>
      </c>
      <c r="B2" s="767"/>
      <c r="C2" s="767"/>
      <c r="D2" s="767"/>
      <c r="E2" s="767"/>
    </row>
    <row r="3" spans="1:5" s="91" customFormat="1" ht="21" customHeight="1" thickBot="1" x14ac:dyDescent="0.25">
      <c r="A3" s="622" t="s">
        <v>61</v>
      </c>
      <c r="B3" s="768" t="s">
        <v>623</v>
      </c>
      <c r="C3" s="768"/>
      <c r="D3" s="768"/>
      <c r="E3" s="623" t="s">
        <v>55</v>
      </c>
    </row>
    <row r="4" spans="1:5" s="91" customFormat="1" ht="24.75" thickBot="1" x14ac:dyDescent="0.25">
      <c r="A4" s="622" t="s">
        <v>202</v>
      </c>
      <c r="B4" s="768" t="s">
        <v>534</v>
      </c>
      <c r="C4" s="768"/>
      <c r="D4" s="768"/>
      <c r="E4" s="624" t="s">
        <v>59</v>
      </c>
    </row>
    <row r="5" spans="1:5" s="92" customFormat="1" ht="15.95" customHeight="1" thickBot="1" x14ac:dyDescent="0.3">
      <c r="A5" s="217"/>
      <c r="B5" s="217"/>
      <c r="C5" s="218"/>
      <c r="E5" s="218" t="str">
        <f>'9.1.2. sz. mell'!E5</f>
        <v>Forintban!</v>
      </c>
    </row>
    <row r="6" spans="1:5" ht="36.75" thickBot="1" x14ac:dyDescent="0.25">
      <c r="A6" s="355" t="s">
        <v>203</v>
      </c>
      <c r="B6" s="219" t="s">
        <v>564</v>
      </c>
      <c r="C6" s="24" t="s">
        <v>651</v>
      </c>
      <c r="D6" s="24" t="s">
        <v>655</v>
      </c>
      <c r="E6" s="625" t="str">
        <f>+CONCATENATE(LEFT(ÖSSZEFÜGGÉSEK!A5,4)+1,". VII. 25.",CHAR(10),"Módosítás utáni")</f>
        <v>2017. VII. 25.
Módosítás utáni</v>
      </c>
    </row>
    <row r="7" spans="1:5" s="65" customFormat="1" ht="12.95" customHeight="1" thickBot="1" x14ac:dyDescent="0.25">
      <c r="A7" s="184" t="s">
        <v>496</v>
      </c>
      <c r="B7" s="185" t="s">
        <v>497</v>
      </c>
      <c r="C7" s="185" t="s">
        <v>498</v>
      </c>
      <c r="D7" s="626" t="s">
        <v>500</v>
      </c>
      <c r="E7" s="568" t="s">
        <v>653</v>
      </c>
    </row>
    <row r="8" spans="1:5" s="65" customFormat="1" ht="15.95" customHeight="1" thickBot="1" x14ac:dyDescent="0.25">
      <c r="A8" s="769" t="s">
        <v>56</v>
      </c>
      <c r="B8" s="770"/>
      <c r="C8" s="770"/>
      <c r="D8" s="770"/>
      <c r="E8" s="771"/>
    </row>
    <row r="9" spans="1:5" s="65" customFormat="1" ht="12" customHeight="1" thickBot="1" x14ac:dyDescent="0.25">
      <c r="A9" s="32" t="s">
        <v>19</v>
      </c>
      <c r="B9" s="21" t="s">
        <v>252</v>
      </c>
      <c r="C9" s="347">
        <f>+C10+C11+C12+C13+C14+C15</f>
        <v>20772761</v>
      </c>
      <c r="D9" s="575">
        <f>+D10+D11+D12+D13+D14+D15</f>
        <v>0</v>
      </c>
      <c r="E9" s="249">
        <f>+E10+E11+E12+E13+E14+E15</f>
        <v>20772761</v>
      </c>
    </row>
    <row r="10" spans="1:5" s="93" customFormat="1" ht="12" customHeight="1" x14ac:dyDescent="0.2">
      <c r="A10" s="380" t="s">
        <v>98</v>
      </c>
      <c r="B10" s="363" t="s">
        <v>253</v>
      </c>
      <c r="C10" s="271">
        <v>20772761</v>
      </c>
      <c r="D10" s="591"/>
      <c r="E10" s="560">
        <f t="shared" ref="E10:E15" si="0">C10+D10</f>
        <v>20772761</v>
      </c>
    </row>
    <row r="11" spans="1:5" s="94" customFormat="1" ht="12" customHeight="1" x14ac:dyDescent="0.2">
      <c r="A11" s="381" t="s">
        <v>99</v>
      </c>
      <c r="B11" s="364" t="s">
        <v>254</v>
      </c>
      <c r="C11" s="348"/>
      <c r="D11" s="561"/>
      <c r="E11" s="573">
        <f t="shared" si="0"/>
        <v>0</v>
      </c>
    </row>
    <row r="12" spans="1:5" s="94" customFormat="1" ht="12" customHeight="1" x14ac:dyDescent="0.2">
      <c r="A12" s="381" t="s">
        <v>100</v>
      </c>
      <c r="B12" s="364" t="s">
        <v>255</v>
      </c>
      <c r="C12" s="348"/>
      <c r="D12" s="561"/>
      <c r="E12" s="573">
        <f t="shared" si="0"/>
        <v>0</v>
      </c>
    </row>
    <row r="13" spans="1:5" s="94" customFormat="1" ht="12" customHeight="1" x14ac:dyDescent="0.2">
      <c r="A13" s="381" t="s">
        <v>101</v>
      </c>
      <c r="B13" s="364" t="s">
        <v>256</v>
      </c>
      <c r="C13" s="348"/>
      <c r="D13" s="561"/>
      <c r="E13" s="573">
        <f t="shared" si="0"/>
        <v>0</v>
      </c>
    </row>
    <row r="14" spans="1:5" s="94" customFormat="1" ht="12" customHeight="1" x14ac:dyDescent="0.2">
      <c r="A14" s="381" t="s">
        <v>148</v>
      </c>
      <c r="B14" s="364" t="s">
        <v>509</v>
      </c>
      <c r="C14" s="348"/>
      <c r="D14" s="561"/>
      <c r="E14" s="573">
        <f t="shared" si="0"/>
        <v>0</v>
      </c>
    </row>
    <row r="15" spans="1:5" s="93" customFormat="1" ht="12" customHeight="1" thickBot="1" x14ac:dyDescent="0.25">
      <c r="A15" s="382" t="s">
        <v>102</v>
      </c>
      <c r="B15" s="365" t="s">
        <v>436</v>
      </c>
      <c r="C15" s="348"/>
      <c r="D15" s="561"/>
      <c r="E15" s="573">
        <f t="shared" si="0"/>
        <v>0</v>
      </c>
    </row>
    <row r="16" spans="1:5" s="93" customFormat="1" ht="12" customHeight="1" thickBot="1" x14ac:dyDescent="0.25">
      <c r="A16" s="32" t="s">
        <v>20</v>
      </c>
      <c r="B16" s="264" t="s">
        <v>257</v>
      </c>
      <c r="C16" s="347">
        <f>+C17+C18+C19+C20+C21</f>
        <v>0</v>
      </c>
      <c r="D16" s="575">
        <f>+D17+D18+D19+D20+D21</f>
        <v>0</v>
      </c>
      <c r="E16" s="249">
        <f>+E17+E18+E19+E20+E21</f>
        <v>0</v>
      </c>
    </row>
    <row r="17" spans="1:5" s="93" customFormat="1" ht="12" customHeight="1" x14ac:dyDescent="0.2">
      <c r="A17" s="380" t="s">
        <v>104</v>
      </c>
      <c r="B17" s="363" t="s">
        <v>258</v>
      </c>
      <c r="C17" s="349"/>
      <c r="D17" s="591"/>
      <c r="E17" s="560">
        <f t="shared" ref="E17:E22" si="1">C17+D17</f>
        <v>0</v>
      </c>
    </row>
    <row r="18" spans="1:5" s="93" customFormat="1" ht="12" customHeight="1" x14ac:dyDescent="0.2">
      <c r="A18" s="381" t="s">
        <v>105</v>
      </c>
      <c r="B18" s="364" t="s">
        <v>259</v>
      </c>
      <c r="C18" s="348"/>
      <c r="D18" s="561"/>
      <c r="E18" s="573">
        <f t="shared" si="1"/>
        <v>0</v>
      </c>
    </row>
    <row r="19" spans="1:5" s="93" customFormat="1" ht="12" customHeight="1" x14ac:dyDescent="0.2">
      <c r="A19" s="381" t="s">
        <v>106</v>
      </c>
      <c r="B19" s="364" t="s">
        <v>427</v>
      </c>
      <c r="C19" s="348"/>
      <c r="D19" s="561"/>
      <c r="E19" s="573">
        <f t="shared" si="1"/>
        <v>0</v>
      </c>
    </row>
    <row r="20" spans="1:5" s="93" customFormat="1" ht="12" customHeight="1" x14ac:dyDescent="0.2">
      <c r="A20" s="381" t="s">
        <v>107</v>
      </c>
      <c r="B20" s="364" t="s">
        <v>428</v>
      </c>
      <c r="C20" s="348"/>
      <c r="D20" s="561"/>
      <c r="E20" s="573">
        <f t="shared" si="1"/>
        <v>0</v>
      </c>
    </row>
    <row r="21" spans="1:5" s="93" customFormat="1" ht="12" customHeight="1" x14ac:dyDescent="0.2">
      <c r="A21" s="381" t="s">
        <v>108</v>
      </c>
      <c r="B21" s="364" t="s">
        <v>260</v>
      </c>
      <c r="C21" s="348"/>
      <c r="D21" s="561"/>
      <c r="E21" s="573">
        <f t="shared" si="1"/>
        <v>0</v>
      </c>
    </row>
    <row r="22" spans="1:5" s="94" customFormat="1" ht="12" customHeight="1" thickBot="1" x14ac:dyDescent="0.25">
      <c r="A22" s="382" t="s">
        <v>117</v>
      </c>
      <c r="B22" s="365" t="s">
        <v>261</v>
      </c>
      <c r="C22" s="350"/>
      <c r="D22" s="563"/>
      <c r="E22" s="574">
        <f t="shared" si="1"/>
        <v>0</v>
      </c>
    </row>
    <row r="23" spans="1:5" s="94" customFormat="1" ht="12" customHeight="1" thickBot="1" x14ac:dyDescent="0.25">
      <c r="A23" s="32" t="s">
        <v>21</v>
      </c>
      <c r="B23" s="21" t="s">
        <v>262</v>
      </c>
      <c r="C23" s="347">
        <f>+C24+C25+C26+C27+C28</f>
        <v>0</v>
      </c>
      <c r="D23" s="575">
        <f>+D24+D25+D26+D27+D28</f>
        <v>0</v>
      </c>
      <c r="E23" s="249">
        <f>+E24+E25+E26+E27+E28</f>
        <v>0</v>
      </c>
    </row>
    <row r="24" spans="1:5" s="94" customFormat="1" ht="12" customHeight="1" x14ac:dyDescent="0.2">
      <c r="A24" s="380" t="s">
        <v>87</v>
      </c>
      <c r="B24" s="363" t="s">
        <v>263</v>
      </c>
      <c r="C24" s="349"/>
      <c r="D24" s="591"/>
      <c r="E24" s="560">
        <f t="shared" ref="E24:E65" si="2">C24+D24</f>
        <v>0</v>
      </c>
    </row>
    <row r="25" spans="1:5" s="93" customFormat="1" ht="12" customHeight="1" x14ac:dyDescent="0.2">
      <c r="A25" s="381" t="s">
        <v>88</v>
      </c>
      <c r="B25" s="364" t="s">
        <v>264</v>
      </c>
      <c r="C25" s="348"/>
      <c r="D25" s="561"/>
      <c r="E25" s="573">
        <f t="shared" si="2"/>
        <v>0</v>
      </c>
    </row>
    <row r="26" spans="1:5" s="94" customFormat="1" ht="12" customHeight="1" x14ac:dyDescent="0.2">
      <c r="A26" s="381" t="s">
        <v>89</v>
      </c>
      <c r="B26" s="364" t="s">
        <v>429</v>
      </c>
      <c r="C26" s="348"/>
      <c r="D26" s="561"/>
      <c r="E26" s="573">
        <f t="shared" si="2"/>
        <v>0</v>
      </c>
    </row>
    <row r="27" spans="1:5" s="94" customFormat="1" ht="12" customHeight="1" x14ac:dyDescent="0.2">
      <c r="A27" s="381" t="s">
        <v>90</v>
      </c>
      <c r="B27" s="364" t="s">
        <v>430</v>
      </c>
      <c r="C27" s="348"/>
      <c r="D27" s="561"/>
      <c r="E27" s="573">
        <f t="shared" si="2"/>
        <v>0</v>
      </c>
    </row>
    <row r="28" spans="1:5" s="94" customFormat="1" ht="12" customHeight="1" x14ac:dyDescent="0.2">
      <c r="A28" s="381" t="s">
        <v>170</v>
      </c>
      <c r="B28" s="364" t="s">
        <v>265</v>
      </c>
      <c r="C28" s="348"/>
      <c r="D28" s="561"/>
      <c r="E28" s="573">
        <f t="shared" si="2"/>
        <v>0</v>
      </c>
    </row>
    <row r="29" spans="1:5" s="94" customFormat="1" ht="12" customHeight="1" thickBot="1" x14ac:dyDescent="0.25">
      <c r="A29" s="382" t="s">
        <v>171</v>
      </c>
      <c r="B29" s="365" t="s">
        <v>266</v>
      </c>
      <c r="C29" s="350"/>
      <c r="D29" s="563"/>
      <c r="E29" s="574">
        <f t="shared" si="2"/>
        <v>0</v>
      </c>
    </row>
    <row r="30" spans="1:5" s="94" customFormat="1" ht="12" customHeight="1" thickBot="1" x14ac:dyDescent="0.25">
      <c r="A30" s="32" t="s">
        <v>172</v>
      </c>
      <c r="B30" s="21" t="s">
        <v>563</v>
      </c>
      <c r="C30" s="353">
        <f>+C31+C32+C33+C34+C35+C36+C37</f>
        <v>0</v>
      </c>
      <c r="D30" s="353">
        <f>+D31+D32+D33+D34+D35+D36+D37</f>
        <v>0</v>
      </c>
      <c r="E30" s="392">
        <f>+E31+E32+E33+E34+E35+E36+E37</f>
        <v>0</v>
      </c>
    </row>
    <row r="31" spans="1:5" s="94" customFormat="1" ht="12" customHeight="1" x14ac:dyDescent="0.2">
      <c r="A31" s="380" t="s">
        <v>268</v>
      </c>
      <c r="B31" s="363" t="s">
        <v>557</v>
      </c>
      <c r="C31" s="349"/>
      <c r="D31" s="349"/>
      <c r="E31" s="560">
        <f t="shared" si="2"/>
        <v>0</v>
      </c>
    </row>
    <row r="32" spans="1:5" s="94" customFormat="1" ht="12" customHeight="1" x14ac:dyDescent="0.2">
      <c r="A32" s="381" t="s">
        <v>269</v>
      </c>
      <c r="B32" s="364" t="s">
        <v>558</v>
      </c>
      <c r="C32" s="348"/>
      <c r="D32" s="348"/>
      <c r="E32" s="573">
        <f t="shared" si="2"/>
        <v>0</v>
      </c>
    </row>
    <row r="33" spans="1:5" s="94" customFormat="1" ht="12" customHeight="1" x14ac:dyDescent="0.2">
      <c r="A33" s="381" t="s">
        <v>270</v>
      </c>
      <c r="B33" s="364" t="s">
        <v>559</v>
      </c>
      <c r="C33" s="348"/>
      <c r="D33" s="348"/>
      <c r="E33" s="573">
        <f t="shared" si="2"/>
        <v>0</v>
      </c>
    </row>
    <row r="34" spans="1:5" s="94" customFormat="1" ht="12" customHeight="1" x14ac:dyDescent="0.2">
      <c r="A34" s="381" t="s">
        <v>271</v>
      </c>
      <c r="B34" s="364" t="s">
        <v>560</v>
      </c>
      <c r="C34" s="348"/>
      <c r="D34" s="348"/>
      <c r="E34" s="573">
        <f t="shared" si="2"/>
        <v>0</v>
      </c>
    </row>
    <row r="35" spans="1:5" s="94" customFormat="1" ht="12" customHeight="1" x14ac:dyDescent="0.2">
      <c r="A35" s="381" t="s">
        <v>554</v>
      </c>
      <c r="B35" s="364" t="s">
        <v>272</v>
      </c>
      <c r="C35" s="348"/>
      <c r="D35" s="348"/>
      <c r="E35" s="573">
        <f t="shared" si="2"/>
        <v>0</v>
      </c>
    </row>
    <row r="36" spans="1:5" s="94" customFormat="1" ht="12" customHeight="1" x14ac:dyDescent="0.2">
      <c r="A36" s="381" t="s">
        <v>555</v>
      </c>
      <c r="B36" s="364" t="s">
        <v>273</v>
      </c>
      <c r="C36" s="348"/>
      <c r="D36" s="348"/>
      <c r="E36" s="573">
        <f t="shared" si="2"/>
        <v>0</v>
      </c>
    </row>
    <row r="37" spans="1:5" s="94" customFormat="1" ht="12" customHeight="1" thickBot="1" x14ac:dyDescent="0.25">
      <c r="A37" s="382" t="s">
        <v>556</v>
      </c>
      <c r="B37" s="365" t="s">
        <v>274</v>
      </c>
      <c r="C37" s="350"/>
      <c r="D37" s="350"/>
      <c r="E37" s="574">
        <f t="shared" si="2"/>
        <v>0</v>
      </c>
    </row>
    <row r="38" spans="1:5" s="94" customFormat="1" ht="12" customHeight="1" thickBot="1" x14ac:dyDescent="0.25">
      <c r="A38" s="32" t="s">
        <v>23</v>
      </c>
      <c r="B38" s="21" t="s">
        <v>437</v>
      </c>
      <c r="C38" s="347">
        <f>SUM(C39:C49)</f>
        <v>0</v>
      </c>
      <c r="D38" s="575">
        <f>SUM(D39:D49)</f>
        <v>0</v>
      </c>
      <c r="E38" s="249">
        <f>SUM(E39:E49)</f>
        <v>0</v>
      </c>
    </row>
    <row r="39" spans="1:5" s="94" customFormat="1" ht="12" customHeight="1" x14ac:dyDescent="0.2">
      <c r="A39" s="380" t="s">
        <v>91</v>
      </c>
      <c r="B39" s="363" t="s">
        <v>277</v>
      </c>
      <c r="C39" s="349"/>
      <c r="D39" s="591"/>
      <c r="E39" s="560">
        <f t="shared" si="2"/>
        <v>0</v>
      </c>
    </row>
    <row r="40" spans="1:5" s="94" customFormat="1" ht="12" customHeight="1" x14ac:dyDescent="0.2">
      <c r="A40" s="381" t="s">
        <v>92</v>
      </c>
      <c r="B40" s="364" t="s">
        <v>278</v>
      </c>
      <c r="C40" s="348"/>
      <c r="D40" s="561"/>
      <c r="E40" s="573">
        <f t="shared" si="2"/>
        <v>0</v>
      </c>
    </row>
    <row r="41" spans="1:5" s="94" customFormat="1" ht="12" customHeight="1" x14ac:dyDescent="0.2">
      <c r="A41" s="381" t="s">
        <v>93</v>
      </c>
      <c r="B41" s="364" t="s">
        <v>279</v>
      </c>
      <c r="C41" s="348"/>
      <c r="D41" s="561"/>
      <c r="E41" s="573">
        <f t="shared" si="2"/>
        <v>0</v>
      </c>
    </row>
    <row r="42" spans="1:5" s="94" customFormat="1" ht="12" customHeight="1" x14ac:dyDescent="0.2">
      <c r="A42" s="381" t="s">
        <v>174</v>
      </c>
      <c r="B42" s="364" t="s">
        <v>280</v>
      </c>
      <c r="C42" s="348"/>
      <c r="D42" s="561"/>
      <c r="E42" s="573">
        <f t="shared" si="2"/>
        <v>0</v>
      </c>
    </row>
    <row r="43" spans="1:5" s="94" customFormat="1" ht="12" customHeight="1" x14ac:dyDescent="0.2">
      <c r="A43" s="381" t="s">
        <v>175</v>
      </c>
      <c r="B43" s="364" t="s">
        <v>281</v>
      </c>
      <c r="C43" s="348"/>
      <c r="D43" s="561"/>
      <c r="E43" s="573">
        <f t="shared" si="2"/>
        <v>0</v>
      </c>
    </row>
    <row r="44" spans="1:5" s="94" customFormat="1" ht="12" customHeight="1" x14ac:dyDescent="0.2">
      <c r="A44" s="381" t="s">
        <v>176</v>
      </c>
      <c r="B44" s="364" t="s">
        <v>282</v>
      </c>
      <c r="C44" s="348"/>
      <c r="D44" s="561"/>
      <c r="E44" s="573">
        <f t="shared" si="2"/>
        <v>0</v>
      </c>
    </row>
    <row r="45" spans="1:5" s="94" customFormat="1" ht="12" customHeight="1" x14ac:dyDescent="0.2">
      <c r="A45" s="381" t="s">
        <v>177</v>
      </c>
      <c r="B45" s="364" t="s">
        <v>283</v>
      </c>
      <c r="C45" s="348"/>
      <c r="D45" s="561"/>
      <c r="E45" s="573">
        <f t="shared" si="2"/>
        <v>0</v>
      </c>
    </row>
    <row r="46" spans="1:5" s="94" customFormat="1" ht="12" customHeight="1" x14ac:dyDescent="0.2">
      <c r="A46" s="381" t="s">
        <v>178</v>
      </c>
      <c r="B46" s="364" t="s">
        <v>284</v>
      </c>
      <c r="C46" s="348"/>
      <c r="D46" s="561"/>
      <c r="E46" s="573">
        <f t="shared" si="2"/>
        <v>0</v>
      </c>
    </row>
    <row r="47" spans="1:5" s="94" customFormat="1" ht="12" customHeight="1" x14ac:dyDescent="0.2">
      <c r="A47" s="381" t="s">
        <v>275</v>
      </c>
      <c r="B47" s="364" t="s">
        <v>285</v>
      </c>
      <c r="C47" s="351"/>
      <c r="D47" s="566"/>
      <c r="E47" s="565">
        <f t="shared" si="2"/>
        <v>0</v>
      </c>
    </row>
    <row r="48" spans="1:5" s="94" customFormat="1" ht="12" customHeight="1" x14ac:dyDescent="0.2">
      <c r="A48" s="382" t="s">
        <v>276</v>
      </c>
      <c r="B48" s="365" t="s">
        <v>439</v>
      </c>
      <c r="C48" s="352"/>
      <c r="D48" s="587"/>
      <c r="E48" s="567">
        <f t="shared" si="2"/>
        <v>0</v>
      </c>
    </row>
    <row r="49" spans="1:5" s="94" customFormat="1" ht="12" customHeight="1" thickBot="1" x14ac:dyDescent="0.25">
      <c r="A49" s="382" t="s">
        <v>438</v>
      </c>
      <c r="B49" s="365" t="s">
        <v>286</v>
      </c>
      <c r="C49" s="352"/>
      <c r="D49" s="587"/>
      <c r="E49" s="567">
        <f t="shared" si="2"/>
        <v>0</v>
      </c>
    </row>
    <row r="50" spans="1:5" s="94" customFormat="1" ht="12" customHeight="1" thickBot="1" x14ac:dyDescent="0.25">
      <c r="A50" s="32" t="s">
        <v>24</v>
      </c>
      <c r="B50" s="21" t="s">
        <v>287</v>
      </c>
      <c r="C50" s="347">
        <f>SUM(C51:C55)</f>
        <v>0</v>
      </c>
      <c r="D50" s="575">
        <f>SUM(D51:D55)</f>
        <v>0</v>
      </c>
      <c r="E50" s="249">
        <f>SUM(E51:E55)</f>
        <v>0</v>
      </c>
    </row>
    <row r="51" spans="1:5" s="94" customFormat="1" ht="12" customHeight="1" x14ac:dyDescent="0.2">
      <c r="A51" s="380" t="s">
        <v>94</v>
      </c>
      <c r="B51" s="363" t="s">
        <v>291</v>
      </c>
      <c r="C51" s="405"/>
      <c r="D51" s="629"/>
      <c r="E51" s="564">
        <f t="shared" si="2"/>
        <v>0</v>
      </c>
    </row>
    <row r="52" spans="1:5" s="94" customFormat="1" ht="12" customHeight="1" x14ac:dyDescent="0.2">
      <c r="A52" s="381" t="s">
        <v>95</v>
      </c>
      <c r="B52" s="364" t="s">
        <v>292</v>
      </c>
      <c r="C52" s="351"/>
      <c r="D52" s="566"/>
      <c r="E52" s="565">
        <f t="shared" si="2"/>
        <v>0</v>
      </c>
    </row>
    <row r="53" spans="1:5" s="94" customFormat="1" ht="12" customHeight="1" x14ac:dyDescent="0.2">
      <c r="A53" s="381" t="s">
        <v>288</v>
      </c>
      <c r="B53" s="364" t="s">
        <v>293</v>
      </c>
      <c r="C53" s="351"/>
      <c r="D53" s="566"/>
      <c r="E53" s="565">
        <f t="shared" si="2"/>
        <v>0</v>
      </c>
    </row>
    <row r="54" spans="1:5" s="94" customFormat="1" ht="12" customHeight="1" x14ac:dyDescent="0.2">
      <c r="A54" s="381" t="s">
        <v>289</v>
      </c>
      <c r="B54" s="364" t="s">
        <v>294</v>
      </c>
      <c r="C54" s="351"/>
      <c r="D54" s="566"/>
      <c r="E54" s="565">
        <f t="shared" si="2"/>
        <v>0</v>
      </c>
    </row>
    <row r="55" spans="1:5" s="94" customFormat="1" ht="12" customHeight="1" thickBot="1" x14ac:dyDescent="0.25">
      <c r="A55" s="382" t="s">
        <v>290</v>
      </c>
      <c r="B55" s="365" t="s">
        <v>295</v>
      </c>
      <c r="C55" s="352"/>
      <c r="D55" s="587"/>
      <c r="E55" s="567">
        <f t="shared" si="2"/>
        <v>0</v>
      </c>
    </row>
    <row r="56" spans="1:5" s="94" customFormat="1" ht="12" customHeight="1" thickBot="1" x14ac:dyDescent="0.25">
      <c r="A56" s="32" t="s">
        <v>179</v>
      </c>
      <c r="B56" s="21" t="s">
        <v>296</v>
      </c>
      <c r="C56" s="347">
        <f>SUM(C57:C59)</f>
        <v>0</v>
      </c>
      <c r="D56" s="575">
        <f>SUM(D57:D59)</f>
        <v>0</v>
      </c>
      <c r="E56" s="249">
        <f>SUM(E57:E59)</f>
        <v>0</v>
      </c>
    </row>
    <row r="57" spans="1:5" s="94" customFormat="1" ht="12" customHeight="1" x14ac:dyDescent="0.2">
      <c r="A57" s="380" t="s">
        <v>96</v>
      </c>
      <c r="B57" s="363" t="s">
        <v>297</v>
      </c>
      <c r="C57" s="349"/>
      <c r="D57" s="591"/>
      <c r="E57" s="560">
        <f t="shared" si="2"/>
        <v>0</v>
      </c>
    </row>
    <row r="58" spans="1:5" s="94" customFormat="1" ht="12" customHeight="1" x14ac:dyDescent="0.2">
      <c r="A58" s="381" t="s">
        <v>97</v>
      </c>
      <c r="B58" s="364" t="s">
        <v>431</v>
      </c>
      <c r="C58" s="348"/>
      <c r="D58" s="561"/>
      <c r="E58" s="573">
        <f t="shared" si="2"/>
        <v>0</v>
      </c>
    </row>
    <row r="59" spans="1:5" s="94" customFormat="1" ht="12" customHeight="1" x14ac:dyDescent="0.2">
      <c r="A59" s="381" t="s">
        <v>300</v>
      </c>
      <c r="B59" s="364" t="s">
        <v>298</v>
      </c>
      <c r="C59" s="348"/>
      <c r="D59" s="561"/>
      <c r="E59" s="573">
        <f t="shared" si="2"/>
        <v>0</v>
      </c>
    </row>
    <row r="60" spans="1:5" s="94" customFormat="1" ht="12" customHeight="1" thickBot="1" x14ac:dyDescent="0.25">
      <c r="A60" s="382" t="s">
        <v>301</v>
      </c>
      <c r="B60" s="365" t="s">
        <v>299</v>
      </c>
      <c r="C60" s="350"/>
      <c r="D60" s="563"/>
      <c r="E60" s="574">
        <f t="shared" si="2"/>
        <v>0</v>
      </c>
    </row>
    <row r="61" spans="1:5" s="94" customFormat="1" ht="12" customHeight="1" thickBot="1" x14ac:dyDescent="0.25">
      <c r="A61" s="32" t="s">
        <v>26</v>
      </c>
      <c r="B61" s="264" t="s">
        <v>302</v>
      </c>
      <c r="C61" s="347">
        <f>SUM(C62:C64)</f>
        <v>0</v>
      </c>
      <c r="D61" s="575">
        <f>SUM(D62:D64)</f>
        <v>0</v>
      </c>
      <c r="E61" s="249">
        <f>SUM(E62:E64)</f>
        <v>0</v>
      </c>
    </row>
    <row r="62" spans="1:5" s="94" customFormat="1" ht="12" customHeight="1" x14ac:dyDescent="0.2">
      <c r="A62" s="380" t="s">
        <v>180</v>
      </c>
      <c r="B62" s="363" t="s">
        <v>304</v>
      </c>
      <c r="C62" s="351"/>
      <c r="D62" s="566"/>
      <c r="E62" s="565">
        <f t="shared" si="2"/>
        <v>0</v>
      </c>
    </row>
    <row r="63" spans="1:5" s="94" customFormat="1" ht="12" customHeight="1" x14ac:dyDescent="0.2">
      <c r="A63" s="381" t="s">
        <v>181</v>
      </c>
      <c r="B63" s="364" t="s">
        <v>432</v>
      </c>
      <c r="C63" s="351"/>
      <c r="D63" s="566"/>
      <c r="E63" s="565">
        <f t="shared" si="2"/>
        <v>0</v>
      </c>
    </row>
    <row r="64" spans="1:5" s="94" customFormat="1" ht="12" customHeight="1" x14ac:dyDescent="0.2">
      <c r="A64" s="381" t="s">
        <v>230</v>
      </c>
      <c r="B64" s="364" t="s">
        <v>305</v>
      </c>
      <c r="C64" s="351"/>
      <c r="D64" s="566"/>
      <c r="E64" s="565">
        <f t="shared" si="2"/>
        <v>0</v>
      </c>
    </row>
    <row r="65" spans="1:5" s="94" customFormat="1" ht="12" customHeight="1" thickBot="1" x14ac:dyDescent="0.25">
      <c r="A65" s="382" t="s">
        <v>303</v>
      </c>
      <c r="B65" s="365" t="s">
        <v>306</v>
      </c>
      <c r="C65" s="351"/>
      <c r="D65" s="566"/>
      <c r="E65" s="565">
        <f t="shared" si="2"/>
        <v>0</v>
      </c>
    </row>
    <row r="66" spans="1:5" s="94" customFormat="1" ht="12" customHeight="1" thickBot="1" x14ac:dyDescent="0.25">
      <c r="A66" s="32" t="s">
        <v>27</v>
      </c>
      <c r="B66" s="21" t="s">
        <v>307</v>
      </c>
      <c r="C66" s="353">
        <f>+C9+C16+C23+C30+C38+C50+C56+C61</f>
        <v>20772761</v>
      </c>
      <c r="D66" s="576">
        <f>+D9+D16+D23+D30+D38+D50+D56+D61</f>
        <v>0</v>
      </c>
      <c r="E66" s="392">
        <f>+E9+E16+E23+E30+E38+E50+E56+E61</f>
        <v>20772761</v>
      </c>
    </row>
    <row r="67" spans="1:5" s="94" customFormat="1" ht="12" customHeight="1" thickBot="1" x14ac:dyDescent="0.2">
      <c r="A67" s="383" t="s">
        <v>398</v>
      </c>
      <c r="B67" s="264" t="s">
        <v>309</v>
      </c>
      <c r="C67" s="347">
        <f>SUM(C68:C70)</f>
        <v>0</v>
      </c>
      <c r="D67" s="575">
        <f>SUM(D68:D70)</f>
        <v>0</v>
      </c>
      <c r="E67" s="249">
        <f>SUM(E68:E70)</f>
        <v>0</v>
      </c>
    </row>
    <row r="68" spans="1:5" s="94" customFormat="1" ht="12" customHeight="1" x14ac:dyDescent="0.2">
      <c r="A68" s="380" t="s">
        <v>340</v>
      </c>
      <c r="B68" s="363" t="s">
        <v>310</v>
      </c>
      <c r="C68" s="351"/>
      <c r="D68" s="566"/>
      <c r="E68" s="565">
        <f>C68+D68</f>
        <v>0</v>
      </c>
    </row>
    <row r="69" spans="1:5" s="94" customFormat="1" ht="12" customHeight="1" x14ac:dyDescent="0.2">
      <c r="A69" s="381" t="s">
        <v>349</v>
      </c>
      <c r="B69" s="364" t="s">
        <v>311</v>
      </c>
      <c r="C69" s="351"/>
      <c r="D69" s="566"/>
      <c r="E69" s="565">
        <f>C69+D69</f>
        <v>0</v>
      </c>
    </row>
    <row r="70" spans="1:5" s="94" customFormat="1" ht="12" customHeight="1" thickBot="1" x14ac:dyDescent="0.25">
      <c r="A70" s="382" t="s">
        <v>350</v>
      </c>
      <c r="B70" s="366" t="s">
        <v>312</v>
      </c>
      <c r="C70" s="351"/>
      <c r="D70" s="630"/>
      <c r="E70" s="565">
        <f>C70+D70</f>
        <v>0</v>
      </c>
    </row>
    <row r="71" spans="1:5" s="94" customFormat="1" ht="12" customHeight="1" thickBot="1" x14ac:dyDescent="0.2">
      <c r="A71" s="383" t="s">
        <v>313</v>
      </c>
      <c r="B71" s="264" t="s">
        <v>314</v>
      </c>
      <c r="C71" s="347">
        <f>SUM(C72:C75)</f>
        <v>0</v>
      </c>
      <c r="D71" s="347">
        <f>SUM(D72:D75)</f>
        <v>0</v>
      </c>
      <c r="E71" s="249">
        <f>SUM(E72:E75)</f>
        <v>0</v>
      </c>
    </row>
    <row r="72" spans="1:5" s="94" customFormat="1" ht="12" customHeight="1" x14ac:dyDescent="0.2">
      <c r="A72" s="380" t="s">
        <v>149</v>
      </c>
      <c r="B72" s="363" t="s">
        <v>315</v>
      </c>
      <c r="C72" s="351"/>
      <c r="D72" s="351"/>
      <c r="E72" s="565">
        <f>C72+D72</f>
        <v>0</v>
      </c>
    </row>
    <row r="73" spans="1:5" s="94" customFormat="1" ht="12" customHeight="1" x14ac:dyDescent="0.2">
      <c r="A73" s="381" t="s">
        <v>150</v>
      </c>
      <c r="B73" s="364" t="s">
        <v>316</v>
      </c>
      <c r="C73" s="351"/>
      <c r="D73" s="351"/>
      <c r="E73" s="565">
        <f>C73+D73</f>
        <v>0</v>
      </c>
    </row>
    <row r="74" spans="1:5" s="94" customFormat="1" ht="12" customHeight="1" x14ac:dyDescent="0.2">
      <c r="A74" s="381" t="s">
        <v>341</v>
      </c>
      <c r="B74" s="364" t="s">
        <v>317</v>
      </c>
      <c r="C74" s="351"/>
      <c r="D74" s="351"/>
      <c r="E74" s="565">
        <f>C74+D74</f>
        <v>0</v>
      </c>
    </row>
    <row r="75" spans="1:5" s="94" customFormat="1" ht="12" customHeight="1" thickBot="1" x14ac:dyDescent="0.25">
      <c r="A75" s="382" t="s">
        <v>342</v>
      </c>
      <c r="B75" s="365" t="s">
        <v>318</v>
      </c>
      <c r="C75" s="351"/>
      <c r="D75" s="351"/>
      <c r="E75" s="565">
        <f>C75+D75</f>
        <v>0</v>
      </c>
    </row>
    <row r="76" spans="1:5" s="94" customFormat="1" ht="12" customHeight="1" thickBot="1" x14ac:dyDescent="0.2">
      <c r="A76" s="383" t="s">
        <v>319</v>
      </c>
      <c r="B76" s="264" t="s">
        <v>320</v>
      </c>
      <c r="C76" s="347">
        <f>SUM(C77:C78)</f>
        <v>0</v>
      </c>
      <c r="D76" s="347">
        <f>SUM(D77:D78)</f>
        <v>0</v>
      </c>
      <c r="E76" s="249">
        <f>SUM(E77:E78)</f>
        <v>0</v>
      </c>
    </row>
    <row r="77" spans="1:5" s="94" customFormat="1" ht="12" customHeight="1" x14ac:dyDescent="0.2">
      <c r="A77" s="380" t="s">
        <v>343</v>
      </c>
      <c r="B77" s="363" t="s">
        <v>321</v>
      </c>
      <c r="C77" s="351"/>
      <c r="D77" s="351"/>
      <c r="E77" s="565">
        <f>C77+D77</f>
        <v>0</v>
      </c>
    </row>
    <row r="78" spans="1:5" s="94" customFormat="1" ht="12" customHeight="1" thickBot="1" x14ac:dyDescent="0.25">
      <c r="A78" s="382" t="s">
        <v>344</v>
      </c>
      <c r="B78" s="365" t="s">
        <v>322</v>
      </c>
      <c r="C78" s="351"/>
      <c r="D78" s="351"/>
      <c r="E78" s="565">
        <f>C78+D78</f>
        <v>0</v>
      </c>
    </row>
    <row r="79" spans="1:5" s="93" customFormat="1" ht="12" customHeight="1" thickBot="1" x14ac:dyDescent="0.2">
      <c r="A79" s="383" t="s">
        <v>323</v>
      </c>
      <c r="B79" s="264" t="s">
        <v>324</v>
      </c>
      <c r="C79" s="347">
        <f>SUM(C80:C82)</f>
        <v>0</v>
      </c>
      <c r="D79" s="347">
        <f>SUM(D80:D82)</f>
        <v>0</v>
      </c>
      <c r="E79" s="249">
        <f>SUM(E80:E82)</f>
        <v>0</v>
      </c>
    </row>
    <row r="80" spans="1:5" s="94" customFormat="1" ht="12" customHeight="1" x14ac:dyDescent="0.2">
      <c r="A80" s="380" t="s">
        <v>345</v>
      </c>
      <c r="B80" s="363" t="s">
        <v>325</v>
      </c>
      <c r="C80" s="351"/>
      <c r="D80" s="351"/>
      <c r="E80" s="565">
        <f>C80+D80</f>
        <v>0</v>
      </c>
    </row>
    <row r="81" spans="1:5" s="94" customFormat="1" ht="12" customHeight="1" x14ac:dyDescent="0.2">
      <c r="A81" s="381" t="s">
        <v>346</v>
      </c>
      <c r="B81" s="364" t="s">
        <v>326</v>
      </c>
      <c r="C81" s="351"/>
      <c r="D81" s="351"/>
      <c r="E81" s="565">
        <f>C81+D81</f>
        <v>0</v>
      </c>
    </row>
    <row r="82" spans="1:5" s="94" customFormat="1" ht="12" customHeight="1" thickBot="1" x14ac:dyDescent="0.25">
      <c r="A82" s="382" t="s">
        <v>347</v>
      </c>
      <c r="B82" s="365" t="s">
        <v>327</v>
      </c>
      <c r="C82" s="351"/>
      <c r="D82" s="351"/>
      <c r="E82" s="565">
        <f>C82+D82</f>
        <v>0</v>
      </c>
    </row>
    <row r="83" spans="1:5" s="94" customFormat="1" ht="12" customHeight="1" thickBot="1" x14ac:dyDescent="0.2">
      <c r="A83" s="383" t="s">
        <v>328</v>
      </c>
      <c r="B83" s="264" t="s">
        <v>348</v>
      </c>
      <c r="C83" s="347">
        <f>SUM(C84:C87)</f>
        <v>0</v>
      </c>
      <c r="D83" s="347">
        <f>SUM(D84:D87)</f>
        <v>0</v>
      </c>
      <c r="E83" s="249">
        <f>SUM(E84:E87)</f>
        <v>0</v>
      </c>
    </row>
    <row r="84" spans="1:5" s="94" customFormat="1" ht="12" customHeight="1" x14ac:dyDescent="0.2">
      <c r="A84" s="384" t="s">
        <v>329</v>
      </c>
      <c r="B84" s="363" t="s">
        <v>330</v>
      </c>
      <c r="C84" s="351"/>
      <c r="D84" s="351"/>
      <c r="E84" s="565">
        <f t="shared" ref="E84:E89" si="3">C84+D84</f>
        <v>0</v>
      </c>
    </row>
    <row r="85" spans="1:5" s="94" customFormat="1" ht="12" customHeight="1" x14ac:dyDescent="0.2">
      <c r="A85" s="385" t="s">
        <v>331</v>
      </c>
      <c r="B85" s="364" t="s">
        <v>332</v>
      </c>
      <c r="C85" s="351"/>
      <c r="D85" s="351"/>
      <c r="E85" s="565">
        <f t="shared" si="3"/>
        <v>0</v>
      </c>
    </row>
    <row r="86" spans="1:5" s="94" customFormat="1" ht="12" customHeight="1" x14ac:dyDescent="0.2">
      <c r="A86" s="385" t="s">
        <v>333</v>
      </c>
      <c r="B86" s="364" t="s">
        <v>334</v>
      </c>
      <c r="C86" s="351"/>
      <c r="D86" s="351"/>
      <c r="E86" s="565">
        <f t="shared" si="3"/>
        <v>0</v>
      </c>
    </row>
    <row r="87" spans="1:5" s="93" customFormat="1" ht="12" customHeight="1" thickBot="1" x14ac:dyDescent="0.25">
      <c r="A87" s="386" t="s">
        <v>335</v>
      </c>
      <c r="B87" s="365" t="s">
        <v>336</v>
      </c>
      <c r="C87" s="351"/>
      <c r="D87" s="351"/>
      <c r="E87" s="565">
        <f t="shared" si="3"/>
        <v>0</v>
      </c>
    </row>
    <row r="88" spans="1:5" s="93" customFormat="1" ht="12" customHeight="1" thickBot="1" x14ac:dyDescent="0.2">
      <c r="A88" s="383" t="s">
        <v>337</v>
      </c>
      <c r="B88" s="264" t="s">
        <v>478</v>
      </c>
      <c r="C88" s="408"/>
      <c r="D88" s="408"/>
      <c r="E88" s="249">
        <f t="shared" si="3"/>
        <v>0</v>
      </c>
    </row>
    <row r="89" spans="1:5" s="93" customFormat="1" ht="12" customHeight="1" thickBot="1" x14ac:dyDescent="0.2">
      <c r="A89" s="383" t="s">
        <v>510</v>
      </c>
      <c r="B89" s="264" t="s">
        <v>338</v>
      </c>
      <c r="C89" s="408"/>
      <c r="D89" s="408"/>
      <c r="E89" s="249">
        <f t="shared" si="3"/>
        <v>0</v>
      </c>
    </row>
    <row r="90" spans="1:5" s="93" customFormat="1" ht="12" customHeight="1" thickBot="1" x14ac:dyDescent="0.2">
      <c r="A90" s="383" t="s">
        <v>511</v>
      </c>
      <c r="B90" s="370" t="s">
        <v>481</v>
      </c>
      <c r="C90" s="353">
        <f>+C67+C71+C76+C79+C83+C89+C88</f>
        <v>0</v>
      </c>
      <c r="D90" s="353">
        <f>+D67+D71+D76+D79+D83+D89+D88</f>
        <v>0</v>
      </c>
      <c r="E90" s="392">
        <f>+E67+E71+E76+E79+E83+E89+E88</f>
        <v>0</v>
      </c>
    </row>
    <row r="91" spans="1:5" s="93" customFormat="1" ht="12" customHeight="1" thickBot="1" x14ac:dyDescent="0.2">
      <c r="A91" s="387" t="s">
        <v>512</v>
      </c>
      <c r="B91" s="371" t="s">
        <v>513</v>
      </c>
      <c r="C91" s="353">
        <f>+C66+C90</f>
        <v>20772761</v>
      </c>
      <c r="D91" s="353">
        <f>+D66+D90</f>
        <v>0</v>
      </c>
      <c r="E91" s="392">
        <f>+E66+E90</f>
        <v>20772761</v>
      </c>
    </row>
    <row r="92" spans="1:5" s="94" customFormat="1" ht="15" customHeight="1" thickBot="1" x14ac:dyDescent="0.25">
      <c r="A92" s="223"/>
      <c r="B92" s="224"/>
      <c r="C92" s="319"/>
    </row>
    <row r="93" spans="1:5" s="65" customFormat="1" ht="16.5" customHeight="1" thickBot="1" x14ac:dyDescent="0.25">
      <c r="A93" s="769" t="s">
        <v>57</v>
      </c>
      <c r="B93" s="770"/>
      <c r="C93" s="770"/>
      <c r="D93" s="770"/>
      <c r="E93" s="771"/>
    </row>
    <row r="94" spans="1:5" s="95" customFormat="1" ht="12" customHeight="1" thickBot="1" x14ac:dyDescent="0.25">
      <c r="A94" s="32" t="s">
        <v>19</v>
      </c>
      <c r="B94" s="27" t="s">
        <v>517</v>
      </c>
      <c r="C94" s="347">
        <f>+C95+C96+C97+C98+C99+C112</f>
        <v>20772761</v>
      </c>
      <c r="D94" s="347">
        <f>+D95+D96+D97+D98+D99+D112</f>
        <v>0</v>
      </c>
      <c r="E94" s="249">
        <f>+E95+E96+E97+E98+E99+E112</f>
        <v>20772761</v>
      </c>
    </row>
    <row r="95" spans="1:5" ht="12" customHeight="1" x14ac:dyDescent="0.2">
      <c r="A95" s="388" t="s">
        <v>98</v>
      </c>
      <c r="B95" s="10" t="s">
        <v>50</v>
      </c>
      <c r="C95" s="442">
        <v>11035460</v>
      </c>
      <c r="D95" s="442"/>
      <c r="E95" s="584">
        <f t="shared" ref="E95:E114" si="4">C95+D95</f>
        <v>11035460</v>
      </c>
    </row>
    <row r="96" spans="1:5" ht="12" customHeight="1" x14ac:dyDescent="0.2">
      <c r="A96" s="381" t="s">
        <v>99</v>
      </c>
      <c r="B96" s="8" t="s">
        <v>182</v>
      </c>
      <c r="C96" s="348">
        <v>2465021</v>
      </c>
      <c r="D96" s="348"/>
      <c r="E96" s="558">
        <f t="shared" si="4"/>
        <v>2465021</v>
      </c>
    </row>
    <row r="97" spans="1:5" ht="12" customHeight="1" x14ac:dyDescent="0.2">
      <c r="A97" s="381" t="s">
        <v>100</v>
      </c>
      <c r="B97" s="8" t="s">
        <v>140</v>
      </c>
      <c r="C97" s="348">
        <v>7272280</v>
      </c>
      <c r="D97" s="348"/>
      <c r="E97" s="558">
        <f t="shared" si="4"/>
        <v>7272280</v>
      </c>
    </row>
    <row r="98" spans="1:5" ht="12" customHeight="1" x14ac:dyDescent="0.2">
      <c r="A98" s="381" t="s">
        <v>101</v>
      </c>
      <c r="B98" s="11" t="s">
        <v>183</v>
      </c>
      <c r="C98" s="350"/>
      <c r="D98" s="563"/>
      <c r="E98" s="574">
        <f t="shared" si="4"/>
        <v>0</v>
      </c>
    </row>
    <row r="99" spans="1:5" ht="12" customHeight="1" x14ac:dyDescent="0.2">
      <c r="A99" s="381" t="s">
        <v>112</v>
      </c>
      <c r="B99" s="19" t="s">
        <v>184</v>
      </c>
      <c r="C99" s="350"/>
      <c r="D99" s="563"/>
      <c r="E99" s="574">
        <f t="shared" si="4"/>
        <v>0</v>
      </c>
    </row>
    <row r="100" spans="1:5" ht="12" customHeight="1" x14ac:dyDescent="0.2">
      <c r="A100" s="381" t="s">
        <v>102</v>
      </c>
      <c r="B100" s="8" t="s">
        <v>514</v>
      </c>
      <c r="C100" s="350"/>
      <c r="D100" s="563"/>
      <c r="E100" s="574">
        <f t="shared" si="4"/>
        <v>0</v>
      </c>
    </row>
    <row r="101" spans="1:5" ht="12" customHeight="1" x14ac:dyDescent="0.2">
      <c r="A101" s="381" t="s">
        <v>103</v>
      </c>
      <c r="B101" s="127" t="s">
        <v>444</v>
      </c>
      <c r="C101" s="350"/>
      <c r="D101" s="563"/>
      <c r="E101" s="574">
        <f t="shared" si="4"/>
        <v>0</v>
      </c>
    </row>
    <row r="102" spans="1:5" ht="12" customHeight="1" x14ac:dyDescent="0.2">
      <c r="A102" s="381" t="s">
        <v>113</v>
      </c>
      <c r="B102" s="127" t="s">
        <v>443</v>
      </c>
      <c r="C102" s="350"/>
      <c r="D102" s="563"/>
      <c r="E102" s="574">
        <f t="shared" si="4"/>
        <v>0</v>
      </c>
    </row>
    <row r="103" spans="1:5" ht="12" customHeight="1" x14ac:dyDescent="0.2">
      <c r="A103" s="381" t="s">
        <v>114</v>
      </c>
      <c r="B103" s="127" t="s">
        <v>354</v>
      </c>
      <c r="C103" s="350"/>
      <c r="D103" s="563"/>
      <c r="E103" s="574">
        <f t="shared" si="4"/>
        <v>0</v>
      </c>
    </row>
    <row r="104" spans="1:5" ht="12" customHeight="1" x14ac:dyDescent="0.2">
      <c r="A104" s="381" t="s">
        <v>115</v>
      </c>
      <c r="B104" s="128" t="s">
        <v>355</v>
      </c>
      <c r="C104" s="350"/>
      <c r="D104" s="563"/>
      <c r="E104" s="574">
        <f t="shared" si="4"/>
        <v>0</v>
      </c>
    </row>
    <row r="105" spans="1:5" ht="12" customHeight="1" x14ac:dyDescent="0.2">
      <c r="A105" s="381" t="s">
        <v>116</v>
      </c>
      <c r="B105" s="128" t="s">
        <v>356</v>
      </c>
      <c r="C105" s="350"/>
      <c r="D105" s="563"/>
      <c r="E105" s="574">
        <f t="shared" si="4"/>
        <v>0</v>
      </c>
    </row>
    <row r="106" spans="1:5" ht="12" customHeight="1" x14ac:dyDescent="0.2">
      <c r="A106" s="381" t="s">
        <v>118</v>
      </c>
      <c r="B106" s="127" t="s">
        <v>357</v>
      </c>
      <c r="C106" s="350"/>
      <c r="D106" s="563"/>
      <c r="E106" s="574">
        <f t="shared" si="4"/>
        <v>0</v>
      </c>
    </row>
    <row r="107" spans="1:5" ht="12" customHeight="1" x14ac:dyDescent="0.2">
      <c r="A107" s="381" t="s">
        <v>185</v>
      </c>
      <c r="B107" s="127" t="s">
        <v>358</v>
      </c>
      <c r="C107" s="350"/>
      <c r="D107" s="563"/>
      <c r="E107" s="574">
        <f t="shared" si="4"/>
        <v>0</v>
      </c>
    </row>
    <row r="108" spans="1:5" ht="12" customHeight="1" x14ac:dyDescent="0.2">
      <c r="A108" s="381" t="s">
        <v>352</v>
      </c>
      <c r="B108" s="128" t="s">
        <v>359</v>
      </c>
      <c r="C108" s="348"/>
      <c r="D108" s="563"/>
      <c r="E108" s="574">
        <f t="shared" si="4"/>
        <v>0</v>
      </c>
    </row>
    <row r="109" spans="1:5" ht="12" customHeight="1" x14ac:dyDescent="0.2">
      <c r="A109" s="389" t="s">
        <v>353</v>
      </c>
      <c r="B109" s="129" t="s">
        <v>360</v>
      </c>
      <c r="C109" s="350"/>
      <c r="D109" s="563"/>
      <c r="E109" s="574">
        <f t="shared" si="4"/>
        <v>0</v>
      </c>
    </row>
    <row r="110" spans="1:5" ht="12" customHeight="1" x14ac:dyDescent="0.2">
      <c r="A110" s="381" t="s">
        <v>441</v>
      </c>
      <c r="B110" s="129" t="s">
        <v>361</v>
      </c>
      <c r="C110" s="350"/>
      <c r="D110" s="563"/>
      <c r="E110" s="574">
        <f t="shared" si="4"/>
        <v>0</v>
      </c>
    </row>
    <row r="111" spans="1:5" ht="12" customHeight="1" x14ac:dyDescent="0.2">
      <c r="A111" s="381" t="s">
        <v>442</v>
      </c>
      <c r="B111" s="128" t="s">
        <v>362</v>
      </c>
      <c r="C111" s="348"/>
      <c r="D111" s="561"/>
      <c r="E111" s="573">
        <f t="shared" si="4"/>
        <v>0</v>
      </c>
    </row>
    <row r="112" spans="1:5" ht="12" customHeight="1" x14ac:dyDescent="0.2">
      <c r="A112" s="381" t="s">
        <v>446</v>
      </c>
      <c r="B112" s="11" t="s">
        <v>51</v>
      </c>
      <c r="C112" s="348"/>
      <c r="D112" s="561"/>
      <c r="E112" s="573">
        <f t="shared" si="4"/>
        <v>0</v>
      </c>
    </row>
    <row r="113" spans="1:5" ht="12" customHeight="1" x14ac:dyDescent="0.2">
      <c r="A113" s="382" t="s">
        <v>447</v>
      </c>
      <c r="B113" s="8" t="s">
        <v>515</v>
      </c>
      <c r="C113" s="350"/>
      <c r="D113" s="563"/>
      <c r="E113" s="574">
        <f t="shared" si="4"/>
        <v>0</v>
      </c>
    </row>
    <row r="114" spans="1:5" ht="12" customHeight="1" thickBot="1" x14ac:dyDescent="0.25">
      <c r="A114" s="390" t="s">
        <v>448</v>
      </c>
      <c r="B114" s="130" t="s">
        <v>516</v>
      </c>
      <c r="C114" s="443"/>
      <c r="D114" s="628"/>
      <c r="E114" s="590">
        <f t="shared" si="4"/>
        <v>0</v>
      </c>
    </row>
    <row r="115" spans="1:5" ht="12" customHeight="1" thickBot="1" x14ac:dyDescent="0.25">
      <c r="A115" s="32" t="s">
        <v>20</v>
      </c>
      <c r="B115" s="27" t="s">
        <v>363</v>
      </c>
      <c r="C115" s="347">
        <f>+C116+C118+C120</f>
        <v>0</v>
      </c>
      <c r="D115" s="575">
        <f>+D116+D118+D120</f>
        <v>0</v>
      </c>
      <c r="E115" s="249">
        <f>+E116+E118+E120</f>
        <v>0</v>
      </c>
    </row>
    <row r="116" spans="1:5" ht="12" customHeight="1" x14ac:dyDescent="0.2">
      <c r="A116" s="380" t="s">
        <v>104</v>
      </c>
      <c r="B116" s="8" t="s">
        <v>229</v>
      </c>
      <c r="C116" s="349"/>
      <c r="D116" s="591"/>
      <c r="E116" s="560">
        <f t="shared" ref="E116:E128" si="5">C116+D116</f>
        <v>0</v>
      </c>
    </row>
    <row r="117" spans="1:5" ht="12" customHeight="1" x14ac:dyDescent="0.2">
      <c r="A117" s="380" t="s">
        <v>105</v>
      </c>
      <c r="B117" s="12" t="s">
        <v>367</v>
      </c>
      <c r="C117" s="349"/>
      <c r="D117" s="591"/>
      <c r="E117" s="560">
        <f t="shared" si="5"/>
        <v>0</v>
      </c>
    </row>
    <row r="118" spans="1:5" ht="12" customHeight="1" x14ac:dyDescent="0.2">
      <c r="A118" s="380" t="s">
        <v>106</v>
      </c>
      <c r="B118" s="12" t="s">
        <v>186</v>
      </c>
      <c r="C118" s="348"/>
      <c r="D118" s="561"/>
      <c r="E118" s="573">
        <f t="shared" si="5"/>
        <v>0</v>
      </c>
    </row>
    <row r="119" spans="1:5" ht="12" customHeight="1" x14ac:dyDescent="0.2">
      <c r="A119" s="380" t="s">
        <v>107</v>
      </c>
      <c r="B119" s="12" t="s">
        <v>368</v>
      </c>
      <c r="C119" s="348"/>
      <c r="D119" s="561"/>
      <c r="E119" s="573">
        <f t="shared" si="5"/>
        <v>0</v>
      </c>
    </row>
    <row r="120" spans="1:5" ht="12" customHeight="1" x14ac:dyDescent="0.2">
      <c r="A120" s="380" t="s">
        <v>108</v>
      </c>
      <c r="B120" s="266" t="s">
        <v>231</v>
      </c>
      <c r="C120" s="348"/>
      <c r="D120" s="561"/>
      <c r="E120" s="573">
        <f t="shared" si="5"/>
        <v>0</v>
      </c>
    </row>
    <row r="121" spans="1:5" ht="12" customHeight="1" x14ac:dyDescent="0.2">
      <c r="A121" s="380" t="s">
        <v>117</v>
      </c>
      <c r="B121" s="265" t="s">
        <v>433</v>
      </c>
      <c r="C121" s="348"/>
      <c r="D121" s="561"/>
      <c r="E121" s="573">
        <f t="shared" si="5"/>
        <v>0</v>
      </c>
    </row>
    <row r="122" spans="1:5" ht="12" customHeight="1" x14ac:dyDescent="0.2">
      <c r="A122" s="380" t="s">
        <v>119</v>
      </c>
      <c r="B122" s="359" t="s">
        <v>373</v>
      </c>
      <c r="C122" s="348"/>
      <c r="D122" s="561"/>
      <c r="E122" s="573">
        <f t="shared" si="5"/>
        <v>0</v>
      </c>
    </row>
    <row r="123" spans="1:5" ht="12" customHeight="1" x14ac:dyDescent="0.2">
      <c r="A123" s="380" t="s">
        <v>187</v>
      </c>
      <c r="B123" s="128" t="s">
        <v>356</v>
      </c>
      <c r="C123" s="348"/>
      <c r="D123" s="561"/>
      <c r="E123" s="573">
        <f t="shared" si="5"/>
        <v>0</v>
      </c>
    </row>
    <row r="124" spans="1:5" ht="12" customHeight="1" x14ac:dyDescent="0.2">
      <c r="A124" s="380" t="s">
        <v>188</v>
      </c>
      <c r="B124" s="128" t="s">
        <v>372</v>
      </c>
      <c r="C124" s="348"/>
      <c r="D124" s="561"/>
      <c r="E124" s="573">
        <f t="shared" si="5"/>
        <v>0</v>
      </c>
    </row>
    <row r="125" spans="1:5" ht="12" customHeight="1" x14ac:dyDescent="0.2">
      <c r="A125" s="380" t="s">
        <v>189</v>
      </c>
      <c r="B125" s="128" t="s">
        <v>371</v>
      </c>
      <c r="C125" s="348"/>
      <c r="D125" s="561"/>
      <c r="E125" s="573">
        <f t="shared" si="5"/>
        <v>0</v>
      </c>
    </row>
    <row r="126" spans="1:5" ht="12" customHeight="1" x14ac:dyDescent="0.2">
      <c r="A126" s="380" t="s">
        <v>364</v>
      </c>
      <c r="B126" s="128" t="s">
        <v>359</v>
      </c>
      <c r="C126" s="348"/>
      <c r="D126" s="561"/>
      <c r="E126" s="573">
        <f t="shared" si="5"/>
        <v>0</v>
      </c>
    </row>
    <row r="127" spans="1:5" ht="12" customHeight="1" x14ac:dyDescent="0.2">
      <c r="A127" s="380" t="s">
        <v>365</v>
      </c>
      <c r="B127" s="128" t="s">
        <v>370</v>
      </c>
      <c r="C127" s="348"/>
      <c r="D127" s="561"/>
      <c r="E127" s="573">
        <f t="shared" si="5"/>
        <v>0</v>
      </c>
    </row>
    <row r="128" spans="1:5" ht="12" customHeight="1" thickBot="1" x14ac:dyDescent="0.25">
      <c r="A128" s="389" t="s">
        <v>366</v>
      </c>
      <c r="B128" s="128" t="s">
        <v>369</v>
      </c>
      <c r="C128" s="350"/>
      <c r="D128" s="563"/>
      <c r="E128" s="574">
        <f t="shared" si="5"/>
        <v>0</v>
      </c>
    </row>
    <row r="129" spans="1:11" ht="12" customHeight="1" thickBot="1" x14ac:dyDescent="0.25">
      <c r="A129" s="32" t="s">
        <v>21</v>
      </c>
      <c r="B129" s="115" t="s">
        <v>451</v>
      </c>
      <c r="C129" s="347">
        <f>+C94+C115</f>
        <v>20772761</v>
      </c>
      <c r="D129" s="575">
        <f>+D94+D115</f>
        <v>0</v>
      </c>
      <c r="E129" s="249">
        <f>+E94+E115</f>
        <v>20772761</v>
      </c>
    </row>
    <row r="130" spans="1:11" ht="12" customHeight="1" thickBot="1" x14ac:dyDescent="0.25">
      <c r="A130" s="32" t="s">
        <v>22</v>
      </c>
      <c r="B130" s="115" t="s">
        <v>452</v>
      </c>
      <c r="C130" s="347">
        <f>+C131+C132+C133</f>
        <v>0</v>
      </c>
      <c r="D130" s="575">
        <f>+D131+D132+D133</f>
        <v>0</v>
      </c>
      <c r="E130" s="249">
        <f>+E131+E132+E133</f>
        <v>0</v>
      </c>
    </row>
    <row r="131" spans="1:11" s="95" customFormat="1" ht="12" customHeight="1" x14ac:dyDescent="0.2">
      <c r="A131" s="380" t="s">
        <v>268</v>
      </c>
      <c r="B131" s="9" t="s">
        <v>520</v>
      </c>
      <c r="C131" s="348"/>
      <c r="D131" s="561"/>
      <c r="E131" s="573">
        <f>C131+D131</f>
        <v>0</v>
      </c>
    </row>
    <row r="132" spans="1:11" ht="12" customHeight="1" x14ac:dyDescent="0.2">
      <c r="A132" s="380" t="s">
        <v>269</v>
      </c>
      <c r="B132" s="9" t="s">
        <v>460</v>
      </c>
      <c r="C132" s="348"/>
      <c r="D132" s="561"/>
      <c r="E132" s="573">
        <f>C132+D132</f>
        <v>0</v>
      </c>
    </row>
    <row r="133" spans="1:11" ht="12" customHeight="1" thickBot="1" x14ac:dyDescent="0.25">
      <c r="A133" s="389" t="s">
        <v>270</v>
      </c>
      <c r="B133" s="7" t="s">
        <v>519</v>
      </c>
      <c r="C133" s="348"/>
      <c r="D133" s="561"/>
      <c r="E133" s="573">
        <f>C133+D133</f>
        <v>0</v>
      </c>
    </row>
    <row r="134" spans="1:11" ht="12" customHeight="1" thickBot="1" x14ac:dyDescent="0.25">
      <c r="A134" s="32" t="s">
        <v>23</v>
      </c>
      <c r="B134" s="115" t="s">
        <v>453</v>
      </c>
      <c r="C134" s="347">
        <f>+C135+C136+C137+C138+C139+C140</f>
        <v>0</v>
      </c>
      <c r="D134" s="575">
        <f>+D135+D136+D137+D138+D139+D140</f>
        <v>0</v>
      </c>
      <c r="E134" s="249">
        <f>+E135+E136+E137+E138+E139+E140</f>
        <v>0</v>
      </c>
    </row>
    <row r="135" spans="1:11" ht="12" customHeight="1" x14ac:dyDescent="0.2">
      <c r="A135" s="380" t="s">
        <v>91</v>
      </c>
      <c r="B135" s="9" t="s">
        <v>462</v>
      </c>
      <c r="C135" s="348"/>
      <c r="D135" s="561"/>
      <c r="E135" s="573">
        <f t="shared" ref="E135:E140" si="6">C135+D135</f>
        <v>0</v>
      </c>
    </row>
    <row r="136" spans="1:11" ht="12" customHeight="1" x14ac:dyDescent="0.2">
      <c r="A136" s="380" t="s">
        <v>92</v>
      </c>
      <c r="B136" s="9" t="s">
        <v>454</v>
      </c>
      <c r="C136" s="348"/>
      <c r="D136" s="561"/>
      <c r="E136" s="573">
        <f t="shared" si="6"/>
        <v>0</v>
      </c>
    </row>
    <row r="137" spans="1:11" ht="12" customHeight="1" x14ac:dyDescent="0.2">
      <c r="A137" s="380" t="s">
        <v>93</v>
      </c>
      <c r="B137" s="9" t="s">
        <v>455</v>
      </c>
      <c r="C137" s="348"/>
      <c r="D137" s="561"/>
      <c r="E137" s="573">
        <f t="shared" si="6"/>
        <v>0</v>
      </c>
    </row>
    <row r="138" spans="1:11" ht="12" customHeight="1" x14ac:dyDescent="0.2">
      <c r="A138" s="380" t="s">
        <v>174</v>
      </c>
      <c r="B138" s="9" t="s">
        <v>518</v>
      </c>
      <c r="C138" s="348"/>
      <c r="D138" s="561"/>
      <c r="E138" s="573">
        <f t="shared" si="6"/>
        <v>0</v>
      </c>
    </row>
    <row r="139" spans="1:11" ht="12" customHeight="1" x14ac:dyDescent="0.2">
      <c r="A139" s="380" t="s">
        <v>175</v>
      </c>
      <c r="B139" s="9" t="s">
        <v>457</v>
      </c>
      <c r="C139" s="348"/>
      <c r="D139" s="561"/>
      <c r="E139" s="573">
        <f t="shared" si="6"/>
        <v>0</v>
      </c>
    </row>
    <row r="140" spans="1:11" s="95" customFormat="1" ht="12" customHeight="1" thickBot="1" x14ac:dyDescent="0.25">
      <c r="A140" s="389" t="s">
        <v>176</v>
      </c>
      <c r="B140" s="7" t="s">
        <v>458</v>
      </c>
      <c r="C140" s="348"/>
      <c r="D140" s="561"/>
      <c r="E140" s="573">
        <f t="shared" si="6"/>
        <v>0</v>
      </c>
    </row>
    <row r="141" spans="1:11" ht="12" customHeight="1" thickBot="1" x14ac:dyDescent="0.25">
      <c r="A141" s="32" t="s">
        <v>24</v>
      </c>
      <c r="B141" s="115" t="s">
        <v>545</v>
      </c>
      <c r="C141" s="353">
        <f>+C142+C143+C145+C146+C144</f>
        <v>0</v>
      </c>
      <c r="D141" s="576">
        <f>+D142+D143+D145+D146+D144</f>
        <v>0</v>
      </c>
      <c r="E141" s="392">
        <f>+E142+E143+E145+E146+E144</f>
        <v>0</v>
      </c>
      <c r="K141" s="232"/>
    </row>
    <row r="142" spans="1:11" x14ac:dyDescent="0.2">
      <c r="A142" s="380" t="s">
        <v>94</v>
      </c>
      <c r="B142" s="9" t="s">
        <v>374</v>
      </c>
      <c r="C142" s="348"/>
      <c r="D142" s="561"/>
      <c r="E142" s="573">
        <f>C142+D142</f>
        <v>0</v>
      </c>
    </row>
    <row r="143" spans="1:11" ht="12" customHeight="1" x14ac:dyDescent="0.2">
      <c r="A143" s="380" t="s">
        <v>95</v>
      </c>
      <c r="B143" s="9" t="s">
        <v>375</v>
      </c>
      <c r="C143" s="348"/>
      <c r="D143" s="561"/>
      <c r="E143" s="573">
        <f>C143+D143</f>
        <v>0</v>
      </c>
    </row>
    <row r="144" spans="1:11" ht="12" customHeight="1" x14ac:dyDescent="0.2">
      <c r="A144" s="380" t="s">
        <v>288</v>
      </c>
      <c r="B144" s="9" t="s">
        <v>544</v>
      </c>
      <c r="C144" s="348"/>
      <c r="D144" s="561"/>
      <c r="E144" s="573">
        <f>C144+D144</f>
        <v>0</v>
      </c>
    </row>
    <row r="145" spans="1:5" s="95" customFormat="1" ht="12" customHeight="1" x14ac:dyDescent="0.2">
      <c r="A145" s="380" t="s">
        <v>289</v>
      </c>
      <c r="B145" s="9" t="s">
        <v>467</v>
      </c>
      <c r="C145" s="348"/>
      <c r="D145" s="561"/>
      <c r="E145" s="573">
        <f>C145+D145</f>
        <v>0</v>
      </c>
    </row>
    <row r="146" spans="1:5" s="95" customFormat="1" ht="12" customHeight="1" thickBot="1" x14ac:dyDescent="0.25">
      <c r="A146" s="389" t="s">
        <v>290</v>
      </c>
      <c r="B146" s="7" t="s">
        <v>394</v>
      </c>
      <c r="C146" s="348"/>
      <c r="D146" s="561"/>
      <c r="E146" s="573">
        <f>C146+D146</f>
        <v>0</v>
      </c>
    </row>
    <row r="147" spans="1:5" s="95" customFormat="1" ht="12" customHeight="1" thickBot="1" x14ac:dyDescent="0.25">
      <c r="A147" s="32" t="s">
        <v>25</v>
      </c>
      <c r="B147" s="115" t="s">
        <v>468</v>
      </c>
      <c r="C147" s="445">
        <f>+C148+C149+C150+C151+C152</f>
        <v>0</v>
      </c>
      <c r="D147" s="577">
        <f>+D148+D149+D150+D151+D152</f>
        <v>0</v>
      </c>
      <c r="E147" s="439">
        <f>+E148+E149+E150+E151+E152</f>
        <v>0</v>
      </c>
    </row>
    <row r="148" spans="1:5" s="95" customFormat="1" ht="12" customHeight="1" x14ac:dyDescent="0.2">
      <c r="A148" s="380" t="s">
        <v>96</v>
      </c>
      <c r="B148" s="9" t="s">
        <v>463</v>
      </c>
      <c r="C148" s="348"/>
      <c r="D148" s="561"/>
      <c r="E148" s="573">
        <f t="shared" ref="E148:E154" si="7">C148+D148</f>
        <v>0</v>
      </c>
    </row>
    <row r="149" spans="1:5" s="95" customFormat="1" ht="12" customHeight="1" x14ac:dyDescent="0.2">
      <c r="A149" s="380" t="s">
        <v>97</v>
      </c>
      <c r="B149" s="9" t="s">
        <v>470</v>
      </c>
      <c r="C149" s="348"/>
      <c r="D149" s="561"/>
      <c r="E149" s="573">
        <f t="shared" si="7"/>
        <v>0</v>
      </c>
    </row>
    <row r="150" spans="1:5" s="95" customFormat="1" ht="12" customHeight="1" x14ac:dyDescent="0.2">
      <c r="A150" s="380" t="s">
        <v>300</v>
      </c>
      <c r="B150" s="9" t="s">
        <v>465</v>
      </c>
      <c r="C150" s="348"/>
      <c r="D150" s="561"/>
      <c r="E150" s="573">
        <f t="shared" si="7"/>
        <v>0</v>
      </c>
    </row>
    <row r="151" spans="1:5" s="95" customFormat="1" ht="12" customHeight="1" x14ac:dyDescent="0.2">
      <c r="A151" s="380" t="s">
        <v>301</v>
      </c>
      <c r="B151" s="9" t="s">
        <v>521</v>
      </c>
      <c r="C151" s="348"/>
      <c r="D151" s="561"/>
      <c r="E151" s="573">
        <f t="shared" si="7"/>
        <v>0</v>
      </c>
    </row>
    <row r="152" spans="1:5" ht="12.75" customHeight="1" thickBot="1" x14ac:dyDescent="0.25">
      <c r="A152" s="389" t="s">
        <v>469</v>
      </c>
      <c r="B152" s="7" t="s">
        <v>472</v>
      </c>
      <c r="C152" s="350"/>
      <c r="D152" s="563"/>
      <c r="E152" s="574">
        <f t="shared" si="7"/>
        <v>0</v>
      </c>
    </row>
    <row r="153" spans="1:5" ht="12.75" customHeight="1" thickBot="1" x14ac:dyDescent="0.25">
      <c r="A153" s="435" t="s">
        <v>26</v>
      </c>
      <c r="B153" s="115" t="s">
        <v>473</v>
      </c>
      <c r="C153" s="446"/>
      <c r="D153" s="578"/>
      <c r="E153" s="439">
        <f t="shared" si="7"/>
        <v>0</v>
      </c>
    </row>
    <row r="154" spans="1:5" ht="12.75" customHeight="1" thickBot="1" x14ac:dyDescent="0.25">
      <c r="A154" s="435" t="s">
        <v>27</v>
      </c>
      <c r="B154" s="115" t="s">
        <v>474</v>
      </c>
      <c r="C154" s="446"/>
      <c r="D154" s="578"/>
      <c r="E154" s="439">
        <f t="shared" si="7"/>
        <v>0</v>
      </c>
    </row>
    <row r="155" spans="1:5" ht="12" customHeight="1" thickBot="1" x14ac:dyDescent="0.25">
      <c r="A155" s="32" t="s">
        <v>28</v>
      </c>
      <c r="B155" s="115" t="s">
        <v>476</v>
      </c>
      <c r="C155" s="447">
        <f>+C130+C134+C141+C147+C153+C154</f>
        <v>0</v>
      </c>
      <c r="D155" s="580">
        <f>+D130+D134+D141+D147+D153+D154</f>
        <v>0</v>
      </c>
      <c r="E155" s="441">
        <f>+E130+E134+E141+E147+E153+E154</f>
        <v>0</v>
      </c>
    </row>
    <row r="156" spans="1:5" ht="15" customHeight="1" thickBot="1" x14ac:dyDescent="0.25">
      <c r="A156" s="391" t="s">
        <v>29</v>
      </c>
      <c r="B156" s="332" t="s">
        <v>475</v>
      </c>
      <c r="C156" s="447">
        <f>+C129+C155</f>
        <v>20772761</v>
      </c>
      <c r="D156" s="580">
        <f>+D129+D155</f>
        <v>0</v>
      </c>
      <c r="E156" s="441">
        <f>+E129+E155</f>
        <v>20772761</v>
      </c>
    </row>
    <row r="157" spans="1:5" ht="13.5" thickBot="1" x14ac:dyDescent="0.25">
      <c r="D157" s="342"/>
      <c r="E157" s="342"/>
    </row>
    <row r="158" spans="1:5" ht="15" customHeight="1" thickBot="1" x14ac:dyDescent="0.25">
      <c r="A158" s="230" t="s">
        <v>522</v>
      </c>
      <c r="B158" s="231"/>
      <c r="C158" s="631">
        <v>6</v>
      </c>
      <c r="D158" s="631"/>
      <c r="E158" s="632">
        <f>C158+D158</f>
        <v>6</v>
      </c>
    </row>
    <row r="159" spans="1:5" ht="14.25" customHeight="1" thickBot="1" x14ac:dyDescent="0.25">
      <c r="A159" s="230" t="s">
        <v>204</v>
      </c>
      <c r="B159" s="231"/>
      <c r="C159" s="631">
        <v>0</v>
      </c>
      <c r="D159" s="631"/>
      <c r="E159" s="632">
        <f>C159+D159</f>
        <v>0</v>
      </c>
    </row>
  </sheetData>
  <sheetProtection formatCells="0"/>
  <mergeCells count="6">
    <mergeCell ref="A93:E93"/>
    <mergeCell ref="A1:E1"/>
    <mergeCell ref="A2:E2"/>
    <mergeCell ref="B3:D3"/>
    <mergeCell ref="B4:D4"/>
    <mergeCell ref="A8:E8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>
    <oddFooter>&amp;L&amp;X14&amp;X Módosította a 9/2017. (VII. 25.) önkormányzati rendelet 3.§ (1) bekezdése. Hatályos 2017. július 27-től</oddFooter>
  </headerFooter>
  <rowBreaks count="2" manualBreakCount="2">
    <brk id="70" max="16383" man="1"/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2"/>
  <sheetViews>
    <sheetView zoomScale="130" zoomScaleNormal="130" workbookViewId="0">
      <selection activeCell="E7" sqref="E7"/>
    </sheetView>
  </sheetViews>
  <sheetFormatPr defaultRowHeight="12.75" x14ac:dyDescent="0.2"/>
  <cols>
    <col min="1" max="1" width="13" style="228" customWidth="1"/>
    <col min="2" max="2" width="59" style="229" customWidth="1"/>
    <col min="3" max="5" width="15.83203125" style="229" customWidth="1"/>
    <col min="6" max="16384" width="9.33203125" style="229"/>
  </cols>
  <sheetData>
    <row r="1" spans="1:5" s="2" customFormat="1" ht="16.5" customHeight="1" x14ac:dyDescent="0.2">
      <c r="A1" s="766"/>
      <c r="B1" s="766"/>
      <c r="C1" s="766"/>
      <c r="D1" s="766"/>
      <c r="E1" s="766"/>
    </row>
    <row r="2" spans="1:5" s="91" customFormat="1" ht="21" customHeight="1" thickBot="1" x14ac:dyDescent="0.3">
      <c r="A2" s="767" t="s">
        <v>694</v>
      </c>
      <c r="B2" s="767"/>
      <c r="C2" s="767"/>
      <c r="D2" s="767"/>
      <c r="E2" s="767"/>
    </row>
    <row r="3" spans="1:5" s="399" customFormat="1" ht="24.75" thickBot="1" x14ac:dyDescent="0.25">
      <c r="A3" s="181" t="s">
        <v>688</v>
      </c>
      <c r="B3" s="772" t="s">
        <v>689</v>
      </c>
      <c r="C3" s="773"/>
      <c r="D3" s="774"/>
      <c r="E3" s="638" t="s">
        <v>59</v>
      </c>
    </row>
    <row r="4" spans="1:5" s="399" customFormat="1" ht="24.75" thickBot="1" x14ac:dyDescent="0.25">
      <c r="A4" s="181" t="s">
        <v>202</v>
      </c>
      <c r="B4" s="772" t="s">
        <v>402</v>
      </c>
      <c r="C4" s="773"/>
      <c r="D4" s="774"/>
      <c r="E4" s="638" t="s">
        <v>55</v>
      </c>
    </row>
    <row r="5" spans="1:5" s="400" customFormat="1" ht="15.95" customHeight="1" thickBot="1" x14ac:dyDescent="0.3">
      <c r="A5" s="217"/>
      <c r="B5" s="217"/>
      <c r="C5" s="218"/>
      <c r="D5" s="92"/>
      <c r="E5" s="218" t="str">
        <f>'9.1.3. sz. mell'!E5</f>
        <v>Forintban!</v>
      </c>
    </row>
    <row r="6" spans="1:5" ht="24.75" thickBot="1" x14ac:dyDescent="0.25">
      <c r="A6" s="355" t="s">
        <v>203</v>
      </c>
      <c r="B6" s="219" t="s">
        <v>564</v>
      </c>
      <c r="C6" s="24" t="s">
        <v>651</v>
      </c>
      <c r="D6" s="24" t="s">
        <v>655</v>
      </c>
      <c r="E6" s="625" t="str">
        <f>+CONCATENATE(LEFT(ÖSSZEFÜGGÉSEK!A5,4)+1,". VII. 25.",CHAR(10),"Módosítás utáni")</f>
        <v>2017. VII. 25.
Módosítás utáni</v>
      </c>
    </row>
    <row r="7" spans="1:5" s="401" customFormat="1" ht="12.95" customHeight="1" thickBot="1" x14ac:dyDescent="0.25">
      <c r="A7" s="184" t="s">
        <v>496</v>
      </c>
      <c r="B7" s="185" t="s">
        <v>497</v>
      </c>
      <c r="C7" s="185" t="s">
        <v>498</v>
      </c>
      <c r="D7" s="626" t="s">
        <v>500</v>
      </c>
      <c r="E7" s="568" t="s">
        <v>653</v>
      </c>
    </row>
    <row r="8" spans="1:5" s="401" customFormat="1" ht="15.95" customHeight="1" thickBot="1" x14ac:dyDescent="0.25">
      <c r="A8" s="769" t="s">
        <v>56</v>
      </c>
      <c r="B8" s="770"/>
      <c r="C8" s="770"/>
      <c r="D8" s="770"/>
      <c r="E8" s="771"/>
    </row>
    <row r="9" spans="1:5" s="323" customFormat="1" ht="12" customHeight="1" thickBot="1" x14ac:dyDescent="0.25">
      <c r="A9" s="184" t="s">
        <v>19</v>
      </c>
      <c r="B9" s="220" t="s">
        <v>523</v>
      </c>
      <c r="C9" s="281">
        <f>SUM(C10:C20)</f>
        <v>0</v>
      </c>
      <c r="D9" s="281">
        <f>SUM(D10:D20)</f>
        <v>0</v>
      </c>
      <c r="E9" s="318">
        <f>SUM(E10:E20)</f>
        <v>0</v>
      </c>
    </row>
    <row r="10" spans="1:5" s="323" customFormat="1" ht="12" customHeight="1" x14ac:dyDescent="0.2">
      <c r="A10" s="394" t="s">
        <v>98</v>
      </c>
      <c r="B10" s="10" t="s">
        <v>277</v>
      </c>
      <c r="C10" s="613"/>
      <c r="D10" s="613"/>
      <c r="E10" s="639">
        <f>C10+D10</f>
        <v>0</v>
      </c>
    </row>
    <row r="11" spans="1:5" s="323" customFormat="1" ht="12" customHeight="1" x14ac:dyDescent="0.2">
      <c r="A11" s="395" t="s">
        <v>99</v>
      </c>
      <c r="B11" s="8" t="s">
        <v>278</v>
      </c>
      <c r="C11" s="278"/>
      <c r="D11" s="278"/>
      <c r="E11" s="615">
        <f t="shared" ref="E11:E19" si="0">C11+D11</f>
        <v>0</v>
      </c>
    </row>
    <row r="12" spans="1:5" s="323" customFormat="1" ht="12" customHeight="1" x14ac:dyDescent="0.2">
      <c r="A12" s="395" t="s">
        <v>100</v>
      </c>
      <c r="B12" s="8" t="s">
        <v>279</v>
      </c>
      <c r="C12" s="278"/>
      <c r="D12" s="278"/>
      <c r="E12" s="615">
        <f t="shared" si="0"/>
        <v>0</v>
      </c>
    </row>
    <row r="13" spans="1:5" s="323" customFormat="1" ht="12" customHeight="1" x14ac:dyDescent="0.2">
      <c r="A13" s="395" t="s">
        <v>101</v>
      </c>
      <c r="B13" s="8" t="s">
        <v>280</v>
      </c>
      <c r="C13" s="278"/>
      <c r="D13" s="278"/>
      <c r="E13" s="615">
        <f t="shared" si="0"/>
        <v>0</v>
      </c>
    </row>
    <row r="14" spans="1:5" s="323" customFormat="1" ht="12" customHeight="1" x14ac:dyDescent="0.2">
      <c r="A14" s="395" t="s">
        <v>148</v>
      </c>
      <c r="B14" s="8" t="s">
        <v>281</v>
      </c>
      <c r="C14" s="278"/>
      <c r="D14" s="278"/>
      <c r="E14" s="615">
        <f t="shared" si="0"/>
        <v>0</v>
      </c>
    </row>
    <row r="15" spans="1:5" s="323" customFormat="1" ht="12" customHeight="1" x14ac:dyDescent="0.2">
      <c r="A15" s="395" t="s">
        <v>102</v>
      </c>
      <c r="B15" s="8" t="s">
        <v>404</v>
      </c>
      <c r="C15" s="278"/>
      <c r="D15" s="278"/>
      <c r="E15" s="615">
        <f t="shared" si="0"/>
        <v>0</v>
      </c>
    </row>
    <row r="16" spans="1:5" s="323" customFormat="1" ht="12" customHeight="1" x14ac:dyDescent="0.2">
      <c r="A16" s="395" t="s">
        <v>103</v>
      </c>
      <c r="B16" s="7" t="s">
        <v>405</v>
      </c>
      <c r="C16" s="278"/>
      <c r="D16" s="278"/>
      <c r="E16" s="615">
        <f t="shared" si="0"/>
        <v>0</v>
      </c>
    </row>
    <row r="17" spans="1:5" s="323" customFormat="1" ht="12" customHeight="1" x14ac:dyDescent="0.2">
      <c r="A17" s="395" t="s">
        <v>113</v>
      </c>
      <c r="B17" s="8" t="s">
        <v>284</v>
      </c>
      <c r="C17" s="616"/>
      <c r="D17" s="616"/>
      <c r="E17" s="617">
        <f t="shared" si="0"/>
        <v>0</v>
      </c>
    </row>
    <row r="18" spans="1:5" s="402" customFormat="1" ht="12" customHeight="1" x14ac:dyDescent="0.2">
      <c r="A18" s="395" t="s">
        <v>114</v>
      </c>
      <c r="B18" s="8" t="s">
        <v>285</v>
      </c>
      <c r="C18" s="278"/>
      <c r="D18" s="278"/>
      <c r="E18" s="615">
        <f t="shared" si="0"/>
        <v>0</v>
      </c>
    </row>
    <row r="19" spans="1:5" s="402" customFormat="1" ht="12" customHeight="1" x14ac:dyDescent="0.2">
      <c r="A19" s="395" t="s">
        <v>115</v>
      </c>
      <c r="B19" s="8" t="s">
        <v>439</v>
      </c>
      <c r="C19" s="280"/>
      <c r="D19" s="280"/>
      <c r="E19" s="640">
        <f t="shared" si="0"/>
        <v>0</v>
      </c>
    </row>
    <row r="20" spans="1:5" s="402" customFormat="1" ht="12" customHeight="1" thickBot="1" x14ac:dyDescent="0.25">
      <c r="A20" s="395" t="s">
        <v>116</v>
      </c>
      <c r="B20" s="7" t="s">
        <v>286</v>
      </c>
      <c r="C20" s="280"/>
      <c r="D20" s="280"/>
      <c r="E20" s="640">
        <f>C20+D20</f>
        <v>0</v>
      </c>
    </row>
    <row r="21" spans="1:5" s="323" customFormat="1" ht="12" customHeight="1" thickBot="1" x14ac:dyDescent="0.25">
      <c r="A21" s="184" t="s">
        <v>20</v>
      </c>
      <c r="B21" s="220" t="s">
        <v>406</v>
      </c>
      <c r="C21" s="281">
        <f>SUM(C22:C24)</f>
        <v>0</v>
      </c>
      <c r="D21" s="281">
        <f>SUM(D22:D24)</f>
        <v>0</v>
      </c>
      <c r="E21" s="318">
        <f>SUM(E22:E24)</f>
        <v>0</v>
      </c>
    </row>
    <row r="22" spans="1:5" s="402" customFormat="1" ht="12" customHeight="1" x14ac:dyDescent="0.2">
      <c r="A22" s="395" t="s">
        <v>104</v>
      </c>
      <c r="B22" s="9" t="s">
        <v>258</v>
      </c>
      <c r="C22" s="278"/>
      <c r="D22" s="278"/>
      <c r="E22" s="615">
        <f>C22+D22</f>
        <v>0</v>
      </c>
    </row>
    <row r="23" spans="1:5" s="402" customFormat="1" ht="12" customHeight="1" x14ac:dyDescent="0.2">
      <c r="A23" s="395" t="s">
        <v>105</v>
      </c>
      <c r="B23" s="8" t="s">
        <v>407</v>
      </c>
      <c r="C23" s="278"/>
      <c r="D23" s="278"/>
      <c r="E23" s="615">
        <f>C23+D23</f>
        <v>0</v>
      </c>
    </row>
    <row r="24" spans="1:5" s="402" customFormat="1" ht="12" customHeight="1" x14ac:dyDescent="0.2">
      <c r="A24" s="395" t="s">
        <v>106</v>
      </c>
      <c r="B24" s="8" t="s">
        <v>408</v>
      </c>
      <c r="C24" s="278"/>
      <c r="D24" s="278"/>
      <c r="E24" s="615">
        <f>C24+D24</f>
        <v>0</v>
      </c>
    </row>
    <row r="25" spans="1:5" s="402" customFormat="1" ht="12" customHeight="1" thickBot="1" x14ac:dyDescent="0.25">
      <c r="A25" s="395" t="s">
        <v>107</v>
      </c>
      <c r="B25" s="8" t="s">
        <v>524</v>
      </c>
      <c r="C25" s="278"/>
      <c r="D25" s="278"/>
      <c r="E25" s="615">
        <f>C25+D25</f>
        <v>0</v>
      </c>
    </row>
    <row r="26" spans="1:5" s="402" customFormat="1" ht="12" customHeight="1" thickBot="1" x14ac:dyDescent="0.25">
      <c r="A26" s="192" t="s">
        <v>21</v>
      </c>
      <c r="B26" s="115" t="s">
        <v>173</v>
      </c>
      <c r="C26" s="641"/>
      <c r="D26" s="641"/>
      <c r="E26" s="318"/>
    </row>
    <row r="27" spans="1:5" s="402" customFormat="1" ht="12" customHeight="1" thickBot="1" x14ac:dyDescent="0.25">
      <c r="A27" s="192" t="s">
        <v>22</v>
      </c>
      <c r="B27" s="115" t="s">
        <v>525</v>
      </c>
      <c r="C27" s="281">
        <f>+C28+C29+C30</f>
        <v>0</v>
      </c>
      <c r="D27" s="281">
        <f>+D28+D29+D30</f>
        <v>0</v>
      </c>
      <c r="E27" s="318">
        <f>+E28+E29+E30</f>
        <v>0</v>
      </c>
    </row>
    <row r="28" spans="1:5" s="402" customFormat="1" ht="12" customHeight="1" x14ac:dyDescent="0.2">
      <c r="A28" s="396" t="s">
        <v>268</v>
      </c>
      <c r="B28" s="397" t="s">
        <v>263</v>
      </c>
      <c r="C28" s="618"/>
      <c r="D28" s="618"/>
      <c r="E28" s="619">
        <f>C28+D28</f>
        <v>0</v>
      </c>
    </row>
    <row r="29" spans="1:5" s="402" customFormat="1" ht="12" customHeight="1" x14ac:dyDescent="0.2">
      <c r="A29" s="396" t="s">
        <v>269</v>
      </c>
      <c r="B29" s="397" t="s">
        <v>407</v>
      </c>
      <c r="C29" s="278"/>
      <c r="D29" s="278"/>
      <c r="E29" s="615">
        <f>C29+D29</f>
        <v>0</v>
      </c>
    </row>
    <row r="30" spans="1:5" s="402" customFormat="1" ht="12" customHeight="1" x14ac:dyDescent="0.2">
      <c r="A30" s="396" t="s">
        <v>270</v>
      </c>
      <c r="B30" s="398" t="s">
        <v>410</v>
      </c>
      <c r="C30" s="278"/>
      <c r="D30" s="278"/>
      <c r="E30" s="615">
        <f>C30+D30</f>
        <v>0</v>
      </c>
    </row>
    <row r="31" spans="1:5" s="402" customFormat="1" ht="12" customHeight="1" thickBot="1" x14ac:dyDescent="0.25">
      <c r="A31" s="395" t="s">
        <v>271</v>
      </c>
      <c r="B31" s="126" t="s">
        <v>526</v>
      </c>
      <c r="C31" s="78"/>
      <c r="D31" s="78"/>
      <c r="E31" s="642">
        <f>C31+D31</f>
        <v>0</v>
      </c>
    </row>
    <row r="32" spans="1:5" s="402" customFormat="1" ht="12" customHeight="1" thickBot="1" x14ac:dyDescent="0.25">
      <c r="A32" s="192" t="s">
        <v>23</v>
      </c>
      <c r="B32" s="115" t="s">
        <v>411</v>
      </c>
      <c r="C32" s="281">
        <f>+C33+C34+C35</f>
        <v>0</v>
      </c>
      <c r="D32" s="281">
        <f>+D33+D34+D35</f>
        <v>0</v>
      </c>
      <c r="E32" s="318">
        <f>+E33+E34+E35</f>
        <v>0</v>
      </c>
    </row>
    <row r="33" spans="1:5" s="402" customFormat="1" ht="12" customHeight="1" x14ac:dyDescent="0.2">
      <c r="A33" s="396" t="s">
        <v>91</v>
      </c>
      <c r="B33" s="397" t="s">
        <v>291</v>
      </c>
      <c r="C33" s="618"/>
      <c r="D33" s="618"/>
      <c r="E33" s="619">
        <f>C33+D33</f>
        <v>0</v>
      </c>
    </row>
    <row r="34" spans="1:5" s="402" customFormat="1" ht="12" customHeight="1" x14ac:dyDescent="0.2">
      <c r="A34" s="396" t="s">
        <v>92</v>
      </c>
      <c r="B34" s="398" t="s">
        <v>292</v>
      </c>
      <c r="C34" s="282"/>
      <c r="D34" s="282"/>
      <c r="E34" s="604">
        <f>C34+D34</f>
        <v>0</v>
      </c>
    </row>
    <row r="35" spans="1:5" s="402" customFormat="1" ht="12" customHeight="1" thickBot="1" x14ac:dyDescent="0.25">
      <c r="A35" s="395" t="s">
        <v>93</v>
      </c>
      <c r="B35" s="126" t="s">
        <v>293</v>
      </c>
      <c r="C35" s="78"/>
      <c r="D35" s="78"/>
      <c r="E35" s="642">
        <f>C35+D35</f>
        <v>0</v>
      </c>
    </row>
    <row r="36" spans="1:5" s="323" customFormat="1" ht="12" customHeight="1" thickBot="1" x14ac:dyDescent="0.25">
      <c r="A36" s="192" t="s">
        <v>24</v>
      </c>
      <c r="B36" s="115" t="s">
        <v>379</v>
      </c>
      <c r="C36" s="641"/>
      <c r="D36" s="641"/>
      <c r="E36" s="318">
        <f>C36+D36</f>
        <v>0</v>
      </c>
    </row>
    <row r="37" spans="1:5" s="323" customFormat="1" ht="12" customHeight="1" thickBot="1" x14ac:dyDescent="0.25">
      <c r="A37" s="192" t="s">
        <v>25</v>
      </c>
      <c r="B37" s="115" t="s">
        <v>412</v>
      </c>
      <c r="C37" s="641"/>
      <c r="D37" s="641"/>
      <c r="E37" s="318">
        <f>C37+D37</f>
        <v>0</v>
      </c>
    </row>
    <row r="38" spans="1:5" s="323" customFormat="1" ht="12" customHeight="1" thickBot="1" x14ac:dyDescent="0.25">
      <c r="A38" s="184" t="s">
        <v>26</v>
      </c>
      <c r="B38" s="115" t="s">
        <v>413</v>
      </c>
      <c r="C38" s="281">
        <f>+C9+C21+C26+C27+C32+C36+C37</f>
        <v>0</v>
      </c>
      <c r="D38" s="281">
        <f>+D9+D21+D26+D27+D32+D36+D37</f>
        <v>0</v>
      </c>
      <c r="E38" s="318">
        <f>+E9+E21+E26+E27+E32+E36+E37</f>
        <v>0</v>
      </c>
    </row>
    <row r="39" spans="1:5" s="323" customFormat="1" ht="12" customHeight="1" thickBot="1" x14ac:dyDescent="0.25">
      <c r="A39" s="221" t="s">
        <v>27</v>
      </c>
      <c r="B39" s="115" t="s">
        <v>414</v>
      </c>
      <c r="C39" s="281">
        <f>+C40+C41+C42</f>
        <v>51601940</v>
      </c>
      <c r="D39" s="281">
        <f>+D40+D41+D42</f>
        <v>2545629</v>
      </c>
      <c r="E39" s="318">
        <f>+E40+E41+E42</f>
        <v>54147569</v>
      </c>
    </row>
    <row r="40" spans="1:5" s="323" customFormat="1" ht="12" customHeight="1" x14ac:dyDescent="0.2">
      <c r="A40" s="396" t="s">
        <v>415</v>
      </c>
      <c r="B40" s="397" t="s">
        <v>236</v>
      </c>
      <c r="C40" s="618"/>
      <c r="D40" s="618">
        <v>551033</v>
      </c>
      <c r="E40" s="619">
        <f>C40+D40</f>
        <v>551033</v>
      </c>
    </row>
    <row r="41" spans="1:5" s="323" customFormat="1" ht="12" customHeight="1" x14ac:dyDescent="0.2">
      <c r="A41" s="396" t="s">
        <v>416</v>
      </c>
      <c r="B41" s="398" t="s">
        <v>2</v>
      </c>
      <c r="C41" s="282"/>
      <c r="D41" s="282"/>
      <c r="E41" s="604">
        <f>C41+D41</f>
        <v>0</v>
      </c>
    </row>
    <row r="42" spans="1:5" s="402" customFormat="1" ht="12" customHeight="1" thickBot="1" x14ac:dyDescent="0.25">
      <c r="A42" s="643" t="s">
        <v>417</v>
      </c>
      <c r="B42" s="644" t="s">
        <v>418</v>
      </c>
      <c r="C42" s="79">
        <v>51601940</v>
      </c>
      <c r="D42" s="645">
        <v>1994596</v>
      </c>
      <c r="E42" s="646">
        <f>C42+D42</f>
        <v>53596536</v>
      </c>
    </row>
    <row r="43" spans="1:5" s="402" customFormat="1" ht="15" customHeight="1" thickBot="1" x14ac:dyDescent="0.25">
      <c r="A43" s="221" t="s">
        <v>28</v>
      </c>
      <c r="B43" s="222" t="s">
        <v>419</v>
      </c>
      <c r="C43" s="647">
        <f>+C38+C39</f>
        <v>51601940</v>
      </c>
      <c r="D43" s="647">
        <f>+D38+D39</f>
        <v>2545629</v>
      </c>
      <c r="E43" s="321">
        <f>+E38+E39</f>
        <v>54147569</v>
      </c>
    </row>
    <row r="44" spans="1:5" s="402" customFormat="1" ht="15" customHeight="1" x14ac:dyDescent="0.2">
      <c r="A44" s="223"/>
      <c r="B44" s="224"/>
      <c r="C44" s="319"/>
    </row>
    <row r="45" spans="1:5" ht="13.5" thickBot="1" x14ac:dyDescent="0.25">
      <c r="A45" s="225"/>
      <c r="B45" s="226"/>
      <c r="C45" s="320"/>
    </row>
    <row r="46" spans="1:5" s="401" customFormat="1" ht="16.5" customHeight="1" thickBot="1" x14ac:dyDescent="0.25">
      <c r="A46" s="769" t="s">
        <v>57</v>
      </c>
      <c r="B46" s="770"/>
      <c r="C46" s="770"/>
      <c r="D46" s="770"/>
      <c r="E46" s="771"/>
    </row>
    <row r="47" spans="1:5" s="403" customFormat="1" ht="12" customHeight="1" thickBot="1" x14ac:dyDescent="0.25">
      <c r="A47" s="192" t="s">
        <v>19</v>
      </c>
      <c r="B47" s="115" t="s">
        <v>420</v>
      </c>
      <c r="C47" s="281">
        <f>SUM(C48:C52)</f>
        <v>49061940</v>
      </c>
      <c r="D47" s="281">
        <f>SUM(D48:D52)</f>
        <v>2545629</v>
      </c>
      <c r="E47" s="318">
        <f>SUM(E48:E52)</f>
        <v>51607569</v>
      </c>
    </row>
    <row r="48" spans="1:5" ht="12" customHeight="1" x14ac:dyDescent="0.2">
      <c r="A48" s="396" t="s">
        <v>98</v>
      </c>
      <c r="B48" s="9" t="s">
        <v>50</v>
      </c>
      <c r="C48" s="618">
        <v>30637000</v>
      </c>
      <c r="D48" s="618">
        <v>200000</v>
      </c>
      <c r="E48" s="619">
        <f>C48+D48</f>
        <v>30837000</v>
      </c>
    </row>
    <row r="49" spans="1:5" ht="12" customHeight="1" x14ac:dyDescent="0.2">
      <c r="A49" s="395" t="s">
        <v>99</v>
      </c>
      <c r="B49" s="8" t="s">
        <v>182</v>
      </c>
      <c r="C49" s="74">
        <v>7128820</v>
      </c>
      <c r="D49" s="74">
        <v>44000</v>
      </c>
      <c r="E49" s="607">
        <f>C49+D49</f>
        <v>7172820</v>
      </c>
    </row>
    <row r="50" spans="1:5" ht="12" customHeight="1" x14ac:dyDescent="0.2">
      <c r="A50" s="395" t="s">
        <v>100</v>
      </c>
      <c r="B50" s="8" t="s">
        <v>140</v>
      </c>
      <c r="C50" s="74">
        <v>11296120</v>
      </c>
      <c r="D50" s="74">
        <f>307033+1994596</f>
        <v>2301629</v>
      </c>
      <c r="E50" s="607">
        <f>C50+D50</f>
        <v>13597749</v>
      </c>
    </row>
    <row r="51" spans="1:5" ht="12" customHeight="1" x14ac:dyDescent="0.2">
      <c r="A51" s="395" t="s">
        <v>101</v>
      </c>
      <c r="B51" s="8" t="s">
        <v>183</v>
      </c>
      <c r="C51" s="74"/>
      <c r="D51" s="74"/>
      <c r="E51" s="607">
        <f>C51+D51</f>
        <v>0</v>
      </c>
    </row>
    <row r="52" spans="1:5" ht="12" customHeight="1" thickBot="1" x14ac:dyDescent="0.25">
      <c r="A52" s="395" t="s">
        <v>148</v>
      </c>
      <c r="B52" s="8" t="s">
        <v>184</v>
      </c>
      <c r="C52" s="74"/>
      <c r="D52" s="74"/>
      <c r="E52" s="607">
        <f>C52+D52</f>
        <v>0</v>
      </c>
    </row>
    <row r="53" spans="1:5" ht="12" customHeight="1" thickBot="1" x14ac:dyDescent="0.25">
      <c r="A53" s="192" t="s">
        <v>20</v>
      </c>
      <c r="B53" s="115" t="s">
        <v>421</v>
      </c>
      <c r="C53" s="281">
        <f>SUM(C54:C56)</f>
        <v>2540000</v>
      </c>
      <c r="D53" s="281">
        <f>SUM(D54:D56)</f>
        <v>0</v>
      </c>
      <c r="E53" s="318">
        <f>SUM(E54:E56)</f>
        <v>2540000</v>
      </c>
    </row>
    <row r="54" spans="1:5" s="403" customFormat="1" ht="12" customHeight="1" x14ac:dyDescent="0.2">
      <c r="A54" s="396" t="s">
        <v>104</v>
      </c>
      <c r="B54" s="9" t="s">
        <v>229</v>
      </c>
      <c r="C54" s="618">
        <v>2540000</v>
      </c>
      <c r="D54" s="119"/>
      <c r="E54" s="619">
        <f>C54+D54</f>
        <v>2540000</v>
      </c>
    </row>
    <row r="55" spans="1:5" ht="12" customHeight="1" x14ac:dyDescent="0.2">
      <c r="A55" s="395" t="s">
        <v>105</v>
      </c>
      <c r="B55" s="8" t="s">
        <v>186</v>
      </c>
      <c r="C55" s="74"/>
      <c r="D55" s="74"/>
      <c r="E55" s="607">
        <f>C55+D55</f>
        <v>0</v>
      </c>
    </row>
    <row r="56" spans="1:5" ht="12" customHeight="1" x14ac:dyDescent="0.2">
      <c r="A56" s="395" t="s">
        <v>106</v>
      </c>
      <c r="B56" s="8" t="s">
        <v>58</v>
      </c>
      <c r="C56" s="74"/>
      <c r="D56" s="74"/>
      <c r="E56" s="607">
        <f>C56+D56</f>
        <v>0</v>
      </c>
    </row>
    <row r="57" spans="1:5" ht="12" customHeight="1" thickBot="1" x14ac:dyDescent="0.25">
      <c r="A57" s="395" t="s">
        <v>107</v>
      </c>
      <c r="B57" s="8" t="s">
        <v>527</v>
      </c>
      <c r="C57" s="74"/>
      <c r="D57" s="74"/>
      <c r="E57" s="607">
        <f>C57+D57</f>
        <v>0</v>
      </c>
    </row>
    <row r="58" spans="1:5" ht="12" customHeight="1" thickBot="1" x14ac:dyDescent="0.25">
      <c r="A58" s="192" t="s">
        <v>21</v>
      </c>
      <c r="B58" s="115" t="s">
        <v>13</v>
      </c>
      <c r="C58" s="641"/>
      <c r="D58" s="641"/>
      <c r="E58" s="318">
        <f>C58+D58</f>
        <v>0</v>
      </c>
    </row>
    <row r="59" spans="1:5" ht="15" customHeight="1" thickBot="1" x14ac:dyDescent="0.25">
      <c r="A59" s="192" t="s">
        <v>22</v>
      </c>
      <c r="B59" s="227" t="s">
        <v>533</v>
      </c>
      <c r="C59" s="647">
        <f>+C47+C53+C58</f>
        <v>51601940</v>
      </c>
      <c r="D59" s="647">
        <f>+D47+D53+D58</f>
        <v>2545629</v>
      </c>
      <c r="E59" s="321">
        <f>+E47+E53+E58</f>
        <v>54147569</v>
      </c>
    </row>
    <row r="60" spans="1:5" ht="13.5" thickBot="1" x14ac:dyDescent="0.25">
      <c r="C60" s="322"/>
      <c r="D60" s="322"/>
      <c r="E60" s="322"/>
    </row>
    <row r="61" spans="1:5" ht="15" customHeight="1" thickBot="1" x14ac:dyDescent="0.25">
      <c r="A61" s="230" t="s">
        <v>522</v>
      </c>
      <c r="B61" s="231"/>
      <c r="C61" s="631">
        <v>9</v>
      </c>
      <c r="D61" s="648"/>
      <c r="E61" s="632">
        <f>C61+D61</f>
        <v>9</v>
      </c>
    </row>
    <row r="62" spans="1:5" ht="14.25" customHeight="1" thickBot="1" x14ac:dyDescent="0.25">
      <c r="A62" s="649" t="s">
        <v>204</v>
      </c>
      <c r="B62" s="650"/>
      <c r="C62" s="651"/>
      <c r="D62" s="651"/>
      <c r="E62" s="652">
        <f>C62+D62</f>
        <v>0</v>
      </c>
    </row>
  </sheetData>
  <sheetProtection formatCells="0"/>
  <mergeCells count="6">
    <mergeCell ref="A46:E46"/>
    <mergeCell ref="A1:E1"/>
    <mergeCell ref="A2:E2"/>
    <mergeCell ref="B3:D3"/>
    <mergeCell ref="B4:D4"/>
    <mergeCell ref="A8:E8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&amp;L&amp;X15&amp;X Módosította a 9/2017. (VII. 25.) önkormányzati rendelet 3.§ (1) bekezdése. Hatályos 2017. július 27-től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2"/>
  <sheetViews>
    <sheetView zoomScale="130" zoomScaleNormal="130" workbookViewId="0">
      <selection activeCell="E7" sqref="E7"/>
    </sheetView>
  </sheetViews>
  <sheetFormatPr defaultRowHeight="12.75" x14ac:dyDescent="0.2"/>
  <cols>
    <col min="1" max="1" width="13" style="228" customWidth="1"/>
    <col min="2" max="2" width="59" style="229" customWidth="1"/>
    <col min="3" max="5" width="15.83203125" style="229" customWidth="1"/>
    <col min="6" max="16384" width="9.33203125" style="229"/>
  </cols>
  <sheetData>
    <row r="1" spans="1:5" s="2" customFormat="1" ht="16.5" customHeight="1" x14ac:dyDescent="0.2">
      <c r="A1" s="766"/>
      <c r="B1" s="766"/>
      <c r="C1" s="766"/>
      <c r="D1" s="766"/>
      <c r="E1" s="766"/>
    </row>
    <row r="2" spans="1:5" s="91" customFormat="1" ht="21" customHeight="1" thickBot="1" x14ac:dyDescent="0.3">
      <c r="A2" s="767" t="s">
        <v>699</v>
      </c>
      <c r="B2" s="767"/>
      <c r="C2" s="767"/>
      <c r="D2" s="767"/>
      <c r="E2" s="767"/>
    </row>
    <row r="3" spans="1:5" s="399" customFormat="1" ht="24.75" thickBot="1" x14ac:dyDescent="0.25">
      <c r="A3" s="181" t="s">
        <v>688</v>
      </c>
      <c r="B3" s="772" t="s">
        <v>403</v>
      </c>
      <c r="C3" s="773"/>
      <c r="D3" s="774"/>
      <c r="E3" s="638" t="s">
        <v>59</v>
      </c>
    </row>
    <row r="4" spans="1:5" s="399" customFormat="1" ht="24.75" thickBot="1" x14ac:dyDescent="0.25">
      <c r="A4" s="181" t="s">
        <v>202</v>
      </c>
      <c r="B4" s="772" t="s">
        <v>422</v>
      </c>
      <c r="C4" s="773"/>
      <c r="D4" s="774"/>
      <c r="E4" s="638" t="s">
        <v>59</v>
      </c>
    </row>
    <row r="5" spans="1:5" s="400" customFormat="1" ht="15.95" customHeight="1" thickBot="1" x14ac:dyDescent="0.3">
      <c r="A5" s="217"/>
      <c r="B5" s="217"/>
      <c r="C5" s="218"/>
      <c r="D5" s="92"/>
      <c r="E5" s="218" t="str">
        <f>'9.2. sz. mell'!E5</f>
        <v>Forintban!</v>
      </c>
    </row>
    <row r="6" spans="1:5" ht="24.75" thickBot="1" x14ac:dyDescent="0.25">
      <c r="A6" s="355" t="s">
        <v>203</v>
      </c>
      <c r="B6" s="219" t="s">
        <v>564</v>
      </c>
      <c r="C6" s="24" t="s">
        <v>651</v>
      </c>
      <c r="D6" s="24" t="s">
        <v>655</v>
      </c>
      <c r="E6" s="625" t="str">
        <f>+CONCATENATE(LEFT(ÖSSZEFÜGGÉSEK!A5,4)+1,". VII. 25.",CHAR(10),"Módosítás utáni")</f>
        <v>2017. VII. 25.
Módosítás utáni</v>
      </c>
    </row>
    <row r="7" spans="1:5" s="401" customFormat="1" ht="12.95" customHeight="1" thickBot="1" x14ac:dyDescent="0.25">
      <c r="A7" s="184" t="s">
        <v>496</v>
      </c>
      <c r="B7" s="185" t="s">
        <v>497</v>
      </c>
      <c r="C7" s="185" t="s">
        <v>498</v>
      </c>
      <c r="D7" s="626" t="s">
        <v>500</v>
      </c>
      <c r="E7" s="568" t="s">
        <v>653</v>
      </c>
    </row>
    <row r="8" spans="1:5" s="401" customFormat="1" ht="15.95" customHeight="1" thickBot="1" x14ac:dyDescent="0.25">
      <c r="A8" s="769" t="s">
        <v>56</v>
      </c>
      <c r="B8" s="770"/>
      <c r="C8" s="770"/>
      <c r="D8" s="770"/>
      <c r="E8" s="771"/>
    </row>
    <row r="9" spans="1:5" s="323" customFormat="1" ht="12" customHeight="1" thickBot="1" x14ac:dyDescent="0.25">
      <c r="A9" s="184" t="s">
        <v>19</v>
      </c>
      <c r="B9" s="220" t="s">
        <v>523</v>
      </c>
      <c r="C9" s="281">
        <f>SUM(C10:C20)</f>
        <v>0</v>
      </c>
      <c r="D9" s="281">
        <f>SUM(D10:D20)</f>
        <v>0</v>
      </c>
      <c r="E9" s="318">
        <f>SUM(E10:E20)</f>
        <v>0</v>
      </c>
    </row>
    <row r="10" spans="1:5" s="323" customFormat="1" ht="12" customHeight="1" x14ac:dyDescent="0.2">
      <c r="A10" s="394" t="s">
        <v>98</v>
      </c>
      <c r="B10" s="10" t="s">
        <v>277</v>
      </c>
      <c r="C10" s="613"/>
      <c r="D10" s="613"/>
      <c r="E10" s="639">
        <f>C10+D10</f>
        <v>0</v>
      </c>
    </row>
    <row r="11" spans="1:5" s="323" customFormat="1" ht="12" customHeight="1" x14ac:dyDescent="0.2">
      <c r="A11" s="395" t="s">
        <v>99</v>
      </c>
      <c r="B11" s="8" t="s">
        <v>278</v>
      </c>
      <c r="C11" s="278"/>
      <c r="D11" s="278"/>
      <c r="E11" s="615">
        <f t="shared" ref="E11:E25" si="0">C11+D11</f>
        <v>0</v>
      </c>
    </row>
    <row r="12" spans="1:5" s="323" customFormat="1" ht="12" customHeight="1" x14ac:dyDescent="0.2">
      <c r="A12" s="395" t="s">
        <v>100</v>
      </c>
      <c r="B12" s="8" t="s">
        <v>279</v>
      </c>
      <c r="C12" s="278"/>
      <c r="D12" s="278"/>
      <c r="E12" s="615">
        <f t="shared" si="0"/>
        <v>0</v>
      </c>
    </row>
    <row r="13" spans="1:5" s="323" customFormat="1" ht="12" customHeight="1" x14ac:dyDescent="0.2">
      <c r="A13" s="395" t="s">
        <v>101</v>
      </c>
      <c r="B13" s="8" t="s">
        <v>280</v>
      </c>
      <c r="C13" s="278"/>
      <c r="D13" s="278"/>
      <c r="E13" s="615">
        <f t="shared" si="0"/>
        <v>0</v>
      </c>
    </row>
    <row r="14" spans="1:5" s="323" customFormat="1" ht="12" customHeight="1" x14ac:dyDescent="0.2">
      <c r="A14" s="395" t="s">
        <v>148</v>
      </c>
      <c r="B14" s="8" t="s">
        <v>281</v>
      </c>
      <c r="C14" s="278"/>
      <c r="D14" s="278"/>
      <c r="E14" s="615">
        <f t="shared" si="0"/>
        <v>0</v>
      </c>
    </row>
    <row r="15" spans="1:5" s="323" customFormat="1" ht="12" customHeight="1" x14ac:dyDescent="0.2">
      <c r="A15" s="395" t="s">
        <v>102</v>
      </c>
      <c r="B15" s="8" t="s">
        <v>404</v>
      </c>
      <c r="C15" s="278"/>
      <c r="D15" s="278"/>
      <c r="E15" s="615">
        <f t="shared" si="0"/>
        <v>0</v>
      </c>
    </row>
    <row r="16" spans="1:5" s="323" customFormat="1" ht="12" customHeight="1" x14ac:dyDescent="0.2">
      <c r="A16" s="395" t="s">
        <v>103</v>
      </c>
      <c r="B16" s="7" t="s">
        <v>405</v>
      </c>
      <c r="C16" s="278"/>
      <c r="D16" s="278"/>
      <c r="E16" s="615">
        <f t="shared" si="0"/>
        <v>0</v>
      </c>
    </row>
    <row r="17" spans="1:5" s="323" customFormat="1" ht="12" customHeight="1" x14ac:dyDescent="0.2">
      <c r="A17" s="395" t="s">
        <v>113</v>
      </c>
      <c r="B17" s="8" t="s">
        <v>284</v>
      </c>
      <c r="C17" s="616"/>
      <c r="D17" s="616"/>
      <c r="E17" s="617">
        <f t="shared" si="0"/>
        <v>0</v>
      </c>
    </row>
    <row r="18" spans="1:5" s="402" customFormat="1" ht="12" customHeight="1" x14ac:dyDescent="0.2">
      <c r="A18" s="395" t="s">
        <v>114</v>
      </c>
      <c r="B18" s="8" t="s">
        <v>285</v>
      </c>
      <c r="C18" s="278"/>
      <c r="D18" s="278"/>
      <c r="E18" s="615">
        <f t="shared" si="0"/>
        <v>0</v>
      </c>
    </row>
    <row r="19" spans="1:5" s="402" customFormat="1" ht="12" customHeight="1" x14ac:dyDescent="0.2">
      <c r="A19" s="395" t="s">
        <v>115</v>
      </c>
      <c r="B19" s="8" t="s">
        <v>439</v>
      </c>
      <c r="C19" s="280"/>
      <c r="D19" s="280"/>
      <c r="E19" s="640">
        <f t="shared" si="0"/>
        <v>0</v>
      </c>
    </row>
    <row r="20" spans="1:5" s="402" customFormat="1" ht="12" customHeight="1" thickBot="1" x14ac:dyDescent="0.25">
      <c r="A20" s="395" t="s">
        <v>116</v>
      </c>
      <c r="B20" s="7" t="s">
        <v>286</v>
      </c>
      <c r="C20" s="280"/>
      <c r="D20" s="280"/>
      <c r="E20" s="640">
        <f t="shared" si="0"/>
        <v>0</v>
      </c>
    </row>
    <row r="21" spans="1:5" s="323" customFormat="1" ht="12" customHeight="1" thickBot="1" x14ac:dyDescent="0.25">
      <c r="A21" s="184" t="s">
        <v>20</v>
      </c>
      <c r="B21" s="220" t="s">
        <v>406</v>
      </c>
      <c r="C21" s="281">
        <f>SUM(C22:C24)</f>
        <v>0</v>
      </c>
      <c r="D21" s="281">
        <f>SUM(D22:D24)</f>
        <v>0</v>
      </c>
      <c r="E21" s="318">
        <f>SUM(E22:E24)</f>
        <v>0</v>
      </c>
    </row>
    <row r="22" spans="1:5" s="402" customFormat="1" ht="12" customHeight="1" x14ac:dyDescent="0.2">
      <c r="A22" s="395" t="s">
        <v>104</v>
      </c>
      <c r="B22" s="9" t="s">
        <v>258</v>
      </c>
      <c r="C22" s="278"/>
      <c r="D22" s="278"/>
      <c r="E22" s="615">
        <f t="shared" si="0"/>
        <v>0</v>
      </c>
    </row>
    <row r="23" spans="1:5" s="402" customFormat="1" ht="12" customHeight="1" x14ac:dyDescent="0.2">
      <c r="A23" s="395" t="s">
        <v>105</v>
      </c>
      <c r="B23" s="8" t="s">
        <v>407</v>
      </c>
      <c r="C23" s="278"/>
      <c r="D23" s="278"/>
      <c r="E23" s="615">
        <f t="shared" si="0"/>
        <v>0</v>
      </c>
    </row>
    <row r="24" spans="1:5" s="402" customFormat="1" ht="12" customHeight="1" x14ac:dyDescent="0.2">
      <c r="A24" s="395" t="s">
        <v>106</v>
      </c>
      <c r="B24" s="8" t="s">
        <v>408</v>
      </c>
      <c r="C24" s="278"/>
      <c r="D24" s="278"/>
      <c r="E24" s="615">
        <f t="shared" si="0"/>
        <v>0</v>
      </c>
    </row>
    <row r="25" spans="1:5" s="402" customFormat="1" ht="12" customHeight="1" thickBot="1" x14ac:dyDescent="0.25">
      <c r="A25" s="395" t="s">
        <v>107</v>
      </c>
      <c r="B25" s="8" t="s">
        <v>524</v>
      </c>
      <c r="C25" s="278"/>
      <c r="D25" s="278"/>
      <c r="E25" s="615">
        <f t="shared" si="0"/>
        <v>0</v>
      </c>
    </row>
    <row r="26" spans="1:5" s="402" customFormat="1" ht="12" customHeight="1" thickBot="1" x14ac:dyDescent="0.25">
      <c r="A26" s="192" t="s">
        <v>21</v>
      </c>
      <c r="B26" s="115" t="s">
        <v>173</v>
      </c>
      <c r="C26" s="641"/>
      <c r="D26" s="641"/>
      <c r="E26" s="318"/>
    </row>
    <row r="27" spans="1:5" s="402" customFormat="1" ht="12" customHeight="1" thickBot="1" x14ac:dyDescent="0.25">
      <c r="A27" s="192" t="s">
        <v>22</v>
      </c>
      <c r="B27" s="115" t="s">
        <v>525</v>
      </c>
      <c r="C27" s="281">
        <f>+C28+C29+C30</f>
        <v>0</v>
      </c>
      <c r="D27" s="281">
        <f>+D28+D29+D30</f>
        <v>0</v>
      </c>
      <c r="E27" s="318">
        <f>+E28+E29+E30</f>
        <v>0</v>
      </c>
    </row>
    <row r="28" spans="1:5" s="402" customFormat="1" ht="12" customHeight="1" x14ac:dyDescent="0.2">
      <c r="A28" s="396" t="s">
        <v>268</v>
      </c>
      <c r="B28" s="397" t="s">
        <v>263</v>
      </c>
      <c r="C28" s="618"/>
      <c r="D28" s="618"/>
      <c r="E28" s="619">
        <f>C28+D28</f>
        <v>0</v>
      </c>
    </row>
    <row r="29" spans="1:5" s="402" customFormat="1" ht="12" customHeight="1" x14ac:dyDescent="0.2">
      <c r="A29" s="396" t="s">
        <v>269</v>
      </c>
      <c r="B29" s="397" t="s">
        <v>407</v>
      </c>
      <c r="C29" s="278"/>
      <c r="D29" s="278"/>
      <c r="E29" s="615">
        <f>C29+D29</f>
        <v>0</v>
      </c>
    </row>
    <row r="30" spans="1:5" s="402" customFormat="1" ht="12" customHeight="1" x14ac:dyDescent="0.2">
      <c r="A30" s="396" t="s">
        <v>270</v>
      </c>
      <c r="B30" s="398" t="s">
        <v>410</v>
      </c>
      <c r="C30" s="278"/>
      <c r="D30" s="278"/>
      <c r="E30" s="615">
        <f>C30+D30</f>
        <v>0</v>
      </c>
    </row>
    <row r="31" spans="1:5" s="402" customFormat="1" ht="12" customHeight="1" thickBot="1" x14ac:dyDescent="0.25">
      <c r="A31" s="395" t="s">
        <v>271</v>
      </c>
      <c r="B31" s="126" t="s">
        <v>526</v>
      </c>
      <c r="C31" s="78"/>
      <c r="D31" s="78"/>
      <c r="E31" s="642">
        <f>C31+D31</f>
        <v>0</v>
      </c>
    </row>
    <row r="32" spans="1:5" s="402" customFormat="1" ht="12" customHeight="1" thickBot="1" x14ac:dyDescent="0.25">
      <c r="A32" s="192" t="s">
        <v>23</v>
      </c>
      <c r="B32" s="115" t="s">
        <v>411</v>
      </c>
      <c r="C32" s="281">
        <f>+C33+C34+C35</f>
        <v>0</v>
      </c>
      <c r="D32" s="281">
        <f>+D33+D34+D35</f>
        <v>0</v>
      </c>
      <c r="E32" s="318">
        <f>+E33+E34+E35</f>
        <v>0</v>
      </c>
    </row>
    <row r="33" spans="1:5" s="402" customFormat="1" ht="12" customHeight="1" x14ac:dyDescent="0.2">
      <c r="A33" s="396" t="s">
        <v>91</v>
      </c>
      <c r="B33" s="397" t="s">
        <v>291</v>
      </c>
      <c r="C33" s="618"/>
      <c r="D33" s="618"/>
      <c r="E33" s="619">
        <f>C33+D33</f>
        <v>0</v>
      </c>
    </row>
    <row r="34" spans="1:5" s="402" customFormat="1" ht="12" customHeight="1" x14ac:dyDescent="0.2">
      <c r="A34" s="396" t="s">
        <v>92</v>
      </c>
      <c r="B34" s="398" t="s">
        <v>292</v>
      </c>
      <c r="C34" s="282"/>
      <c r="D34" s="282"/>
      <c r="E34" s="604">
        <f>C34+D34</f>
        <v>0</v>
      </c>
    </row>
    <row r="35" spans="1:5" s="402" customFormat="1" ht="12" customHeight="1" thickBot="1" x14ac:dyDescent="0.25">
      <c r="A35" s="395" t="s">
        <v>93</v>
      </c>
      <c r="B35" s="126" t="s">
        <v>293</v>
      </c>
      <c r="C35" s="78"/>
      <c r="D35" s="78"/>
      <c r="E35" s="642">
        <f>C35+D35</f>
        <v>0</v>
      </c>
    </row>
    <row r="36" spans="1:5" s="323" customFormat="1" ht="12" customHeight="1" thickBot="1" x14ac:dyDescent="0.25">
      <c r="A36" s="192" t="s">
        <v>24</v>
      </c>
      <c r="B36" s="115" t="s">
        <v>379</v>
      </c>
      <c r="C36" s="641"/>
      <c r="D36" s="641"/>
      <c r="E36" s="318">
        <f>C36+D36</f>
        <v>0</v>
      </c>
    </row>
    <row r="37" spans="1:5" s="323" customFormat="1" ht="12" customHeight="1" thickBot="1" x14ac:dyDescent="0.25">
      <c r="A37" s="192" t="s">
        <v>25</v>
      </c>
      <c r="B37" s="115" t="s">
        <v>412</v>
      </c>
      <c r="C37" s="641"/>
      <c r="D37" s="641"/>
      <c r="E37" s="318">
        <f>C37+D37</f>
        <v>0</v>
      </c>
    </row>
    <row r="38" spans="1:5" s="323" customFormat="1" ht="12" customHeight="1" thickBot="1" x14ac:dyDescent="0.25">
      <c r="A38" s="184" t="s">
        <v>26</v>
      </c>
      <c r="B38" s="115" t="s">
        <v>413</v>
      </c>
      <c r="C38" s="281">
        <f>+C9+C21+C26+C27+C32+C36+C37</f>
        <v>0</v>
      </c>
      <c r="D38" s="281">
        <f>+D9+D21+D26+D27+D32+D36+D37</f>
        <v>0</v>
      </c>
      <c r="E38" s="318">
        <f>+E9+E21+E26+E27+E32+E36+E37</f>
        <v>0</v>
      </c>
    </row>
    <row r="39" spans="1:5" s="323" customFormat="1" ht="12" customHeight="1" thickBot="1" x14ac:dyDescent="0.25">
      <c r="A39" s="221" t="s">
        <v>27</v>
      </c>
      <c r="B39" s="115" t="s">
        <v>414</v>
      </c>
      <c r="C39" s="281">
        <f>+C40+C41+C42</f>
        <v>51601940</v>
      </c>
      <c r="D39" s="281">
        <f>+D40+D41+D42</f>
        <v>2545529</v>
      </c>
      <c r="E39" s="318">
        <f>+E40+E41+E42</f>
        <v>54147469</v>
      </c>
    </row>
    <row r="40" spans="1:5" s="323" customFormat="1" ht="12" customHeight="1" x14ac:dyDescent="0.2">
      <c r="A40" s="396" t="s">
        <v>415</v>
      </c>
      <c r="B40" s="397" t="s">
        <v>236</v>
      </c>
      <c r="C40" s="618"/>
      <c r="D40" s="618">
        <v>551033</v>
      </c>
      <c r="E40" s="619">
        <f>C40+D40</f>
        <v>551033</v>
      </c>
    </row>
    <row r="41" spans="1:5" s="323" customFormat="1" ht="12" customHeight="1" x14ac:dyDescent="0.2">
      <c r="A41" s="396" t="s">
        <v>416</v>
      </c>
      <c r="B41" s="398" t="s">
        <v>2</v>
      </c>
      <c r="C41" s="282"/>
      <c r="D41" s="282"/>
      <c r="E41" s="604">
        <f>C41+D41</f>
        <v>0</v>
      </c>
    </row>
    <row r="42" spans="1:5" s="402" customFormat="1" ht="12" customHeight="1" thickBot="1" x14ac:dyDescent="0.25">
      <c r="A42" s="643" t="s">
        <v>417</v>
      </c>
      <c r="B42" s="644" t="s">
        <v>418</v>
      </c>
      <c r="C42" s="653">
        <v>51601940</v>
      </c>
      <c r="D42" s="645">
        <v>1994496</v>
      </c>
      <c r="E42" s="646">
        <f>C42+D42</f>
        <v>53596436</v>
      </c>
    </row>
    <row r="43" spans="1:5" s="402" customFormat="1" ht="15" customHeight="1" thickBot="1" x14ac:dyDescent="0.25">
      <c r="A43" s="221" t="s">
        <v>28</v>
      </c>
      <c r="B43" s="222" t="s">
        <v>419</v>
      </c>
      <c r="C43" s="647">
        <f>+C38+C39</f>
        <v>51601940</v>
      </c>
      <c r="D43" s="647">
        <f>+D38+D39</f>
        <v>2545529</v>
      </c>
      <c r="E43" s="321">
        <f>+E38+E39</f>
        <v>54147469</v>
      </c>
    </row>
    <row r="44" spans="1:5" s="402" customFormat="1" ht="15" customHeight="1" x14ac:dyDescent="0.2">
      <c r="A44" s="223"/>
      <c r="B44" s="224"/>
      <c r="C44" s="319"/>
    </row>
    <row r="45" spans="1:5" ht="13.5" thickBot="1" x14ac:dyDescent="0.25">
      <c r="A45" s="225"/>
      <c r="B45" s="226"/>
      <c r="C45" s="320"/>
    </row>
    <row r="46" spans="1:5" s="401" customFormat="1" ht="16.5" customHeight="1" thickBot="1" x14ac:dyDescent="0.25">
      <c r="A46" s="769" t="s">
        <v>57</v>
      </c>
      <c r="B46" s="770"/>
      <c r="C46" s="770"/>
      <c r="D46" s="770"/>
      <c r="E46" s="771"/>
    </row>
    <row r="47" spans="1:5" s="403" customFormat="1" ht="12" customHeight="1" thickBot="1" x14ac:dyDescent="0.25">
      <c r="A47" s="192" t="s">
        <v>19</v>
      </c>
      <c r="B47" s="115" t="s">
        <v>420</v>
      </c>
      <c r="C47" s="281">
        <f>SUM(C48:C52)</f>
        <v>49061940</v>
      </c>
      <c r="D47" s="281">
        <f>SUM(D48:D52)</f>
        <v>2545529</v>
      </c>
      <c r="E47" s="318">
        <f>SUM(E48:E52)</f>
        <v>51607469</v>
      </c>
    </row>
    <row r="48" spans="1:5" ht="12" customHeight="1" x14ac:dyDescent="0.2">
      <c r="A48" s="394" t="s">
        <v>98</v>
      </c>
      <c r="B48" s="10" t="s">
        <v>50</v>
      </c>
      <c r="C48" s="72">
        <v>30637000</v>
      </c>
      <c r="D48" s="654">
        <v>200000</v>
      </c>
      <c r="E48" s="655">
        <f>C48+D48</f>
        <v>30837000</v>
      </c>
    </row>
    <row r="49" spans="1:5" ht="12" customHeight="1" x14ac:dyDescent="0.2">
      <c r="A49" s="395" t="s">
        <v>99</v>
      </c>
      <c r="B49" s="8" t="s">
        <v>182</v>
      </c>
      <c r="C49" s="75">
        <v>7128820</v>
      </c>
      <c r="D49" s="74">
        <v>44000</v>
      </c>
      <c r="E49" s="656">
        <f>C49+D49</f>
        <v>7172820</v>
      </c>
    </row>
    <row r="50" spans="1:5" ht="12" customHeight="1" x14ac:dyDescent="0.2">
      <c r="A50" s="395" t="s">
        <v>100</v>
      </c>
      <c r="B50" s="8" t="s">
        <v>140</v>
      </c>
      <c r="C50" s="75">
        <v>11296120</v>
      </c>
      <c r="D50" s="74">
        <f>307033+1994496</f>
        <v>2301529</v>
      </c>
      <c r="E50" s="656">
        <f>C50+D50</f>
        <v>13597649</v>
      </c>
    </row>
    <row r="51" spans="1:5" ht="12" customHeight="1" x14ac:dyDescent="0.2">
      <c r="A51" s="395" t="s">
        <v>101</v>
      </c>
      <c r="B51" s="8" t="s">
        <v>183</v>
      </c>
      <c r="C51" s="74"/>
      <c r="D51" s="74"/>
      <c r="E51" s="656">
        <f>C51+D51</f>
        <v>0</v>
      </c>
    </row>
    <row r="52" spans="1:5" ht="12" customHeight="1" thickBot="1" x14ac:dyDescent="0.25">
      <c r="A52" s="657" t="s">
        <v>148</v>
      </c>
      <c r="B52" s="658" t="s">
        <v>184</v>
      </c>
      <c r="C52" s="78"/>
      <c r="D52" s="78"/>
      <c r="E52" s="642">
        <f>C52+D52</f>
        <v>0</v>
      </c>
    </row>
    <row r="53" spans="1:5" ht="12" customHeight="1" thickBot="1" x14ac:dyDescent="0.25">
      <c r="A53" s="659" t="s">
        <v>20</v>
      </c>
      <c r="B53" s="660" t="s">
        <v>421</v>
      </c>
      <c r="C53" s="661">
        <f>SUM(C54:C56)</f>
        <v>2540000</v>
      </c>
      <c r="D53" s="661">
        <f>SUM(D54:D56)</f>
        <v>0</v>
      </c>
      <c r="E53" s="662">
        <f>SUM(E54:E56)</f>
        <v>2540000</v>
      </c>
    </row>
    <row r="54" spans="1:5" s="403" customFormat="1" ht="12" customHeight="1" x14ac:dyDescent="0.2">
      <c r="A54" s="394" t="s">
        <v>104</v>
      </c>
      <c r="B54" s="10" t="s">
        <v>229</v>
      </c>
      <c r="C54" s="654">
        <v>2540000</v>
      </c>
      <c r="D54" s="663"/>
      <c r="E54" s="664">
        <f>C54+D54</f>
        <v>2540000</v>
      </c>
    </row>
    <row r="55" spans="1:5" ht="12" customHeight="1" x14ac:dyDescent="0.2">
      <c r="A55" s="395" t="s">
        <v>105</v>
      </c>
      <c r="B55" s="8" t="s">
        <v>186</v>
      </c>
      <c r="C55" s="74"/>
      <c r="D55" s="74"/>
      <c r="E55" s="607">
        <f>C55+D55</f>
        <v>0</v>
      </c>
    </row>
    <row r="56" spans="1:5" ht="12" customHeight="1" x14ac:dyDescent="0.2">
      <c r="A56" s="395" t="s">
        <v>106</v>
      </c>
      <c r="B56" s="8" t="s">
        <v>58</v>
      </c>
      <c r="C56" s="74"/>
      <c r="D56" s="74"/>
      <c r="E56" s="607">
        <f>C56+D56</f>
        <v>0</v>
      </c>
    </row>
    <row r="57" spans="1:5" ht="12" customHeight="1" thickBot="1" x14ac:dyDescent="0.25">
      <c r="A57" s="657" t="s">
        <v>107</v>
      </c>
      <c r="B57" s="658" t="s">
        <v>527</v>
      </c>
      <c r="C57" s="78"/>
      <c r="D57" s="78"/>
      <c r="E57" s="642">
        <f>C57+D57</f>
        <v>0</v>
      </c>
    </row>
    <row r="58" spans="1:5" ht="12" customHeight="1" thickBot="1" x14ac:dyDescent="0.25">
      <c r="A58" s="192" t="s">
        <v>21</v>
      </c>
      <c r="B58" s="115" t="s">
        <v>13</v>
      </c>
      <c r="C58" s="641"/>
      <c r="D58" s="641"/>
      <c r="E58" s="318">
        <f>C58+D58</f>
        <v>0</v>
      </c>
    </row>
    <row r="59" spans="1:5" ht="15" customHeight="1" thickBot="1" x14ac:dyDescent="0.25">
      <c r="A59" s="192" t="s">
        <v>22</v>
      </c>
      <c r="B59" s="227" t="s">
        <v>533</v>
      </c>
      <c r="C59" s="647">
        <f>+C47+C53+C58</f>
        <v>51601940</v>
      </c>
      <c r="D59" s="647">
        <f>+D47+D53+D58</f>
        <v>2545529</v>
      </c>
      <c r="E59" s="321">
        <f>+E47+E53+E58</f>
        <v>54147469</v>
      </c>
    </row>
    <row r="60" spans="1:5" ht="13.5" thickBot="1" x14ac:dyDescent="0.25">
      <c r="C60" s="322"/>
      <c r="D60" s="322"/>
      <c r="E60" s="322"/>
    </row>
    <row r="61" spans="1:5" ht="15" customHeight="1" thickBot="1" x14ac:dyDescent="0.25">
      <c r="A61" s="230" t="s">
        <v>522</v>
      </c>
      <c r="B61" s="231"/>
      <c r="C61" s="631">
        <v>9</v>
      </c>
      <c r="D61" s="631"/>
      <c r="E61" s="632">
        <f>C61+D61</f>
        <v>9</v>
      </c>
    </row>
    <row r="62" spans="1:5" ht="14.25" customHeight="1" thickBot="1" x14ac:dyDescent="0.25">
      <c r="A62" s="230" t="s">
        <v>204</v>
      </c>
      <c r="B62" s="231"/>
      <c r="C62" s="631"/>
      <c r="D62" s="631"/>
      <c r="E62" s="632">
        <f>C62+D62</f>
        <v>0</v>
      </c>
    </row>
  </sheetData>
  <sheetProtection formatCells="0"/>
  <mergeCells count="6">
    <mergeCell ref="A46:E46"/>
    <mergeCell ref="A1:E1"/>
    <mergeCell ref="A2:E2"/>
    <mergeCell ref="B3:D3"/>
    <mergeCell ref="B4:D4"/>
    <mergeCell ref="A8:E8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&amp;L&amp;X16&amp;X Módosította a 9/2017. (VII. 25.) önkormányzati rendelet 3.§ (1) bekezdése. Hatályos 2017. július 27-től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tabSelected="1" zoomScale="130" zoomScaleNormal="130" zoomScaleSheetLayoutView="100" zoomScalePageLayoutView="80" workbookViewId="0">
      <selection sqref="A1:E1"/>
    </sheetView>
  </sheetViews>
  <sheetFormatPr defaultRowHeight="15.75" x14ac:dyDescent="0.25"/>
  <cols>
    <col min="1" max="1" width="9.5" style="333" customWidth="1"/>
    <col min="2" max="2" width="59.6640625" style="333" customWidth="1"/>
    <col min="3" max="3" width="17.33203125" style="334" customWidth="1"/>
    <col min="4" max="5" width="17.33203125" style="360" customWidth="1"/>
    <col min="6" max="6" width="9.33203125" style="360"/>
    <col min="7" max="7" width="15.33203125" style="360" bestFit="1" customWidth="1"/>
    <col min="8" max="16384" width="9.33203125" style="360"/>
  </cols>
  <sheetData>
    <row r="1" spans="1:6" ht="18.75" x14ac:dyDescent="0.25">
      <c r="A1" s="718" t="s">
        <v>657</v>
      </c>
      <c r="B1" s="718"/>
      <c r="C1" s="718"/>
      <c r="D1" s="718"/>
      <c r="E1" s="718"/>
      <c r="F1" s="552"/>
    </row>
    <row r="2" spans="1:6" ht="30.75" customHeight="1" x14ac:dyDescent="0.25">
      <c r="A2" s="719" t="s">
        <v>650</v>
      </c>
      <c r="B2" s="717"/>
      <c r="C2" s="717"/>
      <c r="D2" s="717"/>
      <c r="E2" s="717"/>
      <c r="F2" s="717"/>
    </row>
    <row r="3" spans="1:6" ht="9" customHeight="1" x14ac:dyDescent="0.25"/>
    <row r="4" spans="1:6" ht="15.95" customHeight="1" x14ac:dyDescent="0.25">
      <c r="A4" s="708" t="s">
        <v>16</v>
      </c>
      <c r="B4" s="708"/>
      <c r="C4" s="708"/>
      <c r="D4" s="708"/>
      <c r="E4" s="708"/>
    </row>
    <row r="5" spans="1:6" ht="15.95" customHeight="1" thickBot="1" x14ac:dyDescent="0.3">
      <c r="A5" s="707" t="s">
        <v>152</v>
      </c>
      <c r="B5" s="707"/>
      <c r="C5" s="553"/>
      <c r="E5" s="553" t="s">
        <v>571</v>
      </c>
    </row>
    <row r="6" spans="1:6" x14ac:dyDescent="0.25">
      <c r="A6" s="710" t="s">
        <v>69</v>
      </c>
      <c r="B6" s="712" t="s">
        <v>18</v>
      </c>
      <c r="C6" s="714" t="str">
        <f>+CONCATENATE(LEFT(ÖSSZEFÜGGÉSEK!A5,4)+1,". évi")</f>
        <v>2017. évi</v>
      </c>
      <c r="D6" s="715"/>
      <c r="E6" s="716"/>
    </row>
    <row r="7" spans="1:6" ht="28.5" thickBot="1" x14ac:dyDescent="0.3">
      <c r="A7" s="711"/>
      <c r="B7" s="713"/>
      <c r="C7" s="554" t="s">
        <v>651</v>
      </c>
      <c r="D7" s="555" t="s">
        <v>652</v>
      </c>
      <c r="E7" s="556" t="str">
        <f>+CONCATENATE(LEFT(ÖSSZEFÜGGÉSEK!A5,4)+1,". VII. 25. ",CHAR(10),"Módosítás utáni")</f>
        <v>2017. VII. 25. 
Módosítás utáni</v>
      </c>
    </row>
    <row r="8" spans="1:6" s="361" customFormat="1" ht="12" customHeight="1" thickBot="1" x14ac:dyDescent="0.25">
      <c r="A8" s="356" t="s">
        <v>496</v>
      </c>
      <c r="B8" s="357" t="s">
        <v>497</v>
      </c>
      <c r="C8" s="357" t="s">
        <v>498</v>
      </c>
      <c r="D8" s="357" t="s">
        <v>500</v>
      </c>
      <c r="E8" s="557" t="s">
        <v>653</v>
      </c>
    </row>
    <row r="9" spans="1:6" s="362" customFormat="1" ht="12" customHeight="1" thickBot="1" x14ac:dyDescent="0.25">
      <c r="A9" s="20" t="s">
        <v>19</v>
      </c>
      <c r="B9" s="21" t="s">
        <v>252</v>
      </c>
      <c r="C9" s="347">
        <f>+C10+C11+C12+C13+C14+C15</f>
        <v>206536133</v>
      </c>
      <c r="D9" s="347">
        <f>+D10+D11+D12+D13+D14+D15</f>
        <v>0</v>
      </c>
      <c r="E9" s="249">
        <f>+E10+E11+E12+E13+E14+E15</f>
        <v>206536133</v>
      </c>
    </row>
    <row r="10" spans="1:6" s="362" customFormat="1" ht="12" customHeight="1" x14ac:dyDescent="0.2">
      <c r="A10" s="15" t="s">
        <v>98</v>
      </c>
      <c r="B10" s="363" t="s">
        <v>253</v>
      </c>
      <c r="C10" s="349">
        <v>95128452</v>
      </c>
      <c r="D10" s="349"/>
      <c r="E10" s="358">
        <f>C10+D10</f>
        <v>95128452</v>
      </c>
    </row>
    <row r="11" spans="1:6" s="362" customFormat="1" ht="12" customHeight="1" x14ac:dyDescent="0.2">
      <c r="A11" s="14" t="s">
        <v>99</v>
      </c>
      <c r="B11" s="364" t="s">
        <v>254</v>
      </c>
      <c r="C11" s="348">
        <v>50698816</v>
      </c>
      <c r="D11" s="348"/>
      <c r="E11" s="558">
        <f t="shared" ref="E11:E65" si="0">C11+D11</f>
        <v>50698816</v>
      </c>
    </row>
    <row r="12" spans="1:6" s="362" customFormat="1" ht="12" customHeight="1" x14ac:dyDescent="0.2">
      <c r="A12" s="14" t="s">
        <v>100</v>
      </c>
      <c r="B12" s="364" t="s">
        <v>255</v>
      </c>
      <c r="C12" s="348">
        <v>56591265</v>
      </c>
      <c r="D12" s="348"/>
      <c r="E12" s="558">
        <f t="shared" si="0"/>
        <v>56591265</v>
      </c>
    </row>
    <row r="13" spans="1:6" s="362" customFormat="1" ht="12" customHeight="1" x14ac:dyDescent="0.2">
      <c r="A13" s="14" t="s">
        <v>101</v>
      </c>
      <c r="B13" s="364" t="s">
        <v>256</v>
      </c>
      <c r="C13" s="348">
        <v>4117600</v>
      </c>
      <c r="D13" s="348"/>
      <c r="E13" s="558">
        <f t="shared" si="0"/>
        <v>4117600</v>
      </c>
    </row>
    <row r="14" spans="1:6" s="362" customFormat="1" ht="12" customHeight="1" x14ac:dyDescent="0.2">
      <c r="A14" s="14" t="s">
        <v>148</v>
      </c>
      <c r="B14" s="265" t="s">
        <v>435</v>
      </c>
      <c r="C14" s="348"/>
      <c r="D14" s="348"/>
      <c r="E14" s="558">
        <f t="shared" si="0"/>
        <v>0</v>
      </c>
    </row>
    <row r="15" spans="1:6" s="362" customFormat="1" ht="12" customHeight="1" thickBot="1" x14ac:dyDescent="0.25">
      <c r="A15" s="16" t="s">
        <v>102</v>
      </c>
      <c r="B15" s="266" t="s">
        <v>436</v>
      </c>
      <c r="C15" s="350"/>
      <c r="D15" s="350"/>
      <c r="E15" s="559">
        <f t="shared" si="0"/>
        <v>0</v>
      </c>
    </row>
    <row r="16" spans="1:6" s="362" customFormat="1" ht="12" customHeight="1" thickBot="1" x14ac:dyDescent="0.25">
      <c r="A16" s="20" t="s">
        <v>20</v>
      </c>
      <c r="B16" s="264" t="s">
        <v>257</v>
      </c>
      <c r="C16" s="347">
        <f>+C17+C18+C19+C20+C21</f>
        <v>37338000</v>
      </c>
      <c r="D16" s="347">
        <f>+D17+D18+D19+D20+D21</f>
        <v>-472440</v>
      </c>
      <c r="E16" s="249">
        <f>+E17+E18+E19+E20+E21</f>
        <v>36865560</v>
      </c>
    </row>
    <row r="17" spans="1:5" s="362" customFormat="1" ht="12" customHeight="1" x14ac:dyDescent="0.2">
      <c r="A17" s="15" t="s">
        <v>104</v>
      </c>
      <c r="B17" s="363" t="s">
        <v>258</v>
      </c>
      <c r="C17" s="349"/>
      <c r="D17" s="349"/>
      <c r="E17" s="560">
        <f t="shared" si="0"/>
        <v>0</v>
      </c>
    </row>
    <row r="18" spans="1:5" s="362" customFormat="1" ht="12" customHeight="1" x14ac:dyDescent="0.2">
      <c r="A18" s="14" t="s">
        <v>105</v>
      </c>
      <c r="B18" s="364" t="s">
        <v>259</v>
      </c>
      <c r="C18" s="348"/>
      <c r="D18" s="348"/>
      <c r="E18" s="560">
        <f t="shared" si="0"/>
        <v>0</v>
      </c>
    </row>
    <row r="19" spans="1:5" s="362" customFormat="1" ht="12" customHeight="1" x14ac:dyDescent="0.2">
      <c r="A19" s="14" t="s">
        <v>106</v>
      </c>
      <c r="B19" s="364" t="s">
        <v>427</v>
      </c>
      <c r="C19" s="348"/>
      <c r="D19" s="348"/>
      <c r="E19" s="560">
        <f t="shared" si="0"/>
        <v>0</v>
      </c>
    </row>
    <row r="20" spans="1:5" s="362" customFormat="1" ht="12" customHeight="1" x14ac:dyDescent="0.2">
      <c r="A20" s="14" t="s">
        <v>107</v>
      </c>
      <c r="B20" s="364" t="s">
        <v>428</v>
      </c>
      <c r="C20" s="348"/>
      <c r="D20" s="348"/>
      <c r="E20" s="560">
        <f t="shared" si="0"/>
        <v>0</v>
      </c>
    </row>
    <row r="21" spans="1:5" s="362" customFormat="1" ht="12" customHeight="1" x14ac:dyDescent="0.2">
      <c r="A21" s="14" t="s">
        <v>108</v>
      </c>
      <c r="B21" s="364" t="s">
        <v>260</v>
      </c>
      <c r="C21" s="348">
        <v>37338000</v>
      </c>
      <c r="D21" s="561">
        <v>-472440</v>
      </c>
      <c r="E21" s="560">
        <f t="shared" si="0"/>
        <v>36865560</v>
      </c>
    </row>
    <row r="22" spans="1:5" s="362" customFormat="1" ht="12" customHeight="1" thickBot="1" x14ac:dyDescent="0.25">
      <c r="A22" s="16" t="s">
        <v>117</v>
      </c>
      <c r="B22" s="266" t="s">
        <v>261</v>
      </c>
      <c r="C22" s="350"/>
      <c r="D22" s="350"/>
      <c r="E22" s="560">
        <f t="shared" si="0"/>
        <v>0</v>
      </c>
    </row>
    <row r="23" spans="1:5" s="362" customFormat="1" ht="12" customHeight="1" thickBot="1" x14ac:dyDescent="0.25">
      <c r="A23" s="20" t="s">
        <v>21</v>
      </c>
      <c r="B23" s="21" t="s">
        <v>262</v>
      </c>
      <c r="C23" s="347">
        <f>+C24+C25+C26+C27+C28</f>
        <v>18000000</v>
      </c>
      <c r="D23" s="347">
        <f>+D24+D25+D26+D27+D28</f>
        <v>7000000</v>
      </c>
      <c r="E23" s="249">
        <f>+E24+E25+E26+E27+E28</f>
        <v>25000000</v>
      </c>
    </row>
    <row r="24" spans="1:5" s="362" customFormat="1" ht="12" customHeight="1" x14ac:dyDescent="0.2">
      <c r="A24" s="15" t="s">
        <v>87</v>
      </c>
      <c r="B24" s="363" t="s">
        <v>263</v>
      </c>
      <c r="C24" s="349"/>
      <c r="D24" s="349"/>
      <c r="E24" s="560">
        <f t="shared" si="0"/>
        <v>0</v>
      </c>
    </row>
    <row r="25" spans="1:5" s="362" customFormat="1" ht="12" customHeight="1" x14ac:dyDescent="0.2">
      <c r="A25" s="14" t="s">
        <v>88</v>
      </c>
      <c r="B25" s="364" t="s">
        <v>264</v>
      </c>
      <c r="C25" s="348"/>
      <c r="D25" s="348"/>
      <c r="E25" s="560">
        <f t="shared" si="0"/>
        <v>0</v>
      </c>
    </row>
    <row r="26" spans="1:5" s="362" customFormat="1" ht="12" customHeight="1" x14ac:dyDescent="0.2">
      <c r="A26" s="14" t="s">
        <v>89</v>
      </c>
      <c r="B26" s="364" t="s">
        <v>429</v>
      </c>
      <c r="C26" s="348"/>
      <c r="D26" s="348"/>
      <c r="E26" s="560">
        <f t="shared" si="0"/>
        <v>0</v>
      </c>
    </row>
    <row r="27" spans="1:5" s="362" customFormat="1" ht="12" customHeight="1" x14ac:dyDescent="0.2">
      <c r="A27" s="14" t="s">
        <v>90</v>
      </c>
      <c r="B27" s="364" t="s">
        <v>430</v>
      </c>
      <c r="C27" s="348"/>
      <c r="D27" s="348"/>
      <c r="E27" s="560">
        <f t="shared" si="0"/>
        <v>0</v>
      </c>
    </row>
    <row r="28" spans="1:5" s="362" customFormat="1" ht="12" customHeight="1" x14ac:dyDescent="0.2">
      <c r="A28" s="14" t="s">
        <v>170</v>
      </c>
      <c r="B28" s="364" t="s">
        <v>265</v>
      </c>
      <c r="C28" s="348">
        <v>18000000</v>
      </c>
      <c r="D28" s="561">
        <v>7000000</v>
      </c>
      <c r="E28" s="560">
        <f t="shared" si="0"/>
        <v>25000000</v>
      </c>
    </row>
    <row r="29" spans="1:5" s="362" customFormat="1" ht="12" customHeight="1" thickBot="1" x14ac:dyDescent="0.25">
      <c r="A29" s="16" t="s">
        <v>171</v>
      </c>
      <c r="B29" s="365" t="s">
        <v>266</v>
      </c>
      <c r="C29" s="350"/>
      <c r="D29" s="350">
        <v>7000000</v>
      </c>
      <c r="E29" s="560">
        <f t="shared" si="0"/>
        <v>7000000</v>
      </c>
    </row>
    <row r="30" spans="1:5" s="362" customFormat="1" ht="12" customHeight="1" thickBot="1" x14ac:dyDescent="0.25">
      <c r="A30" s="20" t="s">
        <v>172</v>
      </c>
      <c r="B30" s="21" t="s">
        <v>563</v>
      </c>
      <c r="C30" s="353">
        <f>+C31+C32+C33+C34+C35+C36+C37</f>
        <v>44800000</v>
      </c>
      <c r="D30" s="353">
        <f>+D31+D32+D33+D34+D35+D36+D37</f>
        <v>0</v>
      </c>
      <c r="E30" s="392">
        <f>+E31+E32+E33+E34+E35+E36+E37</f>
        <v>44800000</v>
      </c>
    </row>
    <row r="31" spans="1:5" s="362" customFormat="1" ht="12" customHeight="1" x14ac:dyDescent="0.2">
      <c r="A31" s="15" t="s">
        <v>268</v>
      </c>
      <c r="B31" s="363" t="s">
        <v>557</v>
      </c>
      <c r="C31" s="562"/>
      <c r="D31" s="562"/>
      <c r="E31" s="560">
        <f t="shared" si="0"/>
        <v>0</v>
      </c>
    </row>
    <row r="32" spans="1:5" s="362" customFormat="1" ht="12" customHeight="1" x14ac:dyDescent="0.2">
      <c r="A32" s="14" t="s">
        <v>269</v>
      </c>
      <c r="B32" s="364" t="s">
        <v>558</v>
      </c>
      <c r="C32" s="348"/>
      <c r="D32" s="348"/>
      <c r="E32" s="560">
        <f t="shared" si="0"/>
        <v>0</v>
      </c>
    </row>
    <row r="33" spans="1:5" s="362" customFormat="1" ht="12" customHeight="1" x14ac:dyDescent="0.2">
      <c r="A33" s="14" t="s">
        <v>270</v>
      </c>
      <c r="B33" s="364" t="s">
        <v>559</v>
      </c>
      <c r="C33" s="348">
        <v>33000000</v>
      </c>
      <c r="D33" s="561"/>
      <c r="E33" s="560">
        <f t="shared" si="0"/>
        <v>33000000</v>
      </c>
    </row>
    <row r="34" spans="1:5" s="362" customFormat="1" ht="12" customHeight="1" x14ac:dyDescent="0.2">
      <c r="A34" s="14" t="s">
        <v>271</v>
      </c>
      <c r="B34" s="364" t="s">
        <v>560</v>
      </c>
      <c r="C34" s="348">
        <v>300000</v>
      </c>
      <c r="D34" s="561"/>
      <c r="E34" s="560">
        <f t="shared" si="0"/>
        <v>300000</v>
      </c>
    </row>
    <row r="35" spans="1:5" s="362" customFormat="1" ht="12" customHeight="1" x14ac:dyDescent="0.2">
      <c r="A35" s="14" t="s">
        <v>554</v>
      </c>
      <c r="B35" s="364" t="s">
        <v>272</v>
      </c>
      <c r="C35" s="348">
        <v>11000000</v>
      </c>
      <c r="D35" s="561"/>
      <c r="E35" s="560">
        <f t="shared" si="0"/>
        <v>11000000</v>
      </c>
    </row>
    <row r="36" spans="1:5" s="362" customFormat="1" ht="12" customHeight="1" x14ac:dyDescent="0.2">
      <c r="A36" s="14" t="s">
        <v>555</v>
      </c>
      <c r="B36" s="364" t="s">
        <v>273</v>
      </c>
      <c r="C36" s="348"/>
      <c r="D36" s="561"/>
      <c r="E36" s="560">
        <f t="shared" si="0"/>
        <v>0</v>
      </c>
    </row>
    <row r="37" spans="1:5" s="362" customFormat="1" ht="12" customHeight="1" thickBot="1" x14ac:dyDescent="0.25">
      <c r="A37" s="16" t="s">
        <v>556</v>
      </c>
      <c r="B37" s="365" t="s">
        <v>274</v>
      </c>
      <c r="C37" s="350">
        <v>500000</v>
      </c>
      <c r="D37" s="563"/>
      <c r="E37" s="559">
        <f t="shared" si="0"/>
        <v>500000</v>
      </c>
    </row>
    <row r="38" spans="1:5" s="362" customFormat="1" ht="12" customHeight="1" thickBot="1" x14ac:dyDescent="0.25">
      <c r="A38" s="20" t="s">
        <v>23</v>
      </c>
      <c r="B38" s="21" t="s">
        <v>437</v>
      </c>
      <c r="C38" s="347">
        <f>SUM(C39:C49)</f>
        <v>13025900</v>
      </c>
      <c r="D38" s="347">
        <f>SUM(D39:D49)</f>
        <v>2924175</v>
      </c>
      <c r="E38" s="249">
        <f>SUM(E39:E49)</f>
        <v>15950075</v>
      </c>
    </row>
    <row r="39" spans="1:5" s="362" customFormat="1" ht="12" customHeight="1" x14ac:dyDescent="0.2">
      <c r="A39" s="15" t="s">
        <v>91</v>
      </c>
      <c r="B39" s="363" t="s">
        <v>277</v>
      </c>
      <c r="C39" s="349"/>
      <c r="D39" s="349"/>
      <c r="E39" s="560">
        <f t="shared" si="0"/>
        <v>0</v>
      </c>
    </row>
    <row r="40" spans="1:5" s="362" customFormat="1" ht="12" customHeight="1" x14ac:dyDescent="0.2">
      <c r="A40" s="14" t="s">
        <v>92</v>
      </c>
      <c r="B40" s="364" t="s">
        <v>278</v>
      </c>
      <c r="C40" s="348"/>
      <c r="D40" s="348"/>
      <c r="E40" s="560">
        <f t="shared" si="0"/>
        <v>0</v>
      </c>
    </row>
    <row r="41" spans="1:5" s="362" customFormat="1" ht="12" customHeight="1" x14ac:dyDescent="0.2">
      <c r="A41" s="14" t="s">
        <v>93</v>
      </c>
      <c r="B41" s="364" t="s">
        <v>279</v>
      </c>
      <c r="C41" s="348"/>
      <c r="D41" s="348">
        <v>2302500</v>
      </c>
      <c r="E41" s="560">
        <f t="shared" si="0"/>
        <v>2302500</v>
      </c>
    </row>
    <row r="42" spans="1:5" s="362" customFormat="1" ht="12" customHeight="1" x14ac:dyDescent="0.2">
      <c r="A42" s="14" t="s">
        <v>174</v>
      </c>
      <c r="B42" s="364" t="s">
        <v>280</v>
      </c>
      <c r="C42" s="348">
        <v>1490000</v>
      </c>
      <c r="D42" s="348"/>
      <c r="E42" s="560">
        <f t="shared" si="0"/>
        <v>1490000</v>
      </c>
    </row>
    <row r="43" spans="1:5" s="362" customFormat="1" ht="12" customHeight="1" x14ac:dyDescent="0.2">
      <c r="A43" s="14" t="s">
        <v>175</v>
      </c>
      <c r="B43" s="364" t="s">
        <v>281</v>
      </c>
      <c r="C43" s="348">
        <f>1780000+6750000</f>
        <v>8530000</v>
      </c>
      <c r="D43" s="348"/>
      <c r="E43" s="560">
        <f t="shared" si="0"/>
        <v>8530000</v>
      </c>
    </row>
    <row r="44" spans="1:5" s="362" customFormat="1" ht="12" customHeight="1" x14ac:dyDescent="0.2">
      <c r="A44" s="14" t="s">
        <v>176</v>
      </c>
      <c r="B44" s="364" t="s">
        <v>282</v>
      </c>
      <c r="C44" s="348">
        <f>882900+1823000</f>
        <v>2705900</v>
      </c>
      <c r="D44" s="348">
        <v>621675</v>
      </c>
      <c r="E44" s="560">
        <f t="shared" si="0"/>
        <v>3327575</v>
      </c>
    </row>
    <row r="45" spans="1:5" s="362" customFormat="1" ht="12" customHeight="1" x14ac:dyDescent="0.2">
      <c r="A45" s="14" t="s">
        <v>177</v>
      </c>
      <c r="B45" s="364" t="s">
        <v>283</v>
      </c>
      <c r="C45" s="348"/>
      <c r="D45" s="348"/>
      <c r="E45" s="560">
        <f t="shared" si="0"/>
        <v>0</v>
      </c>
    </row>
    <row r="46" spans="1:5" s="362" customFormat="1" ht="12" customHeight="1" x14ac:dyDescent="0.2">
      <c r="A46" s="14" t="s">
        <v>178</v>
      </c>
      <c r="B46" s="364" t="s">
        <v>562</v>
      </c>
      <c r="C46" s="348">
        <v>300000</v>
      </c>
      <c r="D46" s="348"/>
      <c r="E46" s="560">
        <f t="shared" si="0"/>
        <v>300000</v>
      </c>
    </row>
    <row r="47" spans="1:5" s="362" customFormat="1" ht="12" customHeight="1" x14ac:dyDescent="0.2">
      <c r="A47" s="14" t="s">
        <v>275</v>
      </c>
      <c r="B47" s="364" t="s">
        <v>285</v>
      </c>
      <c r="C47" s="351"/>
      <c r="D47" s="351"/>
      <c r="E47" s="560">
        <f t="shared" si="0"/>
        <v>0</v>
      </c>
    </row>
    <row r="48" spans="1:5" s="362" customFormat="1" ht="12" customHeight="1" x14ac:dyDescent="0.2">
      <c r="A48" s="16" t="s">
        <v>276</v>
      </c>
      <c r="B48" s="365" t="s">
        <v>439</v>
      </c>
      <c r="C48" s="352"/>
      <c r="D48" s="352"/>
      <c r="E48" s="560">
        <f t="shared" si="0"/>
        <v>0</v>
      </c>
    </row>
    <row r="49" spans="1:5" s="362" customFormat="1" ht="12" customHeight="1" thickBot="1" x14ac:dyDescent="0.25">
      <c r="A49" s="16" t="s">
        <v>438</v>
      </c>
      <c r="B49" s="266" t="s">
        <v>286</v>
      </c>
      <c r="C49" s="352"/>
      <c r="D49" s="352"/>
      <c r="E49" s="560">
        <f t="shared" si="0"/>
        <v>0</v>
      </c>
    </row>
    <row r="50" spans="1:5" s="362" customFormat="1" ht="12" customHeight="1" thickBot="1" x14ac:dyDescent="0.25">
      <c r="A50" s="20" t="s">
        <v>24</v>
      </c>
      <c r="B50" s="21" t="s">
        <v>287</v>
      </c>
      <c r="C50" s="347">
        <f>SUM(C51:C55)</f>
        <v>0</v>
      </c>
      <c r="D50" s="347">
        <f>SUM(D51:D55)</f>
        <v>0</v>
      </c>
      <c r="E50" s="249">
        <f>SUM(E51:E55)</f>
        <v>0</v>
      </c>
    </row>
    <row r="51" spans="1:5" s="362" customFormat="1" ht="12" customHeight="1" x14ac:dyDescent="0.2">
      <c r="A51" s="15" t="s">
        <v>94</v>
      </c>
      <c r="B51" s="363" t="s">
        <v>291</v>
      </c>
      <c r="C51" s="405"/>
      <c r="D51" s="405"/>
      <c r="E51" s="564">
        <f t="shared" si="0"/>
        <v>0</v>
      </c>
    </row>
    <row r="52" spans="1:5" s="362" customFormat="1" ht="12" customHeight="1" x14ac:dyDescent="0.2">
      <c r="A52" s="14" t="s">
        <v>95</v>
      </c>
      <c r="B52" s="364" t="s">
        <v>292</v>
      </c>
      <c r="C52" s="351"/>
      <c r="D52" s="351"/>
      <c r="E52" s="564">
        <f t="shared" si="0"/>
        <v>0</v>
      </c>
    </row>
    <row r="53" spans="1:5" s="362" customFormat="1" ht="12" customHeight="1" x14ac:dyDescent="0.2">
      <c r="A53" s="14" t="s">
        <v>288</v>
      </c>
      <c r="B53" s="364" t="s">
        <v>293</v>
      </c>
      <c r="C53" s="351"/>
      <c r="D53" s="351"/>
      <c r="E53" s="564">
        <f t="shared" si="0"/>
        <v>0</v>
      </c>
    </row>
    <row r="54" spans="1:5" s="362" customFormat="1" ht="12" customHeight="1" x14ac:dyDescent="0.2">
      <c r="A54" s="14" t="s">
        <v>289</v>
      </c>
      <c r="B54" s="364" t="s">
        <v>294</v>
      </c>
      <c r="C54" s="351"/>
      <c r="D54" s="351"/>
      <c r="E54" s="564">
        <f t="shared" si="0"/>
        <v>0</v>
      </c>
    </row>
    <row r="55" spans="1:5" s="362" customFormat="1" ht="12" customHeight="1" thickBot="1" x14ac:dyDescent="0.25">
      <c r="A55" s="16" t="s">
        <v>290</v>
      </c>
      <c r="B55" s="266" t="s">
        <v>295</v>
      </c>
      <c r="C55" s="352"/>
      <c r="D55" s="352"/>
      <c r="E55" s="564">
        <f t="shared" si="0"/>
        <v>0</v>
      </c>
    </row>
    <row r="56" spans="1:5" s="362" customFormat="1" ht="12" customHeight="1" thickBot="1" x14ac:dyDescent="0.25">
      <c r="A56" s="20" t="s">
        <v>179</v>
      </c>
      <c r="B56" s="21" t="s">
        <v>296</v>
      </c>
      <c r="C56" s="347">
        <f>SUM(C57:C59)</f>
        <v>0</v>
      </c>
      <c r="D56" s="347">
        <f>SUM(D57:D59)</f>
        <v>0</v>
      </c>
      <c r="E56" s="249">
        <f>SUM(E57:E59)</f>
        <v>0</v>
      </c>
    </row>
    <row r="57" spans="1:5" s="362" customFormat="1" ht="12" customHeight="1" x14ac:dyDescent="0.2">
      <c r="A57" s="15" t="s">
        <v>96</v>
      </c>
      <c r="B57" s="363" t="s">
        <v>297</v>
      </c>
      <c r="C57" s="349"/>
      <c r="D57" s="349"/>
      <c r="E57" s="560">
        <f t="shared" si="0"/>
        <v>0</v>
      </c>
    </row>
    <row r="58" spans="1:5" s="362" customFormat="1" ht="12" customHeight="1" x14ac:dyDescent="0.2">
      <c r="A58" s="14" t="s">
        <v>97</v>
      </c>
      <c r="B58" s="364" t="s">
        <v>431</v>
      </c>
      <c r="C58" s="348"/>
      <c r="D58" s="348"/>
      <c r="E58" s="560">
        <f t="shared" si="0"/>
        <v>0</v>
      </c>
    </row>
    <row r="59" spans="1:5" s="362" customFormat="1" ht="12" customHeight="1" x14ac:dyDescent="0.2">
      <c r="A59" s="14" t="s">
        <v>300</v>
      </c>
      <c r="B59" s="364" t="s">
        <v>298</v>
      </c>
      <c r="C59" s="348"/>
      <c r="D59" s="348"/>
      <c r="E59" s="560">
        <f t="shared" si="0"/>
        <v>0</v>
      </c>
    </row>
    <row r="60" spans="1:5" s="362" customFormat="1" ht="12" customHeight="1" thickBot="1" x14ac:dyDescent="0.25">
      <c r="A60" s="16" t="s">
        <v>301</v>
      </c>
      <c r="B60" s="266" t="s">
        <v>299</v>
      </c>
      <c r="C60" s="350"/>
      <c r="D60" s="350"/>
      <c r="E60" s="560">
        <f t="shared" si="0"/>
        <v>0</v>
      </c>
    </row>
    <row r="61" spans="1:5" s="362" customFormat="1" ht="12" customHeight="1" thickBot="1" x14ac:dyDescent="0.25">
      <c r="A61" s="20" t="s">
        <v>26</v>
      </c>
      <c r="B61" s="264" t="s">
        <v>302</v>
      </c>
      <c r="C61" s="347">
        <f>SUM(C62:C64)</f>
        <v>0</v>
      </c>
      <c r="D61" s="347">
        <f>SUM(D62:D64)</f>
        <v>145062310</v>
      </c>
      <c r="E61" s="249">
        <f>SUM(E62:E64)</f>
        <v>145062310</v>
      </c>
    </row>
    <row r="62" spans="1:5" s="362" customFormat="1" ht="12" customHeight="1" x14ac:dyDescent="0.2">
      <c r="A62" s="15" t="s">
        <v>180</v>
      </c>
      <c r="B62" s="363" t="s">
        <v>304</v>
      </c>
      <c r="C62" s="351"/>
      <c r="D62" s="351"/>
      <c r="E62" s="565">
        <f t="shared" si="0"/>
        <v>0</v>
      </c>
    </row>
    <row r="63" spans="1:5" s="362" customFormat="1" ht="12" customHeight="1" x14ac:dyDescent="0.2">
      <c r="A63" s="14" t="s">
        <v>181</v>
      </c>
      <c r="B63" s="364" t="s">
        <v>432</v>
      </c>
      <c r="C63" s="351"/>
      <c r="D63" s="351"/>
      <c r="E63" s="565">
        <f t="shared" si="0"/>
        <v>0</v>
      </c>
    </row>
    <row r="64" spans="1:5" s="362" customFormat="1" ht="12" customHeight="1" x14ac:dyDescent="0.2">
      <c r="A64" s="14" t="s">
        <v>230</v>
      </c>
      <c r="B64" s="364" t="s">
        <v>305</v>
      </c>
      <c r="C64" s="351"/>
      <c r="D64" s="351">
        <v>145062310</v>
      </c>
      <c r="E64" s="565">
        <f t="shared" si="0"/>
        <v>145062310</v>
      </c>
    </row>
    <row r="65" spans="1:5" s="362" customFormat="1" ht="12" customHeight="1" thickBot="1" x14ac:dyDescent="0.25">
      <c r="A65" s="16" t="s">
        <v>303</v>
      </c>
      <c r="B65" s="266" t="s">
        <v>306</v>
      </c>
      <c r="C65" s="351"/>
      <c r="D65" s="351">
        <v>145062310</v>
      </c>
      <c r="E65" s="565">
        <f t="shared" si="0"/>
        <v>145062310</v>
      </c>
    </row>
    <row r="66" spans="1:5" s="362" customFormat="1" ht="12" customHeight="1" thickBot="1" x14ac:dyDescent="0.25">
      <c r="A66" s="433" t="s">
        <v>479</v>
      </c>
      <c r="B66" s="21" t="s">
        <v>307</v>
      </c>
      <c r="C66" s="353">
        <f>+C9+C16+C23+C30+C38+C50+C56+C61</f>
        <v>319700033</v>
      </c>
      <c r="D66" s="353">
        <f>+D9+D16+D23+D30+D38+D50+D56+D61</f>
        <v>154514045</v>
      </c>
      <c r="E66" s="392">
        <f>+E9+E16+E23+E30+E38+E50+E56+E61</f>
        <v>474214078</v>
      </c>
    </row>
    <row r="67" spans="1:5" s="362" customFormat="1" ht="12" customHeight="1" thickBot="1" x14ac:dyDescent="0.25">
      <c r="A67" s="406" t="s">
        <v>308</v>
      </c>
      <c r="B67" s="264" t="s">
        <v>309</v>
      </c>
      <c r="C67" s="347">
        <f>SUM(C68:C70)</f>
        <v>0</v>
      </c>
      <c r="D67" s="347">
        <f>SUM(D68:D70)</f>
        <v>0</v>
      </c>
      <c r="E67" s="249">
        <f>SUM(E68:E70)</f>
        <v>0</v>
      </c>
    </row>
    <row r="68" spans="1:5" s="362" customFormat="1" ht="12" customHeight="1" x14ac:dyDescent="0.2">
      <c r="A68" s="15" t="s">
        <v>340</v>
      </c>
      <c r="B68" s="363" t="s">
        <v>310</v>
      </c>
      <c r="C68" s="351"/>
      <c r="D68" s="351"/>
      <c r="E68" s="565">
        <f t="shared" ref="E68:E89" si="1">C68+D68</f>
        <v>0</v>
      </c>
    </row>
    <row r="69" spans="1:5" s="362" customFormat="1" ht="12" customHeight="1" x14ac:dyDescent="0.2">
      <c r="A69" s="14" t="s">
        <v>349</v>
      </c>
      <c r="B69" s="364" t="s">
        <v>311</v>
      </c>
      <c r="C69" s="351"/>
      <c r="D69" s="566"/>
      <c r="E69" s="565">
        <f t="shared" si="1"/>
        <v>0</v>
      </c>
    </row>
    <row r="70" spans="1:5" s="362" customFormat="1" ht="12" customHeight="1" thickBot="1" x14ac:dyDescent="0.25">
      <c r="A70" s="16" t="s">
        <v>350</v>
      </c>
      <c r="B70" s="429" t="s">
        <v>464</v>
      </c>
      <c r="C70" s="351"/>
      <c r="D70" s="351"/>
      <c r="E70" s="565">
        <f t="shared" si="1"/>
        <v>0</v>
      </c>
    </row>
    <row r="71" spans="1:5" s="362" customFormat="1" ht="12" customHeight="1" thickBot="1" x14ac:dyDescent="0.25">
      <c r="A71" s="406" t="s">
        <v>313</v>
      </c>
      <c r="B71" s="264" t="s">
        <v>314</v>
      </c>
      <c r="C71" s="347">
        <f>SUM(C72:C75)</f>
        <v>0</v>
      </c>
      <c r="D71" s="347">
        <f>SUM(D72:D75)</f>
        <v>0</v>
      </c>
      <c r="E71" s="249">
        <f>SUM(E72:E75)</f>
        <v>0</v>
      </c>
    </row>
    <row r="72" spans="1:5" s="362" customFormat="1" ht="12" customHeight="1" x14ac:dyDescent="0.2">
      <c r="A72" s="15" t="s">
        <v>149</v>
      </c>
      <c r="B72" s="363" t="s">
        <v>315</v>
      </c>
      <c r="C72" s="351"/>
      <c r="D72" s="351"/>
      <c r="E72" s="565">
        <f t="shared" si="1"/>
        <v>0</v>
      </c>
    </row>
    <row r="73" spans="1:5" s="362" customFormat="1" ht="12" customHeight="1" x14ac:dyDescent="0.2">
      <c r="A73" s="14" t="s">
        <v>150</v>
      </c>
      <c r="B73" s="364" t="s">
        <v>316</v>
      </c>
      <c r="C73" s="351"/>
      <c r="D73" s="351"/>
      <c r="E73" s="565">
        <f t="shared" si="1"/>
        <v>0</v>
      </c>
    </row>
    <row r="74" spans="1:5" s="362" customFormat="1" ht="12" customHeight="1" x14ac:dyDescent="0.2">
      <c r="A74" s="14" t="s">
        <v>341</v>
      </c>
      <c r="B74" s="364" t="s">
        <v>317</v>
      </c>
      <c r="C74" s="351"/>
      <c r="D74" s="351"/>
      <c r="E74" s="565">
        <f t="shared" si="1"/>
        <v>0</v>
      </c>
    </row>
    <row r="75" spans="1:5" s="362" customFormat="1" ht="12" customHeight="1" thickBot="1" x14ac:dyDescent="0.25">
      <c r="A75" s="16" t="s">
        <v>342</v>
      </c>
      <c r="B75" s="266" t="s">
        <v>318</v>
      </c>
      <c r="C75" s="351"/>
      <c r="D75" s="351"/>
      <c r="E75" s="565">
        <f t="shared" si="1"/>
        <v>0</v>
      </c>
    </row>
    <row r="76" spans="1:5" s="362" customFormat="1" ht="12" customHeight="1" thickBot="1" x14ac:dyDescent="0.25">
      <c r="A76" s="406" t="s">
        <v>319</v>
      </c>
      <c r="B76" s="264" t="s">
        <v>320</v>
      </c>
      <c r="C76" s="347">
        <f>SUM(C77:C78)</f>
        <v>6375995</v>
      </c>
      <c r="D76" s="347">
        <f>SUM(D77:D78)</f>
        <v>30657300</v>
      </c>
      <c r="E76" s="249">
        <f>SUM(E77:E78)</f>
        <v>37033295</v>
      </c>
    </row>
    <row r="77" spans="1:5" s="362" customFormat="1" ht="12" customHeight="1" x14ac:dyDescent="0.2">
      <c r="A77" s="15" t="s">
        <v>343</v>
      </c>
      <c r="B77" s="363" t="s">
        <v>321</v>
      </c>
      <c r="C77" s="351">
        <v>6375995</v>
      </c>
      <c r="D77" s="351">
        <v>30657300</v>
      </c>
      <c r="E77" s="565">
        <f t="shared" si="1"/>
        <v>37033295</v>
      </c>
    </row>
    <row r="78" spans="1:5" s="362" customFormat="1" ht="12" customHeight="1" thickBot="1" x14ac:dyDescent="0.25">
      <c r="A78" s="16" t="s">
        <v>344</v>
      </c>
      <c r="B78" s="266" t="s">
        <v>322</v>
      </c>
      <c r="C78" s="351"/>
      <c r="D78" s="351"/>
      <c r="E78" s="565">
        <f t="shared" si="1"/>
        <v>0</v>
      </c>
    </row>
    <row r="79" spans="1:5" s="362" customFormat="1" ht="12" customHeight="1" thickBot="1" x14ac:dyDescent="0.25">
      <c r="A79" s="406" t="s">
        <v>323</v>
      </c>
      <c r="B79" s="264" t="s">
        <v>324</v>
      </c>
      <c r="C79" s="347">
        <f>SUM(C80:C82)</f>
        <v>186684305</v>
      </c>
      <c r="D79" s="347">
        <f>SUM(D80:D82)</f>
        <v>7607903</v>
      </c>
      <c r="E79" s="249">
        <f>SUM(E80:E82)</f>
        <v>194292208</v>
      </c>
    </row>
    <row r="80" spans="1:5" s="362" customFormat="1" ht="12" customHeight="1" x14ac:dyDescent="0.2">
      <c r="A80" s="15" t="s">
        <v>345</v>
      </c>
      <c r="B80" s="363" t="s">
        <v>325</v>
      </c>
      <c r="C80" s="351"/>
      <c r="D80" s="351">
        <v>7607903</v>
      </c>
      <c r="E80" s="565">
        <f t="shared" si="1"/>
        <v>7607903</v>
      </c>
    </row>
    <row r="81" spans="1:5" s="362" customFormat="1" ht="12" customHeight="1" x14ac:dyDescent="0.2">
      <c r="A81" s="14" t="s">
        <v>346</v>
      </c>
      <c r="B81" s="364" t="s">
        <v>326</v>
      </c>
      <c r="C81" s="351"/>
      <c r="D81" s="351"/>
      <c r="E81" s="565">
        <f t="shared" si="1"/>
        <v>0</v>
      </c>
    </row>
    <row r="82" spans="1:5" s="362" customFormat="1" ht="12" customHeight="1" thickBot="1" x14ac:dyDescent="0.25">
      <c r="A82" s="16" t="s">
        <v>347</v>
      </c>
      <c r="B82" s="266" t="s">
        <v>327</v>
      </c>
      <c r="C82" s="352">
        <v>186684305</v>
      </c>
      <c r="D82" s="352"/>
      <c r="E82" s="567">
        <f t="shared" si="1"/>
        <v>186684305</v>
      </c>
    </row>
    <row r="83" spans="1:5" s="362" customFormat="1" ht="12" customHeight="1" thickBot="1" x14ac:dyDescent="0.25">
      <c r="A83" s="406" t="s">
        <v>328</v>
      </c>
      <c r="B83" s="264" t="s">
        <v>348</v>
      </c>
      <c r="C83" s="347">
        <f>SUM(C84:C87)</f>
        <v>0</v>
      </c>
      <c r="D83" s="347">
        <f>SUM(D84:D87)</f>
        <v>0</v>
      </c>
      <c r="E83" s="249">
        <f>SUM(E84:E87)</f>
        <v>0</v>
      </c>
    </row>
    <row r="84" spans="1:5" s="362" customFormat="1" ht="12" customHeight="1" x14ac:dyDescent="0.2">
      <c r="A84" s="367" t="s">
        <v>329</v>
      </c>
      <c r="B84" s="363" t="s">
        <v>330</v>
      </c>
      <c r="C84" s="351"/>
      <c r="D84" s="351"/>
      <c r="E84" s="565">
        <f t="shared" si="1"/>
        <v>0</v>
      </c>
    </row>
    <row r="85" spans="1:5" s="362" customFormat="1" ht="12" customHeight="1" x14ac:dyDescent="0.2">
      <c r="A85" s="368" t="s">
        <v>331</v>
      </c>
      <c r="B85" s="364" t="s">
        <v>332</v>
      </c>
      <c r="C85" s="351"/>
      <c r="D85" s="351"/>
      <c r="E85" s="565">
        <f t="shared" si="1"/>
        <v>0</v>
      </c>
    </row>
    <row r="86" spans="1:5" s="362" customFormat="1" ht="12" customHeight="1" x14ac:dyDescent="0.2">
      <c r="A86" s="368" t="s">
        <v>333</v>
      </c>
      <c r="B86" s="364" t="s">
        <v>334</v>
      </c>
      <c r="C86" s="351"/>
      <c r="D86" s="351"/>
      <c r="E86" s="565">
        <f t="shared" si="1"/>
        <v>0</v>
      </c>
    </row>
    <row r="87" spans="1:5" s="362" customFormat="1" ht="12" customHeight="1" thickBot="1" x14ac:dyDescent="0.25">
      <c r="A87" s="369" t="s">
        <v>335</v>
      </c>
      <c r="B87" s="266" t="s">
        <v>336</v>
      </c>
      <c r="C87" s="351"/>
      <c r="D87" s="351"/>
      <c r="E87" s="565">
        <f t="shared" si="1"/>
        <v>0</v>
      </c>
    </row>
    <row r="88" spans="1:5" s="362" customFormat="1" ht="12" customHeight="1" thickBot="1" x14ac:dyDescent="0.25">
      <c r="A88" s="406" t="s">
        <v>337</v>
      </c>
      <c r="B88" s="264" t="s">
        <v>478</v>
      </c>
      <c r="C88" s="408"/>
      <c r="D88" s="408"/>
      <c r="E88" s="249">
        <f t="shared" si="1"/>
        <v>0</v>
      </c>
    </row>
    <row r="89" spans="1:5" s="362" customFormat="1" ht="13.5" customHeight="1" thickBot="1" x14ac:dyDescent="0.25">
      <c r="A89" s="406" t="s">
        <v>339</v>
      </c>
      <c r="B89" s="264" t="s">
        <v>338</v>
      </c>
      <c r="C89" s="408"/>
      <c r="D89" s="408"/>
      <c r="E89" s="249">
        <f t="shared" si="1"/>
        <v>0</v>
      </c>
    </row>
    <row r="90" spans="1:5" s="362" customFormat="1" ht="15.75" customHeight="1" thickBot="1" x14ac:dyDescent="0.25">
      <c r="A90" s="406" t="s">
        <v>351</v>
      </c>
      <c r="B90" s="370" t="s">
        <v>481</v>
      </c>
      <c r="C90" s="353">
        <f>+C67+C71+C76+C79+C83+C89+C88</f>
        <v>193060300</v>
      </c>
      <c r="D90" s="353">
        <f>+D67+D71+D76+D79+D83+D89+D88</f>
        <v>38265203</v>
      </c>
      <c r="E90" s="392">
        <f>+E67+E71+E76+E79+E83+E89+E88</f>
        <v>231325503</v>
      </c>
    </row>
    <row r="91" spans="1:5" s="362" customFormat="1" ht="25.5" customHeight="1" thickBot="1" x14ac:dyDescent="0.25">
      <c r="A91" s="407" t="s">
        <v>480</v>
      </c>
      <c r="B91" s="371" t="s">
        <v>482</v>
      </c>
      <c r="C91" s="353">
        <f>+C66+C90</f>
        <v>512760333</v>
      </c>
      <c r="D91" s="353">
        <f>+D66+D90</f>
        <v>192779248</v>
      </c>
      <c r="E91" s="392">
        <f>+E66+E90</f>
        <v>705539581</v>
      </c>
    </row>
    <row r="92" spans="1:5" s="362" customFormat="1" ht="30.75" customHeight="1" x14ac:dyDescent="0.2">
      <c r="A92" s="5"/>
      <c r="B92" s="6"/>
      <c r="C92" s="274"/>
    </row>
    <row r="93" spans="1:5" ht="16.5" customHeight="1" x14ac:dyDescent="0.25">
      <c r="A93" s="708" t="s">
        <v>48</v>
      </c>
      <c r="B93" s="708"/>
      <c r="C93" s="708"/>
      <c r="D93" s="708"/>
      <c r="E93" s="708"/>
    </row>
    <row r="94" spans="1:5" s="372" customFormat="1" ht="16.5" customHeight="1" thickBot="1" x14ac:dyDescent="0.3">
      <c r="A94" s="709" t="s">
        <v>153</v>
      </c>
      <c r="B94" s="709"/>
      <c r="C94" s="124"/>
      <c r="E94" s="124" t="str">
        <f>E5</f>
        <v>Forintban!</v>
      </c>
    </row>
    <row r="95" spans="1:5" x14ac:dyDescent="0.25">
      <c r="A95" s="710" t="s">
        <v>69</v>
      </c>
      <c r="B95" s="712" t="s">
        <v>654</v>
      </c>
      <c r="C95" s="714" t="str">
        <f>+CONCATENATE(LEFT([1]ÖSSZEFÜGGÉSEK!A6,4),". évi")</f>
        <v>2017. évi</v>
      </c>
      <c r="D95" s="715"/>
      <c r="E95" s="716"/>
    </row>
    <row r="96" spans="1:5" ht="24.75" thickBot="1" x14ac:dyDescent="0.3">
      <c r="A96" s="711"/>
      <c r="B96" s="713"/>
      <c r="C96" s="554" t="s">
        <v>651</v>
      </c>
      <c r="D96" s="555" t="s">
        <v>655</v>
      </c>
      <c r="E96" s="556" t="str">
        <f>+CONCATENATE(LEFT([1]ÖSSZEFÜGGÉSEK!A6,4),". VII. 25.",CHAR(10),"Módosítás utáni")</f>
        <v>2017. VII. 25.
Módosítás utáni</v>
      </c>
    </row>
    <row r="97" spans="1:7" s="361" customFormat="1" ht="12" customHeight="1" thickBot="1" x14ac:dyDescent="0.25">
      <c r="A97" s="32" t="s">
        <v>496</v>
      </c>
      <c r="B97" s="33" t="s">
        <v>497</v>
      </c>
      <c r="C97" s="33" t="s">
        <v>498</v>
      </c>
      <c r="D97" s="33" t="s">
        <v>500</v>
      </c>
      <c r="E97" s="568" t="s">
        <v>653</v>
      </c>
    </row>
    <row r="98" spans="1:7" ht="12" customHeight="1" thickBot="1" x14ac:dyDescent="0.3">
      <c r="A98" s="20" t="s">
        <v>19</v>
      </c>
      <c r="B98" s="27" t="s">
        <v>440</v>
      </c>
      <c r="C98" s="347">
        <f>C99+C100+C101+C102+C103+C116</f>
        <v>486766191</v>
      </c>
      <c r="D98" s="347">
        <f>D99+D100+D101+D102+D103+D116</f>
        <v>-182983160</v>
      </c>
      <c r="E98" s="249">
        <f>E99+E100+E101+E102+E103+E116</f>
        <v>303783031</v>
      </c>
    </row>
    <row r="99" spans="1:7" ht="12" customHeight="1" x14ac:dyDescent="0.25">
      <c r="A99" s="15" t="s">
        <v>98</v>
      </c>
      <c r="B99" s="9" t="s">
        <v>50</v>
      </c>
      <c r="C99" s="349">
        <v>144627678</v>
      </c>
      <c r="D99" s="349">
        <v>2321177</v>
      </c>
      <c r="E99" s="562">
        <f t="shared" ref="E99:E132" si="2">C99+D99</f>
        <v>146948855</v>
      </c>
    </row>
    <row r="100" spans="1:7" ht="12" customHeight="1" x14ac:dyDescent="0.25">
      <c r="A100" s="14" t="s">
        <v>99</v>
      </c>
      <c r="B100" s="8" t="s">
        <v>182</v>
      </c>
      <c r="C100" s="348">
        <v>29842229</v>
      </c>
      <c r="D100" s="348">
        <v>450383</v>
      </c>
      <c r="E100" s="569">
        <f t="shared" si="2"/>
        <v>30292612</v>
      </c>
    </row>
    <row r="101" spans="1:7" ht="12" customHeight="1" x14ac:dyDescent="0.25">
      <c r="A101" s="14" t="s">
        <v>100</v>
      </c>
      <c r="B101" s="8" t="s">
        <v>140</v>
      </c>
      <c r="C101" s="348">
        <v>82275932</v>
      </c>
      <c r="D101" s="348">
        <v>2329585</v>
      </c>
      <c r="E101" s="569">
        <f t="shared" si="2"/>
        <v>84605517</v>
      </c>
    </row>
    <row r="102" spans="1:7" ht="12" customHeight="1" x14ac:dyDescent="0.25">
      <c r="A102" s="14" t="s">
        <v>101</v>
      </c>
      <c r="B102" s="11" t="s">
        <v>183</v>
      </c>
      <c r="C102" s="348">
        <v>9500000</v>
      </c>
      <c r="D102" s="348"/>
      <c r="E102" s="569">
        <f t="shared" si="2"/>
        <v>9500000</v>
      </c>
    </row>
    <row r="103" spans="1:7" ht="12" customHeight="1" x14ac:dyDescent="0.25">
      <c r="A103" s="14" t="s">
        <v>112</v>
      </c>
      <c r="B103" s="19" t="s">
        <v>184</v>
      </c>
      <c r="C103" s="348">
        <v>22636047</v>
      </c>
      <c r="D103" s="348">
        <v>3800000</v>
      </c>
      <c r="E103" s="569">
        <f t="shared" si="2"/>
        <v>26436047</v>
      </c>
      <c r="G103" s="570"/>
    </row>
    <row r="104" spans="1:7" ht="12" customHeight="1" x14ac:dyDescent="0.25">
      <c r="A104" s="14" t="s">
        <v>102</v>
      </c>
      <c r="B104" s="8" t="s">
        <v>445</v>
      </c>
      <c r="C104" s="348"/>
      <c r="D104" s="348"/>
      <c r="E104" s="569">
        <f t="shared" si="2"/>
        <v>0</v>
      </c>
    </row>
    <row r="105" spans="1:7" ht="12" customHeight="1" x14ac:dyDescent="0.25">
      <c r="A105" s="14" t="s">
        <v>103</v>
      </c>
      <c r="B105" s="129" t="s">
        <v>444</v>
      </c>
      <c r="C105" s="348"/>
      <c r="D105" s="348"/>
      <c r="E105" s="569">
        <f t="shared" si="2"/>
        <v>0</v>
      </c>
    </row>
    <row r="106" spans="1:7" ht="12" customHeight="1" x14ac:dyDescent="0.25">
      <c r="A106" s="14" t="s">
        <v>113</v>
      </c>
      <c r="B106" s="129" t="s">
        <v>443</v>
      </c>
      <c r="C106" s="348"/>
      <c r="D106" s="348"/>
      <c r="E106" s="569">
        <f t="shared" si="2"/>
        <v>0</v>
      </c>
    </row>
    <row r="107" spans="1:7" ht="12" customHeight="1" x14ac:dyDescent="0.25">
      <c r="A107" s="14" t="s">
        <v>114</v>
      </c>
      <c r="B107" s="127" t="s">
        <v>354</v>
      </c>
      <c r="C107" s="348"/>
      <c r="D107" s="348"/>
      <c r="E107" s="569">
        <f t="shared" si="2"/>
        <v>0</v>
      </c>
    </row>
    <row r="108" spans="1:7" ht="12" customHeight="1" x14ac:dyDescent="0.25">
      <c r="A108" s="14" t="s">
        <v>115</v>
      </c>
      <c r="B108" s="128" t="s">
        <v>355</v>
      </c>
      <c r="C108" s="348"/>
      <c r="D108" s="348"/>
      <c r="E108" s="569">
        <f t="shared" si="2"/>
        <v>0</v>
      </c>
    </row>
    <row r="109" spans="1:7" ht="12" customHeight="1" x14ac:dyDescent="0.25">
      <c r="A109" s="14" t="s">
        <v>116</v>
      </c>
      <c r="B109" s="128" t="s">
        <v>356</v>
      </c>
      <c r="C109" s="348"/>
      <c r="D109" s="348"/>
      <c r="E109" s="569">
        <f t="shared" si="2"/>
        <v>0</v>
      </c>
    </row>
    <row r="110" spans="1:7" ht="12" customHeight="1" x14ac:dyDescent="0.25">
      <c r="A110" s="14" t="s">
        <v>118</v>
      </c>
      <c r="B110" s="127" t="s">
        <v>357</v>
      </c>
      <c r="C110" s="348"/>
      <c r="D110" s="348"/>
      <c r="E110" s="569">
        <f t="shared" si="2"/>
        <v>0</v>
      </c>
    </row>
    <row r="111" spans="1:7" ht="12" customHeight="1" x14ac:dyDescent="0.25">
      <c r="A111" s="14" t="s">
        <v>185</v>
      </c>
      <c r="B111" s="127" t="s">
        <v>358</v>
      </c>
      <c r="C111" s="348"/>
      <c r="D111" s="348"/>
      <c r="E111" s="569">
        <f t="shared" si="2"/>
        <v>0</v>
      </c>
    </row>
    <row r="112" spans="1:7" ht="12" customHeight="1" x14ac:dyDescent="0.25">
      <c r="A112" s="14" t="s">
        <v>352</v>
      </c>
      <c r="B112" s="128" t="s">
        <v>359</v>
      </c>
      <c r="C112" s="348"/>
      <c r="D112" s="348"/>
      <c r="E112" s="569">
        <f t="shared" si="2"/>
        <v>0</v>
      </c>
    </row>
    <row r="113" spans="1:7" ht="12" customHeight="1" x14ac:dyDescent="0.25">
      <c r="A113" s="13" t="s">
        <v>353</v>
      </c>
      <c r="B113" s="129" t="s">
        <v>360</v>
      </c>
      <c r="C113" s="348"/>
      <c r="D113" s="348"/>
      <c r="E113" s="569">
        <f t="shared" si="2"/>
        <v>0</v>
      </c>
    </row>
    <row r="114" spans="1:7" ht="12" customHeight="1" x14ac:dyDescent="0.25">
      <c r="A114" s="14" t="s">
        <v>441</v>
      </c>
      <c r="B114" s="129" t="s">
        <v>361</v>
      </c>
      <c r="C114" s="348"/>
      <c r="D114" s="348"/>
      <c r="E114" s="569">
        <f t="shared" si="2"/>
        <v>0</v>
      </c>
    </row>
    <row r="115" spans="1:7" ht="12" customHeight="1" x14ac:dyDescent="0.25">
      <c r="A115" s="16" t="s">
        <v>442</v>
      </c>
      <c r="B115" s="129" t="s">
        <v>362</v>
      </c>
      <c r="C115" s="348">
        <v>22636047</v>
      </c>
      <c r="D115" s="348">
        <v>3800000</v>
      </c>
      <c r="E115" s="569">
        <f t="shared" si="2"/>
        <v>26436047</v>
      </c>
    </row>
    <row r="116" spans="1:7" ht="12" customHeight="1" x14ac:dyDescent="0.25">
      <c r="A116" s="14" t="s">
        <v>446</v>
      </c>
      <c r="B116" s="11" t="s">
        <v>51</v>
      </c>
      <c r="C116" s="348">
        <f>SUM(C117:C118)</f>
        <v>197884305</v>
      </c>
      <c r="D116" s="348">
        <f>SUM(D117:D118)</f>
        <v>-191884305</v>
      </c>
      <c r="E116" s="569">
        <f t="shared" si="2"/>
        <v>6000000</v>
      </c>
    </row>
    <row r="117" spans="1:7" ht="12" customHeight="1" x14ac:dyDescent="0.25">
      <c r="A117" s="14" t="s">
        <v>447</v>
      </c>
      <c r="B117" s="8" t="s">
        <v>449</v>
      </c>
      <c r="C117" s="348">
        <v>10000000</v>
      </c>
      <c r="D117" s="348">
        <v>-4000000</v>
      </c>
      <c r="E117" s="569">
        <f t="shared" si="2"/>
        <v>6000000</v>
      </c>
    </row>
    <row r="118" spans="1:7" ht="12" customHeight="1" thickBot="1" x14ac:dyDescent="0.3">
      <c r="A118" s="16" t="s">
        <v>448</v>
      </c>
      <c r="B118" s="571" t="s">
        <v>450</v>
      </c>
      <c r="C118" s="350">
        <v>187884305</v>
      </c>
      <c r="D118" s="350">
        <v>-187884305</v>
      </c>
      <c r="E118" s="572">
        <f t="shared" si="2"/>
        <v>0</v>
      </c>
    </row>
    <row r="119" spans="1:7" ht="12" customHeight="1" thickBot="1" x14ac:dyDescent="0.3">
      <c r="A119" s="20" t="s">
        <v>20</v>
      </c>
      <c r="B119" s="27" t="s">
        <v>363</v>
      </c>
      <c r="C119" s="347">
        <f>+C120+C122+C124</f>
        <v>25994142</v>
      </c>
      <c r="D119" s="347">
        <f>+D120+D122+D124</f>
        <v>368154505</v>
      </c>
      <c r="E119" s="249">
        <f>+E120+E122+E124</f>
        <v>394148647</v>
      </c>
    </row>
    <row r="120" spans="1:7" ht="12" customHeight="1" x14ac:dyDescent="0.25">
      <c r="A120" s="15" t="s">
        <v>104</v>
      </c>
      <c r="B120" s="9" t="s">
        <v>229</v>
      </c>
      <c r="C120" s="349">
        <v>4399446</v>
      </c>
      <c r="D120" s="349">
        <v>128606102</v>
      </c>
      <c r="E120" s="560">
        <f t="shared" si="2"/>
        <v>133005548</v>
      </c>
      <c r="G120" s="570"/>
    </row>
    <row r="121" spans="1:7" ht="12" customHeight="1" x14ac:dyDescent="0.25">
      <c r="A121" s="15" t="s">
        <v>105</v>
      </c>
      <c r="B121" s="12" t="s">
        <v>367</v>
      </c>
      <c r="C121" s="348"/>
      <c r="D121" s="348">
        <v>4000000</v>
      </c>
      <c r="E121" s="560">
        <f t="shared" si="2"/>
        <v>4000000</v>
      </c>
    </row>
    <row r="122" spans="1:7" ht="12" customHeight="1" x14ac:dyDescent="0.25">
      <c r="A122" s="15" t="s">
        <v>106</v>
      </c>
      <c r="B122" s="12" t="s">
        <v>186</v>
      </c>
      <c r="C122" s="348">
        <v>21594696</v>
      </c>
      <c r="D122" s="348">
        <v>22285887</v>
      </c>
      <c r="E122" s="573">
        <f t="shared" si="2"/>
        <v>43880583</v>
      </c>
    </row>
    <row r="123" spans="1:7" ht="12" customHeight="1" x14ac:dyDescent="0.25">
      <c r="A123" s="15" t="s">
        <v>107</v>
      </c>
      <c r="B123" s="12" t="s">
        <v>368</v>
      </c>
      <c r="C123" s="348"/>
      <c r="D123" s="348"/>
      <c r="E123" s="573">
        <f t="shared" si="2"/>
        <v>0</v>
      </c>
    </row>
    <row r="124" spans="1:7" ht="12" customHeight="1" x14ac:dyDescent="0.25">
      <c r="A124" s="15" t="s">
        <v>108</v>
      </c>
      <c r="B124" s="266" t="s">
        <v>231</v>
      </c>
      <c r="C124" s="348"/>
      <c r="D124" s="348">
        <v>217262516</v>
      </c>
      <c r="E124" s="573">
        <f t="shared" si="2"/>
        <v>217262516</v>
      </c>
    </row>
    <row r="125" spans="1:7" ht="12" customHeight="1" x14ac:dyDescent="0.25">
      <c r="A125" s="15" t="s">
        <v>117</v>
      </c>
      <c r="B125" s="265" t="s">
        <v>433</v>
      </c>
      <c r="C125" s="348"/>
      <c r="D125" s="348"/>
      <c r="E125" s="573">
        <f t="shared" si="2"/>
        <v>0</v>
      </c>
    </row>
    <row r="126" spans="1:7" ht="12" customHeight="1" x14ac:dyDescent="0.25">
      <c r="A126" s="15" t="s">
        <v>119</v>
      </c>
      <c r="B126" s="359" t="s">
        <v>373</v>
      </c>
      <c r="C126" s="348"/>
      <c r="D126" s="348"/>
      <c r="E126" s="573">
        <f t="shared" si="2"/>
        <v>0</v>
      </c>
    </row>
    <row r="127" spans="1:7" ht="22.5" x14ac:dyDescent="0.25">
      <c r="A127" s="15" t="s">
        <v>187</v>
      </c>
      <c r="B127" s="128" t="s">
        <v>356</v>
      </c>
      <c r="C127" s="348"/>
      <c r="D127" s="348"/>
      <c r="E127" s="573">
        <f t="shared" si="2"/>
        <v>0</v>
      </c>
    </row>
    <row r="128" spans="1:7" ht="12" customHeight="1" x14ac:dyDescent="0.25">
      <c r="A128" s="15" t="s">
        <v>188</v>
      </c>
      <c r="B128" s="128" t="s">
        <v>372</v>
      </c>
      <c r="C128" s="348"/>
      <c r="D128" s="348"/>
      <c r="E128" s="573">
        <f t="shared" si="2"/>
        <v>0</v>
      </c>
    </row>
    <row r="129" spans="1:5" ht="12" customHeight="1" x14ac:dyDescent="0.25">
      <c r="A129" s="15" t="s">
        <v>189</v>
      </c>
      <c r="B129" s="128" t="s">
        <v>371</v>
      </c>
      <c r="C129" s="348"/>
      <c r="D129" s="348"/>
      <c r="E129" s="573">
        <f t="shared" si="2"/>
        <v>0</v>
      </c>
    </row>
    <row r="130" spans="1:5" ht="12" customHeight="1" x14ac:dyDescent="0.25">
      <c r="A130" s="15" t="s">
        <v>364</v>
      </c>
      <c r="B130" s="128" t="s">
        <v>359</v>
      </c>
      <c r="C130" s="348"/>
      <c r="D130" s="348"/>
      <c r="E130" s="573">
        <f t="shared" si="2"/>
        <v>0</v>
      </c>
    </row>
    <row r="131" spans="1:5" ht="12" customHeight="1" x14ac:dyDescent="0.25">
      <c r="A131" s="15" t="s">
        <v>365</v>
      </c>
      <c r="B131" s="128" t="s">
        <v>370</v>
      </c>
      <c r="C131" s="348"/>
      <c r="D131" s="348"/>
      <c r="E131" s="573">
        <f t="shared" si="2"/>
        <v>0</v>
      </c>
    </row>
    <row r="132" spans="1:5" ht="23.25" thickBot="1" x14ac:dyDescent="0.3">
      <c r="A132" s="13" t="s">
        <v>366</v>
      </c>
      <c r="B132" s="129" t="s">
        <v>369</v>
      </c>
      <c r="C132" s="350"/>
      <c r="D132" s="350"/>
      <c r="E132" s="574">
        <f t="shared" si="2"/>
        <v>0</v>
      </c>
    </row>
    <row r="133" spans="1:5" ht="12" customHeight="1" thickBot="1" x14ac:dyDescent="0.3">
      <c r="A133" s="20" t="s">
        <v>21</v>
      </c>
      <c r="B133" s="115" t="s">
        <v>451</v>
      </c>
      <c r="C133" s="347">
        <f>+C98+C119</f>
        <v>512760333</v>
      </c>
      <c r="D133" s="575">
        <f>+D98+D119</f>
        <v>185171345</v>
      </c>
      <c r="E133" s="249">
        <f>+E98+E119</f>
        <v>697931678</v>
      </c>
    </row>
    <row r="134" spans="1:5" ht="12" customHeight="1" thickBot="1" x14ac:dyDescent="0.3">
      <c r="A134" s="20" t="s">
        <v>22</v>
      </c>
      <c r="B134" s="115" t="s">
        <v>656</v>
      </c>
      <c r="C134" s="347">
        <f>+C135+C136+C137</f>
        <v>0</v>
      </c>
      <c r="D134" s="575">
        <f>+D135+D136+D137</f>
        <v>0</v>
      </c>
      <c r="E134" s="249">
        <f>+E135+E136+E137</f>
        <v>0</v>
      </c>
    </row>
    <row r="135" spans="1:5" ht="12" customHeight="1" x14ac:dyDescent="0.25">
      <c r="A135" s="15" t="s">
        <v>268</v>
      </c>
      <c r="B135" s="12" t="s">
        <v>459</v>
      </c>
      <c r="C135" s="348"/>
      <c r="D135" s="561"/>
      <c r="E135" s="573">
        <f t="shared" ref="E135:E157" si="3">C135+D135</f>
        <v>0</v>
      </c>
    </row>
    <row r="136" spans="1:5" ht="12" customHeight="1" x14ac:dyDescent="0.25">
      <c r="A136" s="15" t="s">
        <v>269</v>
      </c>
      <c r="B136" s="12" t="s">
        <v>460</v>
      </c>
      <c r="C136" s="348"/>
      <c r="D136" s="561"/>
      <c r="E136" s="573">
        <f t="shared" si="3"/>
        <v>0</v>
      </c>
    </row>
    <row r="137" spans="1:5" ht="12" customHeight="1" thickBot="1" x14ac:dyDescent="0.3">
      <c r="A137" s="13" t="s">
        <v>270</v>
      </c>
      <c r="B137" s="12" t="s">
        <v>461</v>
      </c>
      <c r="C137" s="348"/>
      <c r="D137" s="561"/>
      <c r="E137" s="573">
        <f t="shared" si="3"/>
        <v>0</v>
      </c>
    </row>
    <row r="138" spans="1:5" ht="12" customHeight="1" thickBot="1" x14ac:dyDescent="0.3">
      <c r="A138" s="20" t="s">
        <v>23</v>
      </c>
      <c r="B138" s="115" t="s">
        <v>453</v>
      </c>
      <c r="C138" s="347">
        <f>SUM(C139:C144)</f>
        <v>0</v>
      </c>
      <c r="D138" s="575">
        <f>SUM(D139:D144)</f>
        <v>0</v>
      </c>
      <c r="E138" s="249">
        <f>SUM(E139:E144)</f>
        <v>0</v>
      </c>
    </row>
    <row r="139" spans="1:5" ht="12" customHeight="1" x14ac:dyDescent="0.25">
      <c r="A139" s="15" t="s">
        <v>91</v>
      </c>
      <c r="B139" s="9" t="s">
        <v>462</v>
      </c>
      <c r="C139" s="348"/>
      <c r="D139" s="561"/>
      <c r="E139" s="573">
        <f t="shared" si="3"/>
        <v>0</v>
      </c>
    </row>
    <row r="140" spans="1:5" ht="12" customHeight="1" x14ac:dyDescent="0.25">
      <c r="A140" s="15" t="s">
        <v>92</v>
      </c>
      <c r="B140" s="9" t="s">
        <v>454</v>
      </c>
      <c r="C140" s="348"/>
      <c r="D140" s="561"/>
      <c r="E140" s="573">
        <f t="shared" si="3"/>
        <v>0</v>
      </c>
    </row>
    <row r="141" spans="1:5" ht="12" customHeight="1" x14ac:dyDescent="0.25">
      <c r="A141" s="15" t="s">
        <v>93</v>
      </c>
      <c r="B141" s="9" t="s">
        <v>455</v>
      </c>
      <c r="C141" s="348"/>
      <c r="D141" s="561"/>
      <c r="E141" s="573"/>
    </row>
    <row r="142" spans="1:5" ht="12" customHeight="1" x14ac:dyDescent="0.25">
      <c r="A142" s="15" t="s">
        <v>174</v>
      </c>
      <c r="B142" s="9" t="s">
        <v>456</v>
      </c>
      <c r="C142" s="348"/>
      <c r="D142" s="561"/>
      <c r="E142" s="573">
        <f t="shared" si="3"/>
        <v>0</v>
      </c>
    </row>
    <row r="143" spans="1:5" ht="12" customHeight="1" x14ac:dyDescent="0.25">
      <c r="A143" s="15" t="s">
        <v>175</v>
      </c>
      <c r="B143" s="9" t="s">
        <v>457</v>
      </c>
      <c r="C143" s="348"/>
      <c r="D143" s="561"/>
      <c r="E143" s="573">
        <f t="shared" si="3"/>
        <v>0</v>
      </c>
    </row>
    <row r="144" spans="1:5" ht="12" customHeight="1" thickBot="1" x14ac:dyDescent="0.3">
      <c r="A144" s="13" t="s">
        <v>176</v>
      </c>
      <c r="B144" s="9" t="s">
        <v>458</v>
      </c>
      <c r="C144" s="348"/>
      <c r="D144" s="561"/>
      <c r="E144" s="573">
        <f t="shared" si="3"/>
        <v>0</v>
      </c>
    </row>
    <row r="145" spans="1:9" ht="12" customHeight="1" thickBot="1" x14ac:dyDescent="0.3">
      <c r="A145" s="20" t="s">
        <v>24</v>
      </c>
      <c r="B145" s="115" t="s">
        <v>466</v>
      </c>
      <c r="C145" s="353">
        <f>+C146+C147+C148+C149</f>
        <v>0</v>
      </c>
      <c r="D145" s="576">
        <f>+D146+D147+D148+D149</f>
        <v>7607903</v>
      </c>
      <c r="E145" s="392">
        <f>+E146+E147+E148+E149</f>
        <v>7607903</v>
      </c>
    </row>
    <row r="146" spans="1:9" ht="12" customHeight="1" x14ac:dyDescent="0.25">
      <c r="A146" s="15" t="s">
        <v>94</v>
      </c>
      <c r="B146" s="9" t="s">
        <v>374</v>
      </c>
      <c r="C146" s="348"/>
      <c r="D146" s="561"/>
      <c r="E146" s="573">
        <f t="shared" si="3"/>
        <v>0</v>
      </c>
    </row>
    <row r="147" spans="1:9" ht="12" customHeight="1" x14ac:dyDescent="0.25">
      <c r="A147" s="15" t="s">
        <v>95</v>
      </c>
      <c r="B147" s="9" t="s">
        <v>375</v>
      </c>
      <c r="C147" s="348"/>
      <c r="D147" s="561">
        <v>7607903</v>
      </c>
      <c r="E147" s="573">
        <f t="shared" si="3"/>
        <v>7607903</v>
      </c>
    </row>
    <row r="148" spans="1:9" ht="12" customHeight="1" x14ac:dyDescent="0.25">
      <c r="A148" s="15" t="s">
        <v>288</v>
      </c>
      <c r="B148" s="9" t="s">
        <v>467</v>
      </c>
      <c r="C148" s="348"/>
      <c r="D148" s="561"/>
      <c r="E148" s="573">
        <f t="shared" si="3"/>
        <v>0</v>
      </c>
    </row>
    <row r="149" spans="1:9" ht="12" customHeight="1" thickBot="1" x14ac:dyDescent="0.3">
      <c r="A149" s="13" t="s">
        <v>289</v>
      </c>
      <c r="B149" s="7" t="s">
        <v>394</v>
      </c>
      <c r="C149" s="348"/>
      <c r="D149" s="561"/>
      <c r="E149" s="573">
        <f t="shared" si="3"/>
        <v>0</v>
      </c>
    </row>
    <row r="150" spans="1:9" ht="12" customHeight="1" thickBot="1" x14ac:dyDescent="0.3">
      <c r="A150" s="20" t="s">
        <v>25</v>
      </c>
      <c r="B150" s="115" t="s">
        <v>468</v>
      </c>
      <c r="C150" s="445">
        <f>SUM(C151:C155)</f>
        <v>0</v>
      </c>
      <c r="D150" s="577">
        <f>SUM(D151:D155)</f>
        <v>0</v>
      </c>
      <c r="E150" s="439">
        <f>SUM(E151:E155)</f>
        <v>0</v>
      </c>
    </row>
    <row r="151" spans="1:9" ht="12" customHeight="1" x14ac:dyDescent="0.25">
      <c r="A151" s="15" t="s">
        <v>96</v>
      </c>
      <c r="B151" s="9" t="s">
        <v>463</v>
      </c>
      <c r="C151" s="348"/>
      <c r="D151" s="561"/>
      <c r="E151" s="573">
        <f t="shared" si="3"/>
        <v>0</v>
      </c>
    </row>
    <row r="152" spans="1:9" ht="12" customHeight="1" x14ac:dyDescent="0.25">
      <c r="A152" s="15" t="s">
        <v>97</v>
      </c>
      <c r="B152" s="9" t="s">
        <v>470</v>
      </c>
      <c r="C152" s="348"/>
      <c r="D152" s="561"/>
      <c r="E152" s="573">
        <f t="shared" si="3"/>
        <v>0</v>
      </c>
    </row>
    <row r="153" spans="1:9" ht="12" customHeight="1" x14ac:dyDescent="0.25">
      <c r="A153" s="15" t="s">
        <v>300</v>
      </c>
      <c r="B153" s="9" t="s">
        <v>465</v>
      </c>
      <c r="C153" s="348"/>
      <c r="D153" s="561"/>
      <c r="E153" s="573">
        <f t="shared" si="3"/>
        <v>0</v>
      </c>
    </row>
    <row r="154" spans="1:9" ht="12" customHeight="1" x14ac:dyDescent="0.25">
      <c r="A154" s="15" t="s">
        <v>301</v>
      </c>
      <c r="B154" s="9" t="s">
        <v>471</v>
      </c>
      <c r="C154" s="348"/>
      <c r="D154" s="561"/>
      <c r="E154" s="573">
        <f t="shared" si="3"/>
        <v>0</v>
      </c>
    </row>
    <row r="155" spans="1:9" ht="12" customHeight="1" thickBot="1" x14ac:dyDescent="0.3">
      <c r="A155" s="15" t="s">
        <v>469</v>
      </c>
      <c r="B155" s="9" t="s">
        <v>472</v>
      </c>
      <c r="C155" s="348"/>
      <c r="D155" s="561"/>
      <c r="E155" s="574">
        <f t="shared" si="3"/>
        <v>0</v>
      </c>
    </row>
    <row r="156" spans="1:9" ht="12" customHeight="1" thickBot="1" x14ac:dyDescent="0.3">
      <c r="A156" s="20" t="s">
        <v>26</v>
      </c>
      <c r="B156" s="115" t="s">
        <v>473</v>
      </c>
      <c r="C156" s="446"/>
      <c r="D156" s="578"/>
      <c r="E156" s="579">
        <f t="shared" si="3"/>
        <v>0</v>
      </c>
    </row>
    <row r="157" spans="1:9" ht="12" customHeight="1" thickBot="1" x14ac:dyDescent="0.3">
      <c r="A157" s="20" t="s">
        <v>27</v>
      </c>
      <c r="B157" s="115" t="s">
        <v>474</v>
      </c>
      <c r="C157" s="446"/>
      <c r="D157" s="578"/>
      <c r="E157" s="560">
        <f t="shared" si="3"/>
        <v>0</v>
      </c>
    </row>
    <row r="158" spans="1:9" ht="15" customHeight="1" thickBot="1" x14ac:dyDescent="0.3">
      <c r="A158" s="20" t="s">
        <v>28</v>
      </c>
      <c r="B158" s="115" t="s">
        <v>476</v>
      </c>
      <c r="C158" s="447">
        <f>+C134+C138+C145+C150+C156+C157</f>
        <v>0</v>
      </c>
      <c r="D158" s="580">
        <f>+D134+D138+D145+D150+D156+D157</f>
        <v>7607903</v>
      </c>
      <c r="E158" s="441">
        <f>+E134+E138+E145+E150+E156+E157</f>
        <v>7607903</v>
      </c>
      <c r="F158" s="373"/>
      <c r="G158" s="374"/>
      <c r="H158" s="374"/>
      <c r="I158" s="374"/>
    </row>
    <row r="159" spans="1:9" s="362" customFormat="1" ht="12.95" customHeight="1" thickBot="1" x14ac:dyDescent="0.25">
      <c r="A159" s="267" t="s">
        <v>29</v>
      </c>
      <c r="B159" s="332" t="s">
        <v>475</v>
      </c>
      <c r="C159" s="447">
        <f>+C133+C158</f>
        <v>512760333</v>
      </c>
      <c r="D159" s="580">
        <f>+D133+D158</f>
        <v>192779248</v>
      </c>
      <c r="E159" s="441">
        <f>+E133+E158</f>
        <v>705539581</v>
      </c>
    </row>
    <row r="160" spans="1:9" ht="7.5" customHeight="1" x14ac:dyDescent="0.25"/>
    <row r="161" spans="1:5" x14ac:dyDescent="0.25">
      <c r="A161" s="717" t="s">
        <v>376</v>
      </c>
      <c r="B161" s="717"/>
      <c r="C161" s="717"/>
      <c r="D161" s="717"/>
      <c r="E161" s="717"/>
    </row>
    <row r="162" spans="1:5" ht="15" customHeight="1" thickBot="1" x14ac:dyDescent="0.3">
      <c r="A162" s="707" t="s">
        <v>154</v>
      </c>
      <c r="B162" s="707"/>
      <c r="C162" s="276"/>
      <c r="E162" s="276" t="str">
        <f>E94</f>
        <v>Forintban!</v>
      </c>
    </row>
    <row r="163" spans="1:5" ht="25.5" customHeight="1" thickBot="1" x14ac:dyDescent="0.3">
      <c r="A163" s="20">
        <v>1</v>
      </c>
      <c r="B163" s="27" t="s">
        <v>477</v>
      </c>
      <c r="C163" s="581">
        <f>+C66-C133</f>
        <v>-193060300</v>
      </c>
      <c r="D163" s="347">
        <f>+D66-D133</f>
        <v>-30657300</v>
      </c>
      <c r="E163" s="249">
        <f>+E66-E133</f>
        <v>-223717600</v>
      </c>
    </row>
    <row r="164" spans="1:5" ht="32.25" customHeight="1" thickBot="1" x14ac:dyDescent="0.3">
      <c r="A164" s="20" t="s">
        <v>20</v>
      </c>
      <c r="B164" s="27" t="s">
        <v>483</v>
      </c>
      <c r="C164" s="347">
        <f>+C90-C158</f>
        <v>193060300</v>
      </c>
      <c r="D164" s="347">
        <f>+D90-D158</f>
        <v>30657300</v>
      </c>
      <c r="E164" s="249">
        <f>+E90-E158</f>
        <v>223717600</v>
      </c>
    </row>
  </sheetData>
  <mergeCells count="14">
    <mergeCell ref="A1:E1"/>
    <mergeCell ref="A2:F2"/>
    <mergeCell ref="A4:E4"/>
    <mergeCell ref="A5:B5"/>
    <mergeCell ref="A6:A7"/>
    <mergeCell ref="B6:B7"/>
    <mergeCell ref="C6:E6"/>
    <mergeCell ref="A162:B162"/>
    <mergeCell ref="A93:E93"/>
    <mergeCell ref="A94:B94"/>
    <mergeCell ref="A95:A96"/>
    <mergeCell ref="B95:B96"/>
    <mergeCell ref="C95:E95"/>
    <mergeCell ref="A161:E161"/>
  </mergeCells>
  <printOptions horizontalCentered="1"/>
  <pageMargins left="0.78740157480314965" right="0.78740157480314965" top="0.90968749999999998" bottom="0.86614173228346458" header="0.78740157480314965" footer="0.59055118110236227"/>
  <pageSetup paperSize="9" scale="71" fitToHeight="2" orientation="portrait" r:id="rId1"/>
  <headerFooter alignWithMargins="0">
    <oddHeader xml:space="preserve">&amp;R&amp;"Times New Roman CE,Félkövér dőlt"&amp;11
 </oddHeader>
    <oddFooter>&amp;L&amp;X3&amp;X Módosította a 9/2017. (VII. 25.) önkormányzati rendelet 3.§ (1) bekezdése. Hatályos 2017. július 27-től</oddFooter>
  </headerFooter>
  <rowBreaks count="2" manualBreakCount="2">
    <brk id="78" max="4" man="1"/>
    <brk id="92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2"/>
  <sheetViews>
    <sheetView zoomScale="130" zoomScaleNormal="130" workbookViewId="0">
      <selection activeCell="E7" sqref="E7"/>
    </sheetView>
  </sheetViews>
  <sheetFormatPr defaultRowHeight="12.75" x14ac:dyDescent="0.2"/>
  <cols>
    <col min="1" max="1" width="13" style="228" customWidth="1"/>
    <col min="2" max="2" width="59" style="229" customWidth="1"/>
    <col min="3" max="5" width="15.83203125" style="229" customWidth="1"/>
    <col min="6" max="16384" width="9.33203125" style="229"/>
  </cols>
  <sheetData>
    <row r="1" spans="1:5" s="2" customFormat="1" ht="16.5" customHeight="1" x14ac:dyDescent="0.2">
      <c r="A1" s="766"/>
      <c r="B1" s="766"/>
      <c r="C1" s="766"/>
      <c r="D1" s="766"/>
      <c r="E1" s="766"/>
    </row>
    <row r="2" spans="1:5" s="91" customFormat="1" ht="21" customHeight="1" thickBot="1" x14ac:dyDescent="0.3">
      <c r="A2" s="767" t="s">
        <v>700</v>
      </c>
      <c r="B2" s="767"/>
      <c r="C2" s="767"/>
      <c r="D2" s="767"/>
      <c r="E2" s="767"/>
    </row>
    <row r="3" spans="1:5" s="399" customFormat="1" ht="24.75" thickBot="1" x14ac:dyDescent="0.25">
      <c r="A3" s="181" t="s">
        <v>688</v>
      </c>
      <c r="B3" s="772" t="s">
        <v>403</v>
      </c>
      <c r="C3" s="773"/>
      <c r="D3" s="774"/>
      <c r="E3" s="638" t="s">
        <v>59</v>
      </c>
    </row>
    <row r="4" spans="1:5" s="399" customFormat="1" ht="24.75" thickBot="1" x14ac:dyDescent="0.25">
      <c r="A4" s="181" t="s">
        <v>202</v>
      </c>
      <c r="B4" s="772" t="s">
        <v>423</v>
      </c>
      <c r="C4" s="773"/>
      <c r="D4" s="774"/>
      <c r="E4" s="638" t="s">
        <v>60</v>
      </c>
    </row>
    <row r="5" spans="1:5" s="400" customFormat="1" ht="15.95" customHeight="1" thickBot="1" x14ac:dyDescent="0.3">
      <c r="A5" s="217"/>
      <c r="B5" s="217"/>
      <c r="C5" s="218"/>
      <c r="D5" s="92"/>
      <c r="E5" s="218" t="str">
        <f>'9.2.1. sz. mell'!E5</f>
        <v>Forintban!</v>
      </c>
    </row>
    <row r="6" spans="1:5" ht="24.75" thickBot="1" x14ac:dyDescent="0.25">
      <c r="A6" s="355" t="s">
        <v>203</v>
      </c>
      <c r="B6" s="219" t="s">
        <v>564</v>
      </c>
      <c r="C6" s="24" t="s">
        <v>651</v>
      </c>
      <c r="D6" s="24" t="s">
        <v>655</v>
      </c>
      <c r="E6" s="625" t="str">
        <f>+CONCATENATE(LEFT(ÖSSZEFÜGGÉSEK!A5,4)+1,". VII. 25.",CHAR(10),"Módosítás utáni")</f>
        <v>2017. VII. 25.
Módosítás utáni</v>
      </c>
    </row>
    <row r="7" spans="1:5" s="401" customFormat="1" ht="12.95" customHeight="1" thickBot="1" x14ac:dyDescent="0.25">
      <c r="A7" s="184" t="s">
        <v>496</v>
      </c>
      <c r="B7" s="185" t="s">
        <v>497</v>
      </c>
      <c r="C7" s="185" t="s">
        <v>498</v>
      </c>
      <c r="D7" s="626" t="s">
        <v>500</v>
      </c>
      <c r="E7" s="568" t="s">
        <v>653</v>
      </c>
    </row>
    <row r="8" spans="1:5" s="401" customFormat="1" ht="15.95" customHeight="1" thickBot="1" x14ac:dyDescent="0.25">
      <c r="A8" s="769" t="s">
        <v>56</v>
      </c>
      <c r="B8" s="770"/>
      <c r="C8" s="770"/>
      <c r="D8" s="770"/>
      <c r="E8" s="771"/>
    </row>
    <row r="9" spans="1:5" s="323" customFormat="1" ht="12" customHeight="1" thickBot="1" x14ac:dyDescent="0.25">
      <c r="A9" s="184" t="s">
        <v>19</v>
      </c>
      <c r="B9" s="220" t="s">
        <v>523</v>
      </c>
      <c r="C9" s="281">
        <f>SUM(C10:C20)</f>
        <v>0</v>
      </c>
      <c r="D9" s="281">
        <f>SUM(D10:D20)</f>
        <v>0</v>
      </c>
      <c r="E9" s="318">
        <f>SUM(E10:E20)</f>
        <v>0</v>
      </c>
    </row>
    <row r="10" spans="1:5" s="323" customFormat="1" ht="12" customHeight="1" x14ac:dyDescent="0.2">
      <c r="A10" s="394" t="s">
        <v>98</v>
      </c>
      <c r="B10" s="10" t="s">
        <v>277</v>
      </c>
      <c r="C10" s="613"/>
      <c r="D10" s="613"/>
      <c r="E10" s="639">
        <f>C10+D10</f>
        <v>0</v>
      </c>
    </row>
    <row r="11" spans="1:5" s="323" customFormat="1" ht="12" customHeight="1" x14ac:dyDescent="0.2">
      <c r="A11" s="395" t="s">
        <v>99</v>
      </c>
      <c r="B11" s="8" t="s">
        <v>278</v>
      </c>
      <c r="C11" s="278"/>
      <c r="D11" s="278"/>
      <c r="E11" s="615">
        <f t="shared" ref="E11:E25" si="0">C11+D11</f>
        <v>0</v>
      </c>
    </row>
    <row r="12" spans="1:5" s="323" customFormat="1" ht="12" customHeight="1" x14ac:dyDescent="0.2">
      <c r="A12" s="395" t="s">
        <v>100</v>
      </c>
      <c r="B12" s="8" t="s">
        <v>279</v>
      </c>
      <c r="C12" s="278"/>
      <c r="D12" s="278"/>
      <c r="E12" s="615">
        <f t="shared" si="0"/>
        <v>0</v>
      </c>
    </row>
    <row r="13" spans="1:5" s="323" customFormat="1" ht="12" customHeight="1" x14ac:dyDescent="0.2">
      <c r="A13" s="395" t="s">
        <v>101</v>
      </c>
      <c r="B13" s="8" t="s">
        <v>280</v>
      </c>
      <c r="C13" s="278"/>
      <c r="D13" s="278"/>
      <c r="E13" s="615">
        <f t="shared" si="0"/>
        <v>0</v>
      </c>
    </row>
    <row r="14" spans="1:5" s="323" customFormat="1" ht="12" customHeight="1" x14ac:dyDescent="0.2">
      <c r="A14" s="395" t="s">
        <v>148</v>
      </c>
      <c r="B14" s="8" t="s">
        <v>281</v>
      </c>
      <c r="C14" s="278"/>
      <c r="D14" s="278"/>
      <c r="E14" s="615">
        <f t="shared" si="0"/>
        <v>0</v>
      </c>
    </row>
    <row r="15" spans="1:5" s="323" customFormat="1" ht="12" customHeight="1" x14ac:dyDescent="0.2">
      <c r="A15" s="395" t="s">
        <v>102</v>
      </c>
      <c r="B15" s="8" t="s">
        <v>404</v>
      </c>
      <c r="C15" s="278"/>
      <c r="D15" s="278"/>
      <c r="E15" s="615">
        <f t="shared" si="0"/>
        <v>0</v>
      </c>
    </row>
    <row r="16" spans="1:5" s="323" customFormat="1" ht="12" customHeight="1" x14ac:dyDescent="0.2">
      <c r="A16" s="395" t="s">
        <v>103</v>
      </c>
      <c r="B16" s="7" t="s">
        <v>405</v>
      </c>
      <c r="C16" s="278"/>
      <c r="D16" s="278"/>
      <c r="E16" s="615">
        <f t="shared" si="0"/>
        <v>0</v>
      </c>
    </row>
    <row r="17" spans="1:5" s="323" customFormat="1" ht="12" customHeight="1" x14ac:dyDescent="0.2">
      <c r="A17" s="395" t="s">
        <v>113</v>
      </c>
      <c r="B17" s="8" t="s">
        <v>284</v>
      </c>
      <c r="C17" s="616"/>
      <c r="D17" s="616"/>
      <c r="E17" s="617">
        <f t="shared" si="0"/>
        <v>0</v>
      </c>
    </row>
    <row r="18" spans="1:5" s="402" customFormat="1" ht="12" customHeight="1" x14ac:dyDescent="0.2">
      <c r="A18" s="395" t="s">
        <v>114</v>
      </c>
      <c r="B18" s="8" t="s">
        <v>285</v>
      </c>
      <c r="C18" s="278"/>
      <c r="D18" s="278"/>
      <c r="E18" s="615">
        <f t="shared" si="0"/>
        <v>0</v>
      </c>
    </row>
    <row r="19" spans="1:5" s="402" customFormat="1" ht="12" customHeight="1" x14ac:dyDescent="0.2">
      <c r="A19" s="395" t="s">
        <v>115</v>
      </c>
      <c r="B19" s="8" t="s">
        <v>439</v>
      </c>
      <c r="C19" s="280"/>
      <c r="D19" s="280"/>
      <c r="E19" s="640">
        <f t="shared" si="0"/>
        <v>0</v>
      </c>
    </row>
    <row r="20" spans="1:5" s="402" customFormat="1" ht="12" customHeight="1" thickBot="1" x14ac:dyDescent="0.25">
      <c r="A20" s="395" t="s">
        <v>116</v>
      </c>
      <c r="B20" s="7" t="s">
        <v>286</v>
      </c>
      <c r="C20" s="280"/>
      <c r="D20" s="280"/>
      <c r="E20" s="640">
        <f t="shared" si="0"/>
        <v>0</v>
      </c>
    </row>
    <row r="21" spans="1:5" s="323" customFormat="1" ht="12" customHeight="1" thickBot="1" x14ac:dyDescent="0.25">
      <c r="A21" s="184" t="s">
        <v>20</v>
      </c>
      <c r="B21" s="220" t="s">
        <v>406</v>
      </c>
      <c r="C21" s="281">
        <f>SUM(C22:C24)</f>
        <v>0</v>
      </c>
      <c r="D21" s="281">
        <f>SUM(D22:D24)</f>
        <v>0</v>
      </c>
      <c r="E21" s="318">
        <f>SUM(E22:E24)</f>
        <v>0</v>
      </c>
    </row>
    <row r="22" spans="1:5" s="402" customFormat="1" ht="12" customHeight="1" x14ac:dyDescent="0.2">
      <c r="A22" s="395" t="s">
        <v>104</v>
      </c>
      <c r="B22" s="9" t="s">
        <v>258</v>
      </c>
      <c r="C22" s="278"/>
      <c r="D22" s="278"/>
      <c r="E22" s="615">
        <f t="shared" si="0"/>
        <v>0</v>
      </c>
    </row>
    <row r="23" spans="1:5" s="402" customFormat="1" ht="12" customHeight="1" x14ac:dyDescent="0.2">
      <c r="A23" s="395" t="s">
        <v>105</v>
      </c>
      <c r="B23" s="8" t="s">
        <v>407</v>
      </c>
      <c r="C23" s="278"/>
      <c r="D23" s="278"/>
      <c r="E23" s="615">
        <f t="shared" si="0"/>
        <v>0</v>
      </c>
    </row>
    <row r="24" spans="1:5" s="402" customFormat="1" ht="12" customHeight="1" x14ac:dyDescent="0.2">
      <c r="A24" s="395" t="s">
        <v>106</v>
      </c>
      <c r="B24" s="8" t="s">
        <v>408</v>
      </c>
      <c r="C24" s="278"/>
      <c r="D24" s="278"/>
      <c r="E24" s="615">
        <f t="shared" si="0"/>
        <v>0</v>
      </c>
    </row>
    <row r="25" spans="1:5" s="402" customFormat="1" ht="12" customHeight="1" thickBot="1" x14ac:dyDescent="0.25">
      <c r="A25" s="395" t="s">
        <v>107</v>
      </c>
      <c r="B25" s="8" t="s">
        <v>524</v>
      </c>
      <c r="C25" s="278"/>
      <c r="D25" s="278"/>
      <c r="E25" s="615">
        <f t="shared" si="0"/>
        <v>0</v>
      </c>
    </row>
    <row r="26" spans="1:5" s="402" customFormat="1" ht="12" customHeight="1" thickBot="1" x14ac:dyDescent="0.25">
      <c r="A26" s="192" t="s">
        <v>21</v>
      </c>
      <c r="B26" s="115" t="s">
        <v>173</v>
      </c>
      <c r="C26" s="641"/>
      <c r="D26" s="641"/>
      <c r="E26" s="318"/>
    </row>
    <row r="27" spans="1:5" s="402" customFormat="1" ht="12" customHeight="1" thickBot="1" x14ac:dyDescent="0.25">
      <c r="A27" s="192" t="s">
        <v>22</v>
      </c>
      <c r="B27" s="115" t="s">
        <v>525</v>
      </c>
      <c r="C27" s="281">
        <f>+C28+C29+C30</f>
        <v>0</v>
      </c>
      <c r="D27" s="281">
        <f>+D28+D29+D30</f>
        <v>0</v>
      </c>
      <c r="E27" s="318">
        <f>+E28+E29+E30</f>
        <v>0</v>
      </c>
    </row>
    <row r="28" spans="1:5" s="402" customFormat="1" ht="12" customHeight="1" x14ac:dyDescent="0.2">
      <c r="A28" s="396" t="s">
        <v>268</v>
      </c>
      <c r="B28" s="397" t="s">
        <v>263</v>
      </c>
      <c r="C28" s="618"/>
      <c r="D28" s="618"/>
      <c r="E28" s="619">
        <f>C28+D28</f>
        <v>0</v>
      </c>
    </row>
    <row r="29" spans="1:5" s="402" customFormat="1" ht="12" customHeight="1" x14ac:dyDescent="0.2">
      <c r="A29" s="396" t="s">
        <v>269</v>
      </c>
      <c r="B29" s="397" t="s">
        <v>407</v>
      </c>
      <c r="C29" s="278"/>
      <c r="D29" s="278"/>
      <c r="E29" s="615">
        <f>C29+D29</f>
        <v>0</v>
      </c>
    </row>
    <row r="30" spans="1:5" s="402" customFormat="1" ht="12" customHeight="1" x14ac:dyDescent="0.2">
      <c r="A30" s="396" t="s">
        <v>270</v>
      </c>
      <c r="B30" s="398" t="s">
        <v>410</v>
      </c>
      <c r="C30" s="278"/>
      <c r="D30" s="278"/>
      <c r="E30" s="615">
        <f>C30+D30</f>
        <v>0</v>
      </c>
    </row>
    <row r="31" spans="1:5" s="402" customFormat="1" ht="12" customHeight="1" thickBot="1" x14ac:dyDescent="0.25">
      <c r="A31" s="395" t="s">
        <v>271</v>
      </c>
      <c r="B31" s="126" t="s">
        <v>526</v>
      </c>
      <c r="C31" s="78"/>
      <c r="D31" s="78"/>
      <c r="E31" s="642">
        <f>C31+D31</f>
        <v>0</v>
      </c>
    </row>
    <row r="32" spans="1:5" s="402" customFormat="1" ht="12" customHeight="1" thickBot="1" x14ac:dyDescent="0.25">
      <c r="A32" s="192" t="s">
        <v>23</v>
      </c>
      <c r="B32" s="115" t="s">
        <v>411</v>
      </c>
      <c r="C32" s="281">
        <f>+C33+C34+C35</f>
        <v>0</v>
      </c>
      <c r="D32" s="281">
        <f>+D33+D34+D35</f>
        <v>0</v>
      </c>
      <c r="E32" s="318">
        <f>+E33+E34+E35</f>
        <v>0</v>
      </c>
    </row>
    <row r="33" spans="1:5" s="402" customFormat="1" ht="12" customHeight="1" x14ac:dyDescent="0.2">
      <c r="A33" s="396" t="s">
        <v>91</v>
      </c>
      <c r="B33" s="397" t="s">
        <v>291</v>
      </c>
      <c r="C33" s="618"/>
      <c r="D33" s="618"/>
      <c r="E33" s="619">
        <f>C33+D33</f>
        <v>0</v>
      </c>
    </row>
    <row r="34" spans="1:5" s="402" customFormat="1" ht="12" customHeight="1" x14ac:dyDescent="0.2">
      <c r="A34" s="396" t="s">
        <v>92</v>
      </c>
      <c r="B34" s="398" t="s">
        <v>292</v>
      </c>
      <c r="C34" s="282"/>
      <c r="D34" s="282"/>
      <c r="E34" s="604">
        <f>C34+D34</f>
        <v>0</v>
      </c>
    </row>
    <row r="35" spans="1:5" s="402" customFormat="1" ht="12" customHeight="1" thickBot="1" x14ac:dyDescent="0.25">
      <c r="A35" s="395" t="s">
        <v>93</v>
      </c>
      <c r="B35" s="126" t="s">
        <v>293</v>
      </c>
      <c r="C35" s="78"/>
      <c r="D35" s="78"/>
      <c r="E35" s="642">
        <f>C35+D35</f>
        <v>0</v>
      </c>
    </row>
    <row r="36" spans="1:5" s="323" customFormat="1" ht="12" customHeight="1" thickBot="1" x14ac:dyDescent="0.25">
      <c r="A36" s="192" t="s">
        <v>24</v>
      </c>
      <c r="B36" s="115" t="s">
        <v>379</v>
      </c>
      <c r="C36" s="641"/>
      <c r="D36" s="641"/>
      <c r="E36" s="318">
        <f>C36+D36</f>
        <v>0</v>
      </c>
    </row>
    <row r="37" spans="1:5" s="323" customFormat="1" ht="12" customHeight="1" thickBot="1" x14ac:dyDescent="0.25">
      <c r="A37" s="192" t="s">
        <v>25</v>
      </c>
      <c r="B37" s="115" t="s">
        <v>412</v>
      </c>
      <c r="C37" s="641"/>
      <c r="D37" s="641"/>
      <c r="E37" s="318">
        <f>C37+D37</f>
        <v>0</v>
      </c>
    </row>
    <row r="38" spans="1:5" s="323" customFormat="1" ht="12" customHeight="1" thickBot="1" x14ac:dyDescent="0.25">
      <c r="A38" s="184" t="s">
        <v>26</v>
      </c>
      <c r="B38" s="115" t="s">
        <v>413</v>
      </c>
      <c r="C38" s="281">
        <f>+C9+C21+C26+C27+C32+C36+C37</f>
        <v>0</v>
      </c>
      <c r="D38" s="281">
        <f>+D9+D21+D26+D27+D32+D36+D37</f>
        <v>0</v>
      </c>
      <c r="E38" s="318">
        <f>+E9+E21+E26+E27+E32+E36+E37</f>
        <v>0</v>
      </c>
    </row>
    <row r="39" spans="1:5" s="323" customFormat="1" ht="12" customHeight="1" thickBot="1" x14ac:dyDescent="0.25">
      <c r="A39" s="221" t="s">
        <v>27</v>
      </c>
      <c r="B39" s="115" t="s">
        <v>414</v>
      </c>
      <c r="C39" s="281">
        <f>+C40+C41+C42</f>
        <v>0</v>
      </c>
      <c r="D39" s="281">
        <f>+D40+D41+D42</f>
        <v>0</v>
      </c>
      <c r="E39" s="318">
        <f>+E40+E41+E42</f>
        <v>0</v>
      </c>
    </row>
    <row r="40" spans="1:5" s="323" customFormat="1" ht="12" customHeight="1" x14ac:dyDescent="0.2">
      <c r="A40" s="396" t="s">
        <v>415</v>
      </c>
      <c r="B40" s="397" t="s">
        <v>236</v>
      </c>
      <c r="C40" s="618"/>
      <c r="D40" s="618"/>
      <c r="E40" s="619">
        <f>C40+D40</f>
        <v>0</v>
      </c>
    </row>
    <row r="41" spans="1:5" s="323" customFormat="1" ht="12" customHeight="1" x14ac:dyDescent="0.2">
      <c r="A41" s="396" t="s">
        <v>416</v>
      </c>
      <c r="B41" s="398" t="s">
        <v>2</v>
      </c>
      <c r="C41" s="282"/>
      <c r="D41" s="282"/>
      <c r="E41" s="604">
        <f>C41+D41</f>
        <v>0</v>
      </c>
    </row>
    <row r="42" spans="1:5" s="402" customFormat="1" ht="12" customHeight="1" thickBot="1" x14ac:dyDescent="0.25">
      <c r="A42" s="395" t="s">
        <v>417</v>
      </c>
      <c r="B42" s="126" t="s">
        <v>418</v>
      </c>
      <c r="C42" s="78"/>
      <c r="D42" s="78"/>
      <c r="E42" s="642">
        <f>C42+D42</f>
        <v>0</v>
      </c>
    </row>
    <row r="43" spans="1:5" s="402" customFormat="1" ht="15" customHeight="1" thickBot="1" x14ac:dyDescent="0.25">
      <c r="A43" s="221" t="s">
        <v>28</v>
      </c>
      <c r="B43" s="222" t="s">
        <v>419</v>
      </c>
      <c r="C43" s="647">
        <f>+C38+C39</f>
        <v>0</v>
      </c>
      <c r="D43" s="647">
        <f>+D38+D39</f>
        <v>0</v>
      </c>
      <c r="E43" s="321">
        <f>+E38+E39</f>
        <v>0</v>
      </c>
    </row>
    <row r="44" spans="1:5" s="402" customFormat="1" ht="15" customHeight="1" x14ac:dyDescent="0.2">
      <c r="A44" s="223"/>
      <c r="B44" s="224"/>
      <c r="C44" s="319"/>
    </row>
    <row r="45" spans="1:5" ht="13.5" thickBot="1" x14ac:dyDescent="0.25">
      <c r="A45" s="225"/>
      <c r="B45" s="226"/>
      <c r="C45" s="320"/>
    </row>
    <row r="46" spans="1:5" s="401" customFormat="1" ht="16.5" customHeight="1" thickBot="1" x14ac:dyDescent="0.25">
      <c r="A46" s="769" t="s">
        <v>57</v>
      </c>
      <c r="B46" s="770"/>
      <c r="C46" s="770"/>
      <c r="D46" s="770"/>
      <c r="E46" s="771"/>
    </row>
    <row r="47" spans="1:5" s="403" customFormat="1" ht="12" customHeight="1" thickBot="1" x14ac:dyDescent="0.25">
      <c r="A47" s="192" t="s">
        <v>19</v>
      </c>
      <c r="B47" s="115" t="s">
        <v>420</v>
      </c>
      <c r="C47" s="281">
        <f>SUM(C48:C52)</f>
        <v>0</v>
      </c>
      <c r="D47" s="281">
        <f>SUM(D48:D52)</f>
        <v>0</v>
      </c>
      <c r="E47" s="318">
        <f>SUM(E48:E52)</f>
        <v>0</v>
      </c>
    </row>
    <row r="48" spans="1:5" ht="12" customHeight="1" x14ac:dyDescent="0.2">
      <c r="A48" s="395" t="s">
        <v>98</v>
      </c>
      <c r="B48" s="9" t="s">
        <v>50</v>
      </c>
      <c r="C48" s="618"/>
      <c r="D48" s="618"/>
      <c r="E48" s="619">
        <f>C48+D48</f>
        <v>0</v>
      </c>
    </row>
    <row r="49" spans="1:5" ht="12" customHeight="1" x14ac:dyDescent="0.2">
      <c r="A49" s="395" t="s">
        <v>99</v>
      </c>
      <c r="B49" s="8" t="s">
        <v>182</v>
      </c>
      <c r="C49" s="74"/>
      <c r="D49" s="74"/>
      <c r="E49" s="607">
        <f>C49+D49</f>
        <v>0</v>
      </c>
    </row>
    <row r="50" spans="1:5" ht="12" customHeight="1" x14ac:dyDescent="0.2">
      <c r="A50" s="395" t="s">
        <v>100</v>
      </c>
      <c r="B50" s="8" t="s">
        <v>140</v>
      </c>
      <c r="C50" s="74"/>
      <c r="D50" s="74"/>
      <c r="E50" s="607">
        <f>C50+D50</f>
        <v>0</v>
      </c>
    </row>
    <row r="51" spans="1:5" ht="12" customHeight="1" x14ac:dyDescent="0.2">
      <c r="A51" s="395" t="s">
        <v>101</v>
      </c>
      <c r="B51" s="8" t="s">
        <v>183</v>
      </c>
      <c r="C51" s="74"/>
      <c r="D51" s="74"/>
      <c r="E51" s="607">
        <f>C51+D51</f>
        <v>0</v>
      </c>
    </row>
    <row r="52" spans="1:5" ht="12" customHeight="1" thickBot="1" x14ac:dyDescent="0.25">
      <c r="A52" s="395" t="s">
        <v>148</v>
      </c>
      <c r="B52" s="8" t="s">
        <v>184</v>
      </c>
      <c r="C52" s="74"/>
      <c r="D52" s="74"/>
      <c r="E52" s="607">
        <f>C52+D52</f>
        <v>0</v>
      </c>
    </row>
    <row r="53" spans="1:5" ht="12" customHeight="1" thickBot="1" x14ac:dyDescent="0.25">
      <c r="A53" s="192" t="s">
        <v>20</v>
      </c>
      <c r="B53" s="115" t="s">
        <v>421</v>
      </c>
      <c r="C53" s="281">
        <f>SUM(C54:C56)</f>
        <v>0</v>
      </c>
      <c r="D53" s="281">
        <f>SUM(D54:D56)</f>
        <v>0</v>
      </c>
      <c r="E53" s="318">
        <f>SUM(E54:E56)</f>
        <v>0</v>
      </c>
    </row>
    <row r="54" spans="1:5" s="403" customFormat="1" ht="12" customHeight="1" x14ac:dyDescent="0.2">
      <c r="A54" s="395" t="s">
        <v>104</v>
      </c>
      <c r="B54" s="9" t="s">
        <v>229</v>
      </c>
      <c r="C54" s="618"/>
      <c r="D54" s="618"/>
      <c r="E54" s="619">
        <f>C54+D54</f>
        <v>0</v>
      </c>
    </row>
    <row r="55" spans="1:5" ht="12" customHeight="1" x14ac:dyDescent="0.2">
      <c r="A55" s="395" t="s">
        <v>105</v>
      </c>
      <c r="B55" s="8" t="s">
        <v>186</v>
      </c>
      <c r="C55" s="74"/>
      <c r="D55" s="74"/>
      <c r="E55" s="607">
        <f>C55+D55</f>
        <v>0</v>
      </c>
    </row>
    <row r="56" spans="1:5" ht="12" customHeight="1" x14ac:dyDescent="0.2">
      <c r="A56" s="395" t="s">
        <v>106</v>
      </c>
      <c r="B56" s="8" t="s">
        <v>58</v>
      </c>
      <c r="C56" s="74"/>
      <c r="D56" s="74"/>
      <c r="E56" s="607">
        <f>C56+D56</f>
        <v>0</v>
      </c>
    </row>
    <row r="57" spans="1:5" ht="12" customHeight="1" thickBot="1" x14ac:dyDescent="0.25">
      <c r="A57" s="395" t="s">
        <v>107</v>
      </c>
      <c r="B57" s="8" t="s">
        <v>527</v>
      </c>
      <c r="C57" s="74"/>
      <c r="D57" s="74"/>
      <c r="E57" s="607">
        <f>C57+D57</f>
        <v>0</v>
      </c>
    </row>
    <row r="58" spans="1:5" ht="12" customHeight="1" thickBot="1" x14ac:dyDescent="0.25">
      <c r="A58" s="192" t="s">
        <v>21</v>
      </c>
      <c r="B58" s="115" t="s">
        <v>13</v>
      </c>
      <c r="C58" s="641"/>
      <c r="D58" s="641"/>
      <c r="E58" s="318">
        <f>C58+D58</f>
        <v>0</v>
      </c>
    </row>
    <row r="59" spans="1:5" ht="15" customHeight="1" thickBot="1" x14ac:dyDescent="0.25">
      <c r="A59" s="192" t="s">
        <v>22</v>
      </c>
      <c r="B59" s="227" t="s">
        <v>533</v>
      </c>
      <c r="C59" s="647">
        <f>+C47+C53+C58</f>
        <v>0</v>
      </c>
      <c r="D59" s="647">
        <f>+D47+D53+D58</f>
        <v>0</v>
      </c>
      <c r="E59" s="321">
        <f>+E47+E53+E58</f>
        <v>0</v>
      </c>
    </row>
    <row r="60" spans="1:5" ht="13.5" thickBot="1" x14ac:dyDescent="0.25">
      <c r="C60" s="322"/>
      <c r="D60" s="322"/>
      <c r="E60" s="322"/>
    </row>
    <row r="61" spans="1:5" ht="15" customHeight="1" thickBot="1" x14ac:dyDescent="0.25">
      <c r="A61" s="230" t="s">
        <v>522</v>
      </c>
      <c r="B61" s="231"/>
      <c r="C61" s="631"/>
      <c r="D61" s="631"/>
      <c r="E61" s="632">
        <f>C61+D61</f>
        <v>0</v>
      </c>
    </row>
    <row r="62" spans="1:5" ht="14.25" customHeight="1" thickBot="1" x14ac:dyDescent="0.25">
      <c r="A62" s="230" t="s">
        <v>204</v>
      </c>
      <c r="B62" s="231"/>
      <c r="C62" s="631"/>
      <c r="D62" s="631"/>
      <c r="E62" s="632">
        <f>C62+D62</f>
        <v>0</v>
      </c>
    </row>
  </sheetData>
  <sheetProtection formatCells="0"/>
  <mergeCells count="6">
    <mergeCell ref="A46:E46"/>
    <mergeCell ref="A1:E1"/>
    <mergeCell ref="A2:E2"/>
    <mergeCell ref="B3:D3"/>
    <mergeCell ref="B4:D4"/>
    <mergeCell ref="A8:E8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&amp;L&amp;X17&amp;X Módosította a 9/2017. (VII. 25.) önkormányzati rendelet 3.§ (1) bekezdése. Hatályos 2017. július 27-től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2"/>
  <sheetViews>
    <sheetView zoomScale="130" zoomScaleNormal="130" workbookViewId="0">
      <selection activeCell="E7" sqref="E7"/>
    </sheetView>
  </sheetViews>
  <sheetFormatPr defaultRowHeight="12.75" x14ac:dyDescent="0.2"/>
  <cols>
    <col min="1" max="1" width="13" style="228" customWidth="1"/>
    <col min="2" max="2" width="59" style="229" customWidth="1"/>
    <col min="3" max="5" width="15.83203125" style="229" customWidth="1"/>
    <col min="6" max="16384" width="9.33203125" style="229"/>
  </cols>
  <sheetData>
    <row r="1" spans="1:5" s="2" customFormat="1" ht="16.5" customHeight="1" x14ac:dyDescent="0.2">
      <c r="A1" s="766"/>
      <c r="B1" s="766"/>
      <c r="C1" s="766"/>
      <c r="D1" s="766"/>
      <c r="E1" s="766"/>
    </row>
    <row r="2" spans="1:5" s="91" customFormat="1" ht="21" customHeight="1" thickBot="1" x14ac:dyDescent="0.3">
      <c r="A2" s="767" t="s">
        <v>701</v>
      </c>
      <c r="B2" s="767"/>
      <c r="C2" s="767"/>
      <c r="D2" s="767"/>
      <c r="E2" s="767"/>
    </row>
    <row r="3" spans="1:5" s="399" customFormat="1" ht="24.75" thickBot="1" x14ac:dyDescent="0.25">
      <c r="A3" s="181" t="s">
        <v>688</v>
      </c>
      <c r="B3" s="772" t="s">
        <v>403</v>
      </c>
      <c r="C3" s="773"/>
      <c r="D3" s="774"/>
      <c r="E3" s="638" t="s">
        <v>59</v>
      </c>
    </row>
    <row r="4" spans="1:5" s="399" customFormat="1" ht="24.75" thickBot="1" x14ac:dyDescent="0.25">
      <c r="A4" s="181" t="s">
        <v>202</v>
      </c>
      <c r="B4" s="772" t="s">
        <v>534</v>
      </c>
      <c r="C4" s="773"/>
      <c r="D4" s="774"/>
      <c r="E4" s="638" t="s">
        <v>434</v>
      </c>
    </row>
    <row r="5" spans="1:5" s="400" customFormat="1" ht="15.95" customHeight="1" thickBot="1" x14ac:dyDescent="0.3">
      <c r="A5" s="217"/>
      <c r="B5" s="217"/>
      <c r="C5" s="218"/>
      <c r="D5" s="92"/>
      <c r="E5" s="218" t="str">
        <f>'9.2.2. sz. mell'!E5</f>
        <v>Forintban!</v>
      </c>
    </row>
    <row r="6" spans="1:5" ht="24.75" thickBot="1" x14ac:dyDescent="0.25">
      <c r="A6" s="355" t="s">
        <v>203</v>
      </c>
      <c r="B6" s="219" t="s">
        <v>564</v>
      </c>
      <c r="C6" s="24" t="s">
        <v>651</v>
      </c>
      <c r="D6" s="24" t="s">
        <v>655</v>
      </c>
      <c r="E6" s="625" t="str">
        <f>+CONCATENATE(LEFT(ÖSSZEFÜGGÉSEK!A5,4)+1,". VII. 25.",CHAR(10),"Módosítás utáni")</f>
        <v>2017. VII. 25.
Módosítás utáni</v>
      </c>
    </row>
    <row r="7" spans="1:5" s="401" customFormat="1" ht="12.95" customHeight="1" thickBot="1" x14ac:dyDescent="0.25">
      <c r="A7" s="184" t="s">
        <v>496</v>
      </c>
      <c r="B7" s="185" t="s">
        <v>497</v>
      </c>
      <c r="C7" s="185" t="s">
        <v>498</v>
      </c>
      <c r="D7" s="626" t="s">
        <v>500</v>
      </c>
      <c r="E7" s="568" t="s">
        <v>653</v>
      </c>
    </row>
    <row r="8" spans="1:5" s="401" customFormat="1" ht="15.95" customHeight="1" thickBot="1" x14ac:dyDescent="0.25">
      <c r="A8" s="769" t="s">
        <v>56</v>
      </c>
      <c r="B8" s="770"/>
      <c r="C8" s="770"/>
      <c r="D8" s="770"/>
      <c r="E8" s="771"/>
    </row>
    <row r="9" spans="1:5" s="323" customFormat="1" ht="12" customHeight="1" thickBot="1" x14ac:dyDescent="0.25">
      <c r="A9" s="184" t="s">
        <v>19</v>
      </c>
      <c r="B9" s="220" t="s">
        <v>523</v>
      </c>
      <c r="C9" s="281">
        <f>SUM(C10:C20)</f>
        <v>0</v>
      </c>
      <c r="D9" s="281">
        <f>SUM(D10:D20)</f>
        <v>0</v>
      </c>
      <c r="E9" s="318">
        <f>SUM(E10:E20)</f>
        <v>0</v>
      </c>
    </row>
    <row r="10" spans="1:5" s="323" customFormat="1" ht="12" customHeight="1" x14ac:dyDescent="0.2">
      <c r="A10" s="394" t="s">
        <v>98</v>
      </c>
      <c r="B10" s="10" t="s">
        <v>277</v>
      </c>
      <c r="C10" s="613"/>
      <c r="D10" s="613"/>
      <c r="E10" s="639">
        <f>C10+D10</f>
        <v>0</v>
      </c>
    </row>
    <row r="11" spans="1:5" s="323" customFormat="1" ht="12" customHeight="1" x14ac:dyDescent="0.2">
      <c r="A11" s="395" t="s">
        <v>99</v>
      </c>
      <c r="B11" s="8" t="s">
        <v>278</v>
      </c>
      <c r="C11" s="278"/>
      <c r="D11" s="278"/>
      <c r="E11" s="615">
        <f t="shared" ref="E11:E25" si="0">C11+D11</f>
        <v>0</v>
      </c>
    </row>
    <row r="12" spans="1:5" s="323" customFormat="1" ht="12" customHeight="1" x14ac:dyDescent="0.2">
      <c r="A12" s="395" t="s">
        <v>100</v>
      </c>
      <c r="B12" s="8" t="s">
        <v>279</v>
      </c>
      <c r="C12" s="278"/>
      <c r="D12" s="278"/>
      <c r="E12" s="615">
        <f t="shared" si="0"/>
        <v>0</v>
      </c>
    </row>
    <row r="13" spans="1:5" s="323" customFormat="1" ht="12" customHeight="1" x14ac:dyDescent="0.2">
      <c r="A13" s="395" t="s">
        <v>101</v>
      </c>
      <c r="B13" s="8" t="s">
        <v>280</v>
      </c>
      <c r="C13" s="278"/>
      <c r="D13" s="278"/>
      <c r="E13" s="615">
        <f t="shared" si="0"/>
        <v>0</v>
      </c>
    </row>
    <row r="14" spans="1:5" s="323" customFormat="1" ht="12" customHeight="1" x14ac:dyDescent="0.2">
      <c r="A14" s="395" t="s">
        <v>148</v>
      </c>
      <c r="B14" s="8" t="s">
        <v>281</v>
      </c>
      <c r="C14" s="278"/>
      <c r="D14" s="278"/>
      <c r="E14" s="615">
        <f t="shared" si="0"/>
        <v>0</v>
      </c>
    </row>
    <row r="15" spans="1:5" s="323" customFormat="1" ht="12" customHeight="1" x14ac:dyDescent="0.2">
      <c r="A15" s="395" t="s">
        <v>102</v>
      </c>
      <c r="B15" s="8" t="s">
        <v>404</v>
      </c>
      <c r="C15" s="278"/>
      <c r="D15" s="278"/>
      <c r="E15" s="615">
        <f t="shared" si="0"/>
        <v>0</v>
      </c>
    </row>
    <row r="16" spans="1:5" s="323" customFormat="1" ht="12" customHeight="1" x14ac:dyDescent="0.2">
      <c r="A16" s="395" t="s">
        <v>103</v>
      </c>
      <c r="B16" s="7" t="s">
        <v>405</v>
      </c>
      <c r="C16" s="278"/>
      <c r="D16" s="278"/>
      <c r="E16" s="615">
        <f t="shared" si="0"/>
        <v>0</v>
      </c>
    </row>
    <row r="17" spans="1:5" s="323" customFormat="1" ht="12" customHeight="1" x14ac:dyDescent="0.2">
      <c r="A17" s="395" t="s">
        <v>113</v>
      </c>
      <c r="B17" s="8" t="s">
        <v>284</v>
      </c>
      <c r="C17" s="616"/>
      <c r="D17" s="616"/>
      <c r="E17" s="617">
        <f t="shared" si="0"/>
        <v>0</v>
      </c>
    </row>
    <row r="18" spans="1:5" s="402" customFormat="1" ht="12" customHeight="1" x14ac:dyDescent="0.2">
      <c r="A18" s="395" t="s">
        <v>114</v>
      </c>
      <c r="B18" s="8" t="s">
        <v>285</v>
      </c>
      <c r="C18" s="278"/>
      <c r="D18" s="278"/>
      <c r="E18" s="615">
        <f t="shared" si="0"/>
        <v>0</v>
      </c>
    </row>
    <row r="19" spans="1:5" s="402" customFormat="1" ht="12" customHeight="1" x14ac:dyDescent="0.2">
      <c r="A19" s="395" t="s">
        <v>115</v>
      </c>
      <c r="B19" s="8" t="s">
        <v>439</v>
      </c>
      <c r="C19" s="280"/>
      <c r="D19" s="280"/>
      <c r="E19" s="640">
        <f t="shared" si="0"/>
        <v>0</v>
      </c>
    </row>
    <row r="20" spans="1:5" s="402" customFormat="1" ht="12" customHeight="1" thickBot="1" x14ac:dyDescent="0.25">
      <c r="A20" s="395" t="s">
        <v>116</v>
      </c>
      <c r="B20" s="7" t="s">
        <v>286</v>
      </c>
      <c r="C20" s="280"/>
      <c r="D20" s="280"/>
      <c r="E20" s="640">
        <f t="shared" si="0"/>
        <v>0</v>
      </c>
    </row>
    <row r="21" spans="1:5" s="323" customFormat="1" ht="12" customHeight="1" thickBot="1" x14ac:dyDescent="0.25">
      <c r="A21" s="184" t="s">
        <v>20</v>
      </c>
      <c r="B21" s="220" t="s">
        <v>406</v>
      </c>
      <c r="C21" s="281">
        <f>SUM(C22:C24)</f>
        <v>0</v>
      </c>
      <c r="D21" s="281">
        <f>SUM(D22:D24)</f>
        <v>0</v>
      </c>
      <c r="E21" s="318">
        <f>SUM(E22:E24)</f>
        <v>0</v>
      </c>
    </row>
    <row r="22" spans="1:5" s="402" customFormat="1" ht="12" customHeight="1" x14ac:dyDescent="0.2">
      <c r="A22" s="395" t="s">
        <v>104</v>
      </c>
      <c r="B22" s="9" t="s">
        <v>258</v>
      </c>
      <c r="C22" s="278"/>
      <c r="D22" s="278"/>
      <c r="E22" s="615">
        <f t="shared" si="0"/>
        <v>0</v>
      </c>
    </row>
    <row r="23" spans="1:5" s="402" customFormat="1" ht="12" customHeight="1" x14ac:dyDescent="0.2">
      <c r="A23" s="395" t="s">
        <v>105</v>
      </c>
      <c r="B23" s="8" t="s">
        <v>407</v>
      </c>
      <c r="C23" s="278"/>
      <c r="D23" s="278"/>
      <c r="E23" s="615">
        <f t="shared" si="0"/>
        <v>0</v>
      </c>
    </row>
    <row r="24" spans="1:5" s="402" customFormat="1" ht="12" customHeight="1" x14ac:dyDescent="0.2">
      <c r="A24" s="395" t="s">
        <v>106</v>
      </c>
      <c r="B24" s="8" t="s">
        <v>408</v>
      </c>
      <c r="C24" s="278"/>
      <c r="D24" s="278"/>
      <c r="E24" s="615">
        <f t="shared" si="0"/>
        <v>0</v>
      </c>
    </row>
    <row r="25" spans="1:5" s="402" customFormat="1" ht="12" customHeight="1" thickBot="1" x14ac:dyDescent="0.25">
      <c r="A25" s="395" t="s">
        <v>107</v>
      </c>
      <c r="B25" s="8" t="s">
        <v>524</v>
      </c>
      <c r="C25" s="278"/>
      <c r="D25" s="278"/>
      <c r="E25" s="615">
        <f t="shared" si="0"/>
        <v>0</v>
      </c>
    </row>
    <row r="26" spans="1:5" s="402" customFormat="1" ht="12" customHeight="1" thickBot="1" x14ac:dyDescent="0.25">
      <c r="A26" s="192" t="s">
        <v>21</v>
      </c>
      <c r="B26" s="115" t="s">
        <v>173</v>
      </c>
      <c r="C26" s="641"/>
      <c r="D26" s="641"/>
      <c r="E26" s="318"/>
    </row>
    <row r="27" spans="1:5" s="402" customFormat="1" ht="12" customHeight="1" thickBot="1" x14ac:dyDescent="0.25">
      <c r="A27" s="192" t="s">
        <v>22</v>
      </c>
      <c r="B27" s="115" t="s">
        <v>525</v>
      </c>
      <c r="C27" s="281">
        <f>+C28+C29+C30</f>
        <v>0</v>
      </c>
      <c r="D27" s="281">
        <f>+D28+D29+D30</f>
        <v>0</v>
      </c>
      <c r="E27" s="318">
        <f>+E28+E29+E30</f>
        <v>0</v>
      </c>
    </row>
    <row r="28" spans="1:5" s="402" customFormat="1" ht="12" customHeight="1" x14ac:dyDescent="0.2">
      <c r="A28" s="396" t="s">
        <v>268</v>
      </c>
      <c r="B28" s="397" t="s">
        <v>263</v>
      </c>
      <c r="C28" s="618"/>
      <c r="D28" s="618"/>
      <c r="E28" s="619">
        <f>C28+D28</f>
        <v>0</v>
      </c>
    </row>
    <row r="29" spans="1:5" s="402" customFormat="1" ht="12" customHeight="1" x14ac:dyDescent="0.2">
      <c r="A29" s="396" t="s">
        <v>269</v>
      </c>
      <c r="B29" s="397" t="s">
        <v>407</v>
      </c>
      <c r="C29" s="278"/>
      <c r="D29" s="278"/>
      <c r="E29" s="615">
        <f>C29+D29</f>
        <v>0</v>
      </c>
    </row>
    <row r="30" spans="1:5" s="402" customFormat="1" ht="12" customHeight="1" x14ac:dyDescent="0.2">
      <c r="A30" s="396" t="s">
        <v>270</v>
      </c>
      <c r="B30" s="398" t="s">
        <v>410</v>
      </c>
      <c r="C30" s="278"/>
      <c r="D30" s="278"/>
      <c r="E30" s="615">
        <f>C30+D30</f>
        <v>0</v>
      </c>
    </row>
    <row r="31" spans="1:5" s="402" customFormat="1" ht="12" customHeight="1" thickBot="1" x14ac:dyDescent="0.25">
      <c r="A31" s="395" t="s">
        <v>271</v>
      </c>
      <c r="B31" s="126" t="s">
        <v>526</v>
      </c>
      <c r="C31" s="78"/>
      <c r="D31" s="78"/>
      <c r="E31" s="642">
        <f>C31+D31</f>
        <v>0</v>
      </c>
    </row>
    <row r="32" spans="1:5" s="402" customFormat="1" ht="12" customHeight="1" thickBot="1" x14ac:dyDescent="0.25">
      <c r="A32" s="192" t="s">
        <v>23</v>
      </c>
      <c r="B32" s="115" t="s">
        <v>411</v>
      </c>
      <c r="C32" s="281">
        <f>+C33+C34+C35</f>
        <v>0</v>
      </c>
      <c r="D32" s="281">
        <f>+D33+D34+D35</f>
        <v>0</v>
      </c>
      <c r="E32" s="318">
        <f>+E33+E34+E35</f>
        <v>0</v>
      </c>
    </row>
    <row r="33" spans="1:5" s="402" customFormat="1" ht="12" customHeight="1" x14ac:dyDescent="0.2">
      <c r="A33" s="396" t="s">
        <v>91</v>
      </c>
      <c r="B33" s="397" t="s">
        <v>291</v>
      </c>
      <c r="C33" s="618"/>
      <c r="D33" s="618"/>
      <c r="E33" s="619">
        <f>C33+D33</f>
        <v>0</v>
      </c>
    </row>
    <row r="34" spans="1:5" s="402" customFormat="1" ht="12" customHeight="1" x14ac:dyDescent="0.2">
      <c r="A34" s="396" t="s">
        <v>92</v>
      </c>
      <c r="B34" s="398" t="s">
        <v>292</v>
      </c>
      <c r="C34" s="282"/>
      <c r="D34" s="282"/>
      <c r="E34" s="604">
        <f>C34+D34</f>
        <v>0</v>
      </c>
    </row>
    <row r="35" spans="1:5" s="402" customFormat="1" ht="12" customHeight="1" thickBot="1" x14ac:dyDescent="0.25">
      <c r="A35" s="395" t="s">
        <v>93</v>
      </c>
      <c r="B35" s="126" t="s">
        <v>293</v>
      </c>
      <c r="C35" s="78"/>
      <c r="D35" s="78"/>
      <c r="E35" s="642">
        <f>C35+D35</f>
        <v>0</v>
      </c>
    </row>
    <row r="36" spans="1:5" s="323" customFormat="1" ht="12" customHeight="1" thickBot="1" x14ac:dyDescent="0.25">
      <c r="A36" s="192" t="s">
        <v>24</v>
      </c>
      <c r="B36" s="115" t="s">
        <v>379</v>
      </c>
      <c r="C36" s="641"/>
      <c r="D36" s="641"/>
      <c r="E36" s="318">
        <f>C36+D36</f>
        <v>0</v>
      </c>
    </row>
    <row r="37" spans="1:5" s="323" customFormat="1" ht="12" customHeight="1" thickBot="1" x14ac:dyDescent="0.25">
      <c r="A37" s="192" t="s">
        <v>25</v>
      </c>
      <c r="B37" s="115" t="s">
        <v>412</v>
      </c>
      <c r="C37" s="641"/>
      <c r="D37" s="641"/>
      <c r="E37" s="318">
        <f>C37+D37</f>
        <v>0</v>
      </c>
    </row>
    <row r="38" spans="1:5" s="323" customFormat="1" ht="12" customHeight="1" thickBot="1" x14ac:dyDescent="0.25">
      <c r="A38" s="184" t="s">
        <v>26</v>
      </c>
      <c r="B38" s="115" t="s">
        <v>413</v>
      </c>
      <c r="C38" s="281">
        <f>+C9+C21+C26+C27+C32+C36+C37</f>
        <v>0</v>
      </c>
      <c r="D38" s="281">
        <f>+D9+D21+D26+D27+D32+D36+D37</f>
        <v>0</v>
      </c>
      <c r="E38" s="318">
        <f>+E9+E21+E26+E27+E32+E36+E37</f>
        <v>0</v>
      </c>
    </row>
    <row r="39" spans="1:5" s="323" customFormat="1" ht="12" customHeight="1" thickBot="1" x14ac:dyDescent="0.25">
      <c r="A39" s="221" t="s">
        <v>27</v>
      </c>
      <c r="B39" s="115" t="s">
        <v>414</v>
      </c>
      <c r="C39" s="281">
        <f>+C40+C41+C42</f>
        <v>51601940</v>
      </c>
      <c r="D39" s="281">
        <f>+D40+D41+D42</f>
        <v>551033</v>
      </c>
      <c r="E39" s="318">
        <f>+E40+E41+E42</f>
        <v>52152973</v>
      </c>
    </row>
    <row r="40" spans="1:5" s="323" customFormat="1" ht="12" customHeight="1" x14ac:dyDescent="0.2">
      <c r="A40" s="396" t="s">
        <v>415</v>
      </c>
      <c r="B40" s="397" t="s">
        <v>236</v>
      </c>
      <c r="C40" s="618"/>
      <c r="D40" s="618">
        <v>551033</v>
      </c>
      <c r="E40" s="619">
        <f>C40+D40</f>
        <v>551033</v>
      </c>
    </row>
    <row r="41" spans="1:5" s="323" customFormat="1" ht="12" customHeight="1" x14ac:dyDescent="0.2">
      <c r="A41" s="396" t="s">
        <v>416</v>
      </c>
      <c r="B41" s="398" t="s">
        <v>2</v>
      </c>
      <c r="C41" s="282"/>
      <c r="D41" s="282"/>
      <c r="E41" s="604">
        <f>C41+D41</f>
        <v>0</v>
      </c>
    </row>
    <row r="42" spans="1:5" s="402" customFormat="1" ht="12" customHeight="1" thickBot="1" x14ac:dyDescent="0.25">
      <c r="A42" s="643" t="s">
        <v>417</v>
      </c>
      <c r="B42" s="665" t="s">
        <v>418</v>
      </c>
      <c r="C42" s="653">
        <v>51601940</v>
      </c>
      <c r="D42" s="653"/>
      <c r="E42" s="646">
        <f>C42+D42</f>
        <v>51601940</v>
      </c>
    </row>
    <row r="43" spans="1:5" s="402" customFormat="1" ht="15" customHeight="1" thickBot="1" x14ac:dyDescent="0.25">
      <c r="A43" s="221" t="s">
        <v>28</v>
      </c>
      <c r="B43" s="222" t="s">
        <v>419</v>
      </c>
      <c r="C43" s="647">
        <f>+C38+C39</f>
        <v>51601940</v>
      </c>
      <c r="D43" s="647">
        <f>+D38+D39</f>
        <v>551033</v>
      </c>
      <c r="E43" s="321">
        <f>+E38+E39</f>
        <v>52152973</v>
      </c>
    </row>
    <row r="44" spans="1:5" s="402" customFormat="1" ht="15" customHeight="1" x14ac:dyDescent="0.2">
      <c r="A44" s="223"/>
      <c r="B44" s="224"/>
      <c r="C44" s="319"/>
    </row>
    <row r="45" spans="1:5" ht="13.5" thickBot="1" x14ac:dyDescent="0.25">
      <c r="A45" s="225"/>
      <c r="B45" s="226"/>
      <c r="C45" s="320"/>
    </row>
    <row r="46" spans="1:5" s="401" customFormat="1" ht="16.5" customHeight="1" thickBot="1" x14ac:dyDescent="0.25">
      <c r="A46" s="769" t="s">
        <v>57</v>
      </c>
      <c r="B46" s="770"/>
      <c r="C46" s="770"/>
      <c r="D46" s="770"/>
      <c r="E46" s="771"/>
    </row>
    <row r="47" spans="1:5" s="403" customFormat="1" ht="12" customHeight="1" thickBot="1" x14ac:dyDescent="0.25">
      <c r="A47" s="192" t="s">
        <v>19</v>
      </c>
      <c r="B47" s="115" t="s">
        <v>420</v>
      </c>
      <c r="C47" s="281">
        <f>SUM(C48:C52)</f>
        <v>49061940</v>
      </c>
      <c r="D47" s="281">
        <f>SUM(D48:D52)</f>
        <v>551033</v>
      </c>
      <c r="E47" s="318">
        <f>SUM(E48:E52)</f>
        <v>49612973</v>
      </c>
    </row>
    <row r="48" spans="1:5" ht="12" customHeight="1" x14ac:dyDescent="0.2">
      <c r="A48" s="396" t="s">
        <v>98</v>
      </c>
      <c r="B48" s="9" t="s">
        <v>50</v>
      </c>
      <c r="C48" s="618">
        <v>30637000</v>
      </c>
      <c r="D48" s="618">
        <v>200000</v>
      </c>
      <c r="E48" s="666">
        <f>C48+D48</f>
        <v>30837000</v>
      </c>
    </row>
    <row r="49" spans="1:5" ht="12" customHeight="1" x14ac:dyDescent="0.2">
      <c r="A49" s="395" t="s">
        <v>99</v>
      </c>
      <c r="B49" s="8" t="s">
        <v>182</v>
      </c>
      <c r="C49" s="74">
        <v>7128820</v>
      </c>
      <c r="D49" s="74">
        <v>44000</v>
      </c>
      <c r="E49" s="656">
        <f>C49+D49</f>
        <v>7172820</v>
      </c>
    </row>
    <row r="50" spans="1:5" ht="12" customHeight="1" x14ac:dyDescent="0.2">
      <c r="A50" s="395" t="s">
        <v>100</v>
      </c>
      <c r="B50" s="8" t="s">
        <v>140</v>
      </c>
      <c r="C50" s="74">
        <v>11296120</v>
      </c>
      <c r="D50" s="74">
        <v>307033</v>
      </c>
      <c r="E50" s="656">
        <f>C50+D50</f>
        <v>11603153</v>
      </c>
    </row>
    <row r="51" spans="1:5" ht="12" customHeight="1" x14ac:dyDescent="0.2">
      <c r="A51" s="395" t="s">
        <v>101</v>
      </c>
      <c r="B51" s="8" t="s">
        <v>183</v>
      </c>
      <c r="C51" s="74"/>
      <c r="D51" s="74"/>
      <c r="E51" s="656">
        <f>C51+D51</f>
        <v>0</v>
      </c>
    </row>
    <row r="52" spans="1:5" ht="12" customHeight="1" thickBot="1" x14ac:dyDescent="0.25">
      <c r="A52" s="657" t="s">
        <v>148</v>
      </c>
      <c r="B52" s="658" t="s">
        <v>184</v>
      </c>
      <c r="C52" s="78"/>
      <c r="D52" s="78"/>
      <c r="E52" s="667">
        <f>C52+D52</f>
        <v>0</v>
      </c>
    </row>
    <row r="53" spans="1:5" ht="12" customHeight="1" thickBot="1" x14ac:dyDescent="0.25">
      <c r="A53" s="668" t="s">
        <v>20</v>
      </c>
      <c r="B53" s="669" t="s">
        <v>421</v>
      </c>
      <c r="C53" s="670">
        <f>SUM(C54:C56)</f>
        <v>2540000</v>
      </c>
      <c r="D53" s="670">
        <f>SUM(D54:D56)</f>
        <v>0</v>
      </c>
      <c r="E53" s="671">
        <f>SUM(E54:E56)</f>
        <v>2540000</v>
      </c>
    </row>
    <row r="54" spans="1:5" s="403" customFormat="1" ht="12" customHeight="1" x14ac:dyDescent="0.2">
      <c r="A54" s="394" t="s">
        <v>104</v>
      </c>
      <c r="B54" s="10" t="s">
        <v>229</v>
      </c>
      <c r="C54" s="654">
        <v>2540000</v>
      </c>
      <c r="D54" s="663"/>
      <c r="E54" s="664">
        <f>C54+D54</f>
        <v>2540000</v>
      </c>
    </row>
    <row r="55" spans="1:5" ht="12" customHeight="1" x14ac:dyDescent="0.2">
      <c r="A55" s="395" t="s">
        <v>105</v>
      </c>
      <c r="B55" s="8" t="s">
        <v>186</v>
      </c>
      <c r="C55" s="74"/>
      <c r="D55" s="74"/>
      <c r="E55" s="607">
        <f>C55+D55</f>
        <v>0</v>
      </c>
    </row>
    <row r="56" spans="1:5" ht="12" customHeight="1" x14ac:dyDescent="0.2">
      <c r="A56" s="395" t="s">
        <v>106</v>
      </c>
      <c r="B56" s="8" t="s">
        <v>58</v>
      </c>
      <c r="C56" s="74"/>
      <c r="D56" s="74"/>
      <c r="E56" s="607">
        <f>C56+D56</f>
        <v>0</v>
      </c>
    </row>
    <row r="57" spans="1:5" ht="12" customHeight="1" thickBot="1" x14ac:dyDescent="0.25">
      <c r="A57" s="657" t="s">
        <v>107</v>
      </c>
      <c r="B57" s="658" t="s">
        <v>527</v>
      </c>
      <c r="C57" s="78"/>
      <c r="D57" s="78"/>
      <c r="E57" s="642">
        <f>C57+D57</f>
        <v>0</v>
      </c>
    </row>
    <row r="58" spans="1:5" ht="12" customHeight="1" thickBot="1" x14ac:dyDescent="0.25">
      <c r="A58" s="192" t="s">
        <v>21</v>
      </c>
      <c r="B58" s="115" t="s">
        <v>13</v>
      </c>
      <c r="C58" s="641"/>
      <c r="D58" s="641"/>
      <c r="E58" s="318">
        <f>C58+D58</f>
        <v>0</v>
      </c>
    </row>
    <row r="59" spans="1:5" ht="15" customHeight="1" thickBot="1" x14ac:dyDescent="0.25">
      <c r="A59" s="192" t="s">
        <v>22</v>
      </c>
      <c r="B59" s="227" t="s">
        <v>533</v>
      </c>
      <c r="C59" s="647">
        <f>+C47+C53+C58</f>
        <v>51601940</v>
      </c>
      <c r="D59" s="647">
        <f>+D47+D53+D58</f>
        <v>551033</v>
      </c>
      <c r="E59" s="321">
        <f>+E47+E53+E58</f>
        <v>52152973</v>
      </c>
    </row>
    <row r="60" spans="1:5" ht="13.5" thickBot="1" x14ac:dyDescent="0.25">
      <c r="C60" s="322"/>
      <c r="D60" s="322"/>
      <c r="E60" s="322"/>
    </row>
    <row r="61" spans="1:5" ht="15" customHeight="1" thickBot="1" x14ac:dyDescent="0.25">
      <c r="A61" s="230" t="s">
        <v>522</v>
      </c>
      <c r="B61" s="231"/>
      <c r="C61" s="631">
        <v>9</v>
      </c>
      <c r="D61" s="631"/>
      <c r="E61" s="632">
        <f>C61+D61</f>
        <v>9</v>
      </c>
    </row>
    <row r="62" spans="1:5" ht="14.25" customHeight="1" thickBot="1" x14ac:dyDescent="0.25">
      <c r="A62" s="230" t="s">
        <v>204</v>
      </c>
      <c r="B62" s="231"/>
      <c r="C62" s="631">
        <v>0</v>
      </c>
      <c r="D62" s="631"/>
      <c r="E62" s="632">
        <f>C62+D62</f>
        <v>0</v>
      </c>
    </row>
  </sheetData>
  <sheetProtection formatCells="0"/>
  <mergeCells count="6">
    <mergeCell ref="A46:E46"/>
    <mergeCell ref="A1:E1"/>
    <mergeCell ref="A2:E2"/>
    <mergeCell ref="B3:D3"/>
    <mergeCell ref="B4:D4"/>
    <mergeCell ref="A8:E8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&amp;L&amp;X18&amp;X Módosította a 9/2017. (VII. 25.) önkormányzati rendelet 3.§ (1) bekezdése. Hatályos 2017. július 27-től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45" zoomScaleNormal="145" workbookViewId="0">
      <selection activeCell="E7" sqref="E7"/>
    </sheetView>
  </sheetViews>
  <sheetFormatPr defaultRowHeight="12.75" x14ac:dyDescent="0.2"/>
  <cols>
    <col min="1" max="1" width="13.83203125" style="228" customWidth="1"/>
    <col min="2" max="2" width="54.5" style="229" customWidth="1"/>
    <col min="3" max="5" width="15.83203125" style="229" customWidth="1"/>
    <col min="6" max="16384" width="9.33203125" style="229"/>
  </cols>
  <sheetData>
    <row r="1" spans="1:5" s="2" customFormat="1" ht="16.5" customHeight="1" x14ac:dyDescent="0.2">
      <c r="A1" s="766"/>
      <c r="B1" s="766"/>
      <c r="C1" s="766"/>
      <c r="D1" s="766"/>
      <c r="E1" s="766"/>
    </row>
    <row r="2" spans="1:5" s="91" customFormat="1" ht="21" customHeight="1" thickBot="1" x14ac:dyDescent="0.3">
      <c r="A2" s="767" t="s">
        <v>702</v>
      </c>
      <c r="B2" s="767"/>
      <c r="C2" s="767"/>
      <c r="D2" s="767"/>
      <c r="E2" s="767"/>
    </row>
    <row r="3" spans="1:5" s="399" customFormat="1" ht="25.5" customHeight="1" thickBot="1" x14ac:dyDescent="0.25">
      <c r="A3" s="181" t="s">
        <v>688</v>
      </c>
      <c r="B3" s="772" t="s">
        <v>565</v>
      </c>
      <c r="C3" s="773"/>
      <c r="D3" s="774"/>
      <c r="E3" s="638" t="s">
        <v>60</v>
      </c>
    </row>
    <row r="4" spans="1:5" s="399" customFormat="1" ht="24.75" thickBot="1" x14ac:dyDescent="0.25">
      <c r="A4" s="181" t="s">
        <v>202</v>
      </c>
      <c r="B4" s="772" t="s">
        <v>402</v>
      </c>
      <c r="C4" s="773"/>
      <c r="D4" s="774"/>
      <c r="E4" s="638" t="s">
        <v>55</v>
      </c>
    </row>
    <row r="5" spans="1:5" s="400" customFormat="1" ht="15.95" customHeight="1" thickBot="1" x14ac:dyDescent="0.3">
      <c r="A5" s="217"/>
      <c r="B5" s="217"/>
      <c r="C5" s="218"/>
      <c r="D5" s="92"/>
      <c r="E5" s="218" t="str">
        <f>'9.2.3. sz. mell'!E5</f>
        <v>Forintban!</v>
      </c>
    </row>
    <row r="6" spans="1:5" ht="24.75" thickBot="1" x14ac:dyDescent="0.25">
      <c r="A6" s="355" t="s">
        <v>203</v>
      </c>
      <c r="B6" s="219" t="s">
        <v>564</v>
      </c>
      <c r="C6" s="24" t="s">
        <v>651</v>
      </c>
      <c r="D6" s="24" t="s">
        <v>655</v>
      </c>
      <c r="E6" s="625" t="str">
        <f>+CONCATENATE(LEFT(ÖSSZEFÜGGÉSEK!A5,4)+1,". VII. 25.",CHAR(10),"Módosítás utáni")</f>
        <v>2017. VII. 25.
Módosítás utáni</v>
      </c>
    </row>
    <row r="7" spans="1:5" s="401" customFormat="1" ht="12.95" customHeight="1" thickBot="1" x14ac:dyDescent="0.25">
      <c r="A7" s="184" t="s">
        <v>496</v>
      </c>
      <c r="B7" s="185" t="s">
        <v>497</v>
      </c>
      <c r="C7" s="185" t="s">
        <v>498</v>
      </c>
      <c r="D7" s="626" t="s">
        <v>500</v>
      </c>
      <c r="E7" s="568" t="s">
        <v>653</v>
      </c>
    </row>
    <row r="8" spans="1:5" s="401" customFormat="1" ht="15.95" customHeight="1" thickBot="1" x14ac:dyDescent="0.25">
      <c r="A8" s="769" t="s">
        <v>56</v>
      </c>
      <c r="B8" s="770"/>
      <c r="C8" s="770"/>
      <c r="D8" s="770"/>
      <c r="E8" s="771"/>
    </row>
    <row r="9" spans="1:5" s="323" customFormat="1" ht="12" customHeight="1" thickBot="1" x14ac:dyDescent="0.25">
      <c r="A9" s="184" t="s">
        <v>19</v>
      </c>
      <c r="B9" s="220" t="s">
        <v>523</v>
      </c>
      <c r="C9" s="281">
        <f>SUM(C10:C20)</f>
        <v>8573000</v>
      </c>
      <c r="D9" s="281">
        <f>SUM(D10:D20)</f>
        <v>0</v>
      </c>
      <c r="E9" s="318">
        <f>SUM(E10:E20)</f>
        <v>8573000</v>
      </c>
    </row>
    <row r="10" spans="1:5" s="323" customFormat="1" ht="12" customHeight="1" x14ac:dyDescent="0.2">
      <c r="A10" s="394" t="s">
        <v>98</v>
      </c>
      <c r="B10" s="10" t="s">
        <v>277</v>
      </c>
      <c r="C10" s="613"/>
      <c r="D10" s="613"/>
      <c r="E10" s="639">
        <f>C10+D10</f>
        <v>0</v>
      </c>
    </row>
    <row r="11" spans="1:5" s="323" customFormat="1" ht="12" customHeight="1" x14ac:dyDescent="0.2">
      <c r="A11" s="395" t="s">
        <v>99</v>
      </c>
      <c r="B11" s="8" t="s">
        <v>278</v>
      </c>
      <c r="C11" s="278"/>
      <c r="D11" s="672"/>
      <c r="E11" s="615">
        <f t="shared" ref="E11:E26" si="0">C11+D11</f>
        <v>0</v>
      </c>
    </row>
    <row r="12" spans="1:5" s="323" customFormat="1" ht="12" customHeight="1" x14ac:dyDescent="0.2">
      <c r="A12" s="395" t="s">
        <v>100</v>
      </c>
      <c r="B12" s="8" t="s">
        <v>279</v>
      </c>
      <c r="C12" s="278"/>
      <c r="D12" s="672"/>
      <c r="E12" s="615">
        <f t="shared" si="0"/>
        <v>0</v>
      </c>
    </row>
    <row r="13" spans="1:5" s="323" customFormat="1" ht="12" customHeight="1" x14ac:dyDescent="0.2">
      <c r="A13" s="395" t="s">
        <v>101</v>
      </c>
      <c r="B13" s="8" t="s">
        <v>280</v>
      </c>
      <c r="C13" s="278"/>
      <c r="D13" s="672"/>
      <c r="E13" s="615">
        <f t="shared" si="0"/>
        <v>0</v>
      </c>
    </row>
    <row r="14" spans="1:5" s="323" customFormat="1" ht="12" customHeight="1" x14ac:dyDescent="0.2">
      <c r="A14" s="395" t="s">
        <v>148</v>
      </c>
      <c r="B14" s="8" t="s">
        <v>281</v>
      </c>
      <c r="C14" s="278">
        <v>6750000</v>
      </c>
      <c r="D14" s="672"/>
      <c r="E14" s="615">
        <f t="shared" si="0"/>
        <v>6750000</v>
      </c>
    </row>
    <row r="15" spans="1:5" s="323" customFormat="1" ht="12" customHeight="1" x14ac:dyDescent="0.2">
      <c r="A15" s="395" t="s">
        <v>102</v>
      </c>
      <c r="B15" s="8" t="s">
        <v>404</v>
      </c>
      <c r="C15" s="278">
        <v>1823000</v>
      </c>
      <c r="D15" s="672"/>
      <c r="E15" s="615">
        <f t="shared" si="0"/>
        <v>1823000</v>
      </c>
    </row>
    <row r="16" spans="1:5" s="323" customFormat="1" ht="12" customHeight="1" x14ac:dyDescent="0.2">
      <c r="A16" s="395" t="s">
        <v>103</v>
      </c>
      <c r="B16" s="7" t="s">
        <v>405</v>
      </c>
      <c r="C16" s="278"/>
      <c r="D16" s="672"/>
      <c r="E16" s="615">
        <f t="shared" si="0"/>
        <v>0</v>
      </c>
    </row>
    <row r="17" spans="1:5" s="323" customFormat="1" ht="12" customHeight="1" x14ac:dyDescent="0.2">
      <c r="A17" s="395" t="s">
        <v>113</v>
      </c>
      <c r="B17" s="8" t="s">
        <v>284</v>
      </c>
      <c r="C17" s="616"/>
      <c r="D17" s="673"/>
      <c r="E17" s="617">
        <f t="shared" si="0"/>
        <v>0</v>
      </c>
    </row>
    <row r="18" spans="1:5" s="402" customFormat="1" ht="12" customHeight="1" x14ac:dyDescent="0.2">
      <c r="A18" s="395" t="s">
        <v>114</v>
      </c>
      <c r="B18" s="8" t="s">
        <v>285</v>
      </c>
      <c r="C18" s="278"/>
      <c r="D18" s="672"/>
      <c r="E18" s="615">
        <f t="shared" si="0"/>
        <v>0</v>
      </c>
    </row>
    <row r="19" spans="1:5" s="402" customFormat="1" ht="12" customHeight="1" x14ac:dyDescent="0.2">
      <c r="A19" s="395" t="s">
        <v>115</v>
      </c>
      <c r="B19" s="8" t="s">
        <v>439</v>
      </c>
      <c r="C19" s="280"/>
      <c r="D19" s="674"/>
      <c r="E19" s="640">
        <f t="shared" si="0"/>
        <v>0</v>
      </c>
    </row>
    <row r="20" spans="1:5" s="402" customFormat="1" ht="12" customHeight="1" thickBot="1" x14ac:dyDescent="0.25">
      <c r="A20" s="395" t="s">
        <v>116</v>
      </c>
      <c r="B20" s="7" t="s">
        <v>286</v>
      </c>
      <c r="C20" s="280"/>
      <c r="D20" s="674"/>
      <c r="E20" s="640">
        <f t="shared" si="0"/>
        <v>0</v>
      </c>
    </row>
    <row r="21" spans="1:5" s="323" customFormat="1" ht="12" customHeight="1" thickBot="1" x14ac:dyDescent="0.25">
      <c r="A21" s="184" t="s">
        <v>20</v>
      </c>
      <c r="B21" s="220" t="s">
        <v>406</v>
      </c>
      <c r="C21" s="281">
        <f>SUM(C22:C24)</f>
        <v>0</v>
      </c>
      <c r="D21" s="609">
        <f>SUM(D22:D24)</f>
        <v>0</v>
      </c>
      <c r="E21" s="318">
        <f>SUM(E22:E24)</f>
        <v>0</v>
      </c>
    </row>
    <row r="22" spans="1:5" s="402" customFormat="1" ht="12" customHeight="1" x14ac:dyDescent="0.2">
      <c r="A22" s="395" t="s">
        <v>104</v>
      </c>
      <c r="B22" s="9" t="s">
        <v>258</v>
      </c>
      <c r="C22" s="278"/>
      <c r="D22" s="672"/>
      <c r="E22" s="615">
        <f t="shared" si="0"/>
        <v>0</v>
      </c>
    </row>
    <row r="23" spans="1:5" s="402" customFormat="1" ht="12" customHeight="1" x14ac:dyDescent="0.2">
      <c r="A23" s="395" t="s">
        <v>105</v>
      </c>
      <c r="B23" s="8" t="s">
        <v>407</v>
      </c>
      <c r="C23" s="278"/>
      <c r="D23" s="672"/>
      <c r="E23" s="615">
        <f t="shared" si="0"/>
        <v>0</v>
      </c>
    </row>
    <row r="24" spans="1:5" s="402" customFormat="1" ht="12" customHeight="1" x14ac:dyDescent="0.2">
      <c r="A24" s="395" t="s">
        <v>106</v>
      </c>
      <c r="B24" s="8" t="s">
        <v>408</v>
      </c>
      <c r="C24" s="278"/>
      <c r="D24" s="672"/>
      <c r="E24" s="615">
        <f t="shared" si="0"/>
        <v>0</v>
      </c>
    </row>
    <row r="25" spans="1:5" s="402" customFormat="1" ht="12" customHeight="1" thickBot="1" x14ac:dyDescent="0.25">
      <c r="A25" s="395" t="s">
        <v>107</v>
      </c>
      <c r="B25" s="8" t="s">
        <v>528</v>
      </c>
      <c r="C25" s="278"/>
      <c r="D25" s="672"/>
      <c r="E25" s="615">
        <f t="shared" si="0"/>
        <v>0</v>
      </c>
    </row>
    <row r="26" spans="1:5" s="402" customFormat="1" ht="12" customHeight="1" thickBot="1" x14ac:dyDescent="0.25">
      <c r="A26" s="192" t="s">
        <v>21</v>
      </c>
      <c r="B26" s="115" t="s">
        <v>173</v>
      </c>
      <c r="C26" s="641"/>
      <c r="D26" s="675"/>
      <c r="E26" s="318">
        <f t="shared" si="0"/>
        <v>0</v>
      </c>
    </row>
    <row r="27" spans="1:5" s="402" customFormat="1" ht="12" customHeight="1" thickBot="1" x14ac:dyDescent="0.25">
      <c r="A27" s="192" t="s">
        <v>22</v>
      </c>
      <c r="B27" s="115" t="s">
        <v>409</v>
      </c>
      <c r="C27" s="281">
        <f>+C28+C29</f>
        <v>0</v>
      </c>
      <c r="D27" s="609">
        <f>+D28+D29</f>
        <v>0</v>
      </c>
      <c r="E27" s="318">
        <f>+E28+E29+E30</f>
        <v>0</v>
      </c>
    </row>
    <row r="28" spans="1:5" s="402" customFormat="1" ht="12" customHeight="1" x14ac:dyDescent="0.2">
      <c r="A28" s="396" t="s">
        <v>268</v>
      </c>
      <c r="B28" s="397" t="s">
        <v>407</v>
      </c>
      <c r="C28" s="618"/>
      <c r="D28" s="119"/>
      <c r="E28" s="619">
        <f>C28+D28</f>
        <v>0</v>
      </c>
    </row>
    <row r="29" spans="1:5" s="402" customFormat="1" ht="12" customHeight="1" x14ac:dyDescent="0.2">
      <c r="A29" s="396" t="s">
        <v>269</v>
      </c>
      <c r="B29" s="398" t="s">
        <v>410</v>
      </c>
      <c r="C29" s="282"/>
      <c r="D29" s="676"/>
      <c r="E29" s="615">
        <f>C29+D29</f>
        <v>0</v>
      </c>
    </row>
    <row r="30" spans="1:5" s="402" customFormat="1" ht="12" customHeight="1" thickBot="1" x14ac:dyDescent="0.25">
      <c r="A30" s="395" t="s">
        <v>270</v>
      </c>
      <c r="B30" s="126" t="s">
        <v>529</v>
      </c>
      <c r="C30" s="78"/>
      <c r="D30" s="645"/>
      <c r="E30" s="640">
        <f>C30+D30</f>
        <v>0</v>
      </c>
    </row>
    <row r="31" spans="1:5" s="402" customFormat="1" ht="12" customHeight="1" thickBot="1" x14ac:dyDescent="0.25">
      <c r="A31" s="192" t="s">
        <v>23</v>
      </c>
      <c r="B31" s="115" t="s">
        <v>411</v>
      </c>
      <c r="C31" s="281">
        <f>+C32+C33+C34</f>
        <v>0</v>
      </c>
      <c r="D31" s="281">
        <f>+D32+D33+D34</f>
        <v>0</v>
      </c>
      <c r="E31" s="677">
        <f>C31+D31</f>
        <v>0</v>
      </c>
    </row>
    <row r="32" spans="1:5" s="402" customFormat="1" ht="12" customHeight="1" x14ac:dyDescent="0.2">
      <c r="A32" s="396" t="s">
        <v>91</v>
      </c>
      <c r="B32" s="397" t="s">
        <v>291</v>
      </c>
      <c r="C32" s="618"/>
      <c r="D32" s="119"/>
      <c r="E32" s="678">
        <f>+E33+E34+E35</f>
        <v>0</v>
      </c>
    </row>
    <row r="33" spans="1:5" s="402" customFormat="1" ht="12" customHeight="1" x14ac:dyDescent="0.2">
      <c r="A33" s="396" t="s">
        <v>92</v>
      </c>
      <c r="B33" s="398" t="s">
        <v>292</v>
      </c>
      <c r="C33" s="282"/>
      <c r="D33" s="676"/>
      <c r="E33" s="619">
        <f>C33+D33</f>
        <v>0</v>
      </c>
    </row>
    <row r="34" spans="1:5" s="402" customFormat="1" ht="12" customHeight="1" thickBot="1" x14ac:dyDescent="0.25">
      <c r="A34" s="395" t="s">
        <v>93</v>
      </c>
      <c r="B34" s="126" t="s">
        <v>293</v>
      </c>
      <c r="C34" s="78"/>
      <c r="D34" s="679"/>
      <c r="E34" s="604">
        <f>C34+D34</f>
        <v>0</v>
      </c>
    </row>
    <row r="35" spans="1:5" s="323" customFormat="1" ht="12" customHeight="1" thickBot="1" x14ac:dyDescent="0.25">
      <c r="A35" s="192" t="s">
        <v>24</v>
      </c>
      <c r="B35" s="115" t="s">
        <v>379</v>
      </c>
      <c r="C35" s="641"/>
      <c r="D35" s="675"/>
      <c r="E35" s="680">
        <f>C35+D35</f>
        <v>0</v>
      </c>
    </row>
    <row r="36" spans="1:5" s="323" customFormat="1" ht="12" customHeight="1" thickBot="1" x14ac:dyDescent="0.25">
      <c r="A36" s="192" t="s">
        <v>25</v>
      </c>
      <c r="B36" s="115" t="s">
        <v>412</v>
      </c>
      <c r="C36" s="641"/>
      <c r="D36" s="675"/>
      <c r="E36" s="318">
        <f>C36+D36</f>
        <v>0</v>
      </c>
    </row>
    <row r="37" spans="1:5" s="323" customFormat="1" ht="12" customHeight="1" thickBot="1" x14ac:dyDescent="0.25">
      <c r="A37" s="184" t="s">
        <v>26</v>
      </c>
      <c r="B37" s="115" t="s">
        <v>530</v>
      </c>
      <c r="C37" s="281">
        <f>+C9+C21+C26+C27+C31+C35+C36</f>
        <v>8573000</v>
      </c>
      <c r="D37" s="609">
        <f>+D9+D21+D26+D27+D31+D35+D36</f>
        <v>0</v>
      </c>
      <c r="E37" s="318">
        <f>C37+D37</f>
        <v>8573000</v>
      </c>
    </row>
    <row r="38" spans="1:5" s="323" customFormat="1" ht="12" customHeight="1" thickBot="1" x14ac:dyDescent="0.25">
      <c r="A38" s="221" t="s">
        <v>27</v>
      </c>
      <c r="B38" s="115" t="s">
        <v>414</v>
      </c>
      <c r="C38" s="281">
        <f>+C39+C40+C41</f>
        <v>89679572</v>
      </c>
      <c r="D38" s="609">
        <f>+D39+D40+D41</f>
        <v>28056</v>
      </c>
      <c r="E38" s="318">
        <f>+E9+E21+E26+E27+E32+E36+E37</f>
        <v>17146000</v>
      </c>
    </row>
    <row r="39" spans="1:5" s="323" customFormat="1" ht="12" customHeight="1" x14ac:dyDescent="0.2">
      <c r="A39" s="396" t="s">
        <v>415</v>
      </c>
      <c r="B39" s="397" t="s">
        <v>236</v>
      </c>
      <c r="C39" s="618"/>
      <c r="D39" s="119">
        <v>28056</v>
      </c>
      <c r="E39" s="678">
        <f>+E40+E41+E42</f>
        <v>187960200</v>
      </c>
    </row>
    <row r="40" spans="1:5" s="323" customFormat="1" ht="12" customHeight="1" x14ac:dyDescent="0.2">
      <c r="A40" s="396" t="s">
        <v>416</v>
      </c>
      <c r="B40" s="398" t="s">
        <v>2</v>
      </c>
      <c r="C40" s="282"/>
      <c r="D40" s="676"/>
      <c r="E40" s="619">
        <f>C40+D40</f>
        <v>0</v>
      </c>
    </row>
    <row r="41" spans="1:5" s="402" customFormat="1" ht="12" customHeight="1" thickBot="1" x14ac:dyDescent="0.25">
      <c r="A41" s="643" t="s">
        <v>417</v>
      </c>
      <c r="B41" s="644" t="s">
        <v>418</v>
      </c>
      <c r="C41" s="653">
        <v>89679572</v>
      </c>
      <c r="D41" s="653"/>
      <c r="E41" s="604">
        <f>C41+D41</f>
        <v>89679572</v>
      </c>
    </row>
    <row r="42" spans="1:5" s="402" customFormat="1" ht="15" customHeight="1" thickBot="1" x14ac:dyDescent="0.25">
      <c r="A42" s="221" t="s">
        <v>28</v>
      </c>
      <c r="B42" s="681" t="s">
        <v>419</v>
      </c>
      <c r="C42" s="647">
        <f>+C37+C38</f>
        <v>98252572</v>
      </c>
      <c r="D42" s="647">
        <f>+D37+D38</f>
        <v>28056</v>
      </c>
      <c r="E42" s="680">
        <f>C42+D42</f>
        <v>98280628</v>
      </c>
    </row>
    <row r="43" spans="1:5" s="402" customFormat="1" ht="15" customHeight="1" x14ac:dyDescent="0.2">
      <c r="A43" s="223"/>
      <c r="B43" s="224"/>
      <c r="C43" s="319"/>
      <c r="E43" s="319"/>
    </row>
    <row r="44" spans="1:5" ht="13.5" thickBot="1" x14ac:dyDescent="0.25">
      <c r="A44" s="225"/>
      <c r="B44" s="226"/>
      <c r="C44" s="320"/>
    </row>
    <row r="45" spans="1:5" s="401" customFormat="1" ht="16.5" customHeight="1" thickBot="1" x14ac:dyDescent="0.25">
      <c r="A45" s="769" t="s">
        <v>57</v>
      </c>
      <c r="B45" s="770"/>
      <c r="C45" s="770"/>
      <c r="D45" s="770"/>
      <c r="E45" s="771"/>
    </row>
    <row r="46" spans="1:5" s="403" customFormat="1" ht="12" customHeight="1" thickBot="1" x14ac:dyDescent="0.25">
      <c r="A46" s="659" t="s">
        <v>19</v>
      </c>
      <c r="B46" s="660" t="s">
        <v>420</v>
      </c>
      <c r="C46" s="661">
        <f>SUM(C47:C51)</f>
        <v>97346236</v>
      </c>
      <c r="D46" s="682">
        <f>SUM(D47:D51)</f>
        <v>28056</v>
      </c>
      <c r="E46" s="662">
        <f>SUM(E47:E51)</f>
        <v>97374292</v>
      </c>
    </row>
    <row r="47" spans="1:5" ht="12" customHeight="1" x14ac:dyDescent="0.2">
      <c r="A47" s="394" t="s">
        <v>98</v>
      </c>
      <c r="B47" s="10" t="s">
        <v>50</v>
      </c>
      <c r="C47" s="654">
        <v>54556492</v>
      </c>
      <c r="D47" s="654"/>
      <c r="E47" s="655">
        <f>C47+D47</f>
        <v>54556492</v>
      </c>
    </row>
    <row r="48" spans="1:5" ht="12" customHeight="1" x14ac:dyDescent="0.2">
      <c r="A48" s="395" t="s">
        <v>99</v>
      </c>
      <c r="B48" s="8" t="s">
        <v>182</v>
      </c>
      <c r="C48" s="74">
        <v>12665724</v>
      </c>
      <c r="D48" s="74"/>
      <c r="E48" s="656">
        <f>C48+D48</f>
        <v>12665724</v>
      </c>
    </row>
    <row r="49" spans="1:5" ht="12" customHeight="1" x14ac:dyDescent="0.2">
      <c r="A49" s="395" t="s">
        <v>100</v>
      </c>
      <c r="B49" s="8" t="s">
        <v>140</v>
      </c>
      <c r="C49" s="74">
        <v>30124020</v>
      </c>
      <c r="D49" s="74">
        <v>28056</v>
      </c>
      <c r="E49" s="656">
        <f>C49+D49</f>
        <v>30152076</v>
      </c>
    </row>
    <row r="50" spans="1:5" ht="12" customHeight="1" x14ac:dyDescent="0.2">
      <c r="A50" s="395" t="s">
        <v>101</v>
      </c>
      <c r="B50" s="8" t="s">
        <v>183</v>
      </c>
      <c r="C50" s="74"/>
      <c r="D50" s="74"/>
      <c r="E50" s="656">
        <f>C50+D50</f>
        <v>0</v>
      </c>
    </row>
    <row r="51" spans="1:5" ht="12" customHeight="1" thickBot="1" x14ac:dyDescent="0.25">
      <c r="A51" s="657" t="s">
        <v>148</v>
      </c>
      <c r="B51" s="658" t="s">
        <v>184</v>
      </c>
      <c r="C51" s="78"/>
      <c r="D51" s="78"/>
      <c r="E51" s="667">
        <f>C51+D51</f>
        <v>0</v>
      </c>
    </row>
    <row r="52" spans="1:5" ht="12" customHeight="1" thickBot="1" x14ac:dyDescent="0.25">
      <c r="A52" s="668" t="s">
        <v>20</v>
      </c>
      <c r="B52" s="669" t="s">
        <v>421</v>
      </c>
      <c r="C52" s="670">
        <f>SUM(C53:C55)</f>
        <v>906336</v>
      </c>
      <c r="D52" s="683">
        <f>SUM(D53:D55)</f>
        <v>0</v>
      </c>
      <c r="E52" s="671">
        <f>SUM(E53:E55)</f>
        <v>906336</v>
      </c>
    </row>
    <row r="53" spans="1:5" s="403" customFormat="1" ht="12" customHeight="1" x14ac:dyDescent="0.2">
      <c r="A53" s="394" t="s">
        <v>104</v>
      </c>
      <c r="B53" s="10" t="s">
        <v>229</v>
      </c>
      <c r="C53" s="654">
        <v>906336</v>
      </c>
      <c r="D53" s="654"/>
      <c r="E53" s="655">
        <f>C53+D53</f>
        <v>906336</v>
      </c>
    </row>
    <row r="54" spans="1:5" ht="12" customHeight="1" x14ac:dyDescent="0.2">
      <c r="A54" s="395" t="s">
        <v>105</v>
      </c>
      <c r="B54" s="8" t="s">
        <v>186</v>
      </c>
      <c r="C54" s="74"/>
      <c r="D54" s="74"/>
      <c r="E54" s="656">
        <f>C54+D54</f>
        <v>0</v>
      </c>
    </row>
    <row r="55" spans="1:5" ht="12" customHeight="1" x14ac:dyDescent="0.2">
      <c r="A55" s="395" t="s">
        <v>106</v>
      </c>
      <c r="B55" s="8" t="s">
        <v>58</v>
      </c>
      <c r="C55" s="74"/>
      <c r="D55" s="74"/>
      <c r="E55" s="656">
        <f>C55+D55</f>
        <v>0</v>
      </c>
    </row>
    <row r="56" spans="1:5" ht="12" customHeight="1" thickBot="1" x14ac:dyDescent="0.25">
      <c r="A56" s="657" t="s">
        <v>107</v>
      </c>
      <c r="B56" s="658" t="s">
        <v>527</v>
      </c>
      <c r="C56" s="78"/>
      <c r="D56" s="78"/>
      <c r="E56" s="667">
        <f>C56+D56</f>
        <v>0</v>
      </c>
    </row>
    <row r="57" spans="1:5" ht="15" customHeight="1" thickBot="1" x14ac:dyDescent="0.25">
      <c r="A57" s="684" t="s">
        <v>21</v>
      </c>
      <c r="B57" s="685" t="s">
        <v>13</v>
      </c>
      <c r="C57" s="686"/>
      <c r="D57" s="687"/>
      <c r="E57" s="688">
        <f>C57+D57</f>
        <v>0</v>
      </c>
    </row>
    <row r="58" spans="1:5" ht="13.5" thickBot="1" x14ac:dyDescent="0.25">
      <c r="A58" s="192" t="s">
        <v>22</v>
      </c>
      <c r="B58" s="227" t="s">
        <v>533</v>
      </c>
      <c r="C58" s="647">
        <f>+C46+C52+C57</f>
        <v>98252572</v>
      </c>
      <c r="D58" s="689">
        <f>+D46+D52+D57</f>
        <v>28056</v>
      </c>
      <c r="E58" s="321">
        <f>+E46+E52+E57</f>
        <v>98280628</v>
      </c>
    </row>
    <row r="59" spans="1:5" ht="15" customHeight="1" thickBot="1" x14ac:dyDescent="0.25">
      <c r="C59" s="322"/>
      <c r="E59" s="322"/>
    </row>
    <row r="60" spans="1:5" ht="14.25" customHeight="1" thickBot="1" x14ac:dyDescent="0.25">
      <c r="A60" s="230" t="s">
        <v>522</v>
      </c>
      <c r="B60" s="231"/>
      <c r="C60" s="112">
        <v>18</v>
      </c>
      <c r="D60" s="631"/>
      <c r="E60" s="632">
        <f>C60+D60</f>
        <v>18</v>
      </c>
    </row>
    <row r="61" spans="1:5" ht="13.5" thickBot="1" x14ac:dyDescent="0.25">
      <c r="A61" s="230" t="s">
        <v>204</v>
      </c>
      <c r="B61" s="231"/>
      <c r="C61" s="631">
        <v>0</v>
      </c>
      <c r="D61" s="631"/>
      <c r="E61" s="632">
        <f>C61+D61</f>
        <v>0</v>
      </c>
    </row>
  </sheetData>
  <sheetProtection formatCells="0"/>
  <mergeCells count="6">
    <mergeCell ref="A45:E45"/>
    <mergeCell ref="A1:E1"/>
    <mergeCell ref="A2:E2"/>
    <mergeCell ref="B3:D3"/>
    <mergeCell ref="B4:D4"/>
    <mergeCell ref="A8:E8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&amp;L&amp;X19&amp;X Módosította a 9/2017. (VII. 25.) önkormányzati rendelet 3.§ (1) bekezdése. Hatályos 2017. július 27-től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45" zoomScaleNormal="145" workbookViewId="0">
      <selection activeCell="E6" sqref="E6"/>
    </sheetView>
  </sheetViews>
  <sheetFormatPr defaultRowHeight="12.75" x14ac:dyDescent="0.2"/>
  <cols>
    <col min="1" max="1" width="13.83203125" style="228" customWidth="1"/>
    <col min="2" max="2" width="54.5" style="229" customWidth="1"/>
    <col min="3" max="5" width="15.83203125" style="229" customWidth="1"/>
    <col min="6" max="16384" width="9.33203125" style="229"/>
  </cols>
  <sheetData>
    <row r="1" spans="1:5" s="2" customFormat="1" ht="16.5" customHeight="1" x14ac:dyDescent="0.2">
      <c r="A1" s="766"/>
      <c r="B1" s="766"/>
      <c r="C1" s="766"/>
      <c r="D1" s="766"/>
      <c r="E1" s="766"/>
    </row>
    <row r="2" spans="1:5" s="91" customFormat="1" ht="21" customHeight="1" thickBot="1" x14ac:dyDescent="0.3">
      <c r="A2" s="767" t="s">
        <v>703</v>
      </c>
      <c r="B2" s="767"/>
      <c r="C2" s="767"/>
      <c r="D2" s="767"/>
      <c r="E2" s="767"/>
    </row>
    <row r="3" spans="1:5" s="399" customFormat="1" ht="25.5" customHeight="1" thickBot="1" x14ac:dyDescent="0.25">
      <c r="A3" s="181" t="s">
        <v>688</v>
      </c>
      <c r="B3" s="772" t="s">
        <v>565</v>
      </c>
      <c r="C3" s="773"/>
      <c r="D3" s="774"/>
      <c r="E3" s="638" t="s">
        <v>60</v>
      </c>
    </row>
    <row r="4" spans="1:5" s="399" customFormat="1" ht="24.75" thickBot="1" x14ac:dyDescent="0.25">
      <c r="A4" s="181" t="s">
        <v>202</v>
      </c>
      <c r="B4" s="772" t="s">
        <v>422</v>
      </c>
      <c r="C4" s="773"/>
      <c r="D4" s="774"/>
      <c r="E4" s="638" t="s">
        <v>59</v>
      </c>
    </row>
    <row r="5" spans="1:5" s="400" customFormat="1" ht="15.95" customHeight="1" thickBot="1" x14ac:dyDescent="0.3">
      <c r="A5" s="217"/>
      <c r="B5" s="217"/>
      <c r="C5" s="218"/>
      <c r="D5" s="92"/>
      <c r="E5" s="218" t="str">
        <f>'9.3. sz. mell'!E5</f>
        <v>Forintban!</v>
      </c>
    </row>
    <row r="6" spans="1:5" ht="24.75" thickBot="1" x14ac:dyDescent="0.25">
      <c r="A6" s="355" t="s">
        <v>203</v>
      </c>
      <c r="B6" s="219" t="s">
        <v>564</v>
      </c>
      <c r="C6" s="24" t="s">
        <v>651</v>
      </c>
      <c r="D6" s="24" t="s">
        <v>655</v>
      </c>
      <c r="E6" s="625" t="str">
        <f>+CONCATENATE(LEFT([1]ÖSSZEFÜGGÉSEK!A6,4),". VII. 25.",CHAR(10),"Módosítás utáni")</f>
        <v>2017. VII. 25.
Módosítás utáni</v>
      </c>
    </row>
    <row r="7" spans="1:5" s="401" customFormat="1" ht="12.95" customHeight="1" thickBot="1" x14ac:dyDescent="0.25">
      <c r="A7" s="184" t="s">
        <v>496</v>
      </c>
      <c r="B7" s="185" t="s">
        <v>497</v>
      </c>
      <c r="C7" s="185" t="s">
        <v>498</v>
      </c>
      <c r="D7" s="626" t="s">
        <v>500</v>
      </c>
      <c r="E7" s="568" t="s">
        <v>653</v>
      </c>
    </row>
    <row r="8" spans="1:5" s="401" customFormat="1" ht="15.95" customHeight="1" thickBot="1" x14ac:dyDescent="0.25">
      <c r="A8" s="769" t="s">
        <v>56</v>
      </c>
      <c r="B8" s="770"/>
      <c r="C8" s="770"/>
      <c r="D8" s="770"/>
      <c r="E8" s="771"/>
    </row>
    <row r="9" spans="1:5" s="323" customFormat="1" ht="12" customHeight="1" thickBot="1" x14ac:dyDescent="0.25">
      <c r="A9" s="184" t="s">
        <v>19</v>
      </c>
      <c r="B9" s="220" t="s">
        <v>523</v>
      </c>
      <c r="C9" s="281">
        <f>SUM(C10:C20)</f>
        <v>8573000</v>
      </c>
      <c r="D9" s="281">
        <f>SUM(D10:D20)</f>
        <v>0</v>
      </c>
      <c r="E9" s="318">
        <f>SUM(E10:E20)</f>
        <v>8573000</v>
      </c>
    </row>
    <row r="10" spans="1:5" s="323" customFormat="1" ht="12" customHeight="1" x14ac:dyDescent="0.2">
      <c r="A10" s="394" t="s">
        <v>98</v>
      </c>
      <c r="B10" s="10" t="s">
        <v>277</v>
      </c>
      <c r="C10" s="613"/>
      <c r="D10" s="613"/>
      <c r="E10" s="639">
        <f>C10+D10</f>
        <v>0</v>
      </c>
    </row>
    <row r="11" spans="1:5" s="323" customFormat="1" ht="12" customHeight="1" x14ac:dyDescent="0.2">
      <c r="A11" s="395" t="s">
        <v>99</v>
      </c>
      <c r="B11" s="8" t="s">
        <v>278</v>
      </c>
      <c r="C11" s="278"/>
      <c r="D11" s="672"/>
      <c r="E11" s="615">
        <f t="shared" ref="E11:E26" si="0">C11+D11</f>
        <v>0</v>
      </c>
    </row>
    <row r="12" spans="1:5" s="323" customFormat="1" ht="12" customHeight="1" x14ac:dyDescent="0.2">
      <c r="A12" s="395" t="s">
        <v>100</v>
      </c>
      <c r="B12" s="8" t="s">
        <v>279</v>
      </c>
      <c r="C12" s="278"/>
      <c r="D12" s="672"/>
      <c r="E12" s="615">
        <f t="shared" si="0"/>
        <v>0</v>
      </c>
    </row>
    <row r="13" spans="1:5" s="323" customFormat="1" ht="12" customHeight="1" x14ac:dyDescent="0.2">
      <c r="A13" s="395" t="s">
        <v>101</v>
      </c>
      <c r="B13" s="8" t="s">
        <v>280</v>
      </c>
      <c r="C13" s="278"/>
      <c r="D13" s="672"/>
      <c r="E13" s="615">
        <f t="shared" si="0"/>
        <v>0</v>
      </c>
    </row>
    <row r="14" spans="1:5" s="323" customFormat="1" ht="12" customHeight="1" x14ac:dyDescent="0.2">
      <c r="A14" s="395" t="s">
        <v>148</v>
      </c>
      <c r="B14" s="8" t="s">
        <v>281</v>
      </c>
      <c r="C14" s="278">
        <v>6750000</v>
      </c>
      <c r="D14" s="672"/>
      <c r="E14" s="615">
        <f t="shared" si="0"/>
        <v>6750000</v>
      </c>
    </row>
    <row r="15" spans="1:5" s="323" customFormat="1" ht="12" customHeight="1" x14ac:dyDescent="0.2">
      <c r="A15" s="395" t="s">
        <v>102</v>
      </c>
      <c r="B15" s="8" t="s">
        <v>404</v>
      </c>
      <c r="C15" s="278">
        <v>1823000</v>
      </c>
      <c r="D15" s="672"/>
      <c r="E15" s="615">
        <f t="shared" si="0"/>
        <v>1823000</v>
      </c>
    </row>
    <row r="16" spans="1:5" s="323" customFormat="1" ht="12" customHeight="1" x14ac:dyDescent="0.2">
      <c r="A16" s="395" t="s">
        <v>103</v>
      </c>
      <c r="B16" s="7" t="s">
        <v>405</v>
      </c>
      <c r="C16" s="278"/>
      <c r="D16" s="672"/>
      <c r="E16" s="615">
        <f t="shared" si="0"/>
        <v>0</v>
      </c>
    </row>
    <row r="17" spans="1:5" s="323" customFormat="1" ht="12" customHeight="1" x14ac:dyDescent="0.2">
      <c r="A17" s="395" t="s">
        <v>113</v>
      </c>
      <c r="B17" s="8" t="s">
        <v>284</v>
      </c>
      <c r="C17" s="616"/>
      <c r="D17" s="673"/>
      <c r="E17" s="617">
        <f t="shared" si="0"/>
        <v>0</v>
      </c>
    </row>
    <row r="18" spans="1:5" s="402" customFormat="1" ht="12" customHeight="1" x14ac:dyDescent="0.2">
      <c r="A18" s="395" t="s">
        <v>114</v>
      </c>
      <c r="B18" s="8" t="s">
        <v>285</v>
      </c>
      <c r="C18" s="278"/>
      <c r="D18" s="672"/>
      <c r="E18" s="615">
        <f t="shared" si="0"/>
        <v>0</v>
      </c>
    </row>
    <row r="19" spans="1:5" s="402" customFormat="1" ht="12" customHeight="1" x14ac:dyDescent="0.2">
      <c r="A19" s="395" t="s">
        <v>115</v>
      </c>
      <c r="B19" s="8" t="s">
        <v>439</v>
      </c>
      <c r="C19" s="280"/>
      <c r="D19" s="674"/>
      <c r="E19" s="640">
        <f t="shared" si="0"/>
        <v>0</v>
      </c>
    </row>
    <row r="20" spans="1:5" s="402" customFormat="1" ht="12" customHeight="1" thickBot="1" x14ac:dyDescent="0.25">
      <c r="A20" s="395" t="s">
        <v>116</v>
      </c>
      <c r="B20" s="7" t="s">
        <v>286</v>
      </c>
      <c r="C20" s="280"/>
      <c r="D20" s="674"/>
      <c r="E20" s="640">
        <f t="shared" si="0"/>
        <v>0</v>
      </c>
    </row>
    <row r="21" spans="1:5" s="323" customFormat="1" ht="12" customHeight="1" thickBot="1" x14ac:dyDescent="0.25">
      <c r="A21" s="184" t="s">
        <v>20</v>
      </c>
      <c r="B21" s="220" t="s">
        <v>406</v>
      </c>
      <c r="C21" s="281">
        <f>SUM(C22:C24)</f>
        <v>0</v>
      </c>
      <c r="D21" s="609">
        <f>SUM(D22:D24)</f>
        <v>0</v>
      </c>
      <c r="E21" s="318">
        <f>SUM(E22:E24)</f>
        <v>0</v>
      </c>
    </row>
    <row r="22" spans="1:5" s="402" customFormat="1" ht="12" customHeight="1" x14ac:dyDescent="0.2">
      <c r="A22" s="395" t="s">
        <v>104</v>
      </c>
      <c r="B22" s="9" t="s">
        <v>258</v>
      </c>
      <c r="C22" s="278"/>
      <c r="D22" s="672"/>
      <c r="E22" s="615">
        <f t="shared" si="0"/>
        <v>0</v>
      </c>
    </row>
    <row r="23" spans="1:5" s="402" customFormat="1" ht="12" customHeight="1" x14ac:dyDescent="0.2">
      <c r="A23" s="395" t="s">
        <v>105</v>
      </c>
      <c r="B23" s="8" t="s">
        <v>407</v>
      </c>
      <c r="C23" s="278"/>
      <c r="D23" s="672"/>
      <c r="E23" s="615">
        <f t="shared" si="0"/>
        <v>0</v>
      </c>
    </row>
    <row r="24" spans="1:5" s="402" customFormat="1" ht="12" customHeight="1" x14ac:dyDescent="0.2">
      <c r="A24" s="395" t="s">
        <v>106</v>
      </c>
      <c r="B24" s="8" t="s">
        <v>408</v>
      </c>
      <c r="C24" s="278"/>
      <c r="D24" s="672"/>
      <c r="E24" s="615">
        <f t="shared" si="0"/>
        <v>0</v>
      </c>
    </row>
    <row r="25" spans="1:5" s="402" customFormat="1" ht="12" customHeight="1" thickBot="1" x14ac:dyDescent="0.25">
      <c r="A25" s="395" t="s">
        <v>107</v>
      </c>
      <c r="B25" s="8" t="s">
        <v>528</v>
      </c>
      <c r="C25" s="278"/>
      <c r="D25" s="672"/>
      <c r="E25" s="615">
        <f t="shared" si="0"/>
        <v>0</v>
      </c>
    </row>
    <row r="26" spans="1:5" s="402" customFormat="1" ht="12" customHeight="1" thickBot="1" x14ac:dyDescent="0.25">
      <c r="A26" s="192" t="s">
        <v>21</v>
      </c>
      <c r="B26" s="115" t="s">
        <v>173</v>
      </c>
      <c r="C26" s="641"/>
      <c r="D26" s="675"/>
      <c r="E26" s="318">
        <f t="shared" si="0"/>
        <v>0</v>
      </c>
    </row>
    <row r="27" spans="1:5" s="402" customFormat="1" ht="12" customHeight="1" thickBot="1" x14ac:dyDescent="0.25">
      <c r="A27" s="192" t="s">
        <v>22</v>
      </c>
      <c r="B27" s="115" t="s">
        <v>409</v>
      </c>
      <c r="C27" s="281">
        <f>+C28+C29</f>
        <v>0</v>
      </c>
      <c r="D27" s="609">
        <f>+D28+D29</f>
        <v>0</v>
      </c>
      <c r="E27" s="318">
        <f>+E28+E29+E30</f>
        <v>0</v>
      </c>
    </row>
    <row r="28" spans="1:5" s="402" customFormat="1" ht="12" customHeight="1" x14ac:dyDescent="0.2">
      <c r="A28" s="396" t="s">
        <v>268</v>
      </c>
      <c r="B28" s="397" t="s">
        <v>407</v>
      </c>
      <c r="C28" s="618"/>
      <c r="D28" s="119"/>
      <c r="E28" s="619">
        <f>C28+D28</f>
        <v>0</v>
      </c>
    </row>
    <row r="29" spans="1:5" s="402" customFormat="1" ht="12" customHeight="1" x14ac:dyDescent="0.2">
      <c r="A29" s="396" t="s">
        <v>269</v>
      </c>
      <c r="B29" s="398" t="s">
        <v>410</v>
      </c>
      <c r="C29" s="282"/>
      <c r="D29" s="676"/>
      <c r="E29" s="615">
        <f>C29+D29</f>
        <v>0</v>
      </c>
    </row>
    <row r="30" spans="1:5" s="402" customFormat="1" ht="12" customHeight="1" thickBot="1" x14ac:dyDescent="0.25">
      <c r="A30" s="395" t="s">
        <v>270</v>
      </c>
      <c r="B30" s="126" t="s">
        <v>529</v>
      </c>
      <c r="C30" s="78"/>
      <c r="D30" s="679"/>
      <c r="E30" s="640">
        <f>C30+D30</f>
        <v>0</v>
      </c>
    </row>
    <row r="31" spans="1:5" s="402" customFormat="1" ht="12" customHeight="1" thickBot="1" x14ac:dyDescent="0.25">
      <c r="A31" s="192" t="s">
        <v>23</v>
      </c>
      <c r="B31" s="115" t="s">
        <v>411</v>
      </c>
      <c r="C31" s="281">
        <f>+C32+C33+C34</f>
        <v>0</v>
      </c>
      <c r="D31" s="609">
        <f>+D32+D33+D34</f>
        <v>0</v>
      </c>
      <c r="E31" s="677">
        <f>C31+D31</f>
        <v>0</v>
      </c>
    </row>
    <row r="32" spans="1:5" s="402" customFormat="1" ht="12" customHeight="1" x14ac:dyDescent="0.2">
      <c r="A32" s="396" t="s">
        <v>91</v>
      </c>
      <c r="B32" s="397" t="s">
        <v>291</v>
      </c>
      <c r="C32" s="618"/>
      <c r="D32" s="119"/>
      <c r="E32" s="678">
        <f>+E33+E34+E35</f>
        <v>0</v>
      </c>
    </row>
    <row r="33" spans="1:5" s="402" customFormat="1" ht="12" customHeight="1" x14ac:dyDescent="0.2">
      <c r="A33" s="396" t="s">
        <v>92</v>
      </c>
      <c r="B33" s="398" t="s">
        <v>292</v>
      </c>
      <c r="C33" s="282"/>
      <c r="D33" s="676"/>
      <c r="E33" s="619">
        <f>C33+D33</f>
        <v>0</v>
      </c>
    </row>
    <row r="34" spans="1:5" s="402" customFormat="1" ht="12" customHeight="1" thickBot="1" x14ac:dyDescent="0.25">
      <c r="A34" s="395" t="s">
        <v>93</v>
      </c>
      <c r="B34" s="126" t="s">
        <v>293</v>
      </c>
      <c r="C34" s="78"/>
      <c r="D34" s="679"/>
      <c r="E34" s="604">
        <f>C34+D34</f>
        <v>0</v>
      </c>
    </row>
    <row r="35" spans="1:5" s="323" customFormat="1" ht="12" customHeight="1" thickBot="1" x14ac:dyDescent="0.25">
      <c r="A35" s="192" t="s">
        <v>24</v>
      </c>
      <c r="B35" s="115" t="s">
        <v>379</v>
      </c>
      <c r="C35" s="641"/>
      <c r="D35" s="675"/>
      <c r="E35" s="680">
        <f>C35+D35</f>
        <v>0</v>
      </c>
    </row>
    <row r="36" spans="1:5" s="323" customFormat="1" ht="12" customHeight="1" thickBot="1" x14ac:dyDescent="0.25">
      <c r="A36" s="192" t="s">
        <v>25</v>
      </c>
      <c r="B36" s="115" t="s">
        <v>412</v>
      </c>
      <c r="C36" s="641"/>
      <c r="D36" s="675"/>
      <c r="E36" s="318">
        <f>C36+D36</f>
        <v>0</v>
      </c>
    </row>
    <row r="37" spans="1:5" s="323" customFormat="1" ht="12" customHeight="1" thickBot="1" x14ac:dyDescent="0.25">
      <c r="A37" s="184" t="s">
        <v>26</v>
      </c>
      <c r="B37" s="115" t="s">
        <v>530</v>
      </c>
      <c r="C37" s="281">
        <f>+C9+C21+C26+C27+C31+C35+C36</f>
        <v>8573000</v>
      </c>
      <c r="D37" s="609">
        <f>+D9+D21+D26+D27+D31+D35+D36</f>
        <v>0</v>
      </c>
      <c r="E37" s="318">
        <f>C37+D37</f>
        <v>8573000</v>
      </c>
    </row>
    <row r="38" spans="1:5" s="323" customFormat="1" ht="12" customHeight="1" thickBot="1" x14ac:dyDescent="0.25">
      <c r="A38" s="221" t="s">
        <v>27</v>
      </c>
      <c r="B38" s="115" t="s">
        <v>414</v>
      </c>
      <c r="C38" s="281">
        <f>+C39+C40+C41</f>
        <v>89679572</v>
      </c>
      <c r="D38" s="609">
        <f>+D39+D40+D41</f>
        <v>0</v>
      </c>
      <c r="E38" s="318">
        <f>+E9+E21+E26+E27+E32+E36+E37</f>
        <v>17146000</v>
      </c>
    </row>
    <row r="39" spans="1:5" s="323" customFormat="1" ht="12" customHeight="1" x14ac:dyDescent="0.2">
      <c r="A39" s="396" t="s">
        <v>415</v>
      </c>
      <c r="B39" s="397" t="s">
        <v>236</v>
      </c>
      <c r="C39" s="618"/>
      <c r="D39" s="119"/>
      <c r="E39" s="678">
        <f>+E40+E41+E42</f>
        <v>187932144</v>
      </c>
    </row>
    <row r="40" spans="1:5" s="323" customFormat="1" ht="12" customHeight="1" x14ac:dyDescent="0.2">
      <c r="A40" s="396" t="s">
        <v>416</v>
      </c>
      <c r="B40" s="398" t="s">
        <v>2</v>
      </c>
      <c r="C40" s="282"/>
      <c r="D40" s="676"/>
      <c r="E40" s="619">
        <f>C40+D40</f>
        <v>0</v>
      </c>
    </row>
    <row r="41" spans="1:5" s="402" customFormat="1" ht="12" customHeight="1" thickBot="1" x14ac:dyDescent="0.25">
      <c r="A41" s="643" t="s">
        <v>417</v>
      </c>
      <c r="B41" s="644" t="s">
        <v>418</v>
      </c>
      <c r="C41" s="653">
        <v>89679572</v>
      </c>
      <c r="D41" s="645"/>
      <c r="E41" s="604">
        <f>C41+D41</f>
        <v>89679572</v>
      </c>
    </row>
    <row r="42" spans="1:5" s="402" customFormat="1" ht="15" customHeight="1" thickBot="1" x14ac:dyDescent="0.25">
      <c r="A42" s="221" t="s">
        <v>28</v>
      </c>
      <c r="B42" s="222" t="s">
        <v>419</v>
      </c>
      <c r="C42" s="647">
        <f>+C37+C38</f>
        <v>98252572</v>
      </c>
      <c r="D42" s="689">
        <f>+D37+D38</f>
        <v>0</v>
      </c>
      <c r="E42" s="680">
        <f>C42+D42</f>
        <v>98252572</v>
      </c>
    </row>
    <row r="43" spans="1:5" s="402" customFormat="1" ht="15" customHeight="1" x14ac:dyDescent="0.2">
      <c r="A43" s="223"/>
      <c r="B43" s="224"/>
      <c r="C43" s="319"/>
    </row>
    <row r="44" spans="1:5" ht="13.5" thickBot="1" x14ac:dyDescent="0.25">
      <c r="A44" s="225"/>
      <c r="B44" s="226"/>
      <c r="C44" s="320"/>
    </row>
    <row r="45" spans="1:5" s="401" customFormat="1" ht="16.5" customHeight="1" thickBot="1" x14ac:dyDescent="0.25">
      <c r="A45" s="769" t="s">
        <v>57</v>
      </c>
      <c r="B45" s="770"/>
      <c r="C45" s="770"/>
      <c r="D45" s="770"/>
      <c r="E45" s="771"/>
    </row>
    <row r="46" spans="1:5" s="403" customFormat="1" ht="12" customHeight="1" thickBot="1" x14ac:dyDescent="0.25">
      <c r="A46" s="192" t="s">
        <v>19</v>
      </c>
      <c r="B46" s="115" t="s">
        <v>420</v>
      </c>
      <c r="C46" s="281">
        <f>SUM(C47:C51)</f>
        <v>97346236</v>
      </c>
      <c r="D46" s="609">
        <f>SUM(D47:D51)</f>
        <v>0</v>
      </c>
      <c r="E46" s="318">
        <f>SUM(E47:E51)</f>
        <v>97346236</v>
      </c>
    </row>
    <row r="47" spans="1:5" ht="12" customHeight="1" x14ac:dyDescent="0.2">
      <c r="A47" s="394" t="s">
        <v>98</v>
      </c>
      <c r="B47" s="10" t="s">
        <v>50</v>
      </c>
      <c r="C47" s="654">
        <v>54556492</v>
      </c>
      <c r="D47" s="654"/>
      <c r="E47" s="655">
        <f>C47+D47</f>
        <v>54556492</v>
      </c>
    </row>
    <row r="48" spans="1:5" ht="12" customHeight="1" x14ac:dyDescent="0.2">
      <c r="A48" s="395" t="s">
        <v>99</v>
      </c>
      <c r="B48" s="8" t="s">
        <v>182</v>
      </c>
      <c r="C48" s="74">
        <v>12665724</v>
      </c>
      <c r="D48" s="74"/>
      <c r="E48" s="656">
        <f>C48+D48</f>
        <v>12665724</v>
      </c>
    </row>
    <row r="49" spans="1:5" ht="12" customHeight="1" x14ac:dyDescent="0.2">
      <c r="A49" s="395" t="s">
        <v>100</v>
      </c>
      <c r="B49" s="8" t="s">
        <v>140</v>
      </c>
      <c r="C49" s="74">
        <v>30124020</v>
      </c>
      <c r="D49" s="74"/>
      <c r="E49" s="656">
        <f>C49+D49</f>
        <v>30124020</v>
      </c>
    </row>
    <row r="50" spans="1:5" ht="12" customHeight="1" x14ac:dyDescent="0.2">
      <c r="A50" s="395" t="s">
        <v>101</v>
      </c>
      <c r="B50" s="8" t="s">
        <v>183</v>
      </c>
      <c r="C50" s="74"/>
      <c r="D50" s="74"/>
      <c r="E50" s="656">
        <f>C50+D50</f>
        <v>0</v>
      </c>
    </row>
    <row r="51" spans="1:5" ht="12" customHeight="1" thickBot="1" x14ac:dyDescent="0.25">
      <c r="A51" s="657" t="s">
        <v>148</v>
      </c>
      <c r="B51" s="658" t="s">
        <v>184</v>
      </c>
      <c r="C51" s="78"/>
      <c r="D51" s="679"/>
      <c r="E51" s="642">
        <f>C51+D51</f>
        <v>0</v>
      </c>
    </row>
    <row r="52" spans="1:5" ht="12" customHeight="1" thickBot="1" x14ac:dyDescent="0.25">
      <c r="A52" s="192" t="s">
        <v>20</v>
      </c>
      <c r="B52" s="115" t="s">
        <v>421</v>
      </c>
      <c r="C52" s="281">
        <f>SUM(C53:C55)</f>
        <v>906336</v>
      </c>
      <c r="D52" s="609">
        <f>SUM(D53:D55)</f>
        <v>0</v>
      </c>
      <c r="E52" s="318">
        <f>SUM(E53:E55)</f>
        <v>906336</v>
      </c>
    </row>
    <row r="53" spans="1:5" s="403" customFormat="1" ht="12" customHeight="1" x14ac:dyDescent="0.2">
      <c r="A53" s="396" t="s">
        <v>104</v>
      </c>
      <c r="B53" s="9" t="s">
        <v>229</v>
      </c>
      <c r="C53" s="618">
        <v>906336</v>
      </c>
      <c r="D53" s="119"/>
      <c r="E53" s="619">
        <f>C53+D53</f>
        <v>906336</v>
      </c>
    </row>
    <row r="54" spans="1:5" ht="12" customHeight="1" x14ac:dyDescent="0.2">
      <c r="A54" s="395" t="s">
        <v>105</v>
      </c>
      <c r="B54" s="8" t="s">
        <v>186</v>
      </c>
      <c r="C54" s="74"/>
      <c r="D54" s="120"/>
      <c r="E54" s="607">
        <f>C54+D54</f>
        <v>0</v>
      </c>
    </row>
    <row r="55" spans="1:5" ht="12" customHeight="1" x14ac:dyDescent="0.2">
      <c r="A55" s="395" t="s">
        <v>106</v>
      </c>
      <c r="B55" s="8" t="s">
        <v>58</v>
      </c>
      <c r="C55" s="74"/>
      <c r="D55" s="120"/>
      <c r="E55" s="607">
        <f>C55+D55</f>
        <v>0</v>
      </c>
    </row>
    <row r="56" spans="1:5" ht="12" customHeight="1" thickBot="1" x14ac:dyDescent="0.25">
      <c r="A56" s="395" t="s">
        <v>107</v>
      </c>
      <c r="B56" s="8" t="s">
        <v>527</v>
      </c>
      <c r="C56" s="74"/>
      <c r="D56" s="120"/>
      <c r="E56" s="607">
        <f>C56+D56</f>
        <v>0</v>
      </c>
    </row>
    <row r="57" spans="1:5" ht="15" customHeight="1" thickBot="1" x14ac:dyDescent="0.25">
      <c r="A57" s="192" t="s">
        <v>21</v>
      </c>
      <c r="B57" s="115" t="s">
        <v>13</v>
      </c>
      <c r="C57" s="641"/>
      <c r="D57" s="675"/>
      <c r="E57" s="318">
        <f>C57+D57</f>
        <v>0</v>
      </c>
    </row>
    <row r="58" spans="1:5" ht="13.5" thickBot="1" x14ac:dyDescent="0.25">
      <c r="A58" s="192" t="s">
        <v>22</v>
      </c>
      <c r="B58" s="227" t="s">
        <v>533</v>
      </c>
      <c r="C58" s="647">
        <f>+C46+C52+C57</f>
        <v>98252572</v>
      </c>
      <c r="D58" s="689">
        <f>+D46+D52+D57</f>
        <v>0</v>
      </c>
      <c r="E58" s="321">
        <f>+E46+E52+E57</f>
        <v>98252572</v>
      </c>
    </row>
    <row r="59" spans="1:5" ht="15" customHeight="1" thickBot="1" x14ac:dyDescent="0.25">
      <c r="C59" s="322"/>
      <c r="E59" s="322"/>
    </row>
    <row r="60" spans="1:5" ht="14.25" customHeight="1" thickBot="1" x14ac:dyDescent="0.25">
      <c r="A60" s="230" t="s">
        <v>522</v>
      </c>
      <c r="B60" s="231"/>
      <c r="C60" s="631">
        <v>18</v>
      </c>
      <c r="D60" s="648"/>
      <c r="E60" s="632">
        <f>C60+D60</f>
        <v>18</v>
      </c>
    </row>
    <row r="61" spans="1:5" ht="13.5" thickBot="1" x14ac:dyDescent="0.25">
      <c r="A61" s="649" t="s">
        <v>204</v>
      </c>
      <c r="B61" s="650"/>
      <c r="C61" s="651">
        <v>0</v>
      </c>
      <c r="D61" s="651"/>
      <c r="E61" s="652">
        <f>C61+D61</f>
        <v>0</v>
      </c>
    </row>
  </sheetData>
  <sheetProtection formatCells="0" formatColumns="0"/>
  <mergeCells count="6">
    <mergeCell ref="A45:E45"/>
    <mergeCell ref="A1:E1"/>
    <mergeCell ref="A2:E2"/>
    <mergeCell ref="B3:D3"/>
    <mergeCell ref="B4:D4"/>
    <mergeCell ref="A8:E8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&amp;L&amp;X20&amp;X Módosította a 9/2017. (VII. 25.) önkormányzati rendelet 3.§ (1) bekezdése. Hatályos 2017. július 27-től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45" zoomScaleNormal="145" workbookViewId="0">
      <selection activeCell="E7" sqref="E7"/>
    </sheetView>
  </sheetViews>
  <sheetFormatPr defaultRowHeight="12.75" x14ac:dyDescent="0.2"/>
  <cols>
    <col min="1" max="1" width="13.83203125" style="228" customWidth="1"/>
    <col min="2" max="2" width="54.5" style="229" customWidth="1"/>
    <col min="3" max="5" width="15.83203125" style="229" customWidth="1"/>
    <col min="6" max="16384" width="9.33203125" style="229"/>
  </cols>
  <sheetData>
    <row r="1" spans="1:5" s="2" customFormat="1" ht="16.5" customHeight="1" x14ac:dyDescent="0.2">
      <c r="A1" s="766"/>
      <c r="B1" s="766"/>
      <c r="C1" s="766"/>
      <c r="D1" s="766"/>
      <c r="E1" s="766"/>
    </row>
    <row r="2" spans="1:5" s="91" customFormat="1" ht="21" customHeight="1" thickBot="1" x14ac:dyDescent="0.3">
      <c r="A2" s="767" t="s">
        <v>704</v>
      </c>
      <c r="B2" s="767"/>
      <c r="C2" s="767"/>
      <c r="D2" s="767"/>
      <c r="E2" s="767"/>
    </row>
    <row r="3" spans="1:5" s="399" customFormat="1" ht="25.5" customHeight="1" thickBot="1" x14ac:dyDescent="0.25">
      <c r="A3" s="181" t="s">
        <v>688</v>
      </c>
      <c r="B3" s="772" t="s">
        <v>565</v>
      </c>
      <c r="C3" s="773"/>
      <c r="D3" s="774"/>
      <c r="E3" s="638" t="s">
        <v>60</v>
      </c>
    </row>
    <row r="4" spans="1:5" s="399" customFormat="1" ht="24.75" thickBot="1" x14ac:dyDescent="0.25">
      <c r="A4" s="181" t="s">
        <v>202</v>
      </c>
      <c r="B4" s="772" t="s">
        <v>423</v>
      </c>
      <c r="C4" s="773"/>
      <c r="D4" s="774"/>
      <c r="E4" s="638" t="s">
        <v>60</v>
      </c>
    </row>
    <row r="5" spans="1:5" s="400" customFormat="1" ht="15.95" customHeight="1" thickBot="1" x14ac:dyDescent="0.3">
      <c r="A5" s="217"/>
      <c r="B5" s="217"/>
      <c r="C5" s="218"/>
      <c r="D5" s="92"/>
      <c r="E5" s="218" t="str">
        <f>'9.3.1. sz. mell'!E5</f>
        <v>Forintban!</v>
      </c>
    </row>
    <row r="6" spans="1:5" ht="24.75" thickBot="1" x14ac:dyDescent="0.25">
      <c r="A6" s="355" t="s">
        <v>203</v>
      </c>
      <c r="B6" s="219" t="s">
        <v>564</v>
      </c>
      <c r="C6" s="24" t="s">
        <v>651</v>
      </c>
      <c r="D6" s="24" t="s">
        <v>655</v>
      </c>
      <c r="E6" s="625" t="str">
        <f>+CONCATENATE(LEFT(ÖSSZEFÜGGÉSEK!A5,4)+1,". VII. 25.",CHAR(10),"Módosítás utáni")</f>
        <v>2017. VII. 25.
Módosítás utáni</v>
      </c>
    </row>
    <row r="7" spans="1:5" s="401" customFormat="1" ht="12.95" customHeight="1" thickBot="1" x14ac:dyDescent="0.25">
      <c r="A7" s="184" t="s">
        <v>496</v>
      </c>
      <c r="B7" s="185" t="s">
        <v>497</v>
      </c>
      <c r="C7" s="185" t="s">
        <v>498</v>
      </c>
      <c r="D7" s="626" t="s">
        <v>500</v>
      </c>
      <c r="E7" s="568" t="s">
        <v>653</v>
      </c>
    </row>
    <row r="8" spans="1:5" s="401" customFormat="1" ht="15.95" customHeight="1" thickBot="1" x14ac:dyDescent="0.25">
      <c r="A8" s="769" t="s">
        <v>56</v>
      </c>
      <c r="B8" s="770"/>
      <c r="C8" s="770"/>
      <c r="D8" s="770"/>
      <c r="E8" s="771"/>
    </row>
    <row r="9" spans="1:5" s="323" customFormat="1" ht="12" customHeight="1" thickBot="1" x14ac:dyDescent="0.25">
      <c r="A9" s="184" t="s">
        <v>19</v>
      </c>
      <c r="B9" s="220" t="s">
        <v>523</v>
      </c>
      <c r="C9" s="281">
        <f>SUM(C10:C20)</f>
        <v>0</v>
      </c>
      <c r="D9" s="281">
        <f>SUM(D10:D20)</f>
        <v>0</v>
      </c>
      <c r="E9" s="318">
        <f>SUM(E10:E20)</f>
        <v>0</v>
      </c>
    </row>
    <row r="10" spans="1:5" s="323" customFormat="1" ht="12" customHeight="1" x14ac:dyDescent="0.2">
      <c r="A10" s="394" t="s">
        <v>98</v>
      </c>
      <c r="B10" s="10" t="s">
        <v>277</v>
      </c>
      <c r="C10" s="613"/>
      <c r="D10" s="613"/>
      <c r="E10" s="639">
        <f>C10+D10</f>
        <v>0</v>
      </c>
    </row>
    <row r="11" spans="1:5" s="323" customFormat="1" ht="12" customHeight="1" x14ac:dyDescent="0.2">
      <c r="A11" s="395" t="s">
        <v>99</v>
      </c>
      <c r="B11" s="8" t="s">
        <v>278</v>
      </c>
      <c r="C11" s="278"/>
      <c r="D11" s="672"/>
      <c r="E11" s="615">
        <f t="shared" ref="E11:E26" si="0">C11+D11</f>
        <v>0</v>
      </c>
    </row>
    <row r="12" spans="1:5" s="323" customFormat="1" ht="12" customHeight="1" x14ac:dyDescent="0.2">
      <c r="A12" s="395" t="s">
        <v>100</v>
      </c>
      <c r="B12" s="8" t="s">
        <v>279</v>
      </c>
      <c r="C12" s="278"/>
      <c r="D12" s="672"/>
      <c r="E12" s="615">
        <f t="shared" si="0"/>
        <v>0</v>
      </c>
    </row>
    <row r="13" spans="1:5" s="323" customFormat="1" ht="12" customHeight="1" x14ac:dyDescent="0.2">
      <c r="A13" s="395" t="s">
        <v>101</v>
      </c>
      <c r="B13" s="8" t="s">
        <v>280</v>
      </c>
      <c r="C13" s="278"/>
      <c r="D13" s="672"/>
      <c r="E13" s="615">
        <f t="shared" si="0"/>
        <v>0</v>
      </c>
    </row>
    <row r="14" spans="1:5" s="323" customFormat="1" ht="12" customHeight="1" x14ac:dyDescent="0.2">
      <c r="A14" s="395" t="s">
        <v>148</v>
      </c>
      <c r="B14" s="8" t="s">
        <v>281</v>
      </c>
      <c r="C14" s="278"/>
      <c r="D14" s="672"/>
      <c r="E14" s="615">
        <f t="shared" si="0"/>
        <v>0</v>
      </c>
    </row>
    <row r="15" spans="1:5" s="323" customFormat="1" ht="12" customHeight="1" x14ac:dyDescent="0.2">
      <c r="A15" s="395" t="s">
        <v>102</v>
      </c>
      <c r="B15" s="8" t="s">
        <v>404</v>
      </c>
      <c r="C15" s="278"/>
      <c r="D15" s="672"/>
      <c r="E15" s="615">
        <f t="shared" si="0"/>
        <v>0</v>
      </c>
    </row>
    <row r="16" spans="1:5" s="323" customFormat="1" ht="12" customHeight="1" x14ac:dyDescent="0.2">
      <c r="A16" s="395" t="s">
        <v>103</v>
      </c>
      <c r="B16" s="7" t="s">
        <v>405</v>
      </c>
      <c r="C16" s="278"/>
      <c r="D16" s="672"/>
      <c r="E16" s="615">
        <f t="shared" si="0"/>
        <v>0</v>
      </c>
    </row>
    <row r="17" spans="1:5" s="323" customFormat="1" ht="12" customHeight="1" x14ac:dyDescent="0.2">
      <c r="A17" s="395" t="s">
        <v>113</v>
      </c>
      <c r="B17" s="8" t="s">
        <v>284</v>
      </c>
      <c r="C17" s="616"/>
      <c r="D17" s="673"/>
      <c r="E17" s="617">
        <f t="shared" si="0"/>
        <v>0</v>
      </c>
    </row>
    <row r="18" spans="1:5" s="402" customFormat="1" ht="12" customHeight="1" x14ac:dyDescent="0.2">
      <c r="A18" s="395" t="s">
        <v>114</v>
      </c>
      <c r="B18" s="8" t="s">
        <v>285</v>
      </c>
      <c r="C18" s="278"/>
      <c r="D18" s="672"/>
      <c r="E18" s="615">
        <f t="shared" si="0"/>
        <v>0</v>
      </c>
    </row>
    <row r="19" spans="1:5" s="402" customFormat="1" ht="12" customHeight="1" x14ac:dyDescent="0.2">
      <c r="A19" s="395" t="s">
        <v>115</v>
      </c>
      <c r="B19" s="8" t="s">
        <v>439</v>
      </c>
      <c r="C19" s="280"/>
      <c r="D19" s="674"/>
      <c r="E19" s="640">
        <f t="shared" si="0"/>
        <v>0</v>
      </c>
    </row>
    <row r="20" spans="1:5" s="402" customFormat="1" ht="12" customHeight="1" thickBot="1" x14ac:dyDescent="0.25">
      <c r="A20" s="395" t="s">
        <v>116</v>
      </c>
      <c r="B20" s="7" t="s">
        <v>286</v>
      </c>
      <c r="C20" s="280"/>
      <c r="D20" s="674"/>
      <c r="E20" s="640">
        <f t="shared" si="0"/>
        <v>0</v>
      </c>
    </row>
    <row r="21" spans="1:5" s="323" customFormat="1" ht="12" customHeight="1" thickBot="1" x14ac:dyDescent="0.25">
      <c r="A21" s="184" t="s">
        <v>20</v>
      </c>
      <c r="B21" s="220" t="s">
        <v>406</v>
      </c>
      <c r="C21" s="281">
        <f>SUM(C22:C24)</f>
        <v>0</v>
      </c>
      <c r="D21" s="609">
        <f>SUM(D22:D24)</f>
        <v>0</v>
      </c>
      <c r="E21" s="318">
        <f>SUM(E22:E24)</f>
        <v>0</v>
      </c>
    </row>
    <row r="22" spans="1:5" s="402" customFormat="1" ht="12" customHeight="1" x14ac:dyDescent="0.2">
      <c r="A22" s="395" t="s">
        <v>104</v>
      </c>
      <c r="B22" s="9" t="s">
        <v>258</v>
      </c>
      <c r="C22" s="278"/>
      <c r="D22" s="672"/>
      <c r="E22" s="615">
        <f t="shared" si="0"/>
        <v>0</v>
      </c>
    </row>
    <row r="23" spans="1:5" s="402" customFormat="1" ht="12" customHeight="1" x14ac:dyDescent="0.2">
      <c r="A23" s="395" t="s">
        <v>105</v>
      </c>
      <c r="B23" s="8" t="s">
        <v>407</v>
      </c>
      <c r="C23" s="278"/>
      <c r="D23" s="672"/>
      <c r="E23" s="615">
        <f t="shared" si="0"/>
        <v>0</v>
      </c>
    </row>
    <row r="24" spans="1:5" s="402" customFormat="1" ht="12" customHeight="1" x14ac:dyDescent="0.2">
      <c r="A24" s="395" t="s">
        <v>106</v>
      </c>
      <c r="B24" s="8" t="s">
        <v>408</v>
      </c>
      <c r="C24" s="278"/>
      <c r="D24" s="672"/>
      <c r="E24" s="615">
        <f t="shared" si="0"/>
        <v>0</v>
      </c>
    </row>
    <row r="25" spans="1:5" s="402" customFormat="1" ht="12" customHeight="1" thickBot="1" x14ac:dyDescent="0.25">
      <c r="A25" s="395" t="s">
        <v>107</v>
      </c>
      <c r="B25" s="8" t="s">
        <v>528</v>
      </c>
      <c r="C25" s="278"/>
      <c r="D25" s="672"/>
      <c r="E25" s="615">
        <f t="shared" si="0"/>
        <v>0</v>
      </c>
    </row>
    <row r="26" spans="1:5" s="402" customFormat="1" ht="12" customHeight="1" thickBot="1" x14ac:dyDescent="0.25">
      <c r="A26" s="192" t="s">
        <v>21</v>
      </c>
      <c r="B26" s="115" t="s">
        <v>173</v>
      </c>
      <c r="C26" s="641"/>
      <c r="D26" s="675"/>
      <c r="E26" s="318">
        <f t="shared" si="0"/>
        <v>0</v>
      </c>
    </row>
    <row r="27" spans="1:5" s="402" customFormat="1" ht="12" customHeight="1" thickBot="1" x14ac:dyDescent="0.25">
      <c r="A27" s="192" t="s">
        <v>22</v>
      </c>
      <c r="B27" s="115" t="s">
        <v>409</v>
      </c>
      <c r="C27" s="281">
        <f>+C28+C29</f>
        <v>0</v>
      </c>
      <c r="D27" s="609">
        <f>+D28+D29</f>
        <v>0</v>
      </c>
      <c r="E27" s="318">
        <f>+E28+E29+E30</f>
        <v>0</v>
      </c>
    </row>
    <row r="28" spans="1:5" s="402" customFormat="1" ht="12" customHeight="1" x14ac:dyDescent="0.2">
      <c r="A28" s="396" t="s">
        <v>268</v>
      </c>
      <c r="B28" s="397" t="s">
        <v>407</v>
      </c>
      <c r="C28" s="618"/>
      <c r="D28" s="119"/>
      <c r="E28" s="619">
        <f>C28+D28</f>
        <v>0</v>
      </c>
    </row>
    <row r="29" spans="1:5" s="402" customFormat="1" ht="12" customHeight="1" x14ac:dyDescent="0.2">
      <c r="A29" s="396" t="s">
        <v>269</v>
      </c>
      <c r="B29" s="398" t="s">
        <v>410</v>
      </c>
      <c r="C29" s="282"/>
      <c r="D29" s="676"/>
      <c r="E29" s="615">
        <f>C29+D29</f>
        <v>0</v>
      </c>
    </row>
    <row r="30" spans="1:5" s="402" customFormat="1" ht="12" customHeight="1" thickBot="1" x14ac:dyDescent="0.25">
      <c r="A30" s="395" t="s">
        <v>270</v>
      </c>
      <c r="B30" s="126" t="s">
        <v>529</v>
      </c>
      <c r="C30" s="78"/>
      <c r="D30" s="679"/>
      <c r="E30" s="640">
        <f>C30+D30</f>
        <v>0</v>
      </c>
    </row>
    <row r="31" spans="1:5" s="402" customFormat="1" ht="12" customHeight="1" thickBot="1" x14ac:dyDescent="0.25">
      <c r="A31" s="192" t="s">
        <v>23</v>
      </c>
      <c r="B31" s="115" t="s">
        <v>411</v>
      </c>
      <c r="C31" s="281">
        <f>+C32+C33+C34</f>
        <v>0</v>
      </c>
      <c r="D31" s="609">
        <f>+D32+D33+D34</f>
        <v>0</v>
      </c>
      <c r="E31" s="677">
        <f>C31+D31</f>
        <v>0</v>
      </c>
    </row>
    <row r="32" spans="1:5" s="402" customFormat="1" ht="12" customHeight="1" x14ac:dyDescent="0.2">
      <c r="A32" s="396" t="s">
        <v>91</v>
      </c>
      <c r="B32" s="397" t="s">
        <v>291</v>
      </c>
      <c r="C32" s="618"/>
      <c r="D32" s="119"/>
      <c r="E32" s="678">
        <f>+E33+E34+E35</f>
        <v>0</v>
      </c>
    </row>
    <row r="33" spans="1:5" s="402" customFormat="1" ht="12" customHeight="1" x14ac:dyDescent="0.2">
      <c r="A33" s="396" t="s">
        <v>92</v>
      </c>
      <c r="B33" s="398" t="s">
        <v>292</v>
      </c>
      <c r="C33" s="282"/>
      <c r="D33" s="676"/>
      <c r="E33" s="619">
        <f>C33+D33</f>
        <v>0</v>
      </c>
    </row>
    <row r="34" spans="1:5" s="402" customFormat="1" ht="12" customHeight="1" thickBot="1" x14ac:dyDescent="0.25">
      <c r="A34" s="395" t="s">
        <v>93</v>
      </c>
      <c r="B34" s="126" t="s">
        <v>293</v>
      </c>
      <c r="C34" s="78"/>
      <c r="D34" s="679"/>
      <c r="E34" s="604">
        <f>C34+D34</f>
        <v>0</v>
      </c>
    </row>
    <row r="35" spans="1:5" s="323" customFormat="1" ht="12" customHeight="1" thickBot="1" x14ac:dyDescent="0.25">
      <c r="A35" s="192" t="s">
        <v>24</v>
      </c>
      <c r="B35" s="115" t="s">
        <v>379</v>
      </c>
      <c r="C35" s="641"/>
      <c r="D35" s="675"/>
      <c r="E35" s="680">
        <f>C35+D35</f>
        <v>0</v>
      </c>
    </row>
    <row r="36" spans="1:5" s="323" customFormat="1" ht="12" customHeight="1" thickBot="1" x14ac:dyDescent="0.25">
      <c r="A36" s="192" t="s">
        <v>25</v>
      </c>
      <c r="B36" s="115" t="s">
        <v>412</v>
      </c>
      <c r="C36" s="641"/>
      <c r="D36" s="675"/>
      <c r="E36" s="318">
        <f>C36+D36</f>
        <v>0</v>
      </c>
    </row>
    <row r="37" spans="1:5" s="323" customFormat="1" ht="12" customHeight="1" thickBot="1" x14ac:dyDescent="0.25">
      <c r="A37" s="184" t="s">
        <v>26</v>
      </c>
      <c r="B37" s="115" t="s">
        <v>530</v>
      </c>
      <c r="C37" s="281">
        <f>+C9+C21+C26+C27+C31+C35+C36</f>
        <v>0</v>
      </c>
      <c r="D37" s="609">
        <f>+D9+D21+D26+D27+D31+D35+D36</f>
        <v>0</v>
      </c>
      <c r="E37" s="318">
        <f>C37+D37</f>
        <v>0</v>
      </c>
    </row>
    <row r="38" spans="1:5" s="323" customFormat="1" ht="12" customHeight="1" thickBot="1" x14ac:dyDescent="0.25">
      <c r="A38" s="221" t="s">
        <v>27</v>
      </c>
      <c r="B38" s="115" t="s">
        <v>414</v>
      </c>
      <c r="C38" s="281">
        <f>+C39+C40+C41</f>
        <v>0</v>
      </c>
      <c r="D38" s="609">
        <f>+D39+D40+D41</f>
        <v>0</v>
      </c>
      <c r="E38" s="318">
        <f>+E9+E21+E26+E27+E32+E36+E37</f>
        <v>0</v>
      </c>
    </row>
    <row r="39" spans="1:5" s="323" customFormat="1" ht="12" customHeight="1" x14ac:dyDescent="0.2">
      <c r="A39" s="396" t="s">
        <v>415</v>
      </c>
      <c r="B39" s="397" t="s">
        <v>236</v>
      </c>
      <c r="C39" s="618"/>
      <c r="D39" s="119"/>
      <c r="E39" s="678">
        <f>+E40+E41+E42</f>
        <v>0</v>
      </c>
    </row>
    <row r="40" spans="1:5" s="323" customFormat="1" ht="12" customHeight="1" x14ac:dyDescent="0.2">
      <c r="A40" s="396" t="s">
        <v>416</v>
      </c>
      <c r="B40" s="398" t="s">
        <v>2</v>
      </c>
      <c r="C40" s="282"/>
      <c r="D40" s="676"/>
      <c r="E40" s="619">
        <f>C40+D40</f>
        <v>0</v>
      </c>
    </row>
    <row r="41" spans="1:5" s="402" customFormat="1" ht="12" customHeight="1" thickBot="1" x14ac:dyDescent="0.25">
      <c r="A41" s="395" t="s">
        <v>417</v>
      </c>
      <c r="B41" s="126" t="s">
        <v>418</v>
      </c>
      <c r="C41" s="78"/>
      <c r="D41" s="679"/>
      <c r="E41" s="604">
        <f>C41+D41</f>
        <v>0</v>
      </c>
    </row>
    <row r="42" spans="1:5" s="402" customFormat="1" ht="15" customHeight="1" thickBot="1" x14ac:dyDescent="0.25">
      <c r="A42" s="221" t="s">
        <v>28</v>
      </c>
      <c r="B42" s="222" t="s">
        <v>419</v>
      </c>
      <c r="C42" s="647">
        <f>+C37+C38</f>
        <v>0</v>
      </c>
      <c r="D42" s="689">
        <f>+D37+D38</f>
        <v>0</v>
      </c>
      <c r="E42" s="680">
        <f>C42+D42</f>
        <v>0</v>
      </c>
    </row>
    <row r="43" spans="1:5" s="402" customFormat="1" ht="15" customHeight="1" x14ac:dyDescent="0.2">
      <c r="A43" s="223"/>
      <c r="B43" s="224"/>
      <c r="C43" s="319"/>
    </row>
    <row r="44" spans="1:5" ht="13.5" thickBot="1" x14ac:dyDescent="0.25">
      <c r="A44" s="225"/>
      <c r="B44" s="226"/>
      <c r="C44" s="320"/>
    </row>
    <row r="45" spans="1:5" s="401" customFormat="1" ht="16.5" customHeight="1" thickBot="1" x14ac:dyDescent="0.25">
      <c r="A45" s="769" t="s">
        <v>57</v>
      </c>
      <c r="B45" s="770"/>
      <c r="C45" s="770"/>
      <c r="D45" s="770"/>
      <c r="E45" s="771"/>
    </row>
    <row r="46" spans="1:5" s="403" customFormat="1" ht="12" customHeight="1" thickBot="1" x14ac:dyDescent="0.25">
      <c r="A46" s="192" t="s">
        <v>19</v>
      </c>
      <c r="B46" s="115" t="s">
        <v>420</v>
      </c>
      <c r="C46" s="281">
        <f>SUM(C47:C51)</f>
        <v>0</v>
      </c>
      <c r="D46" s="609">
        <f>SUM(D47:D51)</f>
        <v>0</v>
      </c>
      <c r="E46" s="318">
        <f>SUM(E47:E51)</f>
        <v>0</v>
      </c>
    </row>
    <row r="47" spans="1:5" ht="12" customHeight="1" x14ac:dyDescent="0.2">
      <c r="A47" s="395" t="s">
        <v>98</v>
      </c>
      <c r="B47" s="9" t="s">
        <v>50</v>
      </c>
      <c r="C47" s="618"/>
      <c r="D47" s="119"/>
      <c r="E47" s="619">
        <f>C47+D47</f>
        <v>0</v>
      </c>
    </row>
    <row r="48" spans="1:5" ht="12" customHeight="1" x14ac:dyDescent="0.2">
      <c r="A48" s="395" t="s">
        <v>99</v>
      </c>
      <c r="B48" s="8" t="s">
        <v>182</v>
      </c>
      <c r="C48" s="74"/>
      <c r="D48" s="120"/>
      <c r="E48" s="607">
        <f>C48+D48</f>
        <v>0</v>
      </c>
    </row>
    <row r="49" spans="1:5" ht="12" customHeight="1" x14ac:dyDescent="0.2">
      <c r="A49" s="395" t="s">
        <v>100</v>
      </c>
      <c r="B49" s="8" t="s">
        <v>140</v>
      </c>
      <c r="C49" s="74"/>
      <c r="D49" s="120"/>
      <c r="E49" s="607">
        <f>C49+D49</f>
        <v>0</v>
      </c>
    </row>
    <row r="50" spans="1:5" ht="12" customHeight="1" x14ac:dyDescent="0.2">
      <c r="A50" s="395" t="s">
        <v>101</v>
      </c>
      <c r="B50" s="8" t="s">
        <v>183</v>
      </c>
      <c r="C50" s="74"/>
      <c r="D50" s="120"/>
      <c r="E50" s="607">
        <f>C50+D50</f>
        <v>0</v>
      </c>
    </row>
    <row r="51" spans="1:5" ht="12" customHeight="1" thickBot="1" x14ac:dyDescent="0.25">
      <c r="A51" s="395" t="s">
        <v>148</v>
      </c>
      <c r="B51" s="8" t="s">
        <v>184</v>
      </c>
      <c r="C51" s="74"/>
      <c r="D51" s="120"/>
      <c r="E51" s="607">
        <f>C51+D51</f>
        <v>0</v>
      </c>
    </row>
    <row r="52" spans="1:5" ht="12" customHeight="1" thickBot="1" x14ac:dyDescent="0.25">
      <c r="A52" s="192" t="s">
        <v>20</v>
      </c>
      <c r="B52" s="115" t="s">
        <v>421</v>
      </c>
      <c r="C52" s="281">
        <f>SUM(C53:C55)</f>
        <v>0</v>
      </c>
      <c r="D52" s="609">
        <f>SUM(D53:D55)</f>
        <v>0</v>
      </c>
      <c r="E52" s="318">
        <f>SUM(E53:E55)</f>
        <v>0</v>
      </c>
    </row>
    <row r="53" spans="1:5" s="403" customFormat="1" ht="12" customHeight="1" x14ac:dyDescent="0.2">
      <c r="A53" s="395" t="s">
        <v>104</v>
      </c>
      <c r="B53" s="9" t="s">
        <v>229</v>
      </c>
      <c r="C53" s="618"/>
      <c r="D53" s="119"/>
      <c r="E53" s="619">
        <f>C53+D53</f>
        <v>0</v>
      </c>
    </row>
    <row r="54" spans="1:5" ht="12" customHeight="1" x14ac:dyDescent="0.2">
      <c r="A54" s="395" t="s">
        <v>105</v>
      </c>
      <c r="B54" s="8" t="s">
        <v>186</v>
      </c>
      <c r="C54" s="74"/>
      <c r="D54" s="120"/>
      <c r="E54" s="607">
        <f>C54+D54</f>
        <v>0</v>
      </c>
    </row>
    <row r="55" spans="1:5" ht="12" customHeight="1" x14ac:dyDescent="0.2">
      <c r="A55" s="395" t="s">
        <v>106</v>
      </c>
      <c r="B55" s="8" t="s">
        <v>58</v>
      </c>
      <c r="C55" s="74"/>
      <c r="D55" s="120"/>
      <c r="E55" s="607">
        <f>C55+D55</f>
        <v>0</v>
      </c>
    </row>
    <row r="56" spans="1:5" ht="12" customHeight="1" thickBot="1" x14ac:dyDescent="0.25">
      <c r="A56" s="395" t="s">
        <v>107</v>
      </c>
      <c r="B56" s="8" t="s">
        <v>527</v>
      </c>
      <c r="C56" s="74"/>
      <c r="D56" s="120"/>
      <c r="E56" s="607">
        <f>C56+D56</f>
        <v>0</v>
      </c>
    </row>
    <row r="57" spans="1:5" ht="15" customHeight="1" thickBot="1" x14ac:dyDescent="0.25">
      <c r="A57" s="192" t="s">
        <v>21</v>
      </c>
      <c r="B57" s="115" t="s">
        <v>13</v>
      </c>
      <c r="C57" s="641"/>
      <c r="D57" s="675"/>
      <c r="E57" s="318">
        <f>C57+D57</f>
        <v>0</v>
      </c>
    </row>
    <row r="58" spans="1:5" ht="13.5" thickBot="1" x14ac:dyDescent="0.25">
      <c r="A58" s="192" t="s">
        <v>22</v>
      </c>
      <c r="B58" s="227" t="s">
        <v>533</v>
      </c>
      <c r="C58" s="647">
        <f>+C46+C52+C57</f>
        <v>0</v>
      </c>
      <c r="D58" s="689">
        <f>+D46+D52+D57</f>
        <v>0</v>
      </c>
      <c r="E58" s="321">
        <f>+E46+E52+E57</f>
        <v>0</v>
      </c>
    </row>
    <row r="59" spans="1:5" ht="15" customHeight="1" thickBot="1" x14ac:dyDescent="0.25">
      <c r="C59" s="322"/>
      <c r="E59" s="322"/>
    </row>
    <row r="60" spans="1:5" ht="14.25" customHeight="1" thickBot="1" x14ac:dyDescent="0.25">
      <c r="A60" s="230" t="s">
        <v>522</v>
      </c>
      <c r="B60" s="231"/>
      <c r="C60" s="631"/>
      <c r="D60" s="631"/>
      <c r="E60" s="632">
        <f>C60+D60</f>
        <v>0</v>
      </c>
    </row>
    <row r="61" spans="1:5" ht="13.5" thickBot="1" x14ac:dyDescent="0.25">
      <c r="A61" s="230" t="s">
        <v>204</v>
      </c>
      <c r="B61" s="231"/>
      <c r="C61" s="631"/>
      <c r="D61" s="631"/>
      <c r="E61" s="632">
        <f>C61+D61</f>
        <v>0</v>
      </c>
    </row>
  </sheetData>
  <sheetProtection formatCells="0"/>
  <mergeCells count="6">
    <mergeCell ref="A45:E45"/>
    <mergeCell ref="A1:E1"/>
    <mergeCell ref="A2:E2"/>
    <mergeCell ref="B3:D3"/>
    <mergeCell ref="B4:D4"/>
    <mergeCell ref="A8:E8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&amp;L&amp;X21&amp;X Módosította a 9/2017. (VII. 25.) önkormányzati rendelet 3.§ (1) bekezdése. Hatályos 2017. július 27-től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45" zoomScaleNormal="145" workbookViewId="0">
      <selection activeCell="E6" sqref="E6"/>
    </sheetView>
  </sheetViews>
  <sheetFormatPr defaultRowHeight="12.75" x14ac:dyDescent="0.2"/>
  <cols>
    <col min="1" max="1" width="13.83203125" style="228" customWidth="1"/>
    <col min="2" max="2" width="54.5" style="229" customWidth="1"/>
    <col min="3" max="5" width="15.83203125" style="229" customWidth="1"/>
    <col min="6" max="16384" width="9.33203125" style="229"/>
  </cols>
  <sheetData>
    <row r="1" spans="1:5" s="2" customFormat="1" ht="16.5" customHeight="1" x14ac:dyDescent="0.2">
      <c r="A1" s="766"/>
      <c r="B1" s="766"/>
      <c r="C1" s="766"/>
      <c r="D1" s="766"/>
      <c r="E1" s="766"/>
    </row>
    <row r="2" spans="1:5" s="91" customFormat="1" ht="21" customHeight="1" thickBot="1" x14ac:dyDescent="0.3">
      <c r="A2" s="767" t="s">
        <v>705</v>
      </c>
      <c r="B2" s="767"/>
      <c r="C2" s="767"/>
      <c r="D2" s="767"/>
      <c r="E2" s="767"/>
    </row>
    <row r="3" spans="1:5" s="399" customFormat="1" ht="25.5" customHeight="1" thickBot="1" x14ac:dyDescent="0.25">
      <c r="A3" s="181" t="s">
        <v>688</v>
      </c>
      <c r="B3" s="772" t="s">
        <v>565</v>
      </c>
      <c r="C3" s="773"/>
      <c r="D3" s="774"/>
      <c r="E3" s="638" t="s">
        <v>60</v>
      </c>
    </row>
    <row r="4" spans="1:5" s="399" customFormat="1" ht="24.75" thickBot="1" x14ac:dyDescent="0.25">
      <c r="A4" s="181" t="s">
        <v>202</v>
      </c>
      <c r="B4" s="772" t="s">
        <v>534</v>
      </c>
      <c r="C4" s="773"/>
      <c r="D4" s="774"/>
      <c r="E4" s="638" t="s">
        <v>434</v>
      </c>
    </row>
    <row r="5" spans="1:5" s="400" customFormat="1" ht="15.95" customHeight="1" thickBot="1" x14ac:dyDescent="0.3">
      <c r="A5" s="217"/>
      <c r="B5" s="217"/>
      <c r="C5" s="218"/>
      <c r="D5" s="92"/>
      <c r="E5" s="218" t="str">
        <f>'9.3.2. sz. mell'!E5</f>
        <v>Forintban!</v>
      </c>
    </row>
    <row r="6" spans="1:5" ht="24.75" thickBot="1" x14ac:dyDescent="0.25">
      <c r="A6" s="355" t="s">
        <v>203</v>
      </c>
      <c r="B6" s="219" t="s">
        <v>564</v>
      </c>
      <c r="C6" s="24" t="s">
        <v>651</v>
      </c>
      <c r="D6" s="24" t="s">
        <v>655</v>
      </c>
      <c r="E6" s="625" t="str">
        <f>+CONCATENATE(LEFT(ÖSSZEFÜGGÉSEK!A5,4)+1,". VII. 25.",CHAR(10),"Módosítás utáni")</f>
        <v>2017. VII. 25.
Módosítás utáni</v>
      </c>
    </row>
    <row r="7" spans="1:5" s="401" customFormat="1" ht="12.95" customHeight="1" thickBot="1" x14ac:dyDescent="0.25">
      <c r="A7" s="184" t="s">
        <v>496</v>
      </c>
      <c r="B7" s="185" t="s">
        <v>497</v>
      </c>
      <c r="C7" s="185" t="s">
        <v>498</v>
      </c>
      <c r="D7" s="626" t="s">
        <v>500</v>
      </c>
      <c r="E7" s="568" t="s">
        <v>653</v>
      </c>
    </row>
    <row r="8" spans="1:5" s="401" customFormat="1" ht="15.95" customHeight="1" thickBot="1" x14ac:dyDescent="0.25">
      <c r="A8" s="769" t="s">
        <v>56</v>
      </c>
      <c r="B8" s="770"/>
      <c r="C8" s="770"/>
      <c r="D8" s="770"/>
      <c r="E8" s="771"/>
    </row>
    <row r="9" spans="1:5" s="323" customFormat="1" ht="12" customHeight="1" thickBot="1" x14ac:dyDescent="0.25">
      <c r="A9" s="184" t="s">
        <v>19</v>
      </c>
      <c r="B9" s="220" t="s">
        <v>523</v>
      </c>
      <c r="C9" s="281">
        <f>SUM(C10:C20)</f>
        <v>0</v>
      </c>
      <c r="D9" s="281">
        <f>SUM(D10:D20)</f>
        <v>0</v>
      </c>
      <c r="E9" s="318">
        <f>SUM(E10:E20)</f>
        <v>0</v>
      </c>
    </row>
    <row r="10" spans="1:5" s="323" customFormat="1" ht="12" customHeight="1" x14ac:dyDescent="0.2">
      <c r="A10" s="394" t="s">
        <v>98</v>
      </c>
      <c r="B10" s="10" t="s">
        <v>277</v>
      </c>
      <c r="C10" s="613"/>
      <c r="D10" s="613"/>
      <c r="E10" s="639">
        <f>C10+D10</f>
        <v>0</v>
      </c>
    </row>
    <row r="11" spans="1:5" s="323" customFormat="1" ht="12" customHeight="1" x14ac:dyDescent="0.2">
      <c r="A11" s="395" t="s">
        <v>99</v>
      </c>
      <c r="B11" s="8" t="s">
        <v>278</v>
      </c>
      <c r="C11" s="278"/>
      <c r="D11" s="672"/>
      <c r="E11" s="615">
        <f t="shared" ref="E11:E26" si="0">C11+D11</f>
        <v>0</v>
      </c>
    </row>
    <row r="12" spans="1:5" s="323" customFormat="1" ht="12" customHeight="1" x14ac:dyDescent="0.2">
      <c r="A12" s="395" t="s">
        <v>100</v>
      </c>
      <c r="B12" s="8" t="s">
        <v>279</v>
      </c>
      <c r="C12" s="278"/>
      <c r="D12" s="672"/>
      <c r="E12" s="615">
        <f t="shared" si="0"/>
        <v>0</v>
      </c>
    </row>
    <row r="13" spans="1:5" s="323" customFormat="1" ht="12" customHeight="1" x14ac:dyDescent="0.2">
      <c r="A13" s="395" t="s">
        <v>101</v>
      </c>
      <c r="B13" s="8" t="s">
        <v>280</v>
      </c>
      <c r="C13" s="278"/>
      <c r="D13" s="672"/>
      <c r="E13" s="615">
        <f t="shared" si="0"/>
        <v>0</v>
      </c>
    </row>
    <row r="14" spans="1:5" s="323" customFormat="1" ht="12" customHeight="1" x14ac:dyDescent="0.2">
      <c r="A14" s="395" t="s">
        <v>148</v>
      </c>
      <c r="B14" s="8" t="s">
        <v>281</v>
      </c>
      <c r="C14" s="278"/>
      <c r="D14" s="672"/>
      <c r="E14" s="615">
        <f t="shared" si="0"/>
        <v>0</v>
      </c>
    </row>
    <row r="15" spans="1:5" s="323" customFormat="1" ht="12" customHeight="1" x14ac:dyDescent="0.2">
      <c r="A15" s="395" t="s">
        <v>102</v>
      </c>
      <c r="B15" s="8" t="s">
        <v>404</v>
      </c>
      <c r="C15" s="278"/>
      <c r="D15" s="672"/>
      <c r="E15" s="615">
        <f t="shared" si="0"/>
        <v>0</v>
      </c>
    </row>
    <row r="16" spans="1:5" s="323" customFormat="1" ht="12" customHeight="1" x14ac:dyDescent="0.2">
      <c r="A16" s="395" t="s">
        <v>103</v>
      </c>
      <c r="B16" s="7" t="s">
        <v>405</v>
      </c>
      <c r="C16" s="278"/>
      <c r="D16" s="672"/>
      <c r="E16" s="615">
        <f t="shared" si="0"/>
        <v>0</v>
      </c>
    </row>
    <row r="17" spans="1:5" s="323" customFormat="1" ht="12" customHeight="1" x14ac:dyDescent="0.2">
      <c r="A17" s="395" t="s">
        <v>113</v>
      </c>
      <c r="B17" s="8" t="s">
        <v>284</v>
      </c>
      <c r="C17" s="616"/>
      <c r="D17" s="673"/>
      <c r="E17" s="617">
        <f t="shared" si="0"/>
        <v>0</v>
      </c>
    </row>
    <row r="18" spans="1:5" s="402" customFormat="1" ht="12" customHeight="1" x14ac:dyDescent="0.2">
      <c r="A18" s="395" t="s">
        <v>114</v>
      </c>
      <c r="B18" s="8" t="s">
        <v>285</v>
      </c>
      <c r="C18" s="278"/>
      <c r="D18" s="672"/>
      <c r="E18" s="615">
        <f t="shared" si="0"/>
        <v>0</v>
      </c>
    </row>
    <row r="19" spans="1:5" s="402" customFormat="1" ht="12" customHeight="1" x14ac:dyDescent="0.2">
      <c r="A19" s="395" t="s">
        <v>115</v>
      </c>
      <c r="B19" s="8" t="s">
        <v>439</v>
      </c>
      <c r="C19" s="280"/>
      <c r="D19" s="674"/>
      <c r="E19" s="640">
        <f t="shared" si="0"/>
        <v>0</v>
      </c>
    </row>
    <row r="20" spans="1:5" s="402" customFormat="1" ht="12" customHeight="1" thickBot="1" x14ac:dyDescent="0.25">
      <c r="A20" s="395" t="s">
        <v>116</v>
      </c>
      <c r="B20" s="7" t="s">
        <v>286</v>
      </c>
      <c r="C20" s="280"/>
      <c r="D20" s="674"/>
      <c r="E20" s="640">
        <f t="shared" si="0"/>
        <v>0</v>
      </c>
    </row>
    <row r="21" spans="1:5" s="323" customFormat="1" ht="12" customHeight="1" thickBot="1" x14ac:dyDescent="0.25">
      <c r="A21" s="184" t="s">
        <v>20</v>
      </c>
      <c r="B21" s="220" t="s">
        <v>406</v>
      </c>
      <c r="C21" s="281">
        <f>SUM(C22:C24)</f>
        <v>0</v>
      </c>
      <c r="D21" s="609">
        <f>SUM(D22:D24)</f>
        <v>0</v>
      </c>
      <c r="E21" s="318">
        <f>SUM(E22:E24)</f>
        <v>0</v>
      </c>
    </row>
    <row r="22" spans="1:5" s="402" customFormat="1" ht="12" customHeight="1" x14ac:dyDescent="0.2">
      <c r="A22" s="395" t="s">
        <v>104</v>
      </c>
      <c r="B22" s="9" t="s">
        <v>258</v>
      </c>
      <c r="C22" s="278"/>
      <c r="D22" s="672"/>
      <c r="E22" s="615">
        <f t="shared" si="0"/>
        <v>0</v>
      </c>
    </row>
    <row r="23" spans="1:5" s="402" customFormat="1" ht="12" customHeight="1" x14ac:dyDescent="0.2">
      <c r="A23" s="395" t="s">
        <v>105</v>
      </c>
      <c r="B23" s="8" t="s">
        <v>407</v>
      </c>
      <c r="C23" s="278"/>
      <c r="D23" s="672"/>
      <c r="E23" s="615">
        <f t="shared" si="0"/>
        <v>0</v>
      </c>
    </row>
    <row r="24" spans="1:5" s="402" customFormat="1" ht="12" customHeight="1" x14ac:dyDescent="0.2">
      <c r="A24" s="395" t="s">
        <v>106</v>
      </c>
      <c r="B24" s="8" t="s">
        <v>408</v>
      </c>
      <c r="C24" s="278"/>
      <c r="D24" s="672"/>
      <c r="E24" s="615">
        <f t="shared" si="0"/>
        <v>0</v>
      </c>
    </row>
    <row r="25" spans="1:5" s="402" customFormat="1" ht="12" customHeight="1" thickBot="1" x14ac:dyDescent="0.25">
      <c r="A25" s="395" t="s">
        <v>107</v>
      </c>
      <c r="B25" s="8" t="s">
        <v>528</v>
      </c>
      <c r="C25" s="278"/>
      <c r="D25" s="672"/>
      <c r="E25" s="615">
        <f t="shared" si="0"/>
        <v>0</v>
      </c>
    </row>
    <row r="26" spans="1:5" s="402" customFormat="1" ht="12" customHeight="1" thickBot="1" x14ac:dyDescent="0.25">
      <c r="A26" s="192" t="s">
        <v>21</v>
      </c>
      <c r="B26" s="115" t="s">
        <v>173</v>
      </c>
      <c r="C26" s="641"/>
      <c r="D26" s="675"/>
      <c r="E26" s="318">
        <f t="shared" si="0"/>
        <v>0</v>
      </c>
    </row>
    <row r="27" spans="1:5" s="402" customFormat="1" ht="12" customHeight="1" thickBot="1" x14ac:dyDescent="0.25">
      <c r="A27" s="192" t="s">
        <v>22</v>
      </c>
      <c r="B27" s="115" t="s">
        <v>409</v>
      </c>
      <c r="C27" s="281">
        <f>+C28+C29</f>
        <v>0</v>
      </c>
      <c r="D27" s="609">
        <f>+D28+D29</f>
        <v>0</v>
      </c>
      <c r="E27" s="318">
        <f>+E28+E29+E30</f>
        <v>0</v>
      </c>
    </row>
    <row r="28" spans="1:5" s="402" customFormat="1" ht="12" customHeight="1" x14ac:dyDescent="0.2">
      <c r="A28" s="396" t="s">
        <v>268</v>
      </c>
      <c r="B28" s="397" t="s">
        <v>407</v>
      </c>
      <c r="C28" s="618"/>
      <c r="D28" s="119"/>
      <c r="E28" s="619">
        <f>C28+D28</f>
        <v>0</v>
      </c>
    </row>
    <row r="29" spans="1:5" s="402" customFormat="1" ht="12" customHeight="1" x14ac:dyDescent="0.2">
      <c r="A29" s="396" t="s">
        <v>269</v>
      </c>
      <c r="B29" s="398" t="s">
        <v>410</v>
      </c>
      <c r="C29" s="282"/>
      <c r="D29" s="676"/>
      <c r="E29" s="615">
        <f>C29+D29</f>
        <v>0</v>
      </c>
    </row>
    <row r="30" spans="1:5" s="402" customFormat="1" ht="12" customHeight="1" thickBot="1" x14ac:dyDescent="0.25">
      <c r="A30" s="395" t="s">
        <v>270</v>
      </c>
      <c r="B30" s="126" t="s">
        <v>529</v>
      </c>
      <c r="C30" s="78"/>
      <c r="D30" s="679"/>
      <c r="E30" s="640">
        <f>C30+D30</f>
        <v>0</v>
      </c>
    </row>
    <row r="31" spans="1:5" s="402" customFormat="1" ht="12" customHeight="1" thickBot="1" x14ac:dyDescent="0.25">
      <c r="A31" s="192" t="s">
        <v>23</v>
      </c>
      <c r="B31" s="115" t="s">
        <v>411</v>
      </c>
      <c r="C31" s="281">
        <f>+C32+C33+C34</f>
        <v>0</v>
      </c>
      <c r="D31" s="609">
        <f>+D32+D33+D34</f>
        <v>0</v>
      </c>
      <c r="E31" s="677">
        <f>C31+D31</f>
        <v>0</v>
      </c>
    </row>
    <row r="32" spans="1:5" s="402" customFormat="1" ht="12" customHeight="1" x14ac:dyDescent="0.2">
      <c r="A32" s="396" t="s">
        <v>91</v>
      </c>
      <c r="B32" s="397" t="s">
        <v>291</v>
      </c>
      <c r="C32" s="618"/>
      <c r="D32" s="119"/>
      <c r="E32" s="678">
        <f>+E33+E34+E35</f>
        <v>0</v>
      </c>
    </row>
    <row r="33" spans="1:5" s="402" customFormat="1" ht="12" customHeight="1" x14ac:dyDescent="0.2">
      <c r="A33" s="396" t="s">
        <v>92</v>
      </c>
      <c r="B33" s="398" t="s">
        <v>292</v>
      </c>
      <c r="C33" s="282"/>
      <c r="D33" s="676"/>
      <c r="E33" s="619">
        <f>C33+D33</f>
        <v>0</v>
      </c>
    </row>
    <row r="34" spans="1:5" s="402" customFormat="1" ht="12" customHeight="1" thickBot="1" x14ac:dyDescent="0.25">
      <c r="A34" s="395" t="s">
        <v>93</v>
      </c>
      <c r="B34" s="126" t="s">
        <v>293</v>
      </c>
      <c r="C34" s="78"/>
      <c r="D34" s="679"/>
      <c r="E34" s="604">
        <f>C34+D34</f>
        <v>0</v>
      </c>
    </row>
    <row r="35" spans="1:5" s="323" customFormat="1" ht="12" customHeight="1" thickBot="1" x14ac:dyDescent="0.25">
      <c r="A35" s="192" t="s">
        <v>24</v>
      </c>
      <c r="B35" s="115" t="s">
        <v>379</v>
      </c>
      <c r="C35" s="641"/>
      <c r="D35" s="675"/>
      <c r="E35" s="680">
        <f>C35+D35</f>
        <v>0</v>
      </c>
    </row>
    <row r="36" spans="1:5" s="323" customFormat="1" ht="12" customHeight="1" thickBot="1" x14ac:dyDescent="0.25">
      <c r="A36" s="192" t="s">
        <v>25</v>
      </c>
      <c r="B36" s="115" t="s">
        <v>412</v>
      </c>
      <c r="C36" s="641"/>
      <c r="D36" s="675"/>
      <c r="E36" s="318">
        <f>C36+D36</f>
        <v>0</v>
      </c>
    </row>
    <row r="37" spans="1:5" s="323" customFormat="1" ht="12" customHeight="1" thickBot="1" x14ac:dyDescent="0.25">
      <c r="A37" s="184" t="s">
        <v>26</v>
      </c>
      <c r="B37" s="115" t="s">
        <v>530</v>
      </c>
      <c r="C37" s="281">
        <f>+C9+C21+C26+C27+C31+C35+C36</f>
        <v>0</v>
      </c>
      <c r="D37" s="609">
        <f>+D9+D21+D26+D27+D31+D35+D36</f>
        <v>0</v>
      </c>
      <c r="E37" s="318">
        <f>C37+D37</f>
        <v>0</v>
      </c>
    </row>
    <row r="38" spans="1:5" s="323" customFormat="1" ht="12" customHeight="1" thickBot="1" x14ac:dyDescent="0.25">
      <c r="A38" s="221" t="s">
        <v>27</v>
      </c>
      <c r="B38" s="115" t="s">
        <v>414</v>
      </c>
      <c r="C38" s="281">
        <f>+C39+C40+C41</f>
        <v>0</v>
      </c>
      <c r="D38" s="609">
        <f>+D39+D40+D41</f>
        <v>0</v>
      </c>
      <c r="E38" s="318">
        <f>+E9+E21+E26+E27+E32+E36+E37</f>
        <v>0</v>
      </c>
    </row>
    <row r="39" spans="1:5" s="323" customFormat="1" ht="12" customHeight="1" x14ac:dyDescent="0.2">
      <c r="A39" s="396" t="s">
        <v>415</v>
      </c>
      <c r="B39" s="397" t="s">
        <v>236</v>
      </c>
      <c r="C39" s="618"/>
      <c r="D39" s="119"/>
      <c r="E39" s="678">
        <f>+E40+E41+E42</f>
        <v>0</v>
      </c>
    </row>
    <row r="40" spans="1:5" s="323" customFormat="1" ht="12" customHeight="1" x14ac:dyDescent="0.2">
      <c r="A40" s="396" t="s">
        <v>416</v>
      </c>
      <c r="B40" s="398" t="s">
        <v>2</v>
      </c>
      <c r="C40" s="282"/>
      <c r="D40" s="676"/>
      <c r="E40" s="619">
        <f>C40+D40</f>
        <v>0</v>
      </c>
    </row>
    <row r="41" spans="1:5" s="402" customFormat="1" ht="12" customHeight="1" thickBot="1" x14ac:dyDescent="0.25">
      <c r="A41" s="395" t="s">
        <v>417</v>
      </c>
      <c r="B41" s="126" t="s">
        <v>418</v>
      </c>
      <c r="C41" s="78"/>
      <c r="D41" s="679"/>
      <c r="E41" s="604">
        <f>C41+D41</f>
        <v>0</v>
      </c>
    </row>
    <row r="42" spans="1:5" s="402" customFormat="1" ht="15" customHeight="1" thickBot="1" x14ac:dyDescent="0.25">
      <c r="A42" s="221" t="s">
        <v>28</v>
      </c>
      <c r="B42" s="222" t="s">
        <v>419</v>
      </c>
      <c r="C42" s="647">
        <f>+C37+C38</f>
        <v>0</v>
      </c>
      <c r="D42" s="689">
        <f>+D37+D38</f>
        <v>0</v>
      </c>
      <c r="E42" s="680">
        <f>C42+D42</f>
        <v>0</v>
      </c>
    </row>
    <row r="43" spans="1:5" s="402" customFormat="1" ht="15" customHeight="1" x14ac:dyDescent="0.2">
      <c r="A43" s="223"/>
      <c r="B43" s="224"/>
      <c r="C43" s="319"/>
    </row>
    <row r="44" spans="1:5" ht="13.5" thickBot="1" x14ac:dyDescent="0.25">
      <c r="A44" s="225"/>
      <c r="B44" s="226"/>
      <c r="C44" s="320"/>
    </row>
    <row r="45" spans="1:5" s="401" customFormat="1" ht="16.5" customHeight="1" thickBot="1" x14ac:dyDescent="0.25">
      <c r="A45" s="769" t="s">
        <v>57</v>
      </c>
      <c r="B45" s="770"/>
      <c r="C45" s="770"/>
      <c r="D45" s="770"/>
      <c r="E45" s="771"/>
    </row>
    <row r="46" spans="1:5" s="403" customFormat="1" ht="12" customHeight="1" thickBot="1" x14ac:dyDescent="0.25">
      <c r="A46" s="192" t="s">
        <v>19</v>
      </c>
      <c r="B46" s="115" t="s">
        <v>420</v>
      </c>
      <c r="C46" s="281">
        <f>SUM(C47:C51)</f>
        <v>0</v>
      </c>
      <c r="D46" s="609">
        <f>SUM(D47:D51)</f>
        <v>0</v>
      </c>
      <c r="E46" s="318">
        <f>SUM(E47:E51)</f>
        <v>0</v>
      </c>
    </row>
    <row r="47" spans="1:5" ht="12" customHeight="1" x14ac:dyDescent="0.2">
      <c r="A47" s="395" t="s">
        <v>98</v>
      </c>
      <c r="B47" s="9" t="s">
        <v>50</v>
      </c>
      <c r="C47" s="618"/>
      <c r="D47" s="119"/>
      <c r="E47" s="619">
        <f>C47+D47</f>
        <v>0</v>
      </c>
    </row>
    <row r="48" spans="1:5" ht="12" customHeight="1" x14ac:dyDescent="0.2">
      <c r="A48" s="395" t="s">
        <v>99</v>
      </c>
      <c r="B48" s="8" t="s">
        <v>182</v>
      </c>
      <c r="C48" s="74"/>
      <c r="D48" s="120"/>
      <c r="E48" s="607">
        <f>C48+D48</f>
        <v>0</v>
      </c>
    </row>
    <row r="49" spans="1:5" ht="12" customHeight="1" x14ac:dyDescent="0.2">
      <c r="A49" s="395" t="s">
        <v>100</v>
      </c>
      <c r="B49" s="8" t="s">
        <v>140</v>
      </c>
      <c r="C49" s="74"/>
      <c r="D49" s="120"/>
      <c r="E49" s="607">
        <f>C49+D49</f>
        <v>0</v>
      </c>
    </row>
    <row r="50" spans="1:5" ht="12" customHeight="1" x14ac:dyDescent="0.2">
      <c r="A50" s="395" t="s">
        <v>101</v>
      </c>
      <c r="B50" s="8" t="s">
        <v>183</v>
      </c>
      <c r="C50" s="74"/>
      <c r="D50" s="120"/>
      <c r="E50" s="607">
        <f>C50+D50</f>
        <v>0</v>
      </c>
    </row>
    <row r="51" spans="1:5" ht="12" customHeight="1" thickBot="1" x14ac:dyDescent="0.25">
      <c r="A51" s="395" t="s">
        <v>148</v>
      </c>
      <c r="B51" s="8" t="s">
        <v>184</v>
      </c>
      <c r="C51" s="74"/>
      <c r="D51" s="120"/>
      <c r="E51" s="607">
        <f>C51+D51</f>
        <v>0</v>
      </c>
    </row>
    <row r="52" spans="1:5" ht="12" customHeight="1" thickBot="1" x14ac:dyDescent="0.25">
      <c r="A52" s="192" t="s">
        <v>20</v>
      </c>
      <c r="B52" s="115" t="s">
        <v>421</v>
      </c>
      <c r="C52" s="281">
        <f>SUM(C53:C55)</f>
        <v>0</v>
      </c>
      <c r="D52" s="609">
        <f>SUM(D53:D55)</f>
        <v>0</v>
      </c>
      <c r="E52" s="318">
        <f>SUM(E53:E55)</f>
        <v>0</v>
      </c>
    </row>
    <row r="53" spans="1:5" s="403" customFormat="1" ht="12" customHeight="1" x14ac:dyDescent="0.2">
      <c r="A53" s="395" t="s">
        <v>104</v>
      </c>
      <c r="B53" s="9" t="s">
        <v>229</v>
      </c>
      <c r="C53" s="618"/>
      <c r="D53" s="119"/>
      <c r="E53" s="619">
        <f>C53+D53</f>
        <v>0</v>
      </c>
    </row>
    <row r="54" spans="1:5" ht="12" customHeight="1" x14ac:dyDescent="0.2">
      <c r="A54" s="395" t="s">
        <v>105</v>
      </c>
      <c r="B54" s="8" t="s">
        <v>186</v>
      </c>
      <c r="C54" s="74"/>
      <c r="D54" s="120"/>
      <c r="E54" s="607">
        <f>C54+D54</f>
        <v>0</v>
      </c>
    </row>
    <row r="55" spans="1:5" ht="12" customHeight="1" x14ac:dyDescent="0.2">
      <c r="A55" s="395" t="s">
        <v>106</v>
      </c>
      <c r="B55" s="8" t="s">
        <v>58</v>
      </c>
      <c r="C55" s="74"/>
      <c r="D55" s="120"/>
      <c r="E55" s="607">
        <f>C55+D55</f>
        <v>0</v>
      </c>
    </row>
    <row r="56" spans="1:5" ht="12" customHeight="1" thickBot="1" x14ac:dyDescent="0.25">
      <c r="A56" s="395" t="s">
        <v>107</v>
      </c>
      <c r="B56" s="8" t="s">
        <v>527</v>
      </c>
      <c r="C56" s="74"/>
      <c r="D56" s="120"/>
      <c r="E56" s="607">
        <f>C56+D56</f>
        <v>0</v>
      </c>
    </row>
    <row r="57" spans="1:5" ht="15" customHeight="1" thickBot="1" x14ac:dyDescent="0.25">
      <c r="A57" s="192" t="s">
        <v>21</v>
      </c>
      <c r="B57" s="115" t="s">
        <v>13</v>
      </c>
      <c r="C57" s="641"/>
      <c r="D57" s="675"/>
      <c r="E57" s="318">
        <f>C57+D57</f>
        <v>0</v>
      </c>
    </row>
    <row r="58" spans="1:5" ht="13.5" thickBot="1" x14ac:dyDescent="0.25">
      <c r="A58" s="192" t="s">
        <v>22</v>
      </c>
      <c r="B58" s="227" t="s">
        <v>533</v>
      </c>
      <c r="C58" s="647">
        <f>+C46+C52+C57</f>
        <v>0</v>
      </c>
      <c r="D58" s="689">
        <f>+D46+D52+D57</f>
        <v>0</v>
      </c>
      <c r="E58" s="321">
        <f>+E46+E52+E57</f>
        <v>0</v>
      </c>
    </row>
    <row r="59" spans="1:5" ht="15" customHeight="1" thickBot="1" x14ac:dyDescent="0.25">
      <c r="C59" s="322"/>
      <c r="E59" s="322"/>
    </row>
    <row r="60" spans="1:5" ht="14.25" customHeight="1" thickBot="1" x14ac:dyDescent="0.25">
      <c r="A60" s="230" t="s">
        <v>522</v>
      </c>
      <c r="B60" s="231"/>
      <c r="C60" s="631"/>
      <c r="D60" s="631"/>
      <c r="E60" s="632">
        <f>C60+D60</f>
        <v>0</v>
      </c>
    </row>
    <row r="61" spans="1:5" ht="13.5" thickBot="1" x14ac:dyDescent="0.25">
      <c r="A61" s="230" t="s">
        <v>204</v>
      </c>
      <c r="B61" s="231"/>
      <c r="C61" s="631"/>
      <c r="D61" s="631"/>
      <c r="E61" s="632">
        <f>C61+D61</f>
        <v>0</v>
      </c>
    </row>
  </sheetData>
  <sheetProtection formatCells="0"/>
  <mergeCells count="6">
    <mergeCell ref="A45:E45"/>
    <mergeCell ref="A1:E1"/>
    <mergeCell ref="A2:E2"/>
    <mergeCell ref="B3:D3"/>
    <mergeCell ref="B4:D4"/>
    <mergeCell ref="A8:E8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Footer>&amp;L&amp;X22&amp;X Módosította a 9/2017. (VII. 25.) önkormányzati rendelet 3.§ (1) bekezdése. Hatályos 2017. július 27-től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zoomScaleNormal="100" workbookViewId="0">
      <selection activeCell="A21" sqref="A21"/>
    </sheetView>
  </sheetViews>
  <sheetFormatPr defaultRowHeight="12.75" x14ac:dyDescent="0.2"/>
  <cols>
    <col min="1" max="1" width="5.5" style="45" customWidth="1"/>
    <col min="2" max="2" width="33.1640625" style="45" customWidth="1"/>
    <col min="3" max="3" width="12.33203125" style="45" customWidth="1"/>
    <col min="4" max="4" width="11.5" style="45" customWidth="1"/>
    <col min="5" max="5" width="11.33203125" style="45" customWidth="1"/>
    <col min="6" max="6" width="11" style="45" customWidth="1"/>
    <col min="7" max="7" width="14.33203125" style="45" customWidth="1"/>
    <col min="8" max="16384" width="9.33203125" style="45"/>
  </cols>
  <sheetData>
    <row r="1" spans="1:7" ht="43.5" customHeight="1" x14ac:dyDescent="0.25">
      <c r="A1" s="776" t="s">
        <v>3</v>
      </c>
      <c r="B1" s="776"/>
      <c r="C1" s="776"/>
      <c r="D1" s="776"/>
      <c r="E1" s="776"/>
      <c r="F1" s="776"/>
      <c r="G1" s="776"/>
    </row>
    <row r="2" spans="1:7" ht="21.75" customHeight="1" x14ac:dyDescent="0.2">
      <c r="A2" s="777" t="s">
        <v>626</v>
      </c>
      <c r="B2" s="777"/>
      <c r="C2" s="777"/>
      <c r="D2" s="777"/>
      <c r="E2" s="777"/>
      <c r="F2" s="777"/>
      <c r="G2" s="777"/>
    </row>
    <row r="3" spans="1:7" s="150" customFormat="1" ht="27" customHeight="1" x14ac:dyDescent="0.25">
      <c r="A3" s="148" t="s">
        <v>208</v>
      </c>
      <c r="B3" s="149"/>
      <c r="C3" s="775" t="s">
        <v>209</v>
      </c>
      <c r="D3" s="775"/>
      <c r="E3" s="775"/>
      <c r="F3" s="775"/>
      <c r="G3" s="775"/>
    </row>
    <row r="4" spans="1:7" s="150" customFormat="1" ht="15.75" x14ac:dyDescent="0.25">
      <c r="A4" s="149"/>
      <c r="B4" s="149"/>
      <c r="C4" s="149"/>
      <c r="D4" s="149"/>
      <c r="E4" s="149"/>
      <c r="F4" s="149"/>
      <c r="G4" s="149"/>
    </row>
    <row r="5" spans="1:7" s="150" customFormat="1" ht="24.75" customHeight="1" x14ac:dyDescent="0.25">
      <c r="A5" s="148" t="s">
        <v>210</v>
      </c>
      <c r="B5" s="149"/>
      <c r="C5" s="775" t="s">
        <v>209</v>
      </c>
      <c r="D5" s="775"/>
      <c r="E5" s="775"/>
      <c r="F5" s="775"/>
      <c r="G5" s="149"/>
    </row>
    <row r="6" spans="1:7" s="151" customFormat="1" x14ac:dyDescent="0.2">
      <c r="A6" s="202"/>
      <c r="B6" s="202"/>
      <c r="C6" s="202"/>
      <c r="D6" s="202"/>
      <c r="E6" s="202"/>
      <c r="F6" s="202"/>
      <c r="G6" s="202"/>
    </row>
    <row r="7" spans="1:7" s="152" customFormat="1" ht="15" customHeight="1" x14ac:dyDescent="0.25">
      <c r="A7" s="248" t="s">
        <v>211</v>
      </c>
      <c r="B7" s="247"/>
      <c r="C7" s="247"/>
      <c r="D7" s="233"/>
      <c r="E7" s="233"/>
      <c r="F7" s="233"/>
      <c r="G7" s="233"/>
    </row>
    <row r="8" spans="1:7" s="152" customFormat="1" ht="15" customHeight="1" thickBot="1" x14ac:dyDescent="0.3">
      <c r="A8" s="248" t="s">
        <v>212</v>
      </c>
      <c r="B8" s="233"/>
      <c r="C8" s="233"/>
      <c r="D8" s="233"/>
      <c r="E8" s="233"/>
      <c r="F8" s="233"/>
      <c r="G8" s="233"/>
    </row>
    <row r="9" spans="1:7" s="71" customFormat="1" ht="42" customHeight="1" thickBot="1" x14ac:dyDescent="0.25">
      <c r="A9" s="181" t="s">
        <v>17</v>
      </c>
      <c r="B9" s="182" t="s">
        <v>213</v>
      </c>
      <c r="C9" s="182" t="s">
        <v>214</v>
      </c>
      <c r="D9" s="182" t="s">
        <v>215</v>
      </c>
      <c r="E9" s="182" t="s">
        <v>216</v>
      </c>
      <c r="F9" s="182" t="s">
        <v>217</v>
      </c>
      <c r="G9" s="183" t="s">
        <v>54</v>
      </c>
    </row>
    <row r="10" spans="1:7" ht="24" customHeight="1" x14ac:dyDescent="0.2">
      <c r="A10" s="234" t="s">
        <v>19</v>
      </c>
      <c r="B10" s="190" t="s">
        <v>218</v>
      </c>
      <c r="C10" s="153"/>
      <c r="D10" s="153"/>
      <c r="E10" s="153"/>
      <c r="F10" s="153"/>
      <c r="G10" s="235">
        <f>SUM(C10:F10)</f>
        <v>0</v>
      </c>
    </row>
    <row r="11" spans="1:7" ht="24" customHeight="1" x14ac:dyDescent="0.2">
      <c r="A11" s="236" t="s">
        <v>20</v>
      </c>
      <c r="B11" s="191" t="s">
        <v>219</v>
      </c>
      <c r="C11" s="154"/>
      <c r="D11" s="154"/>
      <c r="E11" s="154"/>
      <c r="F11" s="154"/>
      <c r="G11" s="237">
        <f t="shared" ref="G11:G16" si="0">SUM(C11:F11)</f>
        <v>0</v>
      </c>
    </row>
    <row r="12" spans="1:7" ht="24" customHeight="1" x14ac:dyDescent="0.2">
      <c r="A12" s="236" t="s">
        <v>21</v>
      </c>
      <c r="B12" s="191" t="s">
        <v>220</v>
      </c>
      <c r="C12" s="154"/>
      <c r="D12" s="154"/>
      <c r="E12" s="154"/>
      <c r="F12" s="154"/>
      <c r="G12" s="237">
        <f t="shared" si="0"/>
        <v>0</v>
      </c>
    </row>
    <row r="13" spans="1:7" ht="24" customHeight="1" x14ac:dyDescent="0.2">
      <c r="A13" s="236" t="s">
        <v>22</v>
      </c>
      <c r="B13" s="191" t="s">
        <v>221</v>
      </c>
      <c r="C13" s="154"/>
      <c r="D13" s="154"/>
      <c r="E13" s="154"/>
      <c r="F13" s="154"/>
      <c r="G13" s="237">
        <f t="shared" si="0"/>
        <v>0</v>
      </c>
    </row>
    <row r="14" spans="1:7" ht="24" customHeight="1" x14ac:dyDescent="0.2">
      <c r="A14" s="236" t="s">
        <v>23</v>
      </c>
      <c r="B14" s="191" t="s">
        <v>222</v>
      </c>
      <c r="C14" s="154"/>
      <c r="D14" s="154"/>
      <c r="E14" s="154"/>
      <c r="F14" s="154"/>
      <c r="G14" s="237">
        <f t="shared" si="0"/>
        <v>0</v>
      </c>
    </row>
    <row r="15" spans="1:7" ht="24" customHeight="1" thickBot="1" x14ac:dyDescent="0.25">
      <c r="A15" s="238" t="s">
        <v>24</v>
      </c>
      <c r="B15" s="239" t="s">
        <v>223</v>
      </c>
      <c r="C15" s="155"/>
      <c r="D15" s="155"/>
      <c r="E15" s="155"/>
      <c r="F15" s="155"/>
      <c r="G15" s="240">
        <f t="shared" si="0"/>
        <v>0</v>
      </c>
    </row>
    <row r="16" spans="1:7" s="156" customFormat="1" ht="24" customHeight="1" thickBot="1" x14ac:dyDescent="0.25">
      <c r="A16" s="241" t="s">
        <v>25</v>
      </c>
      <c r="B16" s="242" t="s">
        <v>54</v>
      </c>
      <c r="C16" s="243">
        <f>SUM(C10:C15)</f>
        <v>0</v>
      </c>
      <c r="D16" s="243">
        <f>SUM(D10:D15)</f>
        <v>0</v>
      </c>
      <c r="E16" s="243">
        <f>SUM(E10:E15)</f>
        <v>0</v>
      </c>
      <c r="F16" s="243">
        <f>SUM(F10:F15)</f>
        <v>0</v>
      </c>
      <c r="G16" s="244">
        <f t="shared" si="0"/>
        <v>0</v>
      </c>
    </row>
    <row r="17" spans="1:7" s="151" customFormat="1" x14ac:dyDescent="0.2">
      <c r="A17" s="202"/>
      <c r="B17" s="202"/>
      <c r="C17" s="202"/>
      <c r="D17" s="202"/>
      <c r="E17" s="202"/>
      <c r="F17" s="202"/>
      <c r="G17" s="202"/>
    </row>
    <row r="18" spans="1:7" s="151" customFormat="1" x14ac:dyDescent="0.2">
      <c r="A18" s="202"/>
      <c r="B18" s="202"/>
      <c r="C18" s="202"/>
      <c r="D18" s="202"/>
      <c r="E18" s="202"/>
      <c r="F18" s="202"/>
      <c r="G18" s="202"/>
    </row>
    <row r="19" spans="1:7" s="151" customFormat="1" x14ac:dyDescent="0.2">
      <c r="A19" s="202"/>
      <c r="B19" s="202"/>
      <c r="C19" s="202"/>
      <c r="D19" s="202"/>
      <c r="E19" s="202"/>
      <c r="F19" s="202"/>
      <c r="G19" s="202"/>
    </row>
    <row r="20" spans="1:7" s="151" customFormat="1" ht="15.75" x14ac:dyDescent="0.25">
      <c r="A20" s="150" t="str">
        <f>+CONCATENATE("......................, ",LEFT(ÖSSZEFÜGGÉSEK!A5,4)+1,". .......................... hó ..... nap")</f>
        <v>......................, 2017. .......................... hó ..... nap</v>
      </c>
      <c r="B20" s="202"/>
      <c r="C20" s="202"/>
      <c r="D20" s="202"/>
      <c r="E20" s="202"/>
      <c r="F20" s="202"/>
      <c r="G20" s="202"/>
    </row>
    <row r="21" spans="1:7" s="151" customFormat="1" x14ac:dyDescent="0.2">
      <c r="A21" s="202"/>
      <c r="B21" s="202"/>
      <c r="C21" s="202"/>
      <c r="D21" s="202"/>
      <c r="E21" s="202"/>
      <c r="F21" s="202"/>
      <c r="G21" s="202"/>
    </row>
    <row r="22" spans="1:7" x14ac:dyDescent="0.2">
      <c r="A22" s="202"/>
      <c r="B22" s="202"/>
      <c r="C22" s="202"/>
      <c r="D22" s="202"/>
      <c r="E22" s="202"/>
      <c r="F22" s="202"/>
      <c r="G22" s="202"/>
    </row>
    <row r="23" spans="1:7" x14ac:dyDescent="0.2">
      <c r="A23" s="202"/>
      <c r="B23" s="202"/>
      <c r="C23" s="151"/>
      <c r="D23" s="151"/>
      <c r="E23" s="151"/>
      <c r="F23" s="151"/>
      <c r="G23" s="202"/>
    </row>
    <row r="24" spans="1:7" ht="13.5" x14ac:dyDescent="0.25">
      <c r="A24" s="202"/>
      <c r="B24" s="202"/>
      <c r="C24" s="245"/>
      <c r="D24" s="246" t="s">
        <v>224</v>
      </c>
      <c r="E24" s="246"/>
      <c r="F24" s="245"/>
      <c r="G24" s="202"/>
    </row>
    <row r="25" spans="1:7" ht="13.5" x14ac:dyDescent="0.25">
      <c r="C25" s="157"/>
      <c r="D25" s="158"/>
      <c r="E25" s="158"/>
      <c r="F25" s="157"/>
    </row>
    <row r="26" spans="1:7" ht="13.5" x14ac:dyDescent="0.25">
      <c r="C26" s="157"/>
      <c r="D26" s="158"/>
      <c r="E26" s="158"/>
      <c r="F26" s="157"/>
    </row>
  </sheetData>
  <mergeCells count="4">
    <mergeCell ref="C3:G3"/>
    <mergeCell ref="C5:F5"/>
    <mergeCell ref="A1:G1"/>
    <mergeCell ref="A2:G2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……/2017. (….)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zoomScale="145" zoomScaleNormal="145" workbookViewId="0">
      <selection activeCell="B2" sqref="B2:D2"/>
    </sheetView>
  </sheetViews>
  <sheetFormatPr defaultRowHeight="15.75" x14ac:dyDescent="0.25"/>
  <cols>
    <col min="1" max="1" width="3.6640625" style="106" customWidth="1"/>
    <col min="2" max="2" width="4.83203125" style="99" customWidth="1"/>
    <col min="3" max="3" width="31.1640625" style="106" customWidth="1"/>
    <col min="4" max="5" width="9" style="106" customWidth="1"/>
    <col min="6" max="6" width="9.5" style="106" customWidth="1"/>
    <col min="7" max="7" width="10.1640625" style="106" customWidth="1"/>
    <col min="8" max="8" width="8.6640625" style="106" customWidth="1"/>
    <col min="9" max="9" width="8.83203125" style="106" customWidth="1"/>
    <col min="10" max="10" width="9.33203125" style="106" bestFit="1" customWidth="1"/>
    <col min="11" max="15" width="9.5" style="106" customWidth="1"/>
    <col min="16" max="16" width="12.6640625" style="99" customWidth="1"/>
    <col min="17" max="17" width="4" style="106" customWidth="1"/>
    <col min="18" max="16384" width="9.33203125" style="106"/>
  </cols>
  <sheetData>
    <row r="1" spans="1:17" ht="31.5" customHeight="1" x14ac:dyDescent="0.25">
      <c r="A1" s="780" t="s">
        <v>710</v>
      </c>
      <c r="B1" s="778" t="str">
        <f>+CONCATENATE("Előirányzat-felhasználási terv",CHAR(10),LEFT(ÖSSZEFÜGGÉSEK!A5,4)+1,". évre")</f>
        <v>Előirányzat-felhasználási terv
2017. évre</v>
      </c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  <c r="O1" s="779"/>
      <c r="P1" s="779"/>
      <c r="Q1" s="780" t="s">
        <v>706</v>
      </c>
    </row>
    <row r="2" spans="1:17" ht="16.5" thickBot="1" x14ac:dyDescent="0.3">
      <c r="A2" s="780"/>
      <c r="B2" s="781" t="s">
        <v>623</v>
      </c>
      <c r="C2" s="781"/>
      <c r="D2" s="781"/>
      <c r="P2" s="4" t="s">
        <v>566</v>
      </c>
      <c r="Q2" s="780"/>
    </row>
    <row r="3" spans="1:17" s="99" customFormat="1" ht="26.1" customHeight="1" thickBot="1" x14ac:dyDescent="0.3">
      <c r="A3" s="780"/>
      <c r="B3" s="96" t="s">
        <v>17</v>
      </c>
      <c r="C3" s="97" t="s">
        <v>61</v>
      </c>
      <c r="D3" s="97" t="s">
        <v>73</v>
      </c>
      <c r="E3" s="97" t="s">
        <v>74</v>
      </c>
      <c r="F3" s="97" t="s">
        <v>75</v>
      </c>
      <c r="G3" s="97" t="s">
        <v>76</v>
      </c>
      <c r="H3" s="97" t="s">
        <v>77</v>
      </c>
      <c r="I3" s="97" t="s">
        <v>78</v>
      </c>
      <c r="J3" s="97" t="s">
        <v>79</v>
      </c>
      <c r="K3" s="97" t="s">
        <v>80</v>
      </c>
      <c r="L3" s="97" t="s">
        <v>81</v>
      </c>
      <c r="M3" s="97" t="s">
        <v>82</v>
      </c>
      <c r="N3" s="97" t="s">
        <v>83</v>
      </c>
      <c r="O3" s="97" t="s">
        <v>84</v>
      </c>
      <c r="P3" s="98" t="s">
        <v>54</v>
      </c>
      <c r="Q3" s="780"/>
    </row>
    <row r="4" spans="1:17" s="101" customFormat="1" ht="15" customHeight="1" thickBot="1" x14ac:dyDescent="0.25">
      <c r="A4" s="780"/>
      <c r="B4" s="100" t="s">
        <v>19</v>
      </c>
      <c r="C4" s="782" t="s">
        <v>56</v>
      </c>
      <c r="D4" s="783"/>
      <c r="E4" s="783"/>
      <c r="F4" s="783"/>
      <c r="G4" s="783"/>
      <c r="H4" s="783"/>
      <c r="I4" s="783"/>
      <c r="J4" s="783"/>
      <c r="K4" s="783"/>
      <c r="L4" s="783"/>
      <c r="M4" s="783"/>
      <c r="N4" s="783"/>
      <c r="O4" s="783"/>
      <c r="P4" s="784"/>
      <c r="Q4" s="780"/>
    </row>
    <row r="5" spans="1:17" s="101" customFormat="1" ht="22.5" x14ac:dyDescent="0.2">
      <c r="A5" s="780"/>
      <c r="B5" s="102" t="s">
        <v>20</v>
      </c>
      <c r="C5" s="427" t="s">
        <v>377</v>
      </c>
      <c r="D5" s="690">
        <v>17211300</v>
      </c>
      <c r="E5" s="690">
        <v>17211300</v>
      </c>
      <c r="F5" s="690">
        <v>17211300</v>
      </c>
      <c r="G5" s="690">
        <v>17211300</v>
      </c>
      <c r="H5" s="690">
        <v>17211300</v>
      </c>
      <c r="I5" s="690">
        <v>17211300</v>
      </c>
      <c r="J5" s="690">
        <v>17211300</v>
      </c>
      <c r="K5" s="690">
        <v>17211300</v>
      </c>
      <c r="L5" s="690">
        <v>17211300</v>
      </c>
      <c r="M5" s="690">
        <v>17211300</v>
      </c>
      <c r="N5" s="690">
        <v>17211300</v>
      </c>
      <c r="O5" s="690">
        <v>17211833</v>
      </c>
      <c r="P5" s="691">
        <f t="shared" ref="P5:P26" si="0">SUM(D5:O5)</f>
        <v>206536133</v>
      </c>
      <c r="Q5" s="780"/>
    </row>
    <row r="6" spans="1:17" s="104" customFormat="1" ht="22.5" x14ac:dyDescent="0.2">
      <c r="A6" s="780"/>
      <c r="B6" s="103" t="s">
        <v>21</v>
      </c>
      <c r="C6" s="261" t="s">
        <v>424</v>
      </c>
      <c r="D6" s="692">
        <v>3600000</v>
      </c>
      <c r="E6" s="692">
        <v>3600000</v>
      </c>
      <c r="F6" s="692">
        <v>3600000</v>
      </c>
      <c r="G6" s="692">
        <v>3100000</v>
      </c>
      <c r="H6" s="692">
        <v>2965560</v>
      </c>
      <c r="I6" s="692">
        <v>3000000</v>
      </c>
      <c r="J6" s="692">
        <v>3000000</v>
      </c>
      <c r="K6" s="692">
        <v>3000000</v>
      </c>
      <c r="L6" s="692">
        <v>3000000</v>
      </c>
      <c r="M6" s="692">
        <v>3000000</v>
      </c>
      <c r="N6" s="692">
        <v>3000000</v>
      </c>
      <c r="O6" s="692">
        <v>2000000</v>
      </c>
      <c r="P6" s="693">
        <f t="shared" si="0"/>
        <v>36865560</v>
      </c>
      <c r="Q6" s="780"/>
    </row>
    <row r="7" spans="1:17" s="104" customFormat="1" ht="22.5" x14ac:dyDescent="0.2">
      <c r="A7" s="780"/>
      <c r="B7" s="103" t="s">
        <v>22</v>
      </c>
      <c r="C7" s="260" t="s">
        <v>425</v>
      </c>
      <c r="D7" s="694">
        <v>18000000</v>
      </c>
      <c r="E7" s="694"/>
      <c r="F7" s="694"/>
      <c r="G7" s="694"/>
      <c r="H7" s="694"/>
      <c r="I7" s="694">
        <v>7000000</v>
      </c>
      <c r="J7" s="694"/>
      <c r="K7" s="694"/>
      <c r="L7" s="694"/>
      <c r="M7" s="694"/>
      <c r="N7" s="694"/>
      <c r="O7" s="694"/>
      <c r="P7" s="695">
        <f t="shared" si="0"/>
        <v>25000000</v>
      </c>
      <c r="Q7" s="780"/>
    </row>
    <row r="8" spans="1:17" s="104" customFormat="1" ht="14.1" customHeight="1" x14ac:dyDescent="0.2">
      <c r="A8" s="780"/>
      <c r="B8" s="103" t="s">
        <v>23</v>
      </c>
      <c r="C8" s="259" t="s">
        <v>173</v>
      </c>
      <c r="D8" s="692">
        <v>475000</v>
      </c>
      <c r="E8" s="692">
        <v>475000</v>
      </c>
      <c r="F8" s="692">
        <v>6000000</v>
      </c>
      <c r="G8" s="692">
        <v>475000</v>
      </c>
      <c r="H8" s="692">
        <v>22000000</v>
      </c>
      <c r="I8" s="692">
        <v>475000</v>
      </c>
      <c r="J8" s="692">
        <v>475000</v>
      </c>
      <c r="K8" s="692">
        <v>475000</v>
      </c>
      <c r="L8" s="692">
        <v>5000000</v>
      </c>
      <c r="M8" s="692">
        <v>475000</v>
      </c>
      <c r="N8" s="692">
        <v>475000</v>
      </c>
      <c r="O8" s="692">
        <v>8000000</v>
      </c>
      <c r="P8" s="693">
        <f t="shared" si="0"/>
        <v>44800000</v>
      </c>
      <c r="Q8" s="780"/>
    </row>
    <row r="9" spans="1:17" s="104" customFormat="1" ht="14.1" customHeight="1" x14ac:dyDescent="0.2">
      <c r="A9" s="780"/>
      <c r="B9" s="103" t="s">
        <v>24</v>
      </c>
      <c r="C9" s="259" t="s">
        <v>426</v>
      </c>
      <c r="D9" s="692">
        <v>371000</v>
      </c>
      <c r="E9" s="692">
        <v>371000</v>
      </c>
      <c r="F9" s="692">
        <v>371000</v>
      </c>
      <c r="G9" s="692">
        <v>371000</v>
      </c>
      <c r="H9" s="692">
        <v>3295175</v>
      </c>
      <c r="I9" s="692">
        <v>371000</v>
      </c>
      <c r="J9" s="692">
        <v>371000</v>
      </c>
      <c r="K9" s="692">
        <v>371000</v>
      </c>
      <c r="L9" s="692">
        <v>371000</v>
      </c>
      <c r="M9" s="692">
        <v>371000</v>
      </c>
      <c r="N9" s="692">
        <v>371000</v>
      </c>
      <c r="O9" s="692">
        <v>371900</v>
      </c>
      <c r="P9" s="693">
        <f>SUM(D9:O9)</f>
        <v>7377075</v>
      </c>
      <c r="Q9" s="780"/>
    </row>
    <row r="10" spans="1:17" s="104" customFormat="1" ht="14.1" customHeight="1" x14ac:dyDescent="0.2">
      <c r="A10" s="780"/>
      <c r="B10" s="103" t="s">
        <v>25</v>
      </c>
      <c r="C10" s="259" t="s">
        <v>10</v>
      </c>
      <c r="D10" s="692"/>
      <c r="E10" s="692"/>
      <c r="F10" s="692"/>
      <c r="G10" s="692"/>
      <c r="H10" s="692"/>
      <c r="I10" s="692"/>
      <c r="J10" s="692"/>
      <c r="K10" s="692"/>
      <c r="L10" s="692"/>
      <c r="M10" s="692"/>
      <c r="N10" s="692"/>
      <c r="O10" s="692"/>
      <c r="P10" s="693">
        <f t="shared" si="0"/>
        <v>0</v>
      </c>
      <c r="Q10" s="780"/>
    </row>
    <row r="11" spans="1:17" s="104" customFormat="1" ht="14.1" customHeight="1" x14ac:dyDescent="0.2">
      <c r="A11" s="780"/>
      <c r="B11" s="103" t="s">
        <v>26</v>
      </c>
      <c r="C11" s="259" t="s">
        <v>379</v>
      </c>
      <c r="D11" s="692"/>
      <c r="E11" s="692"/>
      <c r="F11" s="692"/>
      <c r="G11" s="692"/>
      <c r="H11" s="692"/>
      <c r="I11" s="692"/>
      <c r="J11" s="692"/>
      <c r="K11" s="692"/>
      <c r="L11" s="692"/>
      <c r="M11" s="692"/>
      <c r="N11" s="692"/>
      <c r="O11" s="692"/>
      <c r="P11" s="693">
        <f t="shared" si="0"/>
        <v>0</v>
      </c>
      <c r="Q11" s="780"/>
    </row>
    <row r="12" spans="1:17" s="104" customFormat="1" ht="22.5" x14ac:dyDescent="0.2">
      <c r="A12" s="780"/>
      <c r="B12" s="103" t="s">
        <v>27</v>
      </c>
      <c r="C12" s="261" t="s">
        <v>412</v>
      </c>
      <c r="D12" s="692"/>
      <c r="E12" s="692"/>
      <c r="F12" s="692"/>
      <c r="G12" s="692"/>
      <c r="H12" s="692"/>
      <c r="I12" s="692"/>
      <c r="J12" s="692">
        <v>145062310</v>
      </c>
      <c r="K12" s="692"/>
      <c r="L12" s="692"/>
      <c r="M12" s="692"/>
      <c r="N12" s="692"/>
      <c r="O12" s="692"/>
      <c r="P12" s="693">
        <f t="shared" si="0"/>
        <v>145062310</v>
      </c>
      <c r="Q12" s="780"/>
    </row>
    <row r="13" spans="1:17" s="104" customFormat="1" ht="14.1" customHeight="1" thickBot="1" x14ac:dyDescent="0.25">
      <c r="A13" s="780"/>
      <c r="B13" s="103" t="s">
        <v>28</v>
      </c>
      <c r="C13" s="259" t="s">
        <v>11</v>
      </c>
      <c r="D13" s="692">
        <v>7607903</v>
      </c>
      <c r="E13" s="692"/>
      <c r="F13" s="692"/>
      <c r="G13" s="692"/>
      <c r="H13" s="692">
        <v>36454206</v>
      </c>
      <c r="I13" s="692"/>
      <c r="J13" s="692"/>
      <c r="K13" s="692"/>
      <c r="L13" s="692">
        <v>186684305</v>
      </c>
      <c r="M13" s="692"/>
      <c r="N13" s="692"/>
      <c r="O13" s="692"/>
      <c r="P13" s="693">
        <f t="shared" si="0"/>
        <v>230746414</v>
      </c>
      <c r="Q13" s="780"/>
    </row>
    <row r="14" spans="1:17" s="101" customFormat="1" ht="15.95" customHeight="1" thickBot="1" x14ac:dyDescent="0.25">
      <c r="A14" s="780"/>
      <c r="B14" s="100" t="s">
        <v>29</v>
      </c>
      <c r="C14" s="36" t="s">
        <v>109</v>
      </c>
      <c r="D14" s="696">
        <f t="shared" ref="D14:O14" si="1">SUM(D5:D13)</f>
        <v>47265203</v>
      </c>
      <c r="E14" s="696">
        <f t="shared" si="1"/>
        <v>21657300</v>
      </c>
      <c r="F14" s="696">
        <f t="shared" si="1"/>
        <v>27182300</v>
      </c>
      <c r="G14" s="696">
        <f t="shared" si="1"/>
        <v>21157300</v>
      </c>
      <c r="H14" s="696">
        <f t="shared" si="1"/>
        <v>81926241</v>
      </c>
      <c r="I14" s="696">
        <f t="shared" si="1"/>
        <v>28057300</v>
      </c>
      <c r="J14" s="696">
        <f t="shared" si="1"/>
        <v>166119610</v>
      </c>
      <c r="K14" s="696">
        <f t="shared" si="1"/>
        <v>21057300</v>
      </c>
      <c r="L14" s="696">
        <f t="shared" si="1"/>
        <v>212266605</v>
      </c>
      <c r="M14" s="696">
        <f t="shared" si="1"/>
        <v>21057300</v>
      </c>
      <c r="N14" s="696">
        <f t="shared" si="1"/>
        <v>21057300</v>
      </c>
      <c r="O14" s="696">
        <f t="shared" si="1"/>
        <v>27583733</v>
      </c>
      <c r="P14" s="697">
        <f>SUM(D14:O14)</f>
        <v>696387492</v>
      </c>
      <c r="Q14" s="780"/>
    </row>
    <row r="15" spans="1:17" s="101" customFormat="1" ht="15" customHeight="1" thickBot="1" x14ac:dyDescent="0.25">
      <c r="A15" s="780"/>
      <c r="B15" s="100" t="s">
        <v>30</v>
      </c>
      <c r="C15" s="782" t="s">
        <v>57</v>
      </c>
      <c r="D15" s="783"/>
      <c r="E15" s="783"/>
      <c r="F15" s="783"/>
      <c r="G15" s="783"/>
      <c r="H15" s="783"/>
      <c r="I15" s="783"/>
      <c r="J15" s="783"/>
      <c r="K15" s="783"/>
      <c r="L15" s="783"/>
      <c r="M15" s="783"/>
      <c r="N15" s="783"/>
      <c r="O15" s="783"/>
      <c r="P15" s="784"/>
      <c r="Q15" s="780"/>
    </row>
    <row r="16" spans="1:17" s="104" customFormat="1" ht="14.1" customHeight="1" x14ac:dyDescent="0.2">
      <c r="A16" s="780"/>
      <c r="B16" s="105" t="s">
        <v>31</v>
      </c>
      <c r="C16" s="262" t="s">
        <v>62</v>
      </c>
      <c r="D16" s="694">
        <v>5673000</v>
      </c>
      <c r="E16" s="694">
        <v>5673000</v>
      </c>
      <c r="F16" s="694">
        <v>5673000</v>
      </c>
      <c r="G16" s="694">
        <v>5673000</v>
      </c>
      <c r="H16" s="694">
        <v>5777177</v>
      </c>
      <c r="I16" s="694">
        <v>5673000</v>
      </c>
      <c r="J16" s="694">
        <v>4673000</v>
      </c>
      <c r="K16" s="694">
        <v>4673000</v>
      </c>
      <c r="L16" s="694">
        <v>4073000</v>
      </c>
      <c r="M16" s="694">
        <v>4673000</v>
      </c>
      <c r="N16" s="694">
        <v>4673000</v>
      </c>
      <c r="O16" s="694">
        <v>4648186</v>
      </c>
      <c r="P16" s="695">
        <f t="shared" si="0"/>
        <v>61555363</v>
      </c>
      <c r="Q16" s="780"/>
    </row>
    <row r="17" spans="1:17" s="104" customFormat="1" ht="27" customHeight="1" x14ac:dyDescent="0.2">
      <c r="A17" s="780"/>
      <c r="B17" s="103" t="s">
        <v>32</v>
      </c>
      <c r="C17" s="261" t="s">
        <v>182</v>
      </c>
      <c r="D17" s="692">
        <v>697000</v>
      </c>
      <c r="E17" s="692">
        <v>697000</v>
      </c>
      <c r="F17" s="692">
        <v>697000</v>
      </c>
      <c r="G17" s="692">
        <v>697000</v>
      </c>
      <c r="H17" s="692">
        <v>713497</v>
      </c>
      <c r="I17" s="692">
        <v>997000</v>
      </c>
      <c r="J17" s="692">
        <v>997000</v>
      </c>
      <c r="K17" s="692">
        <v>997000</v>
      </c>
      <c r="L17" s="692">
        <v>997000</v>
      </c>
      <c r="M17" s="692">
        <v>1000000</v>
      </c>
      <c r="N17" s="692">
        <v>1000000</v>
      </c>
      <c r="O17" s="692">
        <v>964571</v>
      </c>
      <c r="P17" s="693">
        <f t="shared" si="0"/>
        <v>10454068</v>
      </c>
      <c r="Q17" s="780"/>
    </row>
    <row r="18" spans="1:17" s="104" customFormat="1" ht="14.1" customHeight="1" x14ac:dyDescent="0.2">
      <c r="A18" s="780"/>
      <c r="B18" s="103" t="s">
        <v>33</v>
      </c>
      <c r="C18" s="259" t="s">
        <v>140</v>
      </c>
      <c r="D18" s="692">
        <v>4196000</v>
      </c>
      <c r="E18" s="692">
        <v>4196000</v>
      </c>
      <c r="F18" s="692">
        <v>3690000</v>
      </c>
      <c r="G18" s="692">
        <v>3690000</v>
      </c>
      <c r="H18" s="692">
        <v>3690000</v>
      </c>
      <c r="I18" s="692">
        <v>3500000</v>
      </c>
      <c r="J18" s="692">
        <v>3500000</v>
      </c>
      <c r="K18" s="692">
        <v>3500000</v>
      </c>
      <c r="L18" s="692">
        <v>3196000</v>
      </c>
      <c r="M18" s="692">
        <v>3197000</v>
      </c>
      <c r="N18" s="692">
        <v>3200000</v>
      </c>
      <c r="O18" s="692">
        <v>1300792</v>
      </c>
      <c r="P18" s="693">
        <f t="shared" si="0"/>
        <v>40855792</v>
      </c>
      <c r="Q18" s="780"/>
    </row>
    <row r="19" spans="1:17" s="104" customFormat="1" ht="14.1" customHeight="1" x14ac:dyDescent="0.2">
      <c r="A19" s="780"/>
      <c r="B19" s="103" t="s">
        <v>34</v>
      </c>
      <c r="C19" s="259" t="s">
        <v>183</v>
      </c>
      <c r="D19" s="692">
        <v>1500000</v>
      </c>
      <c r="E19" s="692">
        <v>625000</v>
      </c>
      <c r="F19" s="692">
        <v>625000</v>
      </c>
      <c r="G19" s="692">
        <v>625000</v>
      </c>
      <c r="H19" s="692">
        <v>625000</v>
      </c>
      <c r="I19" s="692">
        <v>625000</v>
      </c>
      <c r="J19" s="692">
        <v>625000</v>
      </c>
      <c r="K19" s="692">
        <v>1500000</v>
      </c>
      <c r="L19" s="692">
        <v>625000</v>
      </c>
      <c r="M19" s="692">
        <v>625000</v>
      </c>
      <c r="N19" s="692">
        <v>650000</v>
      </c>
      <c r="O19" s="692">
        <v>850000</v>
      </c>
      <c r="P19" s="693">
        <f t="shared" si="0"/>
        <v>9500000</v>
      </c>
      <c r="Q19" s="780"/>
    </row>
    <row r="20" spans="1:17" s="104" customFormat="1" ht="14.1" customHeight="1" x14ac:dyDescent="0.2">
      <c r="A20" s="780"/>
      <c r="B20" s="103" t="s">
        <v>35</v>
      </c>
      <c r="C20" s="259" t="s">
        <v>12</v>
      </c>
      <c r="D20" s="692">
        <v>2200000</v>
      </c>
      <c r="E20" s="692">
        <v>2200000</v>
      </c>
      <c r="F20" s="692">
        <v>2500000</v>
      </c>
      <c r="G20" s="692">
        <v>2000000</v>
      </c>
      <c r="H20" s="692">
        <v>4000000</v>
      </c>
      <c r="I20" s="692">
        <v>2200000</v>
      </c>
      <c r="J20" s="692">
        <v>1200000</v>
      </c>
      <c r="K20" s="692">
        <v>2100000</v>
      </c>
      <c r="L20" s="692">
        <v>2100000</v>
      </c>
      <c r="M20" s="692">
        <v>2100000</v>
      </c>
      <c r="N20" s="692">
        <v>2200000</v>
      </c>
      <c r="O20" s="692">
        <v>1636047</v>
      </c>
      <c r="P20" s="693">
        <f t="shared" si="0"/>
        <v>26436047</v>
      </c>
      <c r="Q20" s="780"/>
    </row>
    <row r="21" spans="1:17" s="104" customFormat="1" ht="14.1" customHeight="1" x14ac:dyDescent="0.2">
      <c r="A21" s="780"/>
      <c r="B21" s="103" t="s">
        <v>36</v>
      </c>
      <c r="C21" s="259" t="s">
        <v>229</v>
      </c>
      <c r="D21" s="692"/>
      <c r="E21" s="692"/>
      <c r="F21" s="692">
        <v>2924175</v>
      </c>
      <c r="G21" s="692"/>
      <c r="H21" s="692">
        <v>953110</v>
      </c>
      <c r="I21" s="692">
        <v>900000</v>
      </c>
      <c r="J21" s="692">
        <v>4000000</v>
      </c>
      <c r="K21" s="692"/>
      <c r="L21" s="692"/>
      <c r="M21" s="692"/>
      <c r="N21" s="692"/>
      <c r="O21" s="692">
        <v>120781927</v>
      </c>
      <c r="P21" s="693">
        <f t="shared" si="0"/>
        <v>129559212</v>
      </c>
      <c r="Q21" s="780"/>
    </row>
    <row r="22" spans="1:17" s="104" customFormat="1" x14ac:dyDescent="0.2">
      <c r="A22" s="780"/>
      <c r="B22" s="103" t="s">
        <v>37</v>
      </c>
      <c r="C22" s="261" t="s">
        <v>186</v>
      </c>
      <c r="D22" s="692"/>
      <c r="E22" s="692"/>
      <c r="F22" s="692"/>
      <c r="G22" s="692"/>
      <c r="H22" s="692">
        <v>18000000</v>
      </c>
      <c r="I22" s="692"/>
      <c r="J22" s="692">
        <v>1600200</v>
      </c>
      <c r="K22" s="692"/>
      <c r="L22" s="692"/>
      <c r="M22" s="692"/>
      <c r="N22" s="692"/>
      <c r="O22" s="692">
        <v>24280383</v>
      </c>
      <c r="P22" s="693">
        <f t="shared" si="0"/>
        <v>43880583</v>
      </c>
      <c r="Q22" s="780"/>
    </row>
    <row r="23" spans="1:17" s="104" customFormat="1" ht="14.1" customHeight="1" x14ac:dyDescent="0.2">
      <c r="A23" s="780"/>
      <c r="B23" s="103" t="s">
        <v>38</v>
      </c>
      <c r="C23" s="259" t="s">
        <v>231</v>
      </c>
      <c r="D23" s="692"/>
      <c r="E23" s="692"/>
      <c r="F23" s="692"/>
      <c r="G23" s="692"/>
      <c r="H23" s="692"/>
      <c r="I23" s="692"/>
      <c r="J23" s="692"/>
      <c r="K23" s="692"/>
      <c r="L23" s="692"/>
      <c r="M23" s="692"/>
      <c r="N23" s="692"/>
      <c r="O23" s="692">
        <v>217262516</v>
      </c>
      <c r="P23" s="693">
        <f t="shared" si="0"/>
        <v>217262516</v>
      </c>
      <c r="Q23" s="780"/>
    </row>
    <row r="24" spans="1:17" s="104" customFormat="1" ht="14.1" customHeight="1" x14ac:dyDescent="0.2">
      <c r="A24" s="780"/>
      <c r="B24" s="103" t="s">
        <v>39</v>
      </c>
      <c r="C24" s="259" t="s">
        <v>13</v>
      </c>
      <c r="D24" s="692">
        <v>19217903</v>
      </c>
      <c r="E24" s="692">
        <f>11610000</f>
        <v>11610000</v>
      </c>
      <c r="F24" s="692">
        <v>11610000</v>
      </c>
      <c r="G24" s="692">
        <v>14150000</v>
      </c>
      <c r="H24" s="692">
        <v>12516336</v>
      </c>
      <c r="I24" s="692">
        <v>12052200</v>
      </c>
      <c r="J24" s="692">
        <v>12204496</v>
      </c>
      <c r="K24" s="692">
        <v>10210000</v>
      </c>
      <c r="L24" s="692">
        <v>11737000</v>
      </c>
      <c r="M24" s="692">
        <v>11710000</v>
      </c>
      <c r="N24" s="692">
        <v>11719224</v>
      </c>
      <c r="O24" s="692">
        <v>12146752</v>
      </c>
      <c r="P24" s="693">
        <f t="shared" si="0"/>
        <v>150883911</v>
      </c>
      <c r="Q24" s="780"/>
    </row>
    <row r="25" spans="1:17" s="104" customFormat="1" ht="14.1" customHeight="1" thickBot="1" x14ac:dyDescent="0.25">
      <c r="A25" s="780"/>
      <c r="B25" s="102" t="s">
        <v>40</v>
      </c>
      <c r="C25" s="698" t="s">
        <v>663</v>
      </c>
      <c r="D25" s="690"/>
      <c r="E25" s="690"/>
      <c r="F25" s="690"/>
      <c r="G25" s="690"/>
      <c r="H25" s="690"/>
      <c r="I25" s="690"/>
      <c r="J25" s="690"/>
      <c r="K25" s="690"/>
      <c r="L25" s="690"/>
      <c r="M25" s="690"/>
      <c r="N25" s="690"/>
      <c r="O25" s="690">
        <v>6000000</v>
      </c>
      <c r="P25" s="693">
        <f t="shared" si="0"/>
        <v>6000000</v>
      </c>
      <c r="Q25" s="780"/>
    </row>
    <row r="26" spans="1:17" s="521" customFormat="1" ht="15.95" customHeight="1" thickBot="1" x14ac:dyDescent="0.25">
      <c r="A26" s="780"/>
      <c r="B26" s="519" t="s">
        <v>41</v>
      </c>
      <c r="C26" s="36" t="s">
        <v>110</v>
      </c>
      <c r="D26" s="696">
        <f t="shared" ref="D26:N26" si="2">SUM(D16:D24)</f>
        <v>33483903</v>
      </c>
      <c r="E26" s="696">
        <f t="shared" si="2"/>
        <v>25001000</v>
      </c>
      <c r="F26" s="696">
        <f t="shared" si="2"/>
        <v>27719175</v>
      </c>
      <c r="G26" s="696">
        <f t="shared" si="2"/>
        <v>26835000</v>
      </c>
      <c r="H26" s="696">
        <f t="shared" si="2"/>
        <v>46275120</v>
      </c>
      <c r="I26" s="696">
        <f t="shared" si="2"/>
        <v>25947200</v>
      </c>
      <c r="J26" s="696">
        <f t="shared" si="2"/>
        <v>28799696</v>
      </c>
      <c r="K26" s="696">
        <f t="shared" si="2"/>
        <v>22980000</v>
      </c>
      <c r="L26" s="696">
        <f t="shared" si="2"/>
        <v>22728000</v>
      </c>
      <c r="M26" s="696">
        <f t="shared" si="2"/>
        <v>23305000</v>
      </c>
      <c r="N26" s="696">
        <f t="shared" si="2"/>
        <v>23442224</v>
      </c>
      <c r="O26" s="696">
        <f>SUM(O16:O25)</f>
        <v>389871174</v>
      </c>
      <c r="P26" s="697">
        <f t="shared" si="0"/>
        <v>696387492</v>
      </c>
      <c r="Q26" s="780"/>
    </row>
    <row r="27" spans="1:17" s="525" customFormat="1" ht="12.75" thickBot="1" x14ac:dyDescent="0.25">
      <c r="A27" s="780"/>
      <c r="B27" s="519" t="s">
        <v>42</v>
      </c>
      <c r="C27" s="699" t="s">
        <v>111</v>
      </c>
      <c r="D27" s="700">
        <f t="shared" ref="D27:P27" si="3">D14-D26</f>
        <v>13781300</v>
      </c>
      <c r="E27" s="700">
        <f t="shared" si="3"/>
        <v>-3343700</v>
      </c>
      <c r="F27" s="700">
        <f t="shared" si="3"/>
        <v>-536875</v>
      </c>
      <c r="G27" s="700">
        <f t="shared" si="3"/>
        <v>-5677700</v>
      </c>
      <c r="H27" s="700">
        <f t="shared" si="3"/>
        <v>35651121</v>
      </c>
      <c r="I27" s="700">
        <f t="shared" si="3"/>
        <v>2110100</v>
      </c>
      <c r="J27" s="700">
        <f t="shared" si="3"/>
        <v>137319914</v>
      </c>
      <c r="K27" s="700">
        <f t="shared" si="3"/>
        <v>-1922700</v>
      </c>
      <c r="L27" s="700">
        <f t="shared" si="3"/>
        <v>189538605</v>
      </c>
      <c r="M27" s="700">
        <f t="shared" si="3"/>
        <v>-2247700</v>
      </c>
      <c r="N27" s="700">
        <f t="shared" si="3"/>
        <v>-2384924</v>
      </c>
      <c r="O27" s="700">
        <f t="shared" si="3"/>
        <v>-362287441</v>
      </c>
      <c r="P27" s="701">
        <f t="shared" si="3"/>
        <v>0</v>
      </c>
      <c r="Q27" s="780"/>
    </row>
    <row r="28" spans="1:17" x14ac:dyDescent="0.25">
      <c r="B28" s="107"/>
    </row>
    <row r="29" spans="1:17" x14ac:dyDescent="0.25">
      <c r="C29" s="108"/>
      <c r="D29" s="109"/>
      <c r="E29" s="109"/>
      <c r="P29" s="106"/>
    </row>
    <row r="30" spans="1:17" x14ac:dyDescent="0.25">
      <c r="P30" s="106"/>
    </row>
    <row r="31" spans="1:17" x14ac:dyDescent="0.25">
      <c r="P31" s="106"/>
    </row>
    <row r="32" spans="1:17" x14ac:dyDescent="0.25">
      <c r="P32" s="106"/>
    </row>
    <row r="33" spans="16:16" x14ac:dyDescent="0.25">
      <c r="P33" s="106"/>
    </row>
    <row r="34" spans="16:16" x14ac:dyDescent="0.25">
      <c r="P34" s="106"/>
    </row>
    <row r="35" spans="16:16" x14ac:dyDescent="0.25">
      <c r="P35" s="106"/>
    </row>
    <row r="36" spans="16:16" x14ac:dyDescent="0.25">
      <c r="P36" s="106"/>
    </row>
    <row r="37" spans="16:16" x14ac:dyDescent="0.25">
      <c r="P37" s="106"/>
    </row>
    <row r="38" spans="16:16" x14ac:dyDescent="0.25">
      <c r="P38" s="106"/>
    </row>
    <row r="39" spans="16:16" x14ac:dyDescent="0.25">
      <c r="P39" s="106"/>
    </row>
    <row r="40" spans="16:16" x14ac:dyDescent="0.25">
      <c r="P40" s="106"/>
    </row>
    <row r="41" spans="16:16" x14ac:dyDescent="0.25">
      <c r="P41" s="106"/>
    </row>
    <row r="42" spans="16:16" x14ac:dyDescent="0.25">
      <c r="P42" s="106"/>
    </row>
    <row r="43" spans="16:16" x14ac:dyDescent="0.25">
      <c r="P43" s="106"/>
    </row>
    <row r="44" spans="16:16" x14ac:dyDescent="0.25">
      <c r="P44" s="106"/>
    </row>
    <row r="45" spans="16:16" x14ac:dyDescent="0.25">
      <c r="P45" s="106"/>
    </row>
    <row r="46" spans="16:16" x14ac:dyDescent="0.25">
      <c r="P46" s="106"/>
    </row>
    <row r="47" spans="16:16" x14ac:dyDescent="0.25">
      <c r="P47" s="106"/>
    </row>
    <row r="48" spans="16:16" x14ac:dyDescent="0.25">
      <c r="P48" s="106"/>
    </row>
    <row r="49" spans="16:16" x14ac:dyDescent="0.25">
      <c r="P49" s="106"/>
    </row>
    <row r="50" spans="16:16" x14ac:dyDescent="0.25">
      <c r="P50" s="106"/>
    </row>
    <row r="51" spans="16:16" x14ac:dyDescent="0.25">
      <c r="P51" s="106"/>
    </row>
    <row r="52" spans="16:16" x14ac:dyDescent="0.25">
      <c r="P52" s="106"/>
    </row>
    <row r="53" spans="16:16" x14ac:dyDescent="0.25">
      <c r="P53" s="106"/>
    </row>
    <row r="54" spans="16:16" x14ac:dyDescent="0.25">
      <c r="P54" s="106"/>
    </row>
    <row r="55" spans="16:16" x14ac:dyDescent="0.25">
      <c r="P55" s="106"/>
    </row>
    <row r="56" spans="16:16" x14ac:dyDescent="0.25">
      <c r="P56" s="106"/>
    </row>
    <row r="57" spans="16:16" x14ac:dyDescent="0.25">
      <c r="P57" s="106"/>
    </row>
    <row r="58" spans="16:16" x14ac:dyDescent="0.25">
      <c r="P58" s="106"/>
    </row>
    <row r="59" spans="16:16" x14ac:dyDescent="0.25">
      <c r="P59" s="106"/>
    </row>
    <row r="60" spans="16:16" x14ac:dyDescent="0.25">
      <c r="P60" s="106"/>
    </row>
    <row r="61" spans="16:16" x14ac:dyDescent="0.25">
      <c r="P61" s="106"/>
    </row>
    <row r="62" spans="16:16" x14ac:dyDescent="0.25">
      <c r="P62" s="106"/>
    </row>
    <row r="63" spans="16:16" x14ac:dyDescent="0.25">
      <c r="P63" s="106"/>
    </row>
    <row r="64" spans="16:16" x14ac:dyDescent="0.25">
      <c r="P64" s="106"/>
    </row>
    <row r="65" spans="16:16" x14ac:dyDescent="0.25">
      <c r="P65" s="106"/>
    </row>
    <row r="66" spans="16:16" x14ac:dyDescent="0.25">
      <c r="P66" s="106"/>
    </row>
    <row r="67" spans="16:16" x14ac:dyDescent="0.25">
      <c r="P67" s="106"/>
    </row>
    <row r="68" spans="16:16" x14ac:dyDescent="0.25">
      <c r="P68" s="106"/>
    </row>
    <row r="69" spans="16:16" x14ac:dyDescent="0.25">
      <c r="P69" s="106"/>
    </row>
    <row r="70" spans="16:16" x14ac:dyDescent="0.25">
      <c r="P70" s="106"/>
    </row>
    <row r="71" spans="16:16" x14ac:dyDescent="0.25">
      <c r="P71" s="106"/>
    </row>
    <row r="72" spans="16:16" x14ac:dyDescent="0.25">
      <c r="P72" s="106"/>
    </row>
    <row r="73" spans="16:16" x14ac:dyDescent="0.25">
      <c r="P73" s="106"/>
    </row>
    <row r="74" spans="16:16" x14ac:dyDescent="0.25">
      <c r="P74" s="106"/>
    </row>
    <row r="75" spans="16:16" x14ac:dyDescent="0.25">
      <c r="P75" s="106"/>
    </row>
    <row r="76" spans="16:16" x14ac:dyDescent="0.25">
      <c r="P76" s="106"/>
    </row>
    <row r="77" spans="16:16" x14ac:dyDescent="0.25">
      <c r="P77" s="106"/>
    </row>
    <row r="78" spans="16:16" x14ac:dyDescent="0.25">
      <c r="P78" s="106"/>
    </row>
    <row r="79" spans="16:16" x14ac:dyDescent="0.25">
      <c r="P79" s="106"/>
    </row>
    <row r="80" spans="16:16" x14ac:dyDescent="0.25">
      <c r="P80" s="106"/>
    </row>
    <row r="81" spans="16:16" x14ac:dyDescent="0.25">
      <c r="P81" s="106"/>
    </row>
    <row r="82" spans="16:16" x14ac:dyDescent="0.25">
      <c r="P82" s="106"/>
    </row>
  </sheetData>
  <mergeCells count="6">
    <mergeCell ref="B1:P1"/>
    <mergeCell ref="Q1:Q27"/>
    <mergeCell ref="A1:A27"/>
    <mergeCell ref="B2:D2"/>
    <mergeCell ref="C4:P4"/>
    <mergeCell ref="C15:P15"/>
  </mergeCells>
  <pageMargins left="0.55625000000000002" right="0.44406250000000003" top="0.74803149606299213" bottom="0.74803149606299213" header="0.31496062992125984" footer="0.31496062992125984"/>
  <pageSetup paperSize="9" scale="9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zoomScale="145" zoomScaleNormal="145" workbookViewId="0">
      <selection activeCell="B2" sqref="B2:D2"/>
    </sheetView>
  </sheetViews>
  <sheetFormatPr defaultRowHeight="15.75" x14ac:dyDescent="0.25"/>
  <cols>
    <col min="1" max="1" width="5.5" style="106" bestFit="1" customWidth="1"/>
    <col min="2" max="2" width="4.83203125" style="99" customWidth="1"/>
    <col min="3" max="3" width="31.1640625" style="106" customWidth="1"/>
    <col min="4" max="5" width="9" style="106" customWidth="1"/>
    <col min="6" max="6" width="9.5" style="106" customWidth="1"/>
    <col min="7" max="7" width="10.1640625" style="106" customWidth="1"/>
    <col min="8" max="8" width="8.6640625" style="106" customWidth="1"/>
    <col min="9" max="9" width="8.83203125" style="106" customWidth="1"/>
    <col min="10" max="10" width="8.1640625" style="106" customWidth="1"/>
    <col min="11" max="15" width="9.5" style="106" customWidth="1"/>
    <col min="16" max="16" width="12.6640625" style="99" customWidth="1"/>
    <col min="17" max="17" width="5" style="106" bestFit="1" customWidth="1"/>
    <col min="18" max="16384" width="9.33203125" style="106"/>
  </cols>
  <sheetData>
    <row r="1" spans="1:17" ht="31.5" customHeight="1" x14ac:dyDescent="0.25">
      <c r="A1" s="780" t="s">
        <v>709</v>
      </c>
      <c r="B1" s="778" t="str">
        <f>+CONCATENATE("Előirányzat-felhasználási terv",CHAR(10),LEFT(ÖSSZEFÜGGÉSEK!A5,4)+1,". évre")</f>
        <v>Előirányzat-felhasználási terv
2017. évre</v>
      </c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  <c r="O1" s="779"/>
      <c r="P1" s="779"/>
      <c r="Q1" s="780" t="s">
        <v>707</v>
      </c>
    </row>
    <row r="2" spans="1:17" ht="16.5" thickBot="1" x14ac:dyDescent="0.3">
      <c r="A2" s="780"/>
      <c r="B2" s="785" t="s">
        <v>624</v>
      </c>
      <c r="C2" s="781"/>
      <c r="D2" s="781"/>
      <c r="P2" s="4" t="s">
        <v>566</v>
      </c>
      <c r="Q2" s="780"/>
    </row>
    <row r="3" spans="1:17" s="99" customFormat="1" ht="26.1" customHeight="1" thickBot="1" x14ac:dyDescent="0.3">
      <c r="A3" s="780"/>
      <c r="B3" s="96" t="s">
        <v>17</v>
      </c>
      <c r="C3" s="97" t="s">
        <v>61</v>
      </c>
      <c r="D3" s="97" t="s">
        <v>73</v>
      </c>
      <c r="E3" s="97" t="s">
        <v>74</v>
      </c>
      <c r="F3" s="97" t="s">
        <v>75</v>
      </c>
      <c r="G3" s="97" t="s">
        <v>76</v>
      </c>
      <c r="H3" s="97" t="s">
        <v>77</v>
      </c>
      <c r="I3" s="97" t="s">
        <v>78</v>
      </c>
      <c r="J3" s="97" t="s">
        <v>79</v>
      </c>
      <c r="K3" s="97" t="s">
        <v>80</v>
      </c>
      <c r="L3" s="97" t="s">
        <v>81</v>
      </c>
      <c r="M3" s="97" t="s">
        <v>82</v>
      </c>
      <c r="N3" s="97" t="s">
        <v>83</v>
      </c>
      <c r="O3" s="97" t="s">
        <v>84</v>
      </c>
      <c r="P3" s="98" t="s">
        <v>54</v>
      </c>
      <c r="Q3" s="780"/>
    </row>
    <row r="4" spans="1:17" s="101" customFormat="1" ht="15" customHeight="1" thickBot="1" x14ac:dyDescent="0.25">
      <c r="A4" s="780"/>
      <c r="B4" s="100" t="s">
        <v>19</v>
      </c>
      <c r="C4" s="782" t="s">
        <v>56</v>
      </c>
      <c r="D4" s="783"/>
      <c r="E4" s="783"/>
      <c r="F4" s="783"/>
      <c r="G4" s="783"/>
      <c r="H4" s="783"/>
      <c r="I4" s="783"/>
      <c r="J4" s="783"/>
      <c r="K4" s="783"/>
      <c r="L4" s="783"/>
      <c r="M4" s="783"/>
      <c r="N4" s="783"/>
      <c r="O4" s="783"/>
      <c r="P4" s="784"/>
      <c r="Q4" s="780"/>
    </row>
    <row r="5" spans="1:17" s="101" customFormat="1" ht="22.5" x14ac:dyDescent="0.2">
      <c r="A5" s="780"/>
      <c r="B5" s="102" t="s">
        <v>20</v>
      </c>
      <c r="C5" s="427" t="s">
        <v>377</v>
      </c>
      <c r="D5" s="690"/>
      <c r="E5" s="690"/>
      <c r="F5" s="690"/>
      <c r="G5" s="690"/>
      <c r="H5" s="690"/>
      <c r="I5" s="690"/>
      <c r="J5" s="690"/>
      <c r="K5" s="690"/>
      <c r="L5" s="690"/>
      <c r="M5" s="690"/>
      <c r="N5" s="690"/>
      <c r="O5" s="690"/>
      <c r="P5" s="691">
        <f t="shared" ref="P5:P25" si="0">SUM(D5:O5)</f>
        <v>0</v>
      </c>
      <c r="Q5" s="780"/>
    </row>
    <row r="6" spans="1:17" s="104" customFormat="1" ht="22.5" x14ac:dyDescent="0.2">
      <c r="A6" s="780"/>
      <c r="B6" s="103" t="s">
        <v>21</v>
      </c>
      <c r="C6" s="261" t="s">
        <v>424</v>
      </c>
      <c r="D6" s="692"/>
      <c r="E6" s="692"/>
      <c r="F6" s="692"/>
      <c r="G6" s="692"/>
      <c r="H6" s="692"/>
      <c r="I6" s="692"/>
      <c r="J6" s="692"/>
      <c r="K6" s="692"/>
      <c r="L6" s="692"/>
      <c r="M6" s="692"/>
      <c r="N6" s="692"/>
      <c r="O6" s="692"/>
      <c r="P6" s="693">
        <f t="shared" si="0"/>
        <v>0</v>
      </c>
      <c r="Q6" s="780"/>
    </row>
    <row r="7" spans="1:17" s="104" customFormat="1" ht="22.5" x14ac:dyDescent="0.2">
      <c r="A7" s="780"/>
      <c r="B7" s="103" t="s">
        <v>22</v>
      </c>
      <c r="C7" s="260" t="s">
        <v>425</v>
      </c>
      <c r="D7" s="694"/>
      <c r="E7" s="694"/>
      <c r="F7" s="694"/>
      <c r="G7" s="694"/>
      <c r="H7" s="694"/>
      <c r="I7" s="694"/>
      <c r="J7" s="694"/>
      <c r="K7" s="694"/>
      <c r="L7" s="694"/>
      <c r="M7" s="694"/>
      <c r="N7" s="694"/>
      <c r="O7" s="694"/>
      <c r="P7" s="695">
        <f t="shared" si="0"/>
        <v>0</v>
      </c>
      <c r="Q7" s="780"/>
    </row>
    <row r="8" spans="1:17" s="104" customFormat="1" ht="14.1" customHeight="1" x14ac:dyDescent="0.2">
      <c r="A8" s="780"/>
      <c r="B8" s="103" t="s">
        <v>23</v>
      </c>
      <c r="C8" s="259" t="s">
        <v>173</v>
      </c>
      <c r="D8" s="692"/>
      <c r="E8" s="692"/>
      <c r="F8" s="692"/>
      <c r="G8" s="692"/>
      <c r="H8" s="692"/>
      <c r="I8" s="692"/>
      <c r="J8" s="692"/>
      <c r="K8" s="692"/>
      <c r="L8" s="692"/>
      <c r="M8" s="692"/>
      <c r="N8" s="692"/>
      <c r="O8" s="692"/>
      <c r="P8" s="693">
        <f t="shared" si="0"/>
        <v>0</v>
      </c>
      <c r="Q8" s="780"/>
    </row>
    <row r="9" spans="1:17" s="104" customFormat="1" ht="14.1" customHeight="1" x14ac:dyDescent="0.2">
      <c r="A9" s="780"/>
      <c r="B9" s="103" t="s">
        <v>24</v>
      </c>
      <c r="C9" s="259" t="s">
        <v>426</v>
      </c>
      <c r="D9" s="692">
        <v>700000</v>
      </c>
      <c r="E9" s="692">
        <v>700000</v>
      </c>
      <c r="F9" s="692">
        <v>700000</v>
      </c>
      <c r="G9" s="692">
        <v>700000</v>
      </c>
      <c r="H9" s="692">
        <v>700000</v>
      </c>
      <c r="I9" s="692">
        <v>700000</v>
      </c>
      <c r="J9" s="692">
        <v>700000</v>
      </c>
      <c r="K9" s="692">
        <v>700000</v>
      </c>
      <c r="L9" s="692">
        <v>873000</v>
      </c>
      <c r="M9" s="692">
        <v>700000</v>
      </c>
      <c r="N9" s="692">
        <v>700000</v>
      </c>
      <c r="O9" s="692">
        <v>700000</v>
      </c>
      <c r="P9" s="693">
        <f>SUM(D9:O9)</f>
        <v>8573000</v>
      </c>
      <c r="Q9" s="780"/>
    </row>
    <row r="10" spans="1:17" s="104" customFormat="1" ht="14.1" customHeight="1" x14ac:dyDescent="0.2">
      <c r="A10" s="780"/>
      <c r="B10" s="103" t="s">
        <v>25</v>
      </c>
      <c r="C10" s="259" t="s">
        <v>10</v>
      </c>
      <c r="D10" s="692"/>
      <c r="E10" s="692"/>
      <c r="F10" s="692"/>
      <c r="G10" s="692"/>
      <c r="H10" s="692"/>
      <c r="I10" s="692"/>
      <c r="J10" s="692"/>
      <c r="K10" s="692"/>
      <c r="L10" s="692"/>
      <c r="M10" s="692"/>
      <c r="N10" s="692"/>
      <c r="O10" s="692"/>
      <c r="P10" s="693">
        <f t="shared" si="0"/>
        <v>0</v>
      </c>
      <c r="Q10" s="780"/>
    </row>
    <row r="11" spans="1:17" s="104" customFormat="1" ht="14.1" customHeight="1" x14ac:dyDescent="0.2">
      <c r="A11" s="780"/>
      <c r="B11" s="103" t="s">
        <v>26</v>
      </c>
      <c r="C11" s="259" t="s">
        <v>379</v>
      </c>
      <c r="D11" s="692"/>
      <c r="E11" s="692"/>
      <c r="F11" s="692"/>
      <c r="G11" s="692"/>
      <c r="H11" s="692"/>
      <c r="I11" s="692"/>
      <c r="J11" s="692"/>
      <c r="K11" s="692"/>
      <c r="L11" s="692"/>
      <c r="M11" s="692"/>
      <c r="N11" s="692"/>
      <c r="O11" s="692"/>
      <c r="P11" s="693">
        <f t="shared" si="0"/>
        <v>0</v>
      </c>
      <c r="Q11" s="780"/>
    </row>
    <row r="12" spans="1:17" s="104" customFormat="1" ht="22.5" x14ac:dyDescent="0.2">
      <c r="A12" s="780"/>
      <c r="B12" s="103" t="s">
        <v>27</v>
      </c>
      <c r="C12" s="261" t="s">
        <v>412</v>
      </c>
      <c r="D12" s="692"/>
      <c r="E12" s="692"/>
      <c r="F12" s="692"/>
      <c r="G12" s="692"/>
      <c r="H12" s="692"/>
      <c r="I12" s="692"/>
      <c r="J12" s="692"/>
      <c r="K12" s="692"/>
      <c r="L12" s="692"/>
      <c r="M12" s="692"/>
      <c r="N12" s="692"/>
      <c r="O12" s="692"/>
      <c r="P12" s="693">
        <f t="shared" si="0"/>
        <v>0</v>
      </c>
      <c r="Q12" s="780"/>
    </row>
    <row r="13" spans="1:17" s="104" customFormat="1" ht="14.1" customHeight="1" thickBot="1" x14ac:dyDescent="0.25">
      <c r="A13" s="780"/>
      <c r="B13" s="103" t="s">
        <v>28</v>
      </c>
      <c r="C13" s="259" t="s">
        <v>11</v>
      </c>
      <c r="D13" s="692">
        <v>7600000</v>
      </c>
      <c r="E13" s="692">
        <v>7600000</v>
      </c>
      <c r="F13" s="692">
        <v>7600000</v>
      </c>
      <c r="G13" s="692">
        <v>7600000</v>
      </c>
      <c r="H13" s="692">
        <v>8534392</v>
      </c>
      <c r="I13" s="692">
        <v>7600000</v>
      </c>
      <c r="J13" s="692">
        <v>6200000</v>
      </c>
      <c r="K13" s="692">
        <v>6200000</v>
      </c>
      <c r="L13" s="692">
        <v>7727000</v>
      </c>
      <c r="M13" s="692">
        <v>7700000</v>
      </c>
      <c r="N13" s="692">
        <v>7600224</v>
      </c>
      <c r="O13" s="692">
        <v>7746012</v>
      </c>
      <c r="P13" s="693">
        <f t="shared" si="0"/>
        <v>89707628</v>
      </c>
      <c r="Q13" s="780"/>
    </row>
    <row r="14" spans="1:17" s="101" customFormat="1" ht="15.95" customHeight="1" thickBot="1" x14ac:dyDescent="0.25">
      <c r="A14" s="780"/>
      <c r="B14" s="100" t="s">
        <v>29</v>
      </c>
      <c r="C14" s="36" t="s">
        <v>109</v>
      </c>
      <c r="D14" s="696">
        <f t="shared" ref="D14:O14" si="1">SUM(D5:D13)</f>
        <v>8300000</v>
      </c>
      <c r="E14" s="696">
        <f t="shared" si="1"/>
        <v>8300000</v>
      </c>
      <c r="F14" s="696">
        <f t="shared" si="1"/>
        <v>8300000</v>
      </c>
      <c r="G14" s="696">
        <f t="shared" si="1"/>
        <v>8300000</v>
      </c>
      <c r="H14" s="696">
        <f t="shared" si="1"/>
        <v>9234392</v>
      </c>
      <c r="I14" s="696">
        <f t="shared" si="1"/>
        <v>8300000</v>
      </c>
      <c r="J14" s="696">
        <f t="shared" si="1"/>
        <v>6900000</v>
      </c>
      <c r="K14" s="696">
        <f t="shared" si="1"/>
        <v>6900000</v>
      </c>
      <c r="L14" s="696">
        <f t="shared" si="1"/>
        <v>8600000</v>
      </c>
      <c r="M14" s="696">
        <f t="shared" si="1"/>
        <v>8400000</v>
      </c>
      <c r="N14" s="696">
        <f t="shared" si="1"/>
        <v>8300224</v>
      </c>
      <c r="O14" s="696">
        <f t="shared" si="1"/>
        <v>8446012</v>
      </c>
      <c r="P14" s="697">
        <f>SUM(D14:O14)</f>
        <v>98280628</v>
      </c>
      <c r="Q14" s="780"/>
    </row>
    <row r="15" spans="1:17" s="101" customFormat="1" ht="15" customHeight="1" thickBot="1" x14ac:dyDescent="0.25">
      <c r="A15" s="780"/>
      <c r="B15" s="100" t="s">
        <v>30</v>
      </c>
      <c r="C15" s="782" t="s">
        <v>57</v>
      </c>
      <c r="D15" s="783"/>
      <c r="E15" s="783"/>
      <c r="F15" s="783"/>
      <c r="G15" s="783"/>
      <c r="H15" s="783"/>
      <c r="I15" s="783"/>
      <c r="J15" s="783"/>
      <c r="K15" s="783"/>
      <c r="L15" s="783"/>
      <c r="M15" s="783"/>
      <c r="N15" s="783"/>
      <c r="O15" s="783"/>
      <c r="P15" s="784"/>
      <c r="Q15" s="780"/>
    </row>
    <row r="16" spans="1:17" s="104" customFormat="1" ht="14.1" customHeight="1" x14ac:dyDescent="0.2">
      <c r="A16" s="780"/>
      <c r="B16" s="105" t="s">
        <v>31</v>
      </c>
      <c r="C16" s="262" t="s">
        <v>62</v>
      </c>
      <c r="D16" s="694">
        <v>4545000</v>
      </c>
      <c r="E16" s="694">
        <v>4545000</v>
      </c>
      <c r="F16" s="694">
        <v>4545000</v>
      </c>
      <c r="G16" s="694">
        <v>4545000</v>
      </c>
      <c r="H16" s="694">
        <v>4545000</v>
      </c>
      <c r="I16" s="694">
        <v>4545000</v>
      </c>
      <c r="J16" s="694">
        <v>4545000</v>
      </c>
      <c r="K16" s="694">
        <v>4545000</v>
      </c>
      <c r="L16" s="694">
        <v>4545000</v>
      </c>
      <c r="M16" s="694">
        <v>4545000</v>
      </c>
      <c r="N16" s="694">
        <v>4545000</v>
      </c>
      <c r="O16" s="694">
        <v>4561492</v>
      </c>
      <c r="P16" s="695">
        <f t="shared" si="0"/>
        <v>54556492</v>
      </c>
      <c r="Q16" s="780"/>
    </row>
    <row r="17" spans="1:17" s="104" customFormat="1" ht="27" customHeight="1" x14ac:dyDescent="0.2">
      <c r="A17" s="780"/>
      <c r="B17" s="103" t="s">
        <v>32</v>
      </c>
      <c r="C17" s="261" t="s">
        <v>182</v>
      </c>
      <c r="D17" s="692">
        <v>1055000</v>
      </c>
      <c r="E17" s="692">
        <v>1055000</v>
      </c>
      <c r="F17" s="692">
        <v>1055000</v>
      </c>
      <c r="G17" s="692">
        <v>1055000</v>
      </c>
      <c r="H17" s="692">
        <v>1055000</v>
      </c>
      <c r="I17" s="692">
        <v>1055000</v>
      </c>
      <c r="J17" s="692">
        <v>1055000</v>
      </c>
      <c r="K17" s="692">
        <v>1055000</v>
      </c>
      <c r="L17" s="692">
        <v>1055000</v>
      </c>
      <c r="M17" s="692">
        <v>1055000</v>
      </c>
      <c r="N17" s="692">
        <v>1055224</v>
      </c>
      <c r="O17" s="692">
        <v>1060500</v>
      </c>
      <c r="P17" s="693">
        <f t="shared" si="0"/>
        <v>12665724</v>
      </c>
      <c r="Q17" s="780"/>
    </row>
    <row r="18" spans="1:17" s="104" customFormat="1" ht="14.1" customHeight="1" x14ac:dyDescent="0.2">
      <c r="A18" s="780"/>
      <c r="B18" s="103" t="s">
        <v>33</v>
      </c>
      <c r="C18" s="259" t="s">
        <v>140</v>
      </c>
      <c r="D18" s="692">
        <v>2700000</v>
      </c>
      <c r="E18" s="692">
        <v>2700000</v>
      </c>
      <c r="F18" s="692">
        <v>2700000</v>
      </c>
      <c r="G18" s="692">
        <v>2700000</v>
      </c>
      <c r="H18" s="692">
        <v>2728056</v>
      </c>
      <c r="I18" s="692">
        <v>2700000</v>
      </c>
      <c r="J18" s="692">
        <v>1300000</v>
      </c>
      <c r="K18" s="692">
        <v>1300000</v>
      </c>
      <c r="L18" s="692">
        <v>3000000</v>
      </c>
      <c r="M18" s="692">
        <v>2800000</v>
      </c>
      <c r="N18" s="692">
        <v>2700000</v>
      </c>
      <c r="O18" s="692">
        <v>2824020</v>
      </c>
      <c r="P18" s="693">
        <f t="shared" si="0"/>
        <v>30152076</v>
      </c>
      <c r="Q18" s="780"/>
    </row>
    <row r="19" spans="1:17" s="104" customFormat="1" ht="14.1" customHeight="1" x14ac:dyDescent="0.2">
      <c r="A19" s="780"/>
      <c r="B19" s="103" t="s">
        <v>34</v>
      </c>
      <c r="C19" s="259" t="s">
        <v>183</v>
      </c>
      <c r="D19" s="692"/>
      <c r="E19" s="692"/>
      <c r="F19" s="692"/>
      <c r="G19" s="692"/>
      <c r="H19" s="692"/>
      <c r="I19" s="692"/>
      <c r="J19" s="692"/>
      <c r="K19" s="692"/>
      <c r="L19" s="692"/>
      <c r="M19" s="692"/>
      <c r="N19" s="692"/>
      <c r="O19" s="692"/>
      <c r="P19" s="693">
        <f t="shared" si="0"/>
        <v>0</v>
      </c>
      <c r="Q19" s="780"/>
    </row>
    <row r="20" spans="1:17" s="104" customFormat="1" ht="14.1" customHeight="1" x14ac:dyDescent="0.2">
      <c r="A20" s="780"/>
      <c r="B20" s="103" t="s">
        <v>35</v>
      </c>
      <c r="C20" s="259" t="s">
        <v>12</v>
      </c>
      <c r="D20" s="692"/>
      <c r="E20" s="692"/>
      <c r="F20" s="692"/>
      <c r="G20" s="692"/>
      <c r="H20" s="692"/>
      <c r="I20" s="692"/>
      <c r="J20" s="692"/>
      <c r="K20" s="692"/>
      <c r="L20" s="692"/>
      <c r="M20" s="692"/>
      <c r="N20" s="692"/>
      <c r="O20" s="692"/>
      <c r="P20" s="693">
        <f t="shared" si="0"/>
        <v>0</v>
      </c>
      <c r="Q20" s="780"/>
    </row>
    <row r="21" spans="1:17" s="104" customFormat="1" ht="14.1" customHeight="1" x14ac:dyDescent="0.2">
      <c r="A21" s="780"/>
      <c r="B21" s="103" t="s">
        <v>36</v>
      </c>
      <c r="C21" s="259" t="s">
        <v>229</v>
      </c>
      <c r="D21" s="692"/>
      <c r="E21" s="692"/>
      <c r="F21" s="692"/>
      <c r="G21" s="692"/>
      <c r="H21" s="692">
        <v>906336</v>
      </c>
      <c r="I21" s="692"/>
      <c r="J21" s="692"/>
      <c r="K21" s="692"/>
      <c r="L21" s="692"/>
      <c r="M21" s="692"/>
      <c r="N21" s="692"/>
      <c r="O21" s="692"/>
      <c r="P21" s="693">
        <f t="shared" si="0"/>
        <v>906336</v>
      </c>
      <c r="Q21" s="780"/>
    </row>
    <row r="22" spans="1:17" s="104" customFormat="1" x14ac:dyDescent="0.2">
      <c r="A22" s="780"/>
      <c r="B22" s="103" t="s">
        <v>37</v>
      </c>
      <c r="C22" s="261" t="s">
        <v>186</v>
      </c>
      <c r="D22" s="692"/>
      <c r="E22" s="692"/>
      <c r="F22" s="692"/>
      <c r="G22" s="692"/>
      <c r="H22" s="692"/>
      <c r="I22" s="692"/>
      <c r="J22" s="692"/>
      <c r="K22" s="692"/>
      <c r="L22" s="692"/>
      <c r="M22" s="692"/>
      <c r="N22" s="692"/>
      <c r="O22" s="692"/>
      <c r="P22" s="693">
        <f t="shared" si="0"/>
        <v>0</v>
      </c>
      <c r="Q22" s="780"/>
    </row>
    <row r="23" spans="1:17" s="104" customFormat="1" ht="14.1" customHeight="1" x14ac:dyDescent="0.2">
      <c r="A23" s="780"/>
      <c r="B23" s="103" t="s">
        <v>38</v>
      </c>
      <c r="C23" s="259" t="s">
        <v>231</v>
      </c>
      <c r="D23" s="692"/>
      <c r="E23" s="692"/>
      <c r="F23" s="692"/>
      <c r="G23" s="692"/>
      <c r="H23" s="692"/>
      <c r="I23" s="692"/>
      <c r="J23" s="692"/>
      <c r="K23" s="692"/>
      <c r="L23" s="692"/>
      <c r="M23" s="692"/>
      <c r="N23" s="692"/>
      <c r="O23" s="692"/>
      <c r="P23" s="693">
        <f t="shared" si="0"/>
        <v>0</v>
      </c>
      <c r="Q23" s="780"/>
    </row>
    <row r="24" spans="1:17" s="104" customFormat="1" ht="14.1" customHeight="1" thickBot="1" x14ac:dyDescent="0.25">
      <c r="A24" s="780"/>
      <c r="B24" s="103" t="s">
        <v>39</v>
      </c>
      <c r="C24" s="259" t="s">
        <v>13</v>
      </c>
      <c r="D24" s="692"/>
      <c r="E24" s="692"/>
      <c r="F24" s="692"/>
      <c r="G24" s="692"/>
      <c r="H24" s="692"/>
      <c r="I24" s="692"/>
      <c r="J24" s="692"/>
      <c r="K24" s="692"/>
      <c r="L24" s="692"/>
      <c r="M24" s="692"/>
      <c r="N24" s="692"/>
      <c r="O24" s="692"/>
      <c r="P24" s="693">
        <f t="shared" si="0"/>
        <v>0</v>
      </c>
      <c r="Q24" s="780"/>
    </row>
    <row r="25" spans="1:17" s="521" customFormat="1" ht="15.95" customHeight="1" thickBot="1" x14ac:dyDescent="0.25">
      <c r="A25" s="780"/>
      <c r="B25" s="519" t="s">
        <v>40</v>
      </c>
      <c r="C25" s="702" t="s">
        <v>110</v>
      </c>
      <c r="D25" s="696">
        <f t="shared" ref="D25:O25" si="2">SUM(D16:D24)</f>
        <v>8300000</v>
      </c>
      <c r="E25" s="696">
        <f t="shared" si="2"/>
        <v>8300000</v>
      </c>
      <c r="F25" s="696">
        <f t="shared" si="2"/>
        <v>8300000</v>
      </c>
      <c r="G25" s="696">
        <f t="shared" si="2"/>
        <v>8300000</v>
      </c>
      <c r="H25" s="696">
        <f t="shared" si="2"/>
        <v>9234392</v>
      </c>
      <c r="I25" s="696">
        <f t="shared" si="2"/>
        <v>8300000</v>
      </c>
      <c r="J25" s="696">
        <f t="shared" si="2"/>
        <v>6900000</v>
      </c>
      <c r="K25" s="696">
        <f t="shared" si="2"/>
        <v>6900000</v>
      </c>
      <c r="L25" s="696">
        <f t="shared" si="2"/>
        <v>8600000</v>
      </c>
      <c r="M25" s="696">
        <f t="shared" si="2"/>
        <v>8400000</v>
      </c>
      <c r="N25" s="696">
        <f t="shared" si="2"/>
        <v>8300224</v>
      </c>
      <c r="O25" s="696">
        <f t="shared" si="2"/>
        <v>8446012</v>
      </c>
      <c r="P25" s="697">
        <f t="shared" si="0"/>
        <v>98280628</v>
      </c>
      <c r="Q25" s="780"/>
    </row>
    <row r="26" spans="1:17" s="525" customFormat="1" ht="11.25" thickBot="1" x14ac:dyDescent="0.2">
      <c r="A26" s="780"/>
      <c r="B26" s="519" t="s">
        <v>41</v>
      </c>
      <c r="C26" s="703" t="s">
        <v>111</v>
      </c>
      <c r="D26" s="704">
        <f>D14-D25</f>
        <v>0</v>
      </c>
      <c r="E26" s="705">
        <f t="shared" ref="E26:P26" si="3">E14-E25</f>
        <v>0</v>
      </c>
      <c r="F26" s="704">
        <f t="shared" si="3"/>
        <v>0</v>
      </c>
      <c r="G26" s="704">
        <f t="shared" si="3"/>
        <v>0</v>
      </c>
      <c r="H26" s="704">
        <f t="shared" si="3"/>
        <v>0</v>
      </c>
      <c r="I26" s="704">
        <f t="shared" si="3"/>
        <v>0</v>
      </c>
      <c r="J26" s="704">
        <f t="shared" si="3"/>
        <v>0</v>
      </c>
      <c r="K26" s="704">
        <f t="shared" si="3"/>
        <v>0</v>
      </c>
      <c r="L26" s="704">
        <f t="shared" si="3"/>
        <v>0</v>
      </c>
      <c r="M26" s="704">
        <f t="shared" si="3"/>
        <v>0</v>
      </c>
      <c r="N26" s="704">
        <f t="shared" si="3"/>
        <v>0</v>
      </c>
      <c r="O26" s="704">
        <f t="shared" si="3"/>
        <v>0</v>
      </c>
      <c r="P26" s="706">
        <f t="shared" si="3"/>
        <v>0</v>
      </c>
      <c r="Q26" s="780"/>
    </row>
    <row r="27" spans="1:17" x14ac:dyDescent="0.25">
      <c r="A27" s="780"/>
      <c r="B27" s="107"/>
      <c r="Q27" s="780"/>
    </row>
    <row r="28" spans="1:17" x14ac:dyDescent="0.25">
      <c r="C28" s="108"/>
      <c r="D28" s="109"/>
      <c r="E28" s="109"/>
      <c r="P28" s="106"/>
    </row>
    <row r="29" spans="1:17" x14ac:dyDescent="0.25">
      <c r="P29" s="106"/>
    </row>
    <row r="30" spans="1:17" x14ac:dyDescent="0.25">
      <c r="P30" s="106"/>
    </row>
    <row r="31" spans="1:17" x14ac:dyDescent="0.25">
      <c r="P31" s="106"/>
    </row>
    <row r="32" spans="1:17" x14ac:dyDescent="0.25">
      <c r="P32" s="106"/>
    </row>
    <row r="33" spans="16:16" x14ac:dyDescent="0.25">
      <c r="P33" s="106"/>
    </row>
    <row r="34" spans="16:16" x14ac:dyDescent="0.25">
      <c r="P34" s="106"/>
    </row>
    <row r="35" spans="16:16" x14ac:dyDescent="0.25">
      <c r="P35" s="106"/>
    </row>
    <row r="36" spans="16:16" x14ac:dyDescent="0.25">
      <c r="P36" s="106"/>
    </row>
    <row r="37" spans="16:16" x14ac:dyDescent="0.25">
      <c r="P37" s="106"/>
    </row>
    <row r="38" spans="16:16" x14ac:dyDescent="0.25">
      <c r="P38" s="106"/>
    </row>
    <row r="39" spans="16:16" x14ac:dyDescent="0.25">
      <c r="P39" s="106"/>
    </row>
    <row r="40" spans="16:16" x14ac:dyDescent="0.25">
      <c r="P40" s="106"/>
    </row>
    <row r="41" spans="16:16" x14ac:dyDescent="0.25">
      <c r="P41" s="106"/>
    </row>
    <row r="42" spans="16:16" x14ac:dyDescent="0.25">
      <c r="P42" s="106"/>
    </row>
    <row r="43" spans="16:16" x14ac:dyDescent="0.25">
      <c r="P43" s="106"/>
    </row>
    <row r="44" spans="16:16" x14ac:dyDescent="0.25">
      <c r="P44" s="106"/>
    </row>
    <row r="45" spans="16:16" x14ac:dyDescent="0.25">
      <c r="P45" s="106"/>
    </row>
    <row r="46" spans="16:16" x14ac:dyDescent="0.25">
      <c r="P46" s="106"/>
    </row>
    <row r="47" spans="16:16" x14ac:dyDescent="0.25">
      <c r="P47" s="106"/>
    </row>
    <row r="48" spans="16:16" x14ac:dyDescent="0.25">
      <c r="P48" s="106"/>
    </row>
    <row r="49" spans="16:16" x14ac:dyDescent="0.25">
      <c r="P49" s="106"/>
    </row>
    <row r="50" spans="16:16" x14ac:dyDescent="0.25">
      <c r="P50" s="106"/>
    </row>
    <row r="51" spans="16:16" x14ac:dyDescent="0.25">
      <c r="P51" s="106"/>
    </row>
    <row r="52" spans="16:16" x14ac:dyDescent="0.25">
      <c r="P52" s="106"/>
    </row>
    <row r="53" spans="16:16" x14ac:dyDescent="0.25">
      <c r="P53" s="106"/>
    </row>
    <row r="54" spans="16:16" x14ac:dyDescent="0.25">
      <c r="P54" s="106"/>
    </row>
    <row r="55" spans="16:16" x14ac:dyDescent="0.25">
      <c r="P55" s="106"/>
    </row>
    <row r="56" spans="16:16" x14ac:dyDescent="0.25">
      <c r="P56" s="106"/>
    </row>
    <row r="57" spans="16:16" x14ac:dyDescent="0.25">
      <c r="P57" s="106"/>
    </row>
    <row r="58" spans="16:16" x14ac:dyDescent="0.25">
      <c r="P58" s="106"/>
    </row>
    <row r="59" spans="16:16" x14ac:dyDescent="0.25">
      <c r="P59" s="106"/>
    </row>
    <row r="60" spans="16:16" x14ac:dyDescent="0.25">
      <c r="P60" s="106"/>
    </row>
    <row r="61" spans="16:16" x14ac:dyDescent="0.25">
      <c r="P61" s="106"/>
    </row>
    <row r="62" spans="16:16" x14ac:dyDescent="0.25">
      <c r="P62" s="106"/>
    </row>
    <row r="63" spans="16:16" x14ac:dyDescent="0.25">
      <c r="P63" s="106"/>
    </row>
    <row r="64" spans="16:16" x14ac:dyDescent="0.25">
      <c r="P64" s="106"/>
    </row>
    <row r="65" spans="16:16" x14ac:dyDescent="0.25">
      <c r="P65" s="106"/>
    </row>
    <row r="66" spans="16:16" x14ac:dyDescent="0.25">
      <c r="P66" s="106"/>
    </row>
    <row r="67" spans="16:16" x14ac:dyDescent="0.25">
      <c r="P67" s="106"/>
    </row>
    <row r="68" spans="16:16" x14ac:dyDescent="0.25">
      <c r="P68" s="106"/>
    </row>
    <row r="69" spans="16:16" x14ac:dyDescent="0.25">
      <c r="P69" s="106"/>
    </row>
    <row r="70" spans="16:16" x14ac:dyDescent="0.25">
      <c r="P70" s="106"/>
    </row>
    <row r="71" spans="16:16" x14ac:dyDescent="0.25">
      <c r="P71" s="106"/>
    </row>
    <row r="72" spans="16:16" x14ac:dyDescent="0.25">
      <c r="P72" s="106"/>
    </row>
    <row r="73" spans="16:16" x14ac:dyDescent="0.25">
      <c r="P73" s="106"/>
    </row>
    <row r="74" spans="16:16" x14ac:dyDescent="0.25">
      <c r="P74" s="106"/>
    </row>
    <row r="75" spans="16:16" x14ac:dyDescent="0.25">
      <c r="P75" s="106"/>
    </row>
    <row r="76" spans="16:16" x14ac:dyDescent="0.25">
      <c r="P76" s="106"/>
    </row>
    <row r="77" spans="16:16" x14ac:dyDescent="0.25">
      <c r="P77" s="106"/>
    </row>
    <row r="78" spans="16:16" x14ac:dyDescent="0.25">
      <c r="P78" s="106"/>
    </row>
    <row r="79" spans="16:16" x14ac:dyDescent="0.25">
      <c r="P79" s="106"/>
    </row>
    <row r="80" spans="16:16" x14ac:dyDescent="0.25">
      <c r="P80" s="106"/>
    </row>
    <row r="81" spans="16:16" x14ac:dyDescent="0.25">
      <c r="P81" s="106"/>
    </row>
  </sheetData>
  <mergeCells count="6">
    <mergeCell ref="B1:P1"/>
    <mergeCell ref="Q1:Q27"/>
    <mergeCell ref="A1:A27"/>
    <mergeCell ref="B2:D2"/>
    <mergeCell ref="C4:P4"/>
    <mergeCell ref="C15:P15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topLeftCell="A2" zoomScale="130" zoomScaleNormal="130" workbookViewId="0">
      <selection sqref="A1:A27"/>
    </sheetView>
  </sheetViews>
  <sheetFormatPr defaultRowHeight="15.75" x14ac:dyDescent="0.25"/>
  <cols>
    <col min="1" max="1" width="3.6640625" style="106" customWidth="1"/>
    <col min="2" max="2" width="4.83203125" style="99" customWidth="1"/>
    <col min="3" max="3" width="31.1640625" style="106" customWidth="1"/>
    <col min="4" max="5" width="9" style="106" customWidth="1"/>
    <col min="6" max="6" width="9.5" style="106" customWidth="1"/>
    <col min="7" max="7" width="10.1640625" style="106" customWidth="1"/>
    <col min="8" max="8" width="8.6640625" style="106" customWidth="1"/>
    <col min="9" max="9" width="8.83203125" style="106" customWidth="1"/>
    <col min="10" max="10" width="8.1640625" style="106" customWidth="1"/>
    <col min="11" max="15" width="9.5" style="106" customWidth="1"/>
    <col min="16" max="16" width="12.6640625" style="99" customWidth="1"/>
    <col min="17" max="17" width="4.33203125" style="106" customWidth="1"/>
    <col min="18" max="16384" width="9.33203125" style="106"/>
  </cols>
  <sheetData>
    <row r="1" spans="1:17" ht="31.5" customHeight="1" x14ac:dyDescent="0.25">
      <c r="A1" s="780" t="s">
        <v>708</v>
      </c>
      <c r="B1" s="778" t="str">
        <f>+CONCATENATE("Előirányzat-felhasználási terv",CHAR(10),LEFT(ÖSSZEFÜGGÉSEK!A5,4)+1,". évre")</f>
        <v>Előirányzat-felhasználási terv
2017. évre</v>
      </c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  <c r="O1" s="779"/>
      <c r="P1" s="779"/>
      <c r="Q1" s="780" t="s">
        <v>711</v>
      </c>
    </row>
    <row r="2" spans="1:17" ht="16.5" thickBot="1" x14ac:dyDescent="0.3">
      <c r="A2" s="780"/>
      <c r="B2" s="785" t="s">
        <v>625</v>
      </c>
      <c r="C2" s="781"/>
      <c r="D2" s="781"/>
      <c r="P2" s="4" t="s">
        <v>566</v>
      </c>
      <c r="Q2" s="780"/>
    </row>
    <row r="3" spans="1:17" s="99" customFormat="1" ht="26.1" customHeight="1" thickBot="1" x14ac:dyDescent="0.3">
      <c r="A3" s="780"/>
      <c r="B3" s="96" t="s">
        <v>17</v>
      </c>
      <c r="C3" s="97" t="s">
        <v>61</v>
      </c>
      <c r="D3" s="97" t="s">
        <v>73</v>
      </c>
      <c r="E3" s="97" t="s">
        <v>74</v>
      </c>
      <c r="F3" s="97" t="s">
        <v>75</v>
      </c>
      <c r="G3" s="97" t="s">
        <v>76</v>
      </c>
      <c r="H3" s="97" t="s">
        <v>77</v>
      </c>
      <c r="I3" s="97" t="s">
        <v>78</v>
      </c>
      <c r="J3" s="97" t="s">
        <v>79</v>
      </c>
      <c r="K3" s="97" t="s">
        <v>80</v>
      </c>
      <c r="L3" s="97" t="s">
        <v>81</v>
      </c>
      <c r="M3" s="97" t="s">
        <v>82</v>
      </c>
      <c r="N3" s="97" t="s">
        <v>83</v>
      </c>
      <c r="O3" s="97" t="s">
        <v>84</v>
      </c>
      <c r="P3" s="98" t="s">
        <v>54</v>
      </c>
      <c r="Q3" s="780"/>
    </row>
    <row r="4" spans="1:17" s="101" customFormat="1" ht="15" customHeight="1" thickBot="1" x14ac:dyDescent="0.25">
      <c r="A4" s="780"/>
      <c r="B4" s="100" t="s">
        <v>19</v>
      </c>
      <c r="C4" s="782" t="s">
        <v>56</v>
      </c>
      <c r="D4" s="783"/>
      <c r="E4" s="783"/>
      <c r="F4" s="783"/>
      <c r="G4" s="783"/>
      <c r="H4" s="783"/>
      <c r="I4" s="783"/>
      <c r="J4" s="783"/>
      <c r="K4" s="783"/>
      <c r="L4" s="783"/>
      <c r="M4" s="783"/>
      <c r="N4" s="783"/>
      <c r="O4" s="783"/>
      <c r="P4" s="784"/>
      <c r="Q4" s="780"/>
    </row>
    <row r="5" spans="1:17" s="101" customFormat="1" ht="22.5" x14ac:dyDescent="0.2">
      <c r="A5" s="780"/>
      <c r="B5" s="102" t="s">
        <v>20</v>
      </c>
      <c r="C5" s="427" t="s">
        <v>377</v>
      </c>
      <c r="D5" s="690"/>
      <c r="E5" s="690"/>
      <c r="F5" s="690"/>
      <c r="G5" s="690"/>
      <c r="H5" s="690"/>
      <c r="I5" s="690"/>
      <c r="J5" s="690"/>
      <c r="K5" s="690"/>
      <c r="L5" s="690"/>
      <c r="M5" s="690"/>
      <c r="N5" s="690"/>
      <c r="O5" s="690"/>
      <c r="P5" s="691">
        <f t="shared" ref="P5:P25" si="0">SUM(D5:O5)</f>
        <v>0</v>
      </c>
      <c r="Q5" s="780"/>
    </row>
    <row r="6" spans="1:17" s="104" customFormat="1" ht="22.5" x14ac:dyDescent="0.2">
      <c r="A6" s="780"/>
      <c r="B6" s="103" t="s">
        <v>21</v>
      </c>
      <c r="C6" s="261" t="s">
        <v>424</v>
      </c>
      <c r="D6" s="692"/>
      <c r="E6" s="692"/>
      <c r="F6" s="692"/>
      <c r="G6" s="692"/>
      <c r="H6" s="692"/>
      <c r="I6" s="692"/>
      <c r="J6" s="692"/>
      <c r="K6" s="692"/>
      <c r="L6" s="692"/>
      <c r="M6" s="692"/>
      <c r="N6" s="692"/>
      <c r="O6" s="692"/>
      <c r="P6" s="693">
        <f t="shared" si="0"/>
        <v>0</v>
      </c>
      <c r="Q6" s="780"/>
    </row>
    <row r="7" spans="1:17" s="104" customFormat="1" ht="22.5" x14ac:dyDescent="0.2">
      <c r="A7" s="780"/>
      <c r="B7" s="103" t="s">
        <v>22</v>
      </c>
      <c r="C7" s="260" t="s">
        <v>425</v>
      </c>
      <c r="D7" s="694"/>
      <c r="E7" s="694"/>
      <c r="F7" s="694"/>
      <c r="G7" s="694"/>
      <c r="H7" s="694"/>
      <c r="I7" s="694"/>
      <c r="J7" s="694"/>
      <c r="K7" s="694"/>
      <c r="L7" s="694"/>
      <c r="M7" s="694"/>
      <c r="N7" s="694"/>
      <c r="O7" s="694"/>
      <c r="P7" s="695">
        <f t="shared" si="0"/>
        <v>0</v>
      </c>
      <c r="Q7" s="780"/>
    </row>
    <row r="8" spans="1:17" s="104" customFormat="1" ht="14.1" customHeight="1" x14ac:dyDescent="0.2">
      <c r="A8" s="780"/>
      <c r="B8" s="103" t="s">
        <v>23</v>
      </c>
      <c r="C8" s="259" t="s">
        <v>173</v>
      </c>
      <c r="D8" s="692"/>
      <c r="E8" s="692"/>
      <c r="F8" s="692"/>
      <c r="G8" s="692"/>
      <c r="H8" s="692"/>
      <c r="I8" s="692"/>
      <c r="J8" s="692"/>
      <c r="K8" s="692"/>
      <c r="L8" s="692"/>
      <c r="M8" s="692"/>
      <c r="N8" s="692"/>
      <c r="O8" s="692"/>
      <c r="P8" s="693">
        <f t="shared" si="0"/>
        <v>0</v>
      </c>
      <c r="Q8" s="780"/>
    </row>
    <row r="9" spans="1:17" s="104" customFormat="1" ht="14.1" customHeight="1" x14ac:dyDescent="0.2">
      <c r="A9" s="780"/>
      <c r="B9" s="103" t="s">
        <v>24</v>
      </c>
      <c r="C9" s="259" t="s">
        <v>426</v>
      </c>
      <c r="D9" s="692"/>
      <c r="E9" s="692"/>
      <c r="F9" s="692"/>
      <c r="G9" s="692"/>
      <c r="H9" s="692"/>
      <c r="I9" s="692"/>
      <c r="J9" s="692"/>
      <c r="K9" s="692"/>
      <c r="L9" s="692"/>
      <c r="M9" s="692"/>
      <c r="N9" s="692"/>
      <c r="O9" s="692"/>
      <c r="P9" s="693">
        <f>SUM(D9:O9)</f>
        <v>0</v>
      </c>
      <c r="Q9" s="780"/>
    </row>
    <row r="10" spans="1:17" s="104" customFormat="1" ht="14.1" customHeight="1" x14ac:dyDescent="0.2">
      <c r="A10" s="780"/>
      <c r="B10" s="103" t="s">
        <v>25</v>
      </c>
      <c r="C10" s="259" t="s">
        <v>10</v>
      </c>
      <c r="D10" s="692"/>
      <c r="E10" s="692"/>
      <c r="F10" s="692"/>
      <c r="G10" s="692"/>
      <c r="H10" s="692"/>
      <c r="I10" s="692"/>
      <c r="J10" s="692"/>
      <c r="K10" s="692"/>
      <c r="L10" s="692"/>
      <c r="M10" s="692"/>
      <c r="N10" s="692"/>
      <c r="O10" s="692"/>
      <c r="P10" s="693">
        <f t="shared" si="0"/>
        <v>0</v>
      </c>
      <c r="Q10" s="780"/>
    </row>
    <row r="11" spans="1:17" s="104" customFormat="1" ht="14.1" customHeight="1" x14ac:dyDescent="0.2">
      <c r="A11" s="780"/>
      <c r="B11" s="103" t="s">
        <v>26</v>
      </c>
      <c r="C11" s="259" t="s">
        <v>379</v>
      </c>
      <c r="D11" s="692"/>
      <c r="E11" s="692"/>
      <c r="F11" s="692"/>
      <c r="G11" s="692"/>
      <c r="H11" s="692"/>
      <c r="I11" s="692"/>
      <c r="J11" s="692"/>
      <c r="K11" s="692"/>
      <c r="L11" s="692"/>
      <c r="M11" s="692"/>
      <c r="N11" s="692"/>
      <c r="O11" s="692"/>
      <c r="P11" s="693">
        <f t="shared" si="0"/>
        <v>0</v>
      </c>
      <c r="Q11" s="780"/>
    </row>
    <row r="12" spans="1:17" s="104" customFormat="1" ht="22.5" x14ac:dyDescent="0.2">
      <c r="A12" s="780"/>
      <c r="B12" s="103" t="s">
        <v>27</v>
      </c>
      <c r="C12" s="261" t="s">
        <v>412</v>
      </c>
      <c r="D12" s="692"/>
      <c r="E12" s="692"/>
      <c r="F12" s="692"/>
      <c r="G12" s="692"/>
      <c r="H12" s="692"/>
      <c r="I12" s="692"/>
      <c r="J12" s="692"/>
      <c r="K12" s="692"/>
      <c r="L12" s="692"/>
      <c r="M12" s="692"/>
      <c r="N12" s="692"/>
      <c r="O12" s="692"/>
      <c r="P12" s="693">
        <f t="shared" si="0"/>
        <v>0</v>
      </c>
      <c r="Q12" s="780"/>
    </row>
    <row r="13" spans="1:17" s="104" customFormat="1" ht="14.1" customHeight="1" thickBot="1" x14ac:dyDescent="0.25">
      <c r="A13" s="780"/>
      <c r="B13" s="103" t="s">
        <v>28</v>
      </c>
      <c r="C13" s="259" t="s">
        <v>11</v>
      </c>
      <c r="D13" s="692">
        <v>4010000</v>
      </c>
      <c r="E13" s="692">
        <v>4010000</v>
      </c>
      <c r="F13" s="692">
        <v>4010000</v>
      </c>
      <c r="G13" s="692">
        <v>6550000</v>
      </c>
      <c r="H13" s="692">
        <v>4561033</v>
      </c>
      <c r="I13" s="692">
        <v>4010000</v>
      </c>
      <c r="J13" s="692">
        <v>6555529</v>
      </c>
      <c r="K13" s="692">
        <v>4010000</v>
      </c>
      <c r="L13" s="692">
        <v>4010000</v>
      </c>
      <c r="M13" s="692">
        <v>4010000</v>
      </c>
      <c r="N13" s="692">
        <v>4010167</v>
      </c>
      <c r="O13" s="692">
        <v>4400740</v>
      </c>
      <c r="P13" s="693">
        <f t="shared" si="0"/>
        <v>54147469</v>
      </c>
      <c r="Q13" s="780"/>
    </row>
    <row r="14" spans="1:17" s="101" customFormat="1" ht="15.95" customHeight="1" thickBot="1" x14ac:dyDescent="0.25">
      <c r="A14" s="780"/>
      <c r="B14" s="100" t="s">
        <v>29</v>
      </c>
      <c r="C14" s="36" t="s">
        <v>109</v>
      </c>
      <c r="D14" s="696">
        <f t="shared" ref="D14:O14" si="1">SUM(D5:D13)</f>
        <v>4010000</v>
      </c>
      <c r="E14" s="696">
        <f t="shared" si="1"/>
        <v>4010000</v>
      </c>
      <c r="F14" s="696">
        <f t="shared" si="1"/>
        <v>4010000</v>
      </c>
      <c r="G14" s="696">
        <f t="shared" si="1"/>
        <v>6550000</v>
      </c>
      <c r="H14" s="696">
        <f t="shared" si="1"/>
        <v>4561033</v>
      </c>
      <c r="I14" s="696">
        <f t="shared" si="1"/>
        <v>4010000</v>
      </c>
      <c r="J14" s="696">
        <f t="shared" si="1"/>
        <v>6555529</v>
      </c>
      <c r="K14" s="696">
        <f t="shared" si="1"/>
        <v>4010000</v>
      </c>
      <c r="L14" s="696">
        <f t="shared" si="1"/>
        <v>4010000</v>
      </c>
      <c r="M14" s="696">
        <f t="shared" si="1"/>
        <v>4010000</v>
      </c>
      <c r="N14" s="696">
        <f t="shared" si="1"/>
        <v>4010167</v>
      </c>
      <c r="O14" s="696">
        <f t="shared" si="1"/>
        <v>4400740</v>
      </c>
      <c r="P14" s="697">
        <f>SUM(D14:O14)</f>
        <v>54147469</v>
      </c>
      <c r="Q14" s="780"/>
    </row>
    <row r="15" spans="1:17" s="101" customFormat="1" ht="15" customHeight="1" thickBot="1" x14ac:dyDescent="0.25">
      <c r="A15" s="780"/>
      <c r="B15" s="100" t="s">
        <v>30</v>
      </c>
      <c r="C15" s="782" t="s">
        <v>57</v>
      </c>
      <c r="D15" s="783"/>
      <c r="E15" s="783"/>
      <c r="F15" s="783"/>
      <c r="G15" s="783"/>
      <c r="H15" s="783"/>
      <c r="I15" s="783"/>
      <c r="J15" s="783"/>
      <c r="K15" s="783"/>
      <c r="L15" s="783"/>
      <c r="M15" s="783"/>
      <c r="N15" s="783"/>
      <c r="O15" s="783"/>
      <c r="P15" s="784"/>
      <c r="Q15" s="780"/>
    </row>
    <row r="16" spans="1:17" s="104" customFormat="1" ht="14.1" customHeight="1" x14ac:dyDescent="0.2">
      <c r="A16" s="780"/>
      <c r="B16" s="105" t="s">
        <v>31</v>
      </c>
      <c r="C16" s="262" t="s">
        <v>62</v>
      </c>
      <c r="D16" s="694">
        <v>2500000</v>
      </c>
      <c r="E16" s="694">
        <v>2500000</v>
      </c>
      <c r="F16" s="694">
        <v>2500000</v>
      </c>
      <c r="G16" s="694">
        <v>2500000</v>
      </c>
      <c r="H16" s="694">
        <v>2700000</v>
      </c>
      <c r="I16" s="694">
        <v>2500000</v>
      </c>
      <c r="J16" s="694">
        <v>2500000</v>
      </c>
      <c r="K16" s="694">
        <v>2500000</v>
      </c>
      <c r="L16" s="694">
        <v>2800000</v>
      </c>
      <c r="M16" s="694">
        <v>2500000</v>
      </c>
      <c r="N16" s="694">
        <v>2559000</v>
      </c>
      <c r="O16" s="694">
        <v>2778000</v>
      </c>
      <c r="P16" s="695">
        <f t="shared" si="0"/>
        <v>30837000</v>
      </c>
      <c r="Q16" s="780"/>
    </row>
    <row r="17" spans="1:17" s="104" customFormat="1" ht="27" customHeight="1" x14ac:dyDescent="0.2">
      <c r="A17" s="780"/>
      <c r="B17" s="103" t="s">
        <v>32</v>
      </c>
      <c r="C17" s="261" t="s">
        <v>182</v>
      </c>
      <c r="D17" s="692">
        <v>580000</v>
      </c>
      <c r="E17" s="692">
        <v>580000</v>
      </c>
      <c r="F17" s="692">
        <v>580000</v>
      </c>
      <c r="G17" s="692">
        <v>580000</v>
      </c>
      <c r="H17" s="692">
        <v>624000</v>
      </c>
      <c r="I17" s="692">
        <v>580000</v>
      </c>
      <c r="J17" s="692">
        <v>580000</v>
      </c>
      <c r="K17" s="692">
        <v>580000</v>
      </c>
      <c r="L17" s="692">
        <v>625000</v>
      </c>
      <c r="M17" s="692">
        <v>600000</v>
      </c>
      <c r="N17" s="692">
        <v>581000</v>
      </c>
      <c r="O17" s="692">
        <v>682820</v>
      </c>
      <c r="P17" s="693">
        <f t="shared" si="0"/>
        <v>7172820</v>
      </c>
      <c r="Q17" s="780"/>
    </row>
    <row r="18" spans="1:17" s="104" customFormat="1" ht="14.1" customHeight="1" x14ac:dyDescent="0.2">
      <c r="A18" s="780"/>
      <c r="B18" s="103" t="s">
        <v>33</v>
      </c>
      <c r="C18" s="259" t="s">
        <v>140</v>
      </c>
      <c r="D18" s="692">
        <v>930000</v>
      </c>
      <c r="E18" s="692">
        <v>930000</v>
      </c>
      <c r="F18" s="692">
        <v>930000</v>
      </c>
      <c r="G18" s="692">
        <v>930000</v>
      </c>
      <c r="H18" s="692">
        <v>1237033</v>
      </c>
      <c r="I18" s="692">
        <v>930000</v>
      </c>
      <c r="J18" s="692">
        <v>2924496</v>
      </c>
      <c r="K18" s="692">
        <v>930000</v>
      </c>
      <c r="L18" s="692">
        <v>930000</v>
      </c>
      <c r="M18" s="692">
        <v>1000000</v>
      </c>
      <c r="N18" s="692">
        <v>1000000</v>
      </c>
      <c r="O18" s="692">
        <v>926120</v>
      </c>
      <c r="P18" s="693">
        <f t="shared" si="0"/>
        <v>13597649</v>
      </c>
      <c r="Q18" s="780"/>
    </row>
    <row r="19" spans="1:17" s="104" customFormat="1" ht="14.1" customHeight="1" x14ac:dyDescent="0.2">
      <c r="A19" s="780"/>
      <c r="B19" s="103" t="s">
        <v>34</v>
      </c>
      <c r="C19" s="259" t="s">
        <v>183</v>
      </c>
      <c r="D19" s="692"/>
      <c r="E19" s="692"/>
      <c r="F19" s="692"/>
      <c r="G19" s="692"/>
      <c r="H19" s="692"/>
      <c r="I19" s="692"/>
      <c r="J19" s="692"/>
      <c r="K19" s="692"/>
      <c r="L19" s="692"/>
      <c r="M19" s="692"/>
      <c r="N19" s="692"/>
      <c r="O19" s="692"/>
      <c r="P19" s="693">
        <f t="shared" si="0"/>
        <v>0</v>
      </c>
      <c r="Q19" s="780"/>
    </row>
    <row r="20" spans="1:17" s="104" customFormat="1" ht="14.1" customHeight="1" x14ac:dyDescent="0.2">
      <c r="A20" s="780"/>
      <c r="B20" s="103" t="s">
        <v>35</v>
      </c>
      <c r="C20" s="259" t="s">
        <v>12</v>
      </c>
      <c r="D20" s="692"/>
      <c r="E20" s="692"/>
      <c r="F20" s="692"/>
      <c r="G20" s="692"/>
      <c r="H20" s="692"/>
      <c r="I20" s="692"/>
      <c r="J20" s="692"/>
      <c r="K20" s="692"/>
      <c r="L20" s="692"/>
      <c r="M20" s="692"/>
      <c r="N20" s="692"/>
      <c r="O20" s="692"/>
      <c r="P20" s="693">
        <f t="shared" si="0"/>
        <v>0</v>
      </c>
      <c r="Q20" s="780"/>
    </row>
    <row r="21" spans="1:17" s="104" customFormat="1" ht="14.1" customHeight="1" x14ac:dyDescent="0.2">
      <c r="A21" s="780"/>
      <c r="B21" s="103" t="s">
        <v>36</v>
      </c>
      <c r="C21" s="259" t="s">
        <v>229</v>
      </c>
      <c r="D21" s="692"/>
      <c r="E21" s="692"/>
      <c r="F21" s="692"/>
      <c r="G21" s="692">
        <v>2540000</v>
      </c>
      <c r="H21" s="692"/>
      <c r="I21" s="692"/>
      <c r="J21" s="692"/>
      <c r="K21" s="692"/>
      <c r="L21" s="692"/>
      <c r="M21" s="692"/>
      <c r="N21" s="692"/>
      <c r="O21" s="692"/>
      <c r="P21" s="693">
        <f t="shared" si="0"/>
        <v>2540000</v>
      </c>
      <c r="Q21" s="780"/>
    </row>
    <row r="22" spans="1:17" s="104" customFormat="1" x14ac:dyDescent="0.2">
      <c r="A22" s="780"/>
      <c r="B22" s="103" t="s">
        <v>37</v>
      </c>
      <c r="C22" s="261" t="s">
        <v>186</v>
      </c>
      <c r="D22" s="692"/>
      <c r="E22" s="692"/>
      <c r="F22" s="692"/>
      <c r="G22" s="692"/>
      <c r="H22" s="692"/>
      <c r="I22" s="692"/>
      <c r="J22" s="692"/>
      <c r="K22" s="692"/>
      <c r="L22" s="692"/>
      <c r="M22" s="692"/>
      <c r="N22" s="692"/>
      <c r="O22" s="692"/>
      <c r="P22" s="693">
        <f t="shared" si="0"/>
        <v>0</v>
      </c>
      <c r="Q22" s="780"/>
    </row>
    <row r="23" spans="1:17" s="104" customFormat="1" ht="14.1" customHeight="1" x14ac:dyDescent="0.2">
      <c r="A23" s="780"/>
      <c r="B23" s="103" t="s">
        <v>38</v>
      </c>
      <c r="C23" s="259" t="s">
        <v>231</v>
      </c>
      <c r="D23" s="692"/>
      <c r="E23" s="692"/>
      <c r="F23" s="692"/>
      <c r="G23" s="692"/>
      <c r="H23" s="692"/>
      <c r="I23" s="692"/>
      <c r="J23" s="692"/>
      <c r="K23" s="692"/>
      <c r="L23" s="692"/>
      <c r="M23" s="692"/>
      <c r="N23" s="692"/>
      <c r="O23" s="692"/>
      <c r="P23" s="693">
        <f t="shared" si="0"/>
        <v>0</v>
      </c>
      <c r="Q23" s="780"/>
    </row>
    <row r="24" spans="1:17" s="104" customFormat="1" ht="14.1" customHeight="1" thickBot="1" x14ac:dyDescent="0.25">
      <c r="A24" s="780"/>
      <c r="B24" s="103" t="s">
        <v>39</v>
      </c>
      <c r="C24" s="259" t="s">
        <v>13</v>
      </c>
      <c r="D24" s="692"/>
      <c r="E24" s="692"/>
      <c r="F24" s="692"/>
      <c r="G24" s="692"/>
      <c r="H24" s="692"/>
      <c r="I24" s="692"/>
      <c r="J24" s="692"/>
      <c r="K24" s="692"/>
      <c r="L24" s="692"/>
      <c r="M24" s="692"/>
      <c r="N24" s="692"/>
      <c r="O24" s="692"/>
      <c r="P24" s="693">
        <f t="shared" si="0"/>
        <v>0</v>
      </c>
      <c r="Q24" s="780"/>
    </row>
    <row r="25" spans="1:17" s="521" customFormat="1" ht="15.95" customHeight="1" thickBot="1" x14ac:dyDescent="0.25">
      <c r="A25" s="780"/>
      <c r="B25" s="519" t="s">
        <v>40</v>
      </c>
      <c r="C25" s="702" t="s">
        <v>110</v>
      </c>
      <c r="D25" s="696">
        <f t="shared" ref="D25:O25" si="2">SUM(D16:D24)</f>
        <v>4010000</v>
      </c>
      <c r="E25" s="696">
        <f t="shared" si="2"/>
        <v>4010000</v>
      </c>
      <c r="F25" s="696">
        <f t="shared" si="2"/>
        <v>4010000</v>
      </c>
      <c r="G25" s="696">
        <f t="shared" si="2"/>
        <v>6550000</v>
      </c>
      <c r="H25" s="696">
        <f t="shared" si="2"/>
        <v>4561033</v>
      </c>
      <c r="I25" s="696">
        <f t="shared" si="2"/>
        <v>4010000</v>
      </c>
      <c r="J25" s="696">
        <f t="shared" si="2"/>
        <v>6004496</v>
      </c>
      <c r="K25" s="696">
        <f t="shared" si="2"/>
        <v>4010000</v>
      </c>
      <c r="L25" s="696">
        <f t="shared" si="2"/>
        <v>4355000</v>
      </c>
      <c r="M25" s="696">
        <f t="shared" si="2"/>
        <v>4100000</v>
      </c>
      <c r="N25" s="696">
        <f t="shared" si="2"/>
        <v>4140000</v>
      </c>
      <c r="O25" s="696">
        <f t="shared" si="2"/>
        <v>4386940</v>
      </c>
      <c r="P25" s="697">
        <f t="shared" si="0"/>
        <v>54147469</v>
      </c>
      <c r="Q25" s="780"/>
    </row>
    <row r="26" spans="1:17" s="525" customFormat="1" ht="12" thickBot="1" x14ac:dyDescent="0.25">
      <c r="A26" s="780"/>
      <c r="B26" s="519" t="s">
        <v>41</v>
      </c>
      <c r="C26" s="703" t="s">
        <v>111</v>
      </c>
      <c r="D26" s="700">
        <f t="shared" ref="D26:P26" si="3">D14-D25</f>
        <v>0</v>
      </c>
      <c r="E26" s="700">
        <f t="shared" si="3"/>
        <v>0</v>
      </c>
      <c r="F26" s="700">
        <f t="shared" si="3"/>
        <v>0</v>
      </c>
      <c r="G26" s="700">
        <f t="shared" si="3"/>
        <v>0</v>
      </c>
      <c r="H26" s="700">
        <f t="shared" si="3"/>
        <v>0</v>
      </c>
      <c r="I26" s="700">
        <f t="shared" si="3"/>
        <v>0</v>
      </c>
      <c r="J26" s="700">
        <f t="shared" si="3"/>
        <v>551033</v>
      </c>
      <c r="K26" s="700">
        <f t="shared" si="3"/>
        <v>0</v>
      </c>
      <c r="L26" s="700">
        <f t="shared" si="3"/>
        <v>-345000</v>
      </c>
      <c r="M26" s="700">
        <f t="shared" si="3"/>
        <v>-90000</v>
      </c>
      <c r="N26" s="700">
        <f t="shared" si="3"/>
        <v>-129833</v>
      </c>
      <c r="O26" s="700">
        <f t="shared" si="3"/>
        <v>13800</v>
      </c>
      <c r="P26" s="701">
        <f t="shared" si="3"/>
        <v>0</v>
      </c>
      <c r="Q26" s="780"/>
    </row>
    <row r="27" spans="1:17" x14ac:dyDescent="0.25">
      <c r="A27" s="780"/>
      <c r="B27" s="107"/>
      <c r="Q27" s="780"/>
    </row>
    <row r="28" spans="1:17" x14ac:dyDescent="0.25">
      <c r="C28" s="108"/>
      <c r="D28" s="109"/>
      <c r="E28" s="109"/>
      <c r="P28" s="106"/>
    </row>
    <row r="29" spans="1:17" x14ac:dyDescent="0.25">
      <c r="P29" s="106"/>
    </row>
    <row r="30" spans="1:17" x14ac:dyDescent="0.25">
      <c r="P30" s="106"/>
    </row>
    <row r="31" spans="1:17" x14ac:dyDescent="0.25">
      <c r="P31" s="106"/>
    </row>
    <row r="32" spans="1:17" x14ac:dyDescent="0.25">
      <c r="P32" s="106"/>
    </row>
    <row r="33" spans="16:16" x14ac:dyDescent="0.25">
      <c r="P33" s="106"/>
    </row>
    <row r="34" spans="16:16" x14ac:dyDescent="0.25">
      <c r="P34" s="106"/>
    </row>
    <row r="35" spans="16:16" x14ac:dyDescent="0.25">
      <c r="P35" s="106"/>
    </row>
    <row r="36" spans="16:16" x14ac:dyDescent="0.25">
      <c r="P36" s="106"/>
    </row>
    <row r="37" spans="16:16" x14ac:dyDescent="0.25">
      <c r="P37" s="106"/>
    </row>
    <row r="38" spans="16:16" x14ac:dyDescent="0.25">
      <c r="P38" s="106"/>
    </row>
    <row r="39" spans="16:16" x14ac:dyDescent="0.25">
      <c r="P39" s="106"/>
    </row>
    <row r="40" spans="16:16" x14ac:dyDescent="0.25">
      <c r="P40" s="106"/>
    </row>
    <row r="41" spans="16:16" x14ac:dyDescent="0.25">
      <c r="P41" s="106"/>
    </row>
    <row r="42" spans="16:16" x14ac:dyDescent="0.25">
      <c r="P42" s="106"/>
    </row>
    <row r="43" spans="16:16" x14ac:dyDescent="0.25">
      <c r="P43" s="106"/>
    </row>
    <row r="44" spans="16:16" x14ac:dyDescent="0.25">
      <c r="P44" s="106"/>
    </row>
    <row r="45" spans="16:16" x14ac:dyDescent="0.25">
      <c r="P45" s="106"/>
    </row>
    <row r="46" spans="16:16" x14ac:dyDescent="0.25">
      <c r="P46" s="106"/>
    </row>
    <row r="47" spans="16:16" x14ac:dyDescent="0.25">
      <c r="P47" s="106"/>
    </row>
    <row r="48" spans="16:16" x14ac:dyDescent="0.25">
      <c r="P48" s="106"/>
    </row>
    <row r="49" spans="16:16" x14ac:dyDescent="0.25">
      <c r="P49" s="106"/>
    </row>
    <row r="50" spans="16:16" x14ac:dyDescent="0.25">
      <c r="P50" s="106"/>
    </row>
    <row r="51" spans="16:16" x14ac:dyDescent="0.25">
      <c r="P51" s="106"/>
    </row>
    <row r="52" spans="16:16" x14ac:dyDescent="0.25">
      <c r="P52" s="106"/>
    </row>
    <row r="53" spans="16:16" x14ac:dyDescent="0.25">
      <c r="P53" s="106"/>
    </row>
    <row r="54" spans="16:16" x14ac:dyDescent="0.25">
      <c r="P54" s="106"/>
    </row>
    <row r="55" spans="16:16" x14ac:dyDescent="0.25">
      <c r="P55" s="106"/>
    </row>
    <row r="56" spans="16:16" x14ac:dyDescent="0.25">
      <c r="P56" s="106"/>
    </row>
    <row r="57" spans="16:16" x14ac:dyDescent="0.25">
      <c r="P57" s="106"/>
    </row>
    <row r="58" spans="16:16" x14ac:dyDescent="0.25">
      <c r="P58" s="106"/>
    </row>
    <row r="59" spans="16:16" x14ac:dyDescent="0.25">
      <c r="P59" s="106"/>
    </row>
    <row r="60" spans="16:16" x14ac:dyDescent="0.25">
      <c r="P60" s="106"/>
    </row>
    <row r="61" spans="16:16" x14ac:dyDescent="0.25">
      <c r="P61" s="106"/>
    </row>
    <row r="62" spans="16:16" x14ac:dyDescent="0.25">
      <c r="P62" s="106"/>
    </row>
    <row r="63" spans="16:16" x14ac:dyDescent="0.25">
      <c r="P63" s="106"/>
    </row>
    <row r="64" spans="16:16" x14ac:dyDescent="0.25">
      <c r="P64" s="106"/>
    </row>
    <row r="65" spans="16:16" x14ac:dyDescent="0.25">
      <c r="P65" s="106"/>
    </row>
    <row r="66" spans="16:16" x14ac:dyDescent="0.25">
      <c r="P66" s="106"/>
    </row>
    <row r="67" spans="16:16" x14ac:dyDescent="0.25">
      <c r="P67" s="106"/>
    </row>
    <row r="68" spans="16:16" x14ac:dyDescent="0.25">
      <c r="P68" s="106"/>
    </row>
    <row r="69" spans="16:16" x14ac:dyDescent="0.25">
      <c r="P69" s="106"/>
    </row>
    <row r="70" spans="16:16" x14ac:dyDescent="0.25">
      <c r="P70" s="106"/>
    </row>
    <row r="71" spans="16:16" x14ac:dyDescent="0.25">
      <c r="P71" s="106"/>
    </row>
    <row r="72" spans="16:16" x14ac:dyDescent="0.25">
      <c r="P72" s="106"/>
    </row>
    <row r="73" spans="16:16" x14ac:dyDescent="0.25">
      <c r="P73" s="106"/>
    </row>
    <row r="74" spans="16:16" x14ac:dyDescent="0.25">
      <c r="P74" s="106"/>
    </row>
    <row r="75" spans="16:16" x14ac:dyDescent="0.25">
      <c r="P75" s="106"/>
    </row>
    <row r="76" spans="16:16" x14ac:dyDescent="0.25">
      <c r="P76" s="106"/>
    </row>
    <row r="77" spans="16:16" x14ac:dyDescent="0.25">
      <c r="P77" s="106"/>
    </row>
    <row r="78" spans="16:16" x14ac:dyDescent="0.25">
      <c r="P78" s="106"/>
    </row>
    <row r="79" spans="16:16" x14ac:dyDescent="0.25">
      <c r="P79" s="106"/>
    </row>
    <row r="80" spans="16:16" x14ac:dyDescent="0.25">
      <c r="P80" s="106"/>
    </row>
    <row r="81" spans="16:16" x14ac:dyDescent="0.25">
      <c r="P81" s="106"/>
    </row>
  </sheetData>
  <mergeCells count="6">
    <mergeCell ref="B1:P1"/>
    <mergeCell ref="Q1:Q27"/>
    <mergeCell ref="A1:A27"/>
    <mergeCell ref="B2:D2"/>
    <mergeCell ref="C4:P4"/>
    <mergeCell ref="C15:P15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zoomScale="130" zoomScaleNormal="130" zoomScaleSheetLayoutView="100" zoomScalePageLayoutView="80" workbookViewId="0">
      <selection sqref="A1:E1"/>
    </sheetView>
  </sheetViews>
  <sheetFormatPr defaultRowHeight="15.75" x14ac:dyDescent="0.25"/>
  <cols>
    <col min="1" max="1" width="9.5" style="333" customWidth="1"/>
    <col min="2" max="2" width="59.6640625" style="333" customWidth="1"/>
    <col min="3" max="3" width="17.33203125" style="334" customWidth="1"/>
    <col min="4" max="5" width="17.33203125" style="360" customWidth="1"/>
    <col min="6" max="6" width="12.5" style="360" bestFit="1" customWidth="1"/>
    <col min="7" max="16384" width="9.33203125" style="360"/>
  </cols>
  <sheetData>
    <row r="1" spans="1:6" ht="18.75" x14ac:dyDescent="0.25">
      <c r="A1" s="718" t="s">
        <v>668</v>
      </c>
      <c r="B1" s="718"/>
      <c r="C1" s="718"/>
      <c r="D1" s="718"/>
      <c r="E1" s="718"/>
      <c r="F1" s="552"/>
    </row>
    <row r="2" spans="1:6" s="582" customFormat="1" ht="36" customHeight="1" x14ac:dyDescent="0.25">
      <c r="A2" s="719" t="s">
        <v>658</v>
      </c>
      <c r="B2" s="720"/>
      <c r="C2" s="720"/>
      <c r="D2" s="720"/>
      <c r="E2" s="720"/>
      <c r="F2" s="720"/>
    </row>
    <row r="3" spans="1:6" ht="6.75" customHeight="1" x14ac:dyDescent="0.25"/>
    <row r="4" spans="1:6" ht="15.95" customHeight="1" x14ac:dyDescent="0.25">
      <c r="A4" s="708" t="s">
        <v>16</v>
      </c>
      <c r="B4" s="708"/>
      <c r="C4" s="708"/>
      <c r="D4" s="708"/>
      <c r="E4" s="708"/>
    </row>
    <row r="5" spans="1:6" ht="15.95" customHeight="1" thickBot="1" x14ac:dyDescent="0.3">
      <c r="A5" s="707" t="s">
        <v>152</v>
      </c>
      <c r="B5" s="707"/>
      <c r="C5" s="553"/>
      <c r="E5" s="553" t="str">
        <f>'1.1.sz.mell.'!E5</f>
        <v>Forintban!</v>
      </c>
    </row>
    <row r="6" spans="1:6" x14ac:dyDescent="0.25">
      <c r="A6" s="710" t="s">
        <v>69</v>
      </c>
      <c r="B6" s="712" t="s">
        <v>18</v>
      </c>
      <c r="C6" s="714" t="str">
        <f>+CONCATENATE(LEFT(ÖSSZEFÜGGÉSEK!A5,4)+1,". évi")</f>
        <v>2017. évi</v>
      </c>
      <c r="D6" s="715"/>
      <c r="E6" s="716"/>
    </row>
    <row r="7" spans="1:6" ht="24.75" thickBot="1" x14ac:dyDescent="0.3">
      <c r="A7" s="711"/>
      <c r="B7" s="713"/>
      <c r="C7" s="554" t="s">
        <v>651</v>
      </c>
      <c r="D7" s="555" t="s">
        <v>655</v>
      </c>
      <c r="E7" s="556" t="str">
        <f>+CONCATENATE(LEFT(ÖSSZEFÜGGÉSEK!A5,4)+1,". VII. 25.",CHAR(10),"Módosítás utáni")</f>
        <v>2017. VII. 25.
Módosítás utáni</v>
      </c>
    </row>
    <row r="8" spans="1:6" s="361" customFormat="1" ht="12" customHeight="1" thickBot="1" x14ac:dyDescent="0.25">
      <c r="A8" s="356" t="s">
        <v>496</v>
      </c>
      <c r="B8" s="357" t="s">
        <v>497</v>
      </c>
      <c r="C8" s="357" t="s">
        <v>498</v>
      </c>
      <c r="D8" s="357" t="s">
        <v>500</v>
      </c>
      <c r="E8" s="568" t="s">
        <v>653</v>
      </c>
    </row>
    <row r="9" spans="1:6" s="362" customFormat="1" ht="12" customHeight="1" thickBot="1" x14ac:dyDescent="0.25">
      <c r="A9" s="20" t="s">
        <v>19</v>
      </c>
      <c r="B9" s="21" t="s">
        <v>252</v>
      </c>
      <c r="C9" s="347">
        <f>+C10+C11+C12+C13+C14+C15</f>
        <v>194444687</v>
      </c>
      <c r="D9" s="347">
        <f>+D10+D11+D12+D13+D14+D15</f>
        <v>0</v>
      </c>
      <c r="E9" s="249">
        <f>+E10+E11+E12+E13+E14+E15</f>
        <v>194444687</v>
      </c>
    </row>
    <row r="10" spans="1:6" s="362" customFormat="1" ht="12" customHeight="1" x14ac:dyDescent="0.2">
      <c r="A10" s="17" t="s">
        <v>98</v>
      </c>
      <c r="B10" s="583" t="s">
        <v>253</v>
      </c>
      <c r="C10" s="442">
        <v>88997006</v>
      </c>
      <c r="D10" s="442"/>
      <c r="E10" s="584">
        <f>C10+D10</f>
        <v>88997006</v>
      </c>
    </row>
    <row r="11" spans="1:6" s="362" customFormat="1" ht="12" customHeight="1" x14ac:dyDescent="0.2">
      <c r="A11" s="14" t="s">
        <v>99</v>
      </c>
      <c r="B11" s="364" t="s">
        <v>254</v>
      </c>
      <c r="C11" s="348">
        <v>50698816</v>
      </c>
      <c r="D11" s="348"/>
      <c r="E11" s="558">
        <f t="shared" ref="E11:E65" si="0">C11+D11</f>
        <v>50698816</v>
      </c>
    </row>
    <row r="12" spans="1:6" s="362" customFormat="1" ht="12" customHeight="1" x14ac:dyDescent="0.2">
      <c r="A12" s="14" t="s">
        <v>100</v>
      </c>
      <c r="B12" s="364" t="s">
        <v>255</v>
      </c>
      <c r="C12" s="348">
        <v>50631265</v>
      </c>
      <c r="D12" s="348"/>
      <c r="E12" s="558">
        <f t="shared" si="0"/>
        <v>50631265</v>
      </c>
    </row>
    <row r="13" spans="1:6" s="362" customFormat="1" ht="12" customHeight="1" x14ac:dyDescent="0.2">
      <c r="A13" s="14" t="s">
        <v>101</v>
      </c>
      <c r="B13" s="364" t="s">
        <v>256</v>
      </c>
      <c r="C13" s="348">
        <v>4117600</v>
      </c>
      <c r="D13" s="348"/>
      <c r="E13" s="558">
        <f t="shared" si="0"/>
        <v>4117600</v>
      </c>
    </row>
    <row r="14" spans="1:6" s="362" customFormat="1" ht="12" customHeight="1" x14ac:dyDescent="0.2">
      <c r="A14" s="14" t="s">
        <v>148</v>
      </c>
      <c r="B14" s="265" t="s">
        <v>435</v>
      </c>
      <c r="C14" s="348"/>
      <c r="D14" s="348"/>
      <c r="E14" s="558">
        <f t="shared" si="0"/>
        <v>0</v>
      </c>
    </row>
    <row r="15" spans="1:6" s="362" customFormat="1" ht="12" customHeight="1" thickBot="1" x14ac:dyDescent="0.25">
      <c r="A15" s="18" t="s">
        <v>102</v>
      </c>
      <c r="B15" s="585" t="s">
        <v>436</v>
      </c>
      <c r="C15" s="443"/>
      <c r="D15" s="443"/>
      <c r="E15" s="586">
        <f t="shared" si="0"/>
        <v>0</v>
      </c>
    </row>
    <row r="16" spans="1:6" s="362" customFormat="1" ht="12" customHeight="1" thickBot="1" x14ac:dyDescent="0.25">
      <c r="A16" s="20" t="s">
        <v>20</v>
      </c>
      <c r="B16" s="264" t="s">
        <v>257</v>
      </c>
      <c r="C16" s="347">
        <f>+C17+C18+C19+C20+C21</f>
        <v>36258000</v>
      </c>
      <c r="D16" s="347">
        <f>+D17+D18+D19+D20+D21</f>
        <v>-596186</v>
      </c>
      <c r="E16" s="249">
        <f>+E17+E18+E19+E20+E21</f>
        <v>35661814</v>
      </c>
    </row>
    <row r="17" spans="1:5" s="362" customFormat="1" ht="12" customHeight="1" x14ac:dyDescent="0.2">
      <c r="A17" s="15" t="s">
        <v>104</v>
      </c>
      <c r="B17" s="363" t="s">
        <v>258</v>
      </c>
      <c r="C17" s="349"/>
      <c r="D17" s="349"/>
      <c r="E17" s="560">
        <f t="shared" si="0"/>
        <v>0</v>
      </c>
    </row>
    <row r="18" spans="1:5" s="362" customFormat="1" ht="12" customHeight="1" x14ac:dyDescent="0.2">
      <c r="A18" s="14" t="s">
        <v>105</v>
      </c>
      <c r="B18" s="364" t="s">
        <v>259</v>
      </c>
      <c r="C18" s="348"/>
      <c r="D18" s="348"/>
      <c r="E18" s="560">
        <f t="shared" si="0"/>
        <v>0</v>
      </c>
    </row>
    <row r="19" spans="1:5" s="362" customFormat="1" ht="12" customHeight="1" x14ac:dyDescent="0.2">
      <c r="A19" s="14" t="s">
        <v>106</v>
      </c>
      <c r="B19" s="364" t="s">
        <v>427</v>
      </c>
      <c r="C19" s="348"/>
      <c r="D19" s="348"/>
      <c r="E19" s="560">
        <f t="shared" si="0"/>
        <v>0</v>
      </c>
    </row>
    <row r="20" spans="1:5" s="362" customFormat="1" ht="12" customHeight="1" x14ac:dyDescent="0.2">
      <c r="A20" s="14" t="s">
        <v>107</v>
      </c>
      <c r="B20" s="364" t="s">
        <v>428</v>
      </c>
      <c r="C20" s="348"/>
      <c r="D20" s="348"/>
      <c r="E20" s="560">
        <f t="shared" si="0"/>
        <v>0</v>
      </c>
    </row>
    <row r="21" spans="1:5" s="362" customFormat="1" ht="12" customHeight="1" x14ac:dyDescent="0.2">
      <c r="A21" s="14" t="s">
        <v>108</v>
      </c>
      <c r="B21" s="364" t="s">
        <v>260</v>
      </c>
      <c r="C21" s="348">
        <v>36258000</v>
      </c>
      <c r="D21" s="561">
        <v>-596186</v>
      </c>
      <c r="E21" s="560">
        <f t="shared" si="0"/>
        <v>35661814</v>
      </c>
    </row>
    <row r="22" spans="1:5" s="362" customFormat="1" ht="12" customHeight="1" thickBot="1" x14ac:dyDescent="0.25">
      <c r="A22" s="16" t="s">
        <v>117</v>
      </c>
      <c r="B22" s="266" t="s">
        <v>261</v>
      </c>
      <c r="C22" s="350"/>
      <c r="D22" s="350"/>
      <c r="E22" s="560">
        <f t="shared" si="0"/>
        <v>0</v>
      </c>
    </row>
    <row r="23" spans="1:5" s="362" customFormat="1" ht="12" customHeight="1" thickBot="1" x14ac:dyDescent="0.25">
      <c r="A23" s="20" t="s">
        <v>21</v>
      </c>
      <c r="B23" s="21" t="s">
        <v>262</v>
      </c>
      <c r="C23" s="347">
        <f>+C24+C25+C26+C27+C28</f>
        <v>18000000</v>
      </c>
      <c r="D23" s="347">
        <f>+D24+D25+D26+D27+D28</f>
        <v>7000000</v>
      </c>
      <c r="E23" s="249">
        <f>+E24+E25+E26+E27+E28</f>
        <v>25000000</v>
      </c>
    </row>
    <row r="24" spans="1:5" s="362" customFormat="1" ht="12" customHeight="1" x14ac:dyDescent="0.2">
      <c r="A24" s="15" t="s">
        <v>87</v>
      </c>
      <c r="B24" s="363" t="s">
        <v>263</v>
      </c>
      <c r="C24" s="349"/>
      <c r="D24" s="349"/>
      <c r="E24" s="560">
        <f t="shared" si="0"/>
        <v>0</v>
      </c>
    </row>
    <row r="25" spans="1:5" s="362" customFormat="1" ht="12" customHeight="1" x14ac:dyDescent="0.2">
      <c r="A25" s="14" t="s">
        <v>88</v>
      </c>
      <c r="B25" s="364" t="s">
        <v>264</v>
      </c>
      <c r="C25" s="348"/>
      <c r="D25" s="348"/>
      <c r="E25" s="560">
        <f t="shared" si="0"/>
        <v>0</v>
      </c>
    </row>
    <row r="26" spans="1:5" s="362" customFormat="1" ht="12" customHeight="1" x14ac:dyDescent="0.2">
      <c r="A26" s="14" t="s">
        <v>89</v>
      </c>
      <c r="B26" s="364" t="s">
        <v>429</v>
      </c>
      <c r="C26" s="348"/>
      <c r="D26" s="348"/>
      <c r="E26" s="560">
        <f t="shared" si="0"/>
        <v>0</v>
      </c>
    </row>
    <row r="27" spans="1:5" s="362" customFormat="1" ht="12" customHeight="1" x14ac:dyDescent="0.2">
      <c r="A27" s="14" t="s">
        <v>90</v>
      </c>
      <c r="B27" s="364" t="s">
        <v>430</v>
      </c>
      <c r="C27" s="348"/>
      <c r="D27" s="348"/>
      <c r="E27" s="560">
        <f t="shared" si="0"/>
        <v>0</v>
      </c>
    </row>
    <row r="28" spans="1:5" s="362" customFormat="1" ht="12" customHeight="1" x14ac:dyDescent="0.2">
      <c r="A28" s="14" t="s">
        <v>170</v>
      </c>
      <c r="B28" s="364" t="s">
        <v>265</v>
      </c>
      <c r="C28" s="348">
        <v>18000000</v>
      </c>
      <c r="D28" s="561">
        <v>7000000</v>
      </c>
      <c r="E28" s="560">
        <f t="shared" si="0"/>
        <v>25000000</v>
      </c>
    </row>
    <row r="29" spans="1:5" s="362" customFormat="1" ht="12" customHeight="1" thickBot="1" x14ac:dyDescent="0.25">
      <c r="A29" s="16" t="s">
        <v>171</v>
      </c>
      <c r="B29" s="365" t="s">
        <v>266</v>
      </c>
      <c r="C29" s="350"/>
      <c r="D29" s="350">
        <v>7000000</v>
      </c>
      <c r="E29" s="560">
        <f t="shared" si="0"/>
        <v>7000000</v>
      </c>
    </row>
    <row r="30" spans="1:5" s="362" customFormat="1" ht="12" customHeight="1" thickBot="1" x14ac:dyDescent="0.25">
      <c r="A30" s="20" t="s">
        <v>172</v>
      </c>
      <c r="B30" s="21" t="s">
        <v>563</v>
      </c>
      <c r="C30" s="353">
        <f>+C31+C32+C33+C34+C35+C36+C37</f>
        <v>44800000</v>
      </c>
      <c r="D30" s="353">
        <f>+D31+D32+D33+D34+D35+D36+D37</f>
        <v>0</v>
      </c>
      <c r="E30" s="392">
        <f>+E31+E32+E33+E34+E35+E36+E37</f>
        <v>44800000</v>
      </c>
    </row>
    <row r="31" spans="1:5" s="362" customFormat="1" ht="12" customHeight="1" x14ac:dyDescent="0.2">
      <c r="A31" s="15" t="s">
        <v>268</v>
      </c>
      <c r="B31" s="363" t="s">
        <v>557</v>
      </c>
      <c r="C31" s="562"/>
      <c r="D31" s="562">
        <f>+D32+D33+D34</f>
        <v>0</v>
      </c>
      <c r="E31" s="560">
        <f t="shared" si="0"/>
        <v>0</v>
      </c>
    </row>
    <row r="32" spans="1:5" s="362" customFormat="1" ht="12" customHeight="1" x14ac:dyDescent="0.2">
      <c r="A32" s="14" t="s">
        <v>269</v>
      </c>
      <c r="B32" s="364" t="s">
        <v>558</v>
      </c>
      <c r="C32" s="348"/>
      <c r="D32" s="348"/>
      <c r="E32" s="560">
        <f t="shared" si="0"/>
        <v>0</v>
      </c>
    </row>
    <row r="33" spans="1:5" s="362" customFormat="1" ht="12" customHeight="1" x14ac:dyDescent="0.2">
      <c r="A33" s="14" t="s">
        <v>270</v>
      </c>
      <c r="B33" s="364" t="s">
        <v>559</v>
      </c>
      <c r="C33" s="348">
        <v>33000000</v>
      </c>
      <c r="D33" s="348"/>
      <c r="E33" s="560">
        <f t="shared" si="0"/>
        <v>33000000</v>
      </c>
    </row>
    <row r="34" spans="1:5" s="362" customFormat="1" ht="12" customHeight="1" x14ac:dyDescent="0.2">
      <c r="A34" s="14" t="s">
        <v>271</v>
      </c>
      <c r="B34" s="364" t="s">
        <v>560</v>
      </c>
      <c r="C34" s="348">
        <v>300000</v>
      </c>
      <c r="D34" s="348"/>
      <c r="E34" s="560">
        <f t="shared" si="0"/>
        <v>300000</v>
      </c>
    </row>
    <row r="35" spans="1:5" s="362" customFormat="1" ht="12" customHeight="1" x14ac:dyDescent="0.2">
      <c r="A35" s="14" t="s">
        <v>554</v>
      </c>
      <c r="B35" s="364" t="s">
        <v>272</v>
      </c>
      <c r="C35" s="348">
        <v>11000000</v>
      </c>
      <c r="D35" s="348"/>
      <c r="E35" s="560">
        <f t="shared" si="0"/>
        <v>11000000</v>
      </c>
    </row>
    <row r="36" spans="1:5" s="362" customFormat="1" ht="12" customHeight="1" x14ac:dyDescent="0.2">
      <c r="A36" s="14" t="s">
        <v>555</v>
      </c>
      <c r="B36" s="364" t="s">
        <v>273</v>
      </c>
      <c r="C36" s="348"/>
      <c r="D36" s="348"/>
      <c r="E36" s="560">
        <f t="shared" si="0"/>
        <v>0</v>
      </c>
    </row>
    <row r="37" spans="1:5" s="362" customFormat="1" ht="12" customHeight="1" thickBot="1" x14ac:dyDescent="0.25">
      <c r="A37" s="16" t="s">
        <v>556</v>
      </c>
      <c r="B37" s="365" t="s">
        <v>274</v>
      </c>
      <c r="C37" s="350">
        <v>500000</v>
      </c>
      <c r="D37" s="350"/>
      <c r="E37" s="559">
        <f t="shared" si="0"/>
        <v>500000</v>
      </c>
    </row>
    <row r="38" spans="1:5" s="362" customFormat="1" ht="12" customHeight="1" thickBot="1" x14ac:dyDescent="0.25">
      <c r="A38" s="20" t="s">
        <v>23</v>
      </c>
      <c r="B38" s="21" t="s">
        <v>437</v>
      </c>
      <c r="C38" s="347">
        <f>SUM(C39:C49)</f>
        <v>10765300</v>
      </c>
      <c r="D38" s="347">
        <f>SUM(D39:D49)</f>
        <v>2924175</v>
      </c>
      <c r="E38" s="249">
        <f>SUM(E39:E49)</f>
        <v>13689475</v>
      </c>
    </row>
    <row r="39" spans="1:5" s="362" customFormat="1" ht="12" customHeight="1" x14ac:dyDescent="0.2">
      <c r="A39" s="15" t="s">
        <v>91</v>
      </c>
      <c r="B39" s="363" t="s">
        <v>277</v>
      </c>
      <c r="C39" s="349"/>
      <c r="D39" s="349"/>
      <c r="E39" s="560">
        <f t="shared" si="0"/>
        <v>0</v>
      </c>
    </row>
    <row r="40" spans="1:5" s="362" customFormat="1" ht="12" customHeight="1" x14ac:dyDescent="0.2">
      <c r="A40" s="14" t="s">
        <v>92</v>
      </c>
      <c r="B40" s="364" t="s">
        <v>278</v>
      </c>
      <c r="C40" s="348"/>
      <c r="D40" s="348">
        <v>2302500</v>
      </c>
      <c r="E40" s="560">
        <f t="shared" si="0"/>
        <v>2302500</v>
      </c>
    </row>
    <row r="41" spans="1:5" s="362" customFormat="1" ht="12" customHeight="1" x14ac:dyDescent="0.2">
      <c r="A41" s="14" t="s">
        <v>93</v>
      </c>
      <c r="B41" s="364" t="s">
        <v>279</v>
      </c>
      <c r="C41" s="348"/>
      <c r="D41" s="348"/>
      <c r="E41" s="560">
        <f t="shared" si="0"/>
        <v>0</v>
      </c>
    </row>
    <row r="42" spans="1:5" s="362" customFormat="1" ht="12" customHeight="1" x14ac:dyDescent="0.2">
      <c r="A42" s="14" t="s">
        <v>174</v>
      </c>
      <c r="B42" s="364" t="s">
        <v>280</v>
      </c>
      <c r="C42" s="348">
        <v>1490000</v>
      </c>
      <c r="D42" s="348"/>
      <c r="E42" s="560">
        <f t="shared" si="0"/>
        <v>1490000</v>
      </c>
    </row>
    <row r="43" spans="1:5" s="362" customFormat="1" ht="12" customHeight="1" x14ac:dyDescent="0.2">
      <c r="A43" s="14" t="s">
        <v>175</v>
      </c>
      <c r="B43" s="364" t="s">
        <v>281</v>
      </c>
      <c r="C43" s="348">
        <f>6750000</f>
        <v>6750000</v>
      </c>
      <c r="D43" s="348"/>
      <c r="E43" s="560">
        <f t="shared" si="0"/>
        <v>6750000</v>
      </c>
    </row>
    <row r="44" spans="1:5" s="362" customFormat="1" ht="12" customHeight="1" x14ac:dyDescent="0.2">
      <c r="A44" s="14" t="s">
        <v>176</v>
      </c>
      <c r="B44" s="364" t="s">
        <v>282</v>
      </c>
      <c r="C44" s="348">
        <f>882900+1823000-480600</f>
        <v>2225300</v>
      </c>
      <c r="D44" s="348">
        <v>621675</v>
      </c>
      <c r="E44" s="560">
        <f t="shared" si="0"/>
        <v>2846975</v>
      </c>
    </row>
    <row r="45" spans="1:5" s="362" customFormat="1" ht="12" customHeight="1" x14ac:dyDescent="0.2">
      <c r="A45" s="14" t="s">
        <v>177</v>
      </c>
      <c r="B45" s="364" t="s">
        <v>283</v>
      </c>
      <c r="C45" s="348"/>
      <c r="D45" s="348"/>
      <c r="E45" s="560">
        <f t="shared" si="0"/>
        <v>0</v>
      </c>
    </row>
    <row r="46" spans="1:5" s="362" customFormat="1" ht="12" customHeight="1" x14ac:dyDescent="0.2">
      <c r="A46" s="14" t="s">
        <v>178</v>
      </c>
      <c r="B46" s="364" t="s">
        <v>284</v>
      </c>
      <c r="C46" s="348">
        <v>300000</v>
      </c>
      <c r="D46" s="348"/>
      <c r="E46" s="560">
        <f t="shared" si="0"/>
        <v>300000</v>
      </c>
    </row>
    <row r="47" spans="1:5" s="362" customFormat="1" ht="12" customHeight="1" x14ac:dyDescent="0.2">
      <c r="A47" s="14" t="s">
        <v>275</v>
      </c>
      <c r="B47" s="364" t="s">
        <v>285</v>
      </c>
      <c r="C47" s="351"/>
      <c r="D47" s="351"/>
      <c r="E47" s="560">
        <f t="shared" si="0"/>
        <v>0</v>
      </c>
    </row>
    <row r="48" spans="1:5" s="362" customFormat="1" ht="12" customHeight="1" x14ac:dyDescent="0.2">
      <c r="A48" s="16" t="s">
        <v>276</v>
      </c>
      <c r="B48" s="365" t="s">
        <v>439</v>
      </c>
      <c r="C48" s="352"/>
      <c r="D48" s="352"/>
      <c r="E48" s="560">
        <f t="shared" si="0"/>
        <v>0</v>
      </c>
    </row>
    <row r="49" spans="1:5" s="362" customFormat="1" ht="12" customHeight="1" thickBot="1" x14ac:dyDescent="0.25">
      <c r="A49" s="16" t="s">
        <v>438</v>
      </c>
      <c r="B49" s="266" t="s">
        <v>286</v>
      </c>
      <c r="C49" s="352"/>
      <c r="D49" s="352"/>
      <c r="E49" s="560">
        <f t="shared" si="0"/>
        <v>0</v>
      </c>
    </row>
    <row r="50" spans="1:5" s="362" customFormat="1" ht="12" customHeight="1" thickBot="1" x14ac:dyDescent="0.25">
      <c r="A50" s="20" t="s">
        <v>24</v>
      </c>
      <c r="B50" s="21" t="s">
        <v>287</v>
      </c>
      <c r="C50" s="347">
        <f>SUM(C51:C55)</f>
        <v>0</v>
      </c>
      <c r="D50" s="347">
        <f>SUM(D51:D55)</f>
        <v>0</v>
      </c>
      <c r="E50" s="249">
        <f>SUM(E51:E55)</f>
        <v>0</v>
      </c>
    </row>
    <row r="51" spans="1:5" s="362" customFormat="1" ht="12" customHeight="1" x14ac:dyDescent="0.2">
      <c r="A51" s="15" t="s">
        <v>94</v>
      </c>
      <c r="B51" s="363" t="s">
        <v>291</v>
      </c>
      <c r="C51" s="405"/>
      <c r="D51" s="405"/>
      <c r="E51" s="564">
        <f t="shared" si="0"/>
        <v>0</v>
      </c>
    </row>
    <row r="52" spans="1:5" s="362" customFormat="1" ht="12" customHeight="1" x14ac:dyDescent="0.2">
      <c r="A52" s="14" t="s">
        <v>95</v>
      </c>
      <c r="B52" s="364" t="s">
        <v>292</v>
      </c>
      <c r="C52" s="351"/>
      <c r="D52" s="351"/>
      <c r="E52" s="564">
        <f t="shared" si="0"/>
        <v>0</v>
      </c>
    </row>
    <row r="53" spans="1:5" s="362" customFormat="1" ht="12" customHeight="1" x14ac:dyDescent="0.2">
      <c r="A53" s="14" t="s">
        <v>288</v>
      </c>
      <c r="B53" s="364" t="s">
        <v>293</v>
      </c>
      <c r="C53" s="351"/>
      <c r="D53" s="351"/>
      <c r="E53" s="564">
        <f t="shared" si="0"/>
        <v>0</v>
      </c>
    </row>
    <row r="54" spans="1:5" s="362" customFormat="1" ht="12" customHeight="1" x14ac:dyDescent="0.2">
      <c r="A54" s="14" t="s">
        <v>289</v>
      </c>
      <c r="B54" s="364" t="s">
        <v>294</v>
      </c>
      <c r="C54" s="351"/>
      <c r="D54" s="351"/>
      <c r="E54" s="564">
        <f t="shared" si="0"/>
        <v>0</v>
      </c>
    </row>
    <row r="55" spans="1:5" s="362" customFormat="1" ht="12" customHeight="1" thickBot="1" x14ac:dyDescent="0.25">
      <c r="A55" s="16" t="s">
        <v>290</v>
      </c>
      <c r="B55" s="266" t="s">
        <v>295</v>
      </c>
      <c r="C55" s="352"/>
      <c r="D55" s="352"/>
      <c r="E55" s="564">
        <f t="shared" si="0"/>
        <v>0</v>
      </c>
    </row>
    <row r="56" spans="1:5" s="362" customFormat="1" ht="12" customHeight="1" thickBot="1" x14ac:dyDescent="0.25">
      <c r="A56" s="20" t="s">
        <v>179</v>
      </c>
      <c r="B56" s="21" t="s">
        <v>296</v>
      </c>
      <c r="C56" s="347">
        <f>SUM(C57:C59)</f>
        <v>0</v>
      </c>
      <c r="D56" s="347">
        <f>SUM(D57:D59)</f>
        <v>0</v>
      </c>
      <c r="E56" s="249">
        <f>SUM(E57:E59)</f>
        <v>0</v>
      </c>
    </row>
    <row r="57" spans="1:5" s="362" customFormat="1" ht="12" customHeight="1" x14ac:dyDescent="0.2">
      <c r="A57" s="15" t="s">
        <v>96</v>
      </c>
      <c r="B57" s="363" t="s">
        <v>297</v>
      </c>
      <c r="C57" s="349"/>
      <c r="D57" s="349"/>
      <c r="E57" s="560">
        <f t="shared" si="0"/>
        <v>0</v>
      </c>
    </row>
    <row r="58" spans="1:5" s="362" customFormat="1" ht="12" customHeight="1" x14ac:dyDescent="0.2">
      <c r="A58" s="14" t="s">
        <v>97</v>
      </c>
      <c r="B58" s="364" t="s">
        <v>431</v>
      </c>
      <c r="C58" s="348"/>
      <c r="D58" s="348"/>
      <c r="E58" s="560">
        <f t="shared" si="0"/>
        <v>0</v>
      </c>
    </row>
    <row r="59" spans="1:5" s="362" customFormat="1" ht="12" customHeight="1" x14ac:dyDescent="0.2">
      <c r="A59" s="14" t="s">
        <v>300</v>
      </c>
      <c r="B59" s="364" t="s">
        <v>298</v>
      </c>
      <c r="C59" s="348"/>
      <c r="D59" s="348"/>
      <c r="E59" s="560">
        <f t="shared" si="0"/>
        <v>0</v>
      </c>
    </row>
    <row r="60" spans="1:5" s="362" customFormat="1" ht="12" customHeight="1" thickBot="1" x14ac:dyDescent="0.25">
      <c r="A60" s="16" t="s">
        <v>301</v>
      </c>
      <c r="B60" s="266" t="s">
        <v>299</v>
      </c>
      <c r="C60" s="350"/>
      <c r="D60" s="350"/>
      <c r="E60" s="560">
        <f t="shared" si="0"/>
        <v>0</v>
      </c>
    </row>
    <row r="61" spans="1:5" s="362" customFormat="1" ht="12" customHeight="1" thickBot="1" x14ac:dyDescent="0.25">
      <c r="A61" s="20" t="s">
        <v>26</v>
      </c>
      <c r="B61" s="264" t="s">
        <v>302</v>
      </c>
      <c r="C61" s="347">
        <f>SUM(C62:C64)</f>
        <v>0</v>
      </c>
      <c r="D61" s="347">
        <f>SUM(D62:D64)</f>
        <v>145062310</v>
      </c>
      <c r="E61" s="249">
        <f>SUM(E62:E64)</f>
        <v>145062310</v>
      </c>
    </row>
    <row r="62" spans="1:5" s="362" customFormat="1" ht="12" customHeight="1" x14ac:dyDescent="0.2">
      <c r="A62" s="15" t="s">
        <v>180</v>
      </c>
      <c r="B62" s="363" t="s">
        <v>304</v>
      </c>
      <c r="C62" s="351"/>
      <c r="D62" s="351"/>
      <c r="E62" s="565">
        <f t="shared" si="0"/>
        <v>0</v>
      </c>
    </row>
    <row r="63" spans="1:5" s="362" customFormat="1" ht="12" customHeight="1" x14ac:dyDescent="0.2">
      <c r="A63" s="14" t="s">
        <v>181</v>
      </c>
      <c r="B63" s="364" t="s">
        <v>432</v>
      </c>
      <c r="C63" s="351"/>
      <c r="D63" s="351"/>
      <c r="E63" s="565">
        <f t="shared" si="0"/>
        <v>0</v>
      </c>
    </row>
    <row r="64" spans="1:5" s="362" customFormat="1" ht="12" customHeight="1" x14ac:dyDescent="0.2">
      <c r="A64" s="14" t="s">
        <v>230</v>
      </c>
      <c r="B64" s="364" t="s">
        <v>305</v>
      </c>
      <c r="C64" s="351"/>
      <c r="D64" s="351">
        <v>145062310</v>
      </c>
      <c r="E64" s="565">
        <f t="shared" si="0"/>
        <v>145062310</v>
      </c>
    </row>
    <row r="65" spans="1:5" s="362" customFormat="1" ht="12" customHeight="1" thickBot="1" x14ac:dyDescent="0.25">
      <c r="A65" s="16" t="s">
        <v>303</v>
      </c>
      <c r="B65" s="266" t="s">
        <v>306</v>
      </c>
      <c r="C65" s="351"/>
      <c r="D65" s="351">
        <v>145062310</v>
      </c>
      <c r="E65" s="565">
        <f t="shared" si="0"/>
        <v>145062310</v>
      </c>
    </row>
    <row r="66" spans="1:5" s="362" customFormat="1" ht="12" customHeight="1" thickBot="1" x14ac:dyDescent="0.25">
      <c r="A66" s="433" t="s">
        <v>479</v>
      </c>
      <c r="B66" s="21" t="s">
        <v>307</v>
      </c>
      <c r="C66" s="353">
        <f>+C9+C16+C23+C30+C38+C50+C56+C61</f>
        <v>304267987</v>
      </c>
      <c r="D66" s="353">
        <f>+D9+D16+D23+D30+D38+D50+D56+D61</f>
        <v>154390299</v>
      </c>
      <c r="E66" s="392">
        <f>+E9+E16+E23+E30+E38+E50+E56+E61</f>
        <v>458658286</v>
      </c>
    </row>
    <row r="67" spans="1:5" s="362" customFormat="1" ht="12" customHeight="1" thickBot="1" x14ac:dyDescent="0.25">
      <c r="A67" s="406" t="s">
        <v>308</v>
      </c>
      <c r="B67" s="264" t="s">
        <v>309</v>
      </c>
      <c r="C67" s="347">
        <f>SUM(C68:C70)</f>
        <v>0</v>
      </c>
      <c r="D67" s="347">
        <f>SUM(D68:D70)</f>
        <v>0</v>
      </c>
      <c r="E67" s="249">
        <f>SUM(E68:E70)</f>
        <v>0</v>
      </c>
    </row>
    <row r="68" spans="1:5" s="362" customFormat="1" ht="12" customHeight="1" x14ac:dyDescent="0.2">
      <c r="A68" s="15" t="s">
        <v>340</v>
      </c>
      <c r="B68" s="363" t="s">
        <v>310</v>
      </c>
      <c r="C68" s="351"/>
      <c r="D68" s="351"/>
      <c r="E68" s="565">
        <f t="shared" ref="E68:E89" si="1">C68+D68</f>
        <v>0</v>
      </c>
    </row>
    <row r="69" spans="1:5" s="362" customFormat="1" ht="12" customHeight="1" x14ac:dyDescent="0.2">
      <c r="A69" s="14" t="s">
        <v>349</v>
      </c>
      <c r="B69" s="364" t="s">
        <v>311</v>
      </c>
      <c r="C69" s="351"/>
      <c r="D69" s="566"/>
      <c r="E69" s="565">
        <f t="shared" si="1"/>
        <v>0</v>
      </c>
    </row>
    <row r="70" spans="1:5" s="362" customFormat="1" ht="12" customHeight="1" thickBot="1" x14ac:dyDescent="0.25">
      <c r="A70" s="16" t="s">
        <v>350</v>
      </c>
      <c r="B70" s="429" t="s">
        <v>464</v>
      </c>
      <c r="C70" s="351"/>
      <c r="D70" s="351"/>
      <c r="E70" s="565">
        <f t="shared" si="1"/>
        <v>0</v>
      </c>
    </row>
    <row r="71" spans="1:5" s="362" customFormat="1" ht="12" customHeight="1" thickBot="1" x14ac:dyDescent="0.25">
      <c r="A71" s="406" t="s">
        <v>313</v>
      </c>
      <c r="B71" s="264" t="s">
        <v>314</v>
      </c>
      <c r="C71" s="347">
        <f>SUM(C72:C75)</f>
        <v>0</v>
      </c>
      <c r="D71" s="347">
        <f>SUM(D72:D75)</f>
        <v>0</v>
      </c>
      <c r="E71" s="249">
        <f>SUM(E72:E75)</f>
        <v>0</v>
      </c>
    </row>
    <row r="72" spans="1:5" s="362" customFormat="1" ht="12" customHeight="1" x14ac:dyDescent="0.2">
      <c r="A72" s="15" t="s">
        <v>149</v>
      </c>
      <c r="B72" s="363" t="s">
        <v>315</v>
      </c>
      <c r="C72" s="351"/>
      <c r="D72" s="351"/>
      <c r="E72" s="565">
        <f t="shared" si="1"/>
        <v>0</v>
      </c>
    </row>
    <row r="73" spans="1:5" s="362" customFormat="1" ht="12" customHeight="1" x14ac:dyDescent="0.2">
      <c r="A73" s="14" t="s">
        <v>150</v>
      </c>
      <c r="B73" s="364" t="s">
        <v>316</v>
      </c>
      <c r="C73" s="351"/>
      <c r="D73" s="351"/>
      <c r="E73" s="565">
        <f t="shared" si="1"/>
        <v>0</v>
      </c>
    </row>
    <row r="74" spans="1:5" s="362" customFormat="1" ht="12" customHeight="1" x14ac:dyDescent="0.2">
      <c r="A74" s="14" t="s">
        <v>341</v>
      </c>
      <c r="B74" s="364" t="s">
        <v>317</v>
      </c>
      <c r="C74" s="351"/>
      <c r="D74" s="351"/>
      <c r="E74" s="565">
        <f t="shared" si="1"/>
        <v>0</v>
      </c>
    </row>
    <row r="75" spans="1:5" s="362" customFormat="1" ht="12" customHeight="1" thickBot="1" x14ac:dyDescent="0.25">
      <c r="A75" s="16" t="s">
        <v>342</v>
      </c>
      <c r="B75" s="266" t="s">
        <v>318</v>
      </c>
      <c r="C75" s="351"/>
      <c r="D75" s="351"/>
      <c r="E75" s="565">
        <f t="shared" si="1"/>
        <v>0</v>
      </c>
    </row>
    <row r="76" spans="1:5" s="362" customFormat="1" ht="12" customHeight="1" thickBot="1" x14ac:dyDescent="0.25">
      <c r="A76" s="406" t="s">
        <v>319</v>
      </c>
      <c r="B76" s="264" t="s">
        <v>320</v>
      </c>
      <c r="C76" s="347">
        <f>SUM(C77:C78)</f>
        <v>6375995</v>
      </c>
      <c r="D76" s="347">
        <f>SUM(D77:D78)</f>
        <v>30657300</v>
      </c>
      <c r="E76" s="249">
        <f>SUM(E77:E78)</f>
        <v>37033295</v>
      </c>
    </row>
    <row r="77" spans="1:5" s="362" customFormat="1" ht="12" customHeight="1" x14ac:dyDescent="0.2">
      <c r="A77" s="15" t="s">
        <v>343</v>
      </c>
      <c r="B77" s="363" t="s">
        <v>321</v>
      </c>
      <c r="C77" s="351">
        <v>6375995</v>
      </c>
      <c r="D77" s="351">
        <v>30657300</v>
      </c>
      <c r="E77" s="565">
        <f t="shared" si="1"/>
        <v>37033295</v>
      </c>
    </row>
    <row r="78" spans="1:5" s="362" customFormat="1" ht="12" customHeight="1" thickBot="1" x14ac:dyDescent="0.25">
      <c r="A78" s="16" t="s">
        <v>344</v>
      </c>
      <c r="B78" s="266" t="s">
        <v>322</v>
      </c>
      <c r="C78" s="351"/>
      <c r="D78" s="351"/>
      <c r="E78" s="565">
        <f t="shared" si="1"/>
        <v>0</v>
      </c>
    </row>
    <row r="79" spans="1:5" s="362" customFormat="1" ht="12" customHeight="1" thickBot="1" x14ac:dyDescent="0.25">
      <c r="A79" s="406" t="s">
        <v>323</v>
      </c>
      <c r="B79" s="264" t="s">
        <v>324</v>
      </c>
      <c r="C79" s="347">
        <f>SUM(C80:C82)</f>
        <v>186684305</v>
      </c>
      <c r="D79" s="347">
        <f>SUM(D80:D82)</f>
        <v>7607903</v>
      </c>
      <c r="E79" s="249">
        <f>SUM(E80:E82)</f>
        <v>194292208</v>
      </c>
    </row>
    <row r="80" spans="1:5" s="362" customFormat="1" ht="12" customHeight="1" x14ac:dyDescent="0.2">
      <c r="A80" s="15" t="s">
        <v>345</v>
      </c>
      <c r="B80" s="363" t="s">
        <v>325</v>
      </c>
      <c r="C80" s="351"/>
      <c r="D80" s="351">
        <v>7607903</v>
      </c>
      <c r="E80" s="565">
        <f t="shared" si="1"/>
        <v>7607903</v>
      </c>
    </row>
    <row r="81" spans="1:5" s="362" customFormat="1" ht="12" customHeight="1" x14ac:dyDescent="0.2">
      <c r="A81" s="14" t="s">
        <v>346</v>
      </c>
      <c r="B81" s="364" t="s">
        <v>326</v>
      </c>
      <c r="C81" s="351"/>
      <c r="D81" s="351"/>
      <c r="E81" s="565">
        <f t="shared" si="1"/>
        <v>0</v>
      </c>
    </row>
    <row r="82" spans="1:5" s="362" customFormat="1" ht="12" customHeight="1" thickBot="1" x14ac:dyDescent="0.25">
      <c r="A82" s="16" t="s">
        <v>347</v>
      </c>
      <c r="B82" s="266" t="s">
        <v>327</v>
      </c>
      <c r="C82" s="352">
        <v>186684305</v>
      </c>
      <c r="D82" s="587"/>
      <c r="E82" s="567">
        <f t="shared" si="1"/>
        <v>186684305</v>
      </c>
    </row>
    <row r="83" spans="1:5" s="362" customFormat="1" ht="12" customHeight="1" thickBot="1" x14ac:dyDescent="0.25">
      <c r="A83" s="406" t="s">
        <v>328</v>
      </c>
      <c r="B83" s="264" t="s">
        <v>348</v>
      </c>
      <c r="C83" s="347">
        <f>SUM(C84:C87)</f>
        <v>0</v>
      </c>
      <c r="D83" s="347">
        <f>SUM(D84:D87)</f>
        <v>0</v>
      </c>
      <c r="E83" s="249">
        <f>SUM(E84:E87)</f>
        <v>0</v>
      </c>
    </row>
    <row r="84" spans="1:5" s="362" customFormat="1" ht="12" customHeight="1" x14ac:dyDescent="0.2">
      <c r="A84" s="367" t="s">
        <v>329</v>
      </c>
      <c r="B84" s="363" t="s">
        <v>330</v>
      </c>
      <c r="C84" s="351"/>
      <c r="D84" s="351"/>
      <c r="E84" s="565">
        <f t="shared" si="1"/>
        <v>0</v>
      </c>
    </row>
    <row r="85" spans="1:5" s="362" customFormat="1" ht="12" customHeight="1" x14ac:dyDescent="0.2">
      <c r="A85" s="368" t="s">
        <v>331</v>
      </c>
      <c r="B85" s="364" t="s">
        <v>332</v>
      </c>
      <c r="C85" s="351"/>
      <c r="D85" s="351"/>
      <c r="E85" s="565">
        <f t="shared" si="1"/>
        <v>0</v>
      </c>
    </row>
    <row r="86" spans="1:5" s="362" customFormat="1" ht="12" customHeight="1" x14ac:dyDescent="0.2">
      <c r="A86" s="368" t="s">
        <v>333</v>
      </c>
      <c r="B86" s="364" t="s">
        <v>334</v>
      </c>
      <c r="C86" s="351"/>
      <c r="D86" s="351"/>
      <c r="E86" s="565">
        <f t="shared" si="1"/>
        <v>0</v>
      </c>
    </row>
    <row r="87" spans="1:5" s="362" customFormat="1" ht="12" customHeight="1" thickBot="1" x14ac:dyDescent="0.25">
      <c r="A87" s="369" t="s">
        <v>335</v>
      </c>
      <c r="B87" s="266" t="s">
        <v>336</v>
      </c>
      <c r="C87" s="351"/>
      <c r="D87" s="351"/>
      <c r="E87" s="565">
        <f t="shared" si="1"/>
        <v>0</v>
      </c>
    </row>
    <row r="88" spans="1:5" s="362" customFormat="1" ht="12" customHeight="1" thickBot="1" x14ac:dyDescent="0.25">
      <c r="A88" s="406" t="s">
        <v>337</v>
      </c>
      <c r="B88" s="264" t="s">
        <v>478</v>
      </c>
      <c r="C88" s="408"/>
      <c r="D88" s="408"/>
      <c r="E88" s="249">
        <f t="shared" si="1"/>
        <v>0</v>
      </c>
    </row>
    <row r="89" spans="1:5" s="362" customFormat="1" ht="13.5" customHeight="1" thickBot="1" x14ac:dyDescent="0.25">
      <c r="A89" s="406" t="s">
        <v>339</v>
      </c>
      <c r="B89" s="264" t="s">
        <v>338</v>
      </c>
      <c r="C89" s="408"/>
      <c r="D89" s="408"/>
      <c r="E89" s="249">
        <f t="shared" si="1"/>
        <v>0</v>
      </c>
    </row>
    <row r="90" spans="1:5" s="362" customFormat="1" ht="15.75" customHeight="1" thickBot="1" x14ac:dyDescent="0.25">
      <c r="A90" s="406" t="s">
        <v>351</v>
      </c>
      <c r="B90" s="370" t="s">
        <v>481</v>
      </c>
      <c r="C90" s="353">
        <f>+C67+C71+C76+C79+C83+C89+C88</f>
        <v>193060300</v>
      </c>
      <c r="D90" s="353">
        <f>+D67+D71+D76+D79+D83+D89+D88</f>
        <v>38265203</v>
      </c>
      <c r="E90" s="392">
        <f>+E67+E71+E76+E79+E83+E89+E88</f>
        <v>231325503</v>
      </c>
    </row>
    <row r="91" spans="1:5" s="362" customFormat="1" ht="25.5" customHeight="1" thickBot="1" x14ac:dyDescent="0.25">
      <c r="A91" s="407" t="s">
        <v>480</v>
      </c>
      <c r="B91" s="371" t="s">
        <v>482</v>
      </c>
      <c r="C91" s="353">
        <f>+C66+C90</f>
        <v>497328287</v>
      </c>
      <c r="D91" s="353">
        <f>+D66+D90</f>
        <v>192655502</v>
      </c>
      <c r="E91" s="392">
        <f>+E66+E90</f>
        <v>689983789</v>
      </c>
    </row>
    <row r="92" spans="1:5" s="362" customFormat="1" ht="83.25" customHeight="1" x14ac:dyDescent="0.2">
      <c r="A92" s="5"/>
      <c r="B92" s="6"/>
      <c r="C92" s="274"/>
    </row>
    <row r="93" spans="1:5" ht="16.5" customHeight="1" x14ac:dyDescent="0.25">
      <c r="A93" s="708" t="s">
        <v>48</v>
      </c>
      <c r="B93" s="708"/>
      <c r="C93" s="708"/>
      <c r="D93" s="708"/>
      <c r="E93" s="708"/>
    </row>
    <row r="94" spans="1:5" s="372" customFormat="1" ht="16.5" customHeight="1" thickBot="1" x14ac:dyDescent="0.3">
      <c r="A94" s="709" t="s">
        <v>153</v>
      </c>
      <c r="B94" s="709"/>
      <c r="C94" s="124"/>
      <c r="E94" s="124" t="str">
        <f>E5</f>
        <v>Forintban!</v>
      </c>
    </row>
    <row r="95" spans="1:5" x14ac:dyDescent="0.25">
      <c r="A95" s="710" t="s">
        <v>69</v>
      </c>
      <c r="B95" s="712" t="s">
        <v>654</v>
      </c>
      <c r="C95" s="714" t="str">
        <f>+CONCATENATE(LEFT([1]ÖSSZEFÜGGÉSEK!A6,4),". évi")</f>
        <v>2017. évi</v>
      </c>
      <c r="D95" s="715"/>
      <c r="E95" s="716"/>
    </row>
    <row r="96" spans="1:5" ht="24.75" thickBot="1" x14ac:dyDescent="0.3">
      <c r="A96" s="711"/>
      <c r="B96" s="713"/>
      <c r="C96" s="554" t="s">
        <v>651</v>
      </c>
      <c r="D96" s="555" t="s">
        <v>655</v>
      </c>
      <c r="E96" s="556" t="str">
        <f>+CONCATENATE(LEFT([1]ÖSSZEFÜGGÉSEK!A6,4),". VII. 25.",CHAR(10),"Módosítás utáni")</f>
        <v>2017. VII. 25.
Módosítás utáni</v>
      </c>
    </row>
    <row r="97" spans="1:5" s="361" customFormat="1" ht="12" customHeight="1" thickBot="1" x14ac:dyDescent="0.25">
      <c r="A97" s="32" t="s">
        <v>496</v>
      </c>
      <c r="B97" s="33" t="s">
        <v>497</v>
      </c>
      <c r="C97" s="33" t="s">
        <v>498</v>
      </c>
      <c r="D97" s="33" t="s">
        <v>500</v>
      </c>
      <c r="E97" s="557" t="s">
        <v>653</v>
      </c>
    </row>
    <row r="98" spans="1:5" ht="12" customHeight="1" thickBot="1" x14ac:dyDescent="0.3">
      <c r="A98" s="20" t="s">
        <v>19</v>
      </c>
      <c r="B98" s="27" t="s">
        <v>440</v>
      </c>
      <c r="C98" s="347">
        <f>C99+C100+C101+C102+C103+C116</f>
        <v>471743695</v>
      </c>
      <c r="D98" s="347">
        <f>D99+D100+D101+D102+D103+D116</f>
        <v>-183106906</v>
      </c>
      <c r="E98" s="249">
        <f>E99+E100+E101+E102+E103+E116</f>
        <v>288636789</v>
      </c>
    </row>
    <row r="99" spans="1:5" ht="12" customHeight="1" x14ac:dyDescent="0.25">
      <c r="A99" s="17" t="s">
        <v>98</v>
      </c>
      <c r="B99" s="10" t="s">
        <v>50</v>
      </c>
      <c r="C99" s="442">
        <v>136007878</v>
      </c>
      <c r="D99" s="442">
        <v>2220192</v>
      </c>
      <c r="E99" s="584">
        <f t="shared" ref="E99:E132" si="2">C99+D99</f>
        <v>138228070</v>
      </c>
    </row>
    <row r="100" spans="1:5" ht="12" customHeight="1" x14ac:dyDescent="0.25">
      <c r="A100" s="14" t="s">
        <v>99</v>
      </c>
      <c r="B100" s="8" t="s">
        <v>182</v>
      </c>
      <c r="C100" s="348">
        <v>27835053</v>
      </c>
      <c r="D100" s="348">
        <v>427622</v>
      </c>
      <c r="E100" s="558">
        <f t="shared" si="2"/>
        <v>28262675</v>
      </c>
    </row>
    <row r="101" spans="1:5" ht="12" customHeight="1" x14ac:dyDescent="0.25">
      <c r="A101" s="14" t="s">
        <v>100</v>
      </c>
      <c r="B101" s="8" t="s">
        <v>140</v>
      </c>
      <c r="C101" s="348">
        <v>77880412</v>
      </c>
      <c r="D101" s="348">
        <v>2329585</v>
      </c>
      <c r="E101" s="558">
        <f t="shared" si="2"/>
        <v>80209997</v>
      </c>
    </row>
    <row r="102" spans="1:5" ht="12" customHeight="1" x14ac:dyDescent="0.25">
      <c r="A102" s="14" t="s">
        <v>101</v>
      </c>
      <c r="B102" s="11" t="s">
        <v>183</v>
      </c>
      <c r="C102" s="348">
        <v>9500000</v>
      </c>
      <c r="D102" s="348"/>
      <c r="E102" s="558">
        <f t="shared" si="2"/>
        <v>9500000</v>
      </c>
    </row>
    <row r="103" spans="1:5" ht="12" customHeight="1" x14ac:dyDescent="0.25">
      <c r="A103" s="14" t="s">
        <v>112</v>
      </c>
      <c r="B103" s="19" t="s">
        <v>184</v>
      </c>
      <c r="C103" s="272">
        <v>22636047</v>
      </c>
      <c r="D103" s="348">
        <v>3800000</v>
      </c>
      <c r="E103" s="558">
        <f t="shared" si="2"/>
        <v>26436047</v>
      </c>
    </row>
    <row r="104" spans="1:5" ht="12" customHeight="1" x14ac:dyDescent="0.25">
      <c r="A104" s="14" t="s">
        <v>102</v>
      </c>
      <c r="B104" s="8" t="s">
        <v>445</v>
      </c>
      <c r="C104" s="272"/>
      <c r="D104" s="348"/>
      <c r="E104" s="558">
        <f t="shared" si="2"/>
        <v>0</v>
      </c>
    </row>
    <row r="105" spans="1:5" ht="12" customHeight="1" x14ac:dyDescent="0.25">
      <c r="A105" s="14" t="s">
        <v>103</v>
      </c>
      <c r="B105" s="129" t="s">
        <v>444</v>
      </c>
      <c r="C105" s="272"/>
      <c r="D105" s="348"/>
      <c r="E105" s="558">
        <f t="shared" si="2"/>
        <v>0</v>
      </c>
    </row>
    <row r="106" spans="1:5" ht="12" customHeight="1" x14ac:dyDescent="0.25">
      <c r="A106" s="14" t="s">
        <v>113</v>
      </c>
      <c r="B106" s="129" t="s">
        <v>443</v>
      </c>
      <c r="C106" s="272"/>
      <c r="D106" s="348"/>
      <c r="E106" s="558">
        <f t="shared" si="2"/>
        <v>0</v>
      </c>
    </row>
    <row r="107" spans="1:5" ht="12" customHeight="1" x14ac:dyDescent="0.25">
      <c r="A107" s="14" t="s">
        <v>114</v>
      </c>
      <c r="B107" s="127" t="s">
        <v>354</v>
      </c>
      <c r="C107" s="272"/>
      <c r="D107" s="348"/>
      <c r="E107" s="558">
        <f t="shared" si="2"/>
        <v>0</v>
      </c>
    </row>
    <row r="108" spans="1:5" ht="12" customHeight="1" x14ac:dyDescent="0.25">
      <c r="A108" s="14" t="s">
        <v>115</v>
      </c>
      <c r="B108" s="128" t="s">
        <v>355</v>
      </c>
      <c r="C108" s="272"/>
      <c r="D108" s="348"/>
      <c r="E108" s="558">
        <f t="shared" si="2"/>
        <v>0</v>
      </c>
    </row>
    <row r="109" spans="1:5" ht="12" customHeight="1" x14ac:dyDescent="0.25">
      <c r="A109" s="14" t="s">
        <v>116</v>
      </c>
      <c r="B109" s="128" t="s">
        <v>356</v>
      </c>
      <c r="C109" s="272"/>
      <c r="D109" s="348"/>
      <c r="E109" s="558">
        <f t="shared" si="2"/>
        <v>0</v>
      </c>
    </row>
    <row r="110" spans="1:5" ht="12" customHeight="1" x14ac:dyDescent="0.25">
      <c r="A110" s="14" t="s">
        <v>118</v>
      </c>
      <c r="B110" s="127" t="s">
        <v>357</v>
      </c>
      <c r="C110" s="272"/>
      <c r="D110" s="348"/>
      <c r="E110" s="558">
        <f t="shared" si="2"/>
        <v>0</v>
      </c>
    </row>
    <row r="111" spans="1:5" ht="12" customHeight="1" x14ac:dyDescent="0.25">
      <c r="A111" s="14" t="s">
        <v>185</v>
      </c>
      <c r="B111" s="127" t="s">
        <v>358</v>
      </c>
      <c r="C111" s="272"/>
      <c r="D111" s="348"/>
      <c r="E111" s="558">
        <f t="shared" si="2"/>
        <v>0</v>
      </c>
    </row>
    <row r="112" spans="1:5" ht="12" customHeight="1" x14ac:dyDescent="0.25">
      <c r="A112" s="14" t="s">
        <v>352</v>
      </c>
      <c r="B112" s="128" t="s">
        <v>359</v>
      </c>
      <c r="C112" s="272"/>
      <c r="D112" s="348"/>
      <c r="E112" s="558">
        <f t="shared" si="2"/>
        <v>0</v>
      </c>
    </row>
    <row r="113" spans="1:5" ht="12" customHeight="1" x14ac:dyDescent="0.25">
      <c r="A113" s="13" t="s">
        <v>353</v>
      </c>
      <c r="B113" s="129" t="s">
        <v>360</v>
      </c>
      <c r="C113" s="272"/>
      <c r="D113" s="348"/>
      <c r="E113" s="558">
        <f t="shared" si="2"/>
        <v>0</v>
      </c>
    </row>
    <row r="114" spans="1:5" ht="12" customHeight="1" x14ac:dyDescent="0.25">
      <c r="A114" s="14" t="s">
        <v>441</v>
      </c>
      <c r="B114" s="129" t="s">
        <v>361</v>
      </c>
      <c r="C114" s="272"/>
      <c r="D114" s="348"/>
      <c r="E114" s="558">
        <f t="shared" si="2"/>
        <v>0</v>
      </c>
    </row>
    <row r="115" spans="1:5" ht="12" customHeight="1" x14ac:dyDescent="0.25">
      <c r="A115" s="16" t="s">
        <v>442</v>
      </c>
      <c r="B115" s="129" t="s">
        <v>362</v>
      </c>
      <c r="C115" s="272">
        <v>22636047</v>
      </c>
      <c r="D115" s="348">
        <v>3800000</v>
      </c>
      <c r="E115" s="558">
        <f t="shared" si="2"/>
        <v>26436047</v>
      </c>
    </row>
    <row r="116" spans="1:5" ht="12" customHeight="1" x14ac:dyDescent="0.25">
      <c r="A116" s="14" t="s">
        <v>446</v>
      </c>
      <c r="B116" s="11" t="s">
        <v>51</v>
      </c>
      <c r="C116" s="270">
        <f>SUM(C117:C118)</f>
        <v>197884305</v>
      </c>
      <c r="D116" s="348">
        <f>SUM(D117:D118)</f>
        <v>-191884305</v>
      </c>
      <c r="E116" s="558">
        <f t="shared" si="2"/>
        <v>6000000</v>
      </c>
    </row>
    <row r="117" spans="1:5" ht="12" customHeight="1" x14ac:dyDescent="0.25">
      <c r="A117" s="14" t="s">
        <v>447</v>
      </c>
      <c r="B117" s="8" t="s">
        <v>449</v>
      </c>
      <c r="C117" s="270">
        <v>10000000</v>
      </c>
      <c r="D117" s="348">
        <v>-4000000</v>
      </c>
      <c r="E117" s="558">
        <f t="shared" si="2"/>
        <v>6000000</v>
      </c>
    </row>
    <row r="118" spans="1:5" ht="12" customHeight="1" thickBot="1" x14ac:dyDescent="0.3">
      <c r="A118" s="18" t="s">
        <v>448</v>
      </c>
      <c r="B118" s="432" t="s">
        <v>450</v>
      </c>
      <c r="C118" s="275">
        <v>187884305</v>
      </c>
      <c r="D118" s="443">
        <v>-187884305</v>
      </c>
      <c r="E118" s="588">
        <f t="shared" si="2"/>
        <v>0</v>
      </c>
    </row>
    <row r="119" spans="1:5" ht="12" customHeight="1" thickBot="1" x14ac:dyDescent="0.3">
      <c r="A119" s="20" t="s">
        <v>20</v>
      </c>
      <c r="B119" s="27" t="s">
        <v>363</v>
      </c>
      <c r="C119" s="347">
        <f>+C120+C122+C124</f>
        <v>25584592</v>
      </c>
      <c r="D119" s="347">
        <f>+D120+D122+D124</f>
        <v>368154505</v>
      </c>
      <c r="E119" s="249">
        <f>+E120+E122+E124</f>
        <v>393739097</v>
      </c>
    </row>
    <row r="120" spans="1:5" ht="12" customHeight="1" x14ac:dyDescent="0.25">
      <c r="A120" s="15" t="s">
        <v>104</v>
      </c>
      <c r="B120" s="9" t="s">
        <v>229</v>
      </c>
      <c r="C120" s="349">
        <v>3989896</v>
      </c>
      <c r="D120" s="349">
        <v>128606102</v>
      </c>
      <c r="E120" s="560">
        <f t="shared" si="2"/>
        <v>132595998</v>
      </c>
    </row>
    <row r="121" spans="1:5" ht="12" customHeight="1" x14ac:dyDescent="0.25">
      <c r="A121" s="15" t="s">
        <v>105</v>
      </c>
      <c r="B121" s="12" t="s">
        <v>367</v>
      </c>
      <c r="C121" s="348"/>
      <c r="D121" s="348">
        <v>4000000</v>
      </c>
      <c r="E121" s="560">
        <f t="shared" si="2"/>
        <v>4000000</v>
      </c>
    </row>
    <row r="122" spans="1:5" ht="12" customHeight="1" x14ac:dyDescent="0.25">
      <c r="A122" s="15" t="s">
        <v>106</v>
      </c>
      <c r="B122" s="12" t="s">
        <v>186</v>
      </c>
      <c r="C122" s="270">
        <v>21594696</v>
      </c>
      <c r="D122" s="348">
        <v>22285887</v>
      </c>
      <c r="E122" s="573">
        <f t="shared" si="2"/>
        <v>43880583</v>
      </c>
    </row>
    <row r="123" spans="1:5" ht="12" customHeight="1" x14ac:dyDescent="0.25">
      <c r="A123" s="15" t="s">
        <v>107</v>
      </c>
      <c r="B123" s="12" t="s">
        <v>368</v>
      </c>
      <c r="C123" s="348"/>
      <c r="D123" s="348"/>
      <c r="E123" s="573">
        <f t="shared" si="2"/>
        <v>0</v>
      </c>
    </row>
    <row r="124" spans="1:5" ht="12" customHeight="1" x14ac:dyDescent="0.25">
      <c r="A124" s="15" t="s">
        <v>108</v>
      </c>
      <c r="B124" s="266" t="s">
        <v>231</v>
      </c>
      <c r="C124" s="348"/>
      <c r="D124" s="348">
        <v>217262516</v>
      </c>
      <c r="E124" s="573">
        <f t="shared" si="2"/>
        <v>217262516</v>
      </c>
    </row>
    <row r="125" spans="1:5" ht="12" customHeight="1" x14ac:dyDescent="0.25">
      <c r="A125" s="15" t="s">
        <v>117</v>
      </c>
      <c r="B125" s="265" t="s">
        <v>433</v>
      </c>
      <c r="C125" s="348"/>
      <c r="D125" s="561"/>
      <c r="E125" s="573">
        <f t="shared" si="2"/>
        <v>0</v>
      </c>
    </row>
    <row r="126" spans="1:5" ht="12" customHeight="1" x14ac:dyDescent="0.25">
      <c r="A126" s="15" t="s">
        <v>119</v>
      </c>
      <c r="B126" s="359" t="s">
        <v>373</v>
      </c>
      <c r="C126" s="348"/>
      <c r="D126" s="561"/>
      <c r="E126" s="573">
        <f t="shared" si="2"/>
        <v>0</v>
      </c>
    </row>
    <row r="127" spans="1:5" ht="22.5" x14ac:dyDescent="0.25">
      <c r="A127" s="15" t="s">
        <v>187</v>
      </c>
      <c r="B127" s="128" t="s">
        <v>356</v>
      </c>
      <c r="C127" s="348"/>
      <c r="D127" s="561"/>
      <c r="E127" s="573">
        <f t="shared" si="2"/>
        <v>0</v>
      </c>
    </row>
    <row r="128" spans="1:5" ht="12" customHeight="1" x14ac:dyDescent="0.25">
      <c r="A128" s="15" t="s">
        <v>188</v>
      </c>
      <c r="B128" s="128" t="s">
        <v>372</v>
      </c>
      <c r="C128" s="348"/>
      <c r="D128" s="561"/>
      <c r="E128" s="573">
        <f t="shared" si="2"/>
        <v>0</v>
      </c>
    </row>
    <row r="129" spans="1:5" ht="12" customHeight="1" x14ac:dyDescent="0.25">
      <c r="A129" s="15" t="s">
        <v>189</v>
      </c>
      <c r="B129" s="128" t="s">
        <v>371</v>
      </c>
      <c r="C129" s="348"/>
      <c r="D129" s="561"/>
      <c r="E129" s="573">
        <f t="shared" si="2"/>
        <v>0</v>
      </c>
    </row>
    <row r="130" spans="1:5" ht="12" customHeight="1" x14ac:dyDescent="0.25">
      <c r="A130" s="15" t="s">
        <v>364</v>
      </c>
      <c r="B130" s="128" t="s">
        <v>359</v>
      </c>
      <c r="C130" s="348"/>
      <c r="D130" s="561"/>
      <c r="E130" s="573">
        <f t="shared" si="2"/>
        <v>0</v>
      </c>
    </row>
    <row r="131" spans="1:5" ht="12" customHeight="1" x14ac:dyDescent="0.25">
      <c r="A131" s="15" t="s">
        <v>365</v>
      </c>
      <c r="B131" s="128" t="s">
        <v>370</v>
      </c>
      <c r="C131" s="348"/>
      <c r="D131" s="561"/>
      <c r="E131" s="573">
        <f t="shared" si="2"/>
        <v>0</v>
      </c>
    </row>
    <row r="132" spans="1:5" ht="23.25" thickBot="1" x14ac:dyDescent="0.3">
      <c r="A132" s="13" t="s">
        <v>366</v>
      </c>
      <c r="B132" s="128" t="s">
        <v>369</v>
      </c>
      <c r="C132" s="350"/>
      <c r="D132" s="563"/>
      <c r="E132" s="574">
        <f t="shared" si="2"/>
        <v>0</v>
      </c>
    </row>
    <row r="133" spans="1:5" ht="12" customHeight="1" thickBot="1" x14ac:dyDescent="0.3">
      <c r="A133" s="20" t="s">
        <v>21</v>
      </c>
      <c r="B133" s="115" t="s">
        <v>451</v>
      </c>
      <c r="C133" s="347">
        <f>+C98+C119</f>
        <v>497328287</v>
      </c>
      <c r="D133" s="575">
        <f>+D98+D119</f>
        <v>185047599</v>
      </c>
      <c r="E133" s="249">
        <f>+E98+E119</f>
        <v>682375886</v>
      </c>
    </row>
    <row r="134" spans="1:5" ht="12" customHeight="1" thickBot="1" x14ac:dyDescent="0.3">
      <c r="A134" s="20" t="s">
        <v>22</v>
      </c>
      <c r="B134" s="115" t="s">
        <v>656</v>
      </c>
      <c r="C134" s="347">
        <f>+C135+C136+C137</f>
        <v>0</v>
      </c>
      <c r="D134" s="575">
        <f>+D135+D136+D137</f>
        <v>0</v>
      </c>
      <c r="E134" s="249">
        <f>+E135+E136+E137</f>
        <v>0</v>
      </c>
    </row>
    <row r="135" spans="1:5" ht="12" customHeight="1" x14ac:dyDescent="0.25">
      <c r="A135" s="15" t="s">
        <v>268</v>
      </c>
      <c r="B135" s="12" t="s">
        <v>459</v>
      </c>
      <c r="C135" s="348"/>
      <c r="D135" s="561"/>
      <c r="E135" s="573">
        <f t="shared" ref="E135:E157" si="3">C135+D135</f>
        <v>0</v>
      </c>
    </row>
    <row r="136" spans="1:5" ht="12" customHeight="1" x14ac:dyDescent="0.25">
      <c r="A136" s="15" t="s">
        <v>269</v>
      </c>
      <c r="B136" s="12" t="s">
        <v>460</v>
      </c>
      <c r="C136" s="348"/>
      <c r="D136" s="561"/>
      <c r="E136" s="573">
        <f t="shared" si="3"/>
        <v>0</v>
      </c>
    </row>
    <row r="137" spans="1:5" ht="12" customHeight="1" thickBot="1" x14ac:dyDescent="0.3">
      <c r="A137" s="13" t="s">
        <v>270</v>
      </c>
      <c r="B137" s="12" t="s">
        <v>461</v>
      </c>
      <c r="C137" s="348"/>
      <c r="D137" s="561"/>
      <c r="E137" s="573">
        <f t="shared" si="3"/>
        <v>0</v>
      </c>
    </row>
    <row r="138" spans="1:5" ht="12" customHeight="1" thickBot="1" x14ac:dyDescent="0.3">
      <c r="A138" s="20" t="s">
        <v>23</v>
      </c>
      <c r="B138" s="115" t="s">
        <v>453</v>
      </c>
      <c r="C138" s="347">
        <f>SUM(C139:C144)</f>
        <v>0</v>
      </c>
      <c r="D138" s="575">
        <f>SUM(D139:D144)</f>
        <v>0</v>
      </c>
      <c r="E138" s="249">
        <f>SUM(E139:E144)</f>
        <v>0</v>
      </c>
    </row>
    <row r="139" spans="1:5" ht="12" customHeight="1" x14ac:dyDescent="0.25">
      <c r="A139" s="15" t="s">
        <v>91</v>
      </c>
      <c r="B139" s="9" t="s">
        <v>462</v>
      </c>
      <c r="C139" s="348"/>
      <c r="D139" s="561"/>
      <c r="E139" s="573">
        <f t="shared" si="3"/>
        <v>0</v>
      </c>
    </row>
    <row r="140" spans="1:5" ht="12" customHeight="1" x14ac:dyDescent="0.25">
      <c r="A140" s="15" t="s">
        <v>92</v>
      </c>
      <c r="B140" s="9" t="s">
        <v>454</v>
      </c>
      <c r="C140" s="348"/>
      <c r="D140" s="561"/>
      <c r="E140" s="573">
        <f t="shared" si="3"/>
        <v>0</v>
      </c>
    </row>
    <row r="141" spans="1:5" ht="12" customHeight="1" x14ac:dyDescent="0.25">
      <c r="A141" s="15" t="s">
        <v>93</v>
      </c>
      <c r="B141" s="9" t="s">
        <v>455</v>
      </c>
      <c r="C141" s="348"/>
      <c r="D141" s="561"/>
      <c r="E141" s="573">
        <f t="shared" si="3"/>
        <v>0</v>
      </c>
    </row>
    <row r="142" spans="1:5" ht="12" customHeight="1" x14ac:dyDescent="0.25">
      <c r="A142" s="15" t="s">
        <v>174</v>
      </c>
      <c r="B142" s="9" t="s">
        <v>456</v>
      </c>
      <c r="C142" s="348"/>
      <c r="D142" s="561"/>
      <c r="E142" s="573">
        <f t="shared" si="3"/>
        <v>0</v>
      </c>
    </row>
    <row r="143" spans="1:5" ht="12" customHeight="1" x14ac:dyDescent="0.25">
      <c r="A143" s="15" t="s">
        <v>175</v>
      </c>
      <c r="B143" s="9" t="s">
        <v>457</v>
      </c>
      <c r="C143" s="348"/>
      <c r="D143" s="561"/>
      <c r="E143" s="573">
        <f t="shared" si="3"/>
        <v>0</v>
      </c>
    </row>
    <row r="144" spans="1:5" ht="12" customHeight="1" thickBot="1" x14ac:dyDescent="0.3">
      <c r="A144" s="13" t="s">
        <v>176</v>
      </c>
      <c r="B144" s="9" t="s">
        <v>458</v>
      </c>
      <c r="C144" s="348"/>
      <c r="D144" s="561"/>
      <c r="E144" s="573">
        <f t="shared" si="3"/>
        <v>0</v>
      </c>
    </row>
    <row r="145" spans="1:9" ht="12" customHeight="1" thickBot="1" x14ac:dyDescent="0.3">
      <c r="A145" s="20" t="s">
        <v>24</v>
      </c>
      <c r="B145" s="115" t="s">
        <v>466</v>
      </c>
      <c r="C145" s="353">
        <f>+C146+C147+C148+C149</f>
        <v>0</v>
      </c>
      <c r="D145" s="576">
        <f>+D146+D147+D148+D149</f>
        <v>7607903</v>
      </c>
      <c r="E145" s="392">
        <f>+E146+E147+E148+E149</f>
        <v>7607903</v>
      </c>
    </row>
    <row r="146" spans="1:9" ht="12" customHeight="1" x14ac:dyDescent="0.25">
      <c r="A146" s="15" t="s">
        <v>94</v>
      </c>
      <c r="B146" s="9" t="s">
        <v>374</v>
      </c>
      <c r="C146" s="348"/>
      <c r="D146" s="561"/>
      <c r="E146" s="573">
        <f t="shared" si="3"/>
        <v>0</v>
      </c>
    </row>
    <row r="147" spans="1:9" ht="12" customHeight="1" x14ac:dyDescent="0.25">
      <c r="A147" s="15" t="s">
        <v>95</v>
      </c>
      <c r="B147" s="9" t="s">
        <v>375</v>
      </c>
      <c r="C147" s="348"/>
      <c r="D147" s="561">
        <v>7607903</v>
      </c>
      <c r="E147" s="573">
        <f t="shared" si="3"/>
        <v>7607903</v>
      </c>
    </row>
    <row r="148" spans="1:9" ht="12" customHeight="1" x14ac:dyDescent="0.25">
      <c r="A148" s="15" t="s">
        <v>288</v>
      </c>
      <c r="B148" s="9" t="s">
        <v>467</v>
      </c>
      <c r="C148" s="348"/>
      <c r="D148" s="561"/>
      <c r="E148" s="573">
        <f t="shared" si="3"/>
        <v>0</v>
      </c>
    </row>
    <row r="149" spans="1:9" ht="12" customHeight="1" thickBot="1" x14ac:dyDescent="0.3">
      <c r="A149" s="13" t="s">
        <v>289</v>
      </c>
      <c r="B149" s="7" t="s">
        <v>394</v>
      </c>
      <c r="C149" s="348"/>
      <c r="D149" s="561"/>
      <c r="E149" s="573">
        <f t="shared" si="3"/>
        <v>0</v>
      </c>
    </row>
    <row r="150" spans="1:9" ht="12" customHeight="1" thickBot="1" x14ac:dyDescent="0.3">
      <c r="A150" s="20" t="s">
        <v>25</v>
      </c>
      <c r="B150" s="115" t="s">
        <v>468</v>
      </c>
      <c r="C150" s="445">
        <f>SUM(C151:C155)</f>
        <v>0</v>
      </c>
      <c r="D150" s="577">
        <f>SUM(D151:D155)</f>
        <v>0</v>
      </c>
      <c r="E150" s="439">
        <f>SUM(E151:E155)</f>
        <v>0</v>
      </c>
    </row>
    <row r="151" spans="1:9" ht="12" customHeight="1" x14ac:dyDescent="0.25">
      <c r="A151" s="15" t="s">
        <v>96</v>
      </c>
      <c r="B151" s="9" t="s">
        <v>463</v>
      </c>
      <c r="C151" s="348"/>
      <c r="D151" s="561"/>
      <c r="E151" s="573">
        <f t="shared" si="3"/>
        <v>0</v>
      </c>
    </row>
    <row r="152" spans="1:9" ht="12" customHeight="1" x14ac:dyDescent="0.25">
      <c r="A152" s="15" t="s">
        <v>97</v>
      </c>
      <c r="B152" s="9" t="s">
        <v>470</v>
      </c>
      <c r="C152" s="348"/>
      <c r="D152" s="561"/>
      <c r="E152" s="573">
        <f t="shared" si="3"/>
        <v>0</v>
      </c>
    </row>
    <row r="153" spans="1:9" ht="12" customHeight="1" x14ac:dyDescent="0.25">
      <c r="A153" s="15" t="s">
        <v>300</v>
      </c>
      <c r="B153" s="9" t="s">
        <v>465</v>
      </c>
      <c r="C153" s="348"/>
      <c r="D153" s="561"/>
      <c r="E153" s="573">
        <f t="shared" si="3"/>
        <v>0</v>
      </c>
    </row>
    <row r="154" spans="1:9" ht="12" customHeight="1" x14ac:dyDescent="0.25">
      <c r="A154" s="15" t="s">
        <v>301</v>
      </c>
      <c r="B154" s="9" t="s">
        <v>471</v>
      </c>
      <c r="C154" s="348"/>
      <c r="D154" s="561"/>
      <c r="E154" s="573">
        <f t="shared" si="3"/>
        <v>0</v>
      </c>
    </row>
    <row r="155" spans="1:9" ht="12" customHeight="1" thickBot="1" x14ac:dyDescent="0.3">
      <c r="A155" s="15" t="s">
        <v>469</v>
      </c>
      <c r="B155" s="9" t="s">
        <v>472</v>
      </c>
      <c r="C155" s="348"/>
      <c r="D155" s="561"/>
      <c r="E155" s="574">
        <f t="shared" si="3"/>
        <v>0</v>
      </c>
    </row>
    <row r="156" spans="1:9" ht="12" customHeight="1" thickBot="1" x14ac:dyDescent="0.3">
      <c r="A156" s="20" t="s">
        <v>26</v>
      </c>
      <c r="B156" s="115" t="s">
        <v>473</v>
      </c>
      <c r="C156" s="446"/>
      <c r="D156" s="578"/>
      <c r="E156" s="579">
        <f t="shared" si="3"/>
        <v>0</v>
      </c>
    </row>
    <row r="157" spans="1:9" ht="12" customHeight="1" thickBot="1" x14ac:dyDescent="0.3">
      <c r="A157" s="20" t="s">
        <v>27</v>
      </c>
      <c r="B157" s="115" t="s">
        <v>474</v>
      </c>
      <c r="C157" s="446"/>
      <c r="D157" s="578"/>
      <c r="E157" s="560">
        <f t="shared" si="3"/>
        <v>0</v>
      </c>
    </row>
    <row r="158" spans="1:9" ht="15" customHeight="1" thickBot="1" x14ac:dyDescent="0.3">
      <c r="A158" s="20" t="s">
        <v>28</v>
      </c>
      <c r="B158" s="115" t="s">
        <v>476</v>
      </c>
      <c r="C158" s="447">
        <f>+C134+C138+C145+C150+C156+C157</f>
        <v>0</v>
      </c>
      <c r="D158" s="580">
        <f>+D134+D138+D145+D150+D156+D157</f>
        <v>7607903</v>
      </c>
      <c r="E158" s="441">
        <f>+E134+E138+E145+E150+E156+E157</f>
        <v>7607903</v>
      </c>
      <c r="F158" s="373"/>
      <c r="G158" s="374"/>
      <c r="H158" s="374"/>
      <c r="I158" s="374"/>
    </row>
    <row r="159" spans="1:9" s="362" customFormat="1" ht="12.95" customHeight="1" thickBot="1" x14ac:dyDescent="0.25">
      <c r="A159" s="267" t="s">
        <v>29</v>
      </c>
      <c r="B159" s="332" t="s">
        <v>475</v>
      </c>
      <c r="C159" s="447">
        <f>+C133+C158</f>
        <v>497328287</v>
      </c>
      <c r="D159" s="580">
        <f>+D133+D158</f>
        <v>192655502</v>
      </c>
      <c r="E159" s="441">
        <f>+E133+E158</f>
        <v>689983789</v>
      </c>
    </row>
    <row r="160" spans="1:9" ht="5.25" customHeight="1" x14ac:dyDescent="0.25"/>
    <row r="161" spans="1:5" x14ac:dyDescent="0.25">
      <c r="A161" s="717" t="s">
        <v>376</v>
      </c>
      <c r="B161" s="717"/>
      <c r="C161" s="717"/>
      <c r="D161" s="717"/>
      <c r="E161" s="717"/>
    </row>
    <row r="162" spans="1:5" ht="15" customHeight="1" thickBot="1" x14ac:dyDescent="0.3">
      <c r="A162" s="707" t="s">
        <v>154</v>
      </c>
      <c r="B162" s="707"/>
      <c r="C162" s="276"/>
      <c r="E162" s="276" t="str">
        <f>E94</f>
        <v>Forintban!</v>
      </c>
    </row>
    <row r="163" spans="1:5" ht="25.5" customHeight="1" thickBot="1" x14ac:dyDescent="0.3">
      <c r="A163" s="20">
        <v>1</v>
      </c>
      <c r="B163" s="27" t="s">
        <v>477</v>
      </c>
      <c r="C163" s="581">
        <f>+C66-C133</f>
        <v>-193060300</v>
      </c>
      <c r="D163" s="347">
        <f>+D66-D133</f>
        <v>-30657300</v>
      </c>
      <c r="E163" s="249">
        <f>+E66-E133</f>
        <v>-223717600</v>
      </c>
    </row>
    <row r="164" spans="1:5" ht="32.25" customHeight="1" thickBot="1" x14ac:dyDescent="0.3">
      <c r="A164" s="20" t="s">
        <v>20</v>
      </c>
      <c r="B164" s="27" t="s">
        <v>483</v>
      </c>
      <c r="C164" s="347">
        <f>+C90-C158</f>
        <v>193060300</v>
      </c>
      <c r="D164" s="347">
        <f>+D90-D158</f>
        <v>30657300</v>
      </c>
      <c r="E164" s="249">
        <f>+E90-E158</f>
        <v>223717600</v>
      </c>
    </row>
  </sheetData>
  <mergeCells count="14">
    <mergeCell ref="A1:E1"/>
    <mergeCell ref="A2:F2"/>
    <mergeCell ref="A4:E4"/>
    <mergeCell ref="A5:B5"/>
    <mergeCell ref="A6:A7"/>
    <mergeCell ref="B6:B7"/>
    <mergeCell ref="C6:E6"/>
    <mergeCell ref="A162:B162"/>
    <mergeCell ref="A93:E93"/>
    <mergeCell ref="A94:B94"/>
    <mergeCell ref="A95:A96"/>
    <mergeCell ref="B95:B96"/>
    <mergeCell ref="C95:E95"/>
    <mergeCell ref="A161:E161"/>
  </mergeCells>
  <printOptions horizontalCentered="1"/>
  <pageMargins left="0.78740157480314965" right="0.78740157480314965" top="0.93187500000000001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</oddHeader>
    <oddFooter>&amp;L&amp;X4&amp;X Módosította a 9/2017. (VII. 25.) önkormányzati rendelet 3.§ (1) bekezdése. Hatályos 2017. július 27-től</oddFooter>
  </headerFooter>
  <rowBreaks count="2" manualBreakCount="2">
    <brk id="78" max="4" man="1"/>
    <brk id="92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67"/>
  <sheetViews>
    <sheetView view="pageLayout" topLeftCell="C1" zoomScaleNormal="120" zoomScaleSheetLayoutView="100" workbookViewId="0">
      <selection activeCell="E111" sqref="E111"/>
    </sheetView>
  </sheetViews>
  <sheetFormatPr defaultRowHeight="15.75" x14ac:dyDescent="0.25"/>
  <cols>
    <col min="1" max="1" width="9" style="335" customWidth="1"/>
    <col min="2" max="2" width="75.83203125" style="335" customWidth="1"/>
    <col min="3" max="3" width="15.5" style="336" customWidth="1"/>
    <col min="4" max="5" width="15.5" style="335" customWidth="1"/>
    <col min="6" max="6" width="9" style="37" customWidth="1"/>
    <col min="7" max="16384" width="9.33203125" style="37"/>
  </cols>
  <sheetData>
    <row r="1" spans="1:5" ht="15.95" customHeight="1" x14ac:dyDescent="0.25">
      <c r="A1" s="708" t="s">
        <v>16</v>
      </c>
      <c r="B1" s="708"/>
      <c r="C1" s="708"/>
      <c r="D1" s="708"/>
      <c r="E1" s="708"/>
    </row>
    <row r="2" spans="1:5" ht="15.95" customHeight="1" thickBot="1" x14ac:dyDescent="0.3">
      <c r="A2" s="707" t="s">
        <v>152</v>
      </c>
      <c r="B2" s="707"/>
      <c r="D2" s="125"/>
      <c r="E2" s="276" t="s">
        <v>567</v>
      </c>
    </row>
    <row r="3" spans="1:5" ht="38.1" customHeight="1" thickBot="1" x14ac:dyDescent="0.3">
      <c r="A3" s="23" t="s">
        <v>69</v>
      </c>
      <c r="B3" s="24" t="s">
        <v>18</v>
      </c>
      <c r="C3" s="24" t="e">
        <f>+CONCATENATE(LEFT(#REF!,4)-1,". évi tény")</f>
        <v>#REF!</v>
      </c>
      <c r="D3" s="354" t="e">
        <f>+CONCATENATE(LEFT(#REF!,4)-0,". évi várható")</f>
        <v>#REF!</v>
      </c>
      <c r="E3" s="147" t="e">
        <f>+#REF!</f>
        <v>#REF!</v>
      </c>
    </row>
    <row r="4" spans="1:5" s="38" customFormat="1" ht="12" customHeight="1" thickBot="1" x14ac:dyDescent="0.25">
      <c r="A4" s="32" t="s">
        <v>496</v>
      </c>
      <c r="B4" s="33" t="s">
        <v>497</v>
      </c>
      <c r="C4" s="33" t="s">
        <v>498</v>
      </c>
      <c r="D4" s="33" t="s">
        <v>500</v>
      </c>
      <c r="E4" s="393" t="s">
        <v>499</v>
      </c>
    </row>
    <row r="5" spans="1:5" s="1" customFormat="1" ht="12" customHeight="1" thickBot="1" x14ac:dyDescent="0.25">
      <c r="A5" s="20" t="s">
        <v>19</v>
      </c>
      <c r="B5" s="21" t="s">
        <v>252</v>
      </c>
      <c r="C5" s="347">
        <f>+C6+C7+C8+C9+C10+C11</f>
        <v>193079000</v>
      </c>
      <c r="D5" s="347">
        <f>+D6+D7+D8+D9+D10+D11</f>
        <v>203615481</v>
      </c>
      <c r="E5" s="249">
        <f>+E6+E7+E8+E9+E10+E11</f>
        <v>206536133</v>
      </c>
    </row>
    <row r="6" spans="1:5" s="1" customFormat="1" ht="12" customHeight="1" x14ac:dyDescent="0.2">
      <c r="A6" s="15" t="s">
        <v>98</v>
      </c>
      <c r="B6" s="363" t="s">
        <v>253</v>
      </c>
      <c r="C6" s="349">
        <v>91587000</v>
      </c>
      <c r="D6" s="349">
        <v>89398134</v>
      </c>
      <c r="E6" s="251">
        <v>95128452</v>
      </c>
    </row>
    <row r="7" spans="1:5" s="1" customFormat="1" ht="12" customHeight="1" x14ac:dyDescent="0.2">
      <c r="A7" s="14" t="s">
        <v>99</v>
      </c>
      <c r="B7" s="364" t="s">
        <v>254</v>
      </c>
      <c r="C7" s="348">
        <v>50515000</v>
      </c>
      <c r="D7" s="348">
        <v>52393701</v>
      </c>
      <c r="E7" s="250">
        <v>50698816</v>
      </c>
    </row>
    <row r="8" spans="1:5" s="1" customFormat="1" ht="12" customHeight="1" x14ac:dyDescent="0.2">
      <c r="A8" s="14" t="s">
        <v>100</v>
      </c>
      <c r="B8" s="364" t="s">
        <v>255</v>
      </c>
      <c r="C8" s="348">
        <v>43177000</v>
      </c>
      <c r="D8" s="348">
        <v>55120596</v>
      </c>
      <c r="E8" s="250">
        <v>56591265</v>
      </c>
    </row>
    <row r="9" spans="1:5" s="1" customFormat="1" ht="12" customHeight="1" x14ac:dyDescent="0.2">
      <c r="A9" s="14" t="s">
        <v>101</v>
      </c>
      <c r="B9" s="364" t="s">
        <v>256</v>
      </c>
      <c r="C9" s="348">
        <v>3998000</v>
      </c>
      <c r="D9" s="348">
        <v>4057260</v>
      </c>
      <c r="E9" s="250">
        <v>4117600</v>
      </c>
    </row>
    <row r="10" spans="1:5" s="1" customFormat="1" ht="12" customHeight="1" x14ac:dyDescent="0.2">
      <c r="A10" s="14" t="s">
        <v>148</v>
      </c>
      <c r="B10" s="265" t="s">
        <v>435</v>
      </c>
      <c r="C10" s="348">
        <v>3566000</v>
      </c>
      <c r="D10" s="348">
        <v>2364739</v>
      </c>
      <c r="E10" s="250"/>
    </row>
    <row r="11" spans="1:5" s="1" customFormat="1" ht="12" customHeight="1" thickBot="1" x14ac:dyDescent="0.25">
      <c r="A11" s="16" t="s">
        <v>102</v>
      </c>
      <c r="B11" s="266" t="s">
        <v>436</v>
      </c>
      <c r="C11" s="348">
        <v>236000</v>
      </c>
      <c r="D11" s="348">
        <v>281051</v>
      </c>
      <c r="E11" s="250"/>
    </row>
    <row r="12" spans="1:5" s="1" customFormat="1" ht="12" customHeight="1" thickBot="1" x14ac:dyDescent="0.25">
      <c r="A12" s="20" t="s">
        <v>20</v>
      </c>
      <c r="B12" s="264" t="s">
        <v>257</v>
      </c>
      <c r="C12" s="347">
        <f>+C13+C14+C15+C16+C17</f>
        <v>94867000</v>
      </c>
      <c r="D12" s="347">
        <f>+D13+D14+D15+D16+D17</f>
        <v>141268780</v>
      </c>
      <c r="E12" s="249">
        <f>+E13+E14+E15+E16+E17</f>
        <v>37338000</v>
      </c>
    </row>
    <row r="13" spans="1:5" s="1" customFormat="1" ht="12" customHeight="1" x14ac:dyDescent="0.2">
      <c r="A13" s="15" t="s">
        <v>104</v>
      </c>
      <c r="B13" s="363" t="s">
        <v>258</v>
      </c>
      <c r="C13" s="349">
        <v>6272000</v>
      </c>
      <c r="D13" s="349">
        <v>7492042</v>
      </c>
      <c r="E13" s="251"/>
    </row>
    <row r="14" spans="1:5" s="1" customFormat="1" ht="12" customHeight="1" x14ac:dyDescent="0.2">
      <c r="A14" s="14" t="s">
        <v>105</v>
      </c>
      <c r="B14" s="364" t="s">
        <v>259</v>
      </c>
      <c r="C14" s="348"/>
      <c r="D14" s="348"/>
      <c r="E14" s="250"/>
    </row>
    <row r="15" spans="1:5" s="1" customFormat="1" ht="12" customHeight="1" x14ac:dyDescent="0.2">
      <c r="A15" s="14" t="s">
        <v>106</v>
      </c>
      <c r="B15" s="364" t="s">
        <v>427</v>
      </c>
      <c r="C15" s="348"/>
      <c r="D15" s="348"/>
      <c r="E15" s="250"/>
    </row>
    <row r="16" spans="1:5" s="1" customFormat="1" ht="12" customHeight="1" x14ac:dyDescent="0.2">
      <c r="A16" s="14" t="s">
        <v>107</v>
      </c>
      <c r="B16" s="364" t="s">
        <v>428</v>
      </c>
      <c r="C16" s="348"/>
      <c r="D16" s="348"/>
      <c r="E16" s="250"/>
    </row>
    <row r="17" spans="1:5" s="1" customFormat="1" ht="12" customHeight="1" x14ac:dyDescent="0.2">
      <c r="A17" s="14" t="s">
        <v>108</v>
      </c>
      <c r="B17" s="364" t="s">
        <v>260</v>
      </c>
      <c r="C17" s="348">
        <v>88595000</v>
      </c>
      <c r="D17" s="348">
        <v>133776738</v>
      </c>
      <c r="E17" s="250">
        <v>37338000</v>
      </c>
    </row>
    <row r="18" spans="1:5" s="1" customFormat="1" ht="12" customHeight="1" thickBot="1" x14ac:dyDescent="0.25">
      <c r="A18" s="16" t="s">
        <v>117</v>
      </c>
      <c r="B18" s="266" t="s">
        <v>261</v>
      </c>
      <c r="C18" s="350"/>
      <c r="D18" s="350"/>
      <c r="E18" s="252"/>
    </row>
    <row r="19" spans="1:5" s="1" customFormat="1" ht="12" customHeight="1" thickBot="1" x14ac:dyDescent="0.25">
      <c r="A19" s="20" t="s">
        <v>21</v>
      </c>
      <c r="B19" s="21" t="s">
        <v>262</v>
      </c>
      <c r="C19" s="347">
        <f>+C20+C21+C22+C23+C24</f>
        <v>274747000</v>
      </c>
      <c r="D19" s="347">
        <f>+D20+D21+D22+D23+D24</f>
        <v>112000000</v>
      </c>
      <c r="E19" s="249">
        <f>+E20+E21+E22+E23+E24</f>
        <v>18000000</v>
      </c>
    </row>
    <row r="20" spans="1:5" s="1" customFormat="1" ht="12" customHeight="1" x14ac:dyDescent="0.2">
      <c r="A20" s="15" t="s">
        <v>87</v>
      </c>
      <c r="B20" s="363" t="s">
        <v>263</v>
      </c>
      <c r="C20" s="349">
        <v>112000000</v>
      </c>
      <c r="D20" s="349">
        <v>112000000</v>
      </c>
      <c r="E20" s="251"/>
    </row>
    <row r="21" spans="1:5" s="1" customFormat="1" ht="12" customHeight="1" x14ac:dyDescent="0.2">
      <c r="A21" s="14" t="s">
        <v>88</v>
      </c>
      <c r="B21" s="364" t="s">
        <v>264</v>
      </c>
      <c r="C21" s="348"/>
      <c r="D21" s="348"/>
      <c r="E21" s="250"/>
    </row>
    <row r="22" spans="1:5" s="1" customFormat="1" ht="12" customHeight="1" x14ac:dyDescent="0.2">
      <c r="A22" s="14" t="s">
        <v>89</v>
      </c>
      <c r="B22" s="364" t="s">
        <v>429</v>
      </c>
      <c r="C22" s="348"/>
      <c r="D22" s="348"/>
      <c r="E22" s="250"/>
    </row>
    <row r="23" spans="1:5" s="1" customFormat="1" ht="12" customHeight="1" x14ac:dyDescent="0.2">
      <c r="A23" s="14" t="s">
        <v>90</v>
      </c>
      <c r="B23" s="364" t="s">
        <v>430</v>
      </c>
      <c r="C23" s="348"/>
      <c r="D23" s="348"/>
      <c r="E23" s="250"/>
    </row>
    <row r="24" spans="1:5" s="1" customFormat="1" ht="12" customHeight="1" x14ac:dyDescent="0.2">
      <c r="A24" s="14" t="s">
        <v>170</v>
      </c>
      <c r="B24" s="364" t="s">
        <v>265</v>
      </c>
      <c r="C24" s="348">
        <v>162747000</v>
      </c>
      <c r="D24" s="348"/>
      <c r="E24" s="250">
        <v>18000000</v>
      </c>
    </row>
    <row r="25" spans="1:5" s="1" customFormat="1" ht="12" customHeight="1" thickBot="1" x14ac:dyDescent="0.25">
      <c r="A25" s="16" t="s">
        <v>171</v>
      </c>
      <c r="B25" s="365" t="s">
        <v>266</v>
      </c>
      <c r="C25" s="350"/>
      <c r="D25" s="350"/>
      <c r="E25" s="252"/>
    </row>
    <row r="26" spans="1:5" s="1" customFormat="1" ht="12" customHeight="1" thickBot="1" x14ac:dyDescent="0.25">
      <c r="A26" s="20" t="s">
        <v>172</v>
      </c>
      <c r="B26" s="21" t="s">
        <v>267</v>
      </c>
      <c r="C26" s="353">
        <f>SUM(C27:C33)</f>
        <v>62017000</v>
      </c>
      <c r="D26" s="353">
        <f>SUM(D27:D33)</f>
        <v>57045964</v>
      </c>
      <c r="E26" s="392">
        <f>SUM(E27:E33)</f>
        <v>44800000</v>
      </c>
    </row>
    <row r="27" spans="1:5" s="1" customFormat="1" ht="12" customHeight="1" x14ac:dyDescent="0.2">
      <c r="A27" s="15" t="s">
        <v>268</v>
      </c>
      <c r="B27" s="363" t="s">
        <v>557</v>
      </c>
      <c r="C27" s="349"/>
      <c r="D27" s="349"/>
      <c r="E27" s="269"/>
    </row>
    <row r="28" spans="1:5" s="1" customFormat="1" ht="12" customHeight="1" x14ac:dyDescent="0.2">
      <c r="A28" s="14" t="s">
        <v>269</v>
      </c>
      <c r="B28" s="364" t="s">
        <v>558</v>
      </c>
      <c r="C28" s="348"/>
      <c r="D28" s="348"/>
      <c r="E28" s="270"/>
    </row>
    <row r="29" spans="1:5" s="1" customFormat="1" ht="12" customHeight="1" x14ac:dyDescent="0.2">
      <c r="A29" s="14" t="s">
        <v>270</v>
      </c>
      <c r="B29" s="364" t="s">
        <v>559</v>
      </c>
      <c r="C29" s="348">
        <v>45561000</v>
      </c>
      <c r="D29" s="348">
        <v>44093400</v>
      </c>
      <c r="E29" s="270">
        <v>33000000</v>
      </c>
    </row>
    <row r="30" spans="1:5" s="1" customFormat="1" ht="12" customHeight="1" x14ac:dyDescent="0.2">
      <c r="A30" s="14" t="s">
        <v>271</v>
      </c>
      <c r="B30" s="364" t="s">
        <v>560</v>
      </c>
      <c r="C30" s="348"/>
      <c r="D30" s="348"/>
      <c r="E30" s="270">
        <v>300000</v>
      </c>
    </row>
    <row r="31" spans="1:5" s="1" customFormat="1" ht="12" customHeight="1" x14ac:dyDescent="0.2">
      <c r="A31" s="14" t="s">
        <v>554</v>
      </c>
      <c r="B31" s="364" t="s">
        <v>272</v>
      </c>
      <c r="C31" s="348">
        <v>11929000</v>
      </c>
      <c r="D31" s="348">
        <v>10813451</v>
      </c>
      <c r="E31" s="270">
        <v>11000000</v>
      </c>
    </row>
    <row r="32" spans="1:5" s="1" customFormat="1" ht="12" customHeight="1" x14ac:dyDescent="0.2">
      <c r="A32" s="14" t="s">
        <v>555</v>
      </c>
      <c r="B32" s="364" t="s">
        <v>273</v>
      </c>
      <c r="C32" s="348"/>
      <c r="D32" s="348"/>
      <c r="E32" s="270"/>
    </row>
    <row r="33" spans="1:5" s="1" customFormat="1" ht="12" customHeight="1" thickBot="1" x14ac:dyDescent="0.25">
      <c r="A33" s="16" t="s">
        <v>556</v>
      </c>
      <c r="B33" s="365" t="s">
        <v>274</v>
      </c>
      <c r="C33" s="350">
        <v>4527000</v>
      </c>
      <c r="D33" s="350">
        <v>2139113</v>
      </c>
      <c r="E33" s="275">
        <v>500000</v>
      </c>
    </row>
    <row r="34" spans="1:5" s="1" customFormat="1" ht="12" customHeight="1" thickBot="1" x14ac:dyDescent="0.25">
      <c r="A34" s="20" t="s">
        <v>23</v>
      </c>
      <c r="B34" s="21" t="s">
        <v>437</v>
      </c>
      <c r="C34" s="347">
        <f>SUM(C35:C45)</f>
        <v>11219000</v>
      </c>
      <c r="D34" s="347">
        <f>SUM(D35:D45)</f>
        <v>14477862</v>
      </c>
      <c r="E34" s="249">
        <f>SUM(E35:E45)</f>
        <v>13025900</v>
      </c>
    </row>
    <row r="35" spans="1:5" s="1" customFormat="1" ht="12" customHeight="1" x14ac:dyDescent="0.2">
      <c r="A35" s="15" t="s">
        <v>91</v>
      </c>
      <c r="B35" s="363" t="s">
        <v>277</v>
      </c>
      <c r="C35" s="349">
        <v>117000</v>
      </c>
      <c r="D35" s="349"/>
      <c r="E35" s="251"/>
    </row>
    <row r="36" spans="1:5" s="1" customFormat="1" ht="12" customHeight="1" x14ac:dyDescent="0.2">
      <c r="A36" s="14" t="s">
        <v>92</v>
      </c>
      <c r="B36" s="364" t="s">
        <v>278</v>
      </c>
      <c r="C36" s="348">
        <v>2081000</v>
      </c>
      <c r="D36" s="348">
        <v>5301067</v>
      </c>
      <c r="E36" s="250"/>
    </row>
    <row r="37" spans="1:5" s="1" customFormat="1" ht="12" customHeight="1" x14ac:dyDescent="0.2">
      <c r="A37" s="14" t="s">
        <v>93</v>
      </c>
      <c r="B37" s="364" t="s">
        <v>279</v>
      </c>
      <c r="C37" s="348"/>
      <c r="D37" s="348"/>
      <c r="E37" s="250"/>
    </row>
    <row r="38" spans="1:5" s="1" customFormat="1" ht="12" customHeight="1" x14ac:dyDescent="0.2">
      <c r="A38" s="14" t="s">
        <v>174</v>
      </c>
      <c r="B38" s="364" t="s">
        <v>280</v>
      </c>
      <c r="C38" s="348">
        <v>1063000</v>
      </c>
      <c r="D38" s="348"/>
      <c r="E38" s="250">
        <v>1490000</v>
      </c>
    </row>
    <row r="39" spans="1:5" s="1" customFormat="1" ht="12" customHeight="1" x14ac:dyDescent="0.2">
      <c r="A39" s="14" t="s">
        <v>175</v>
      </c>
      <c r="B39" s="364" t="s">
        <v>281</v>
      </c>
      <c r="C39" s="348">
        <v>5054000</v>
      </c>
      <c r="D39" s="348">
        <v>5877858</v>
      </c>
      <c r="E39" s="250">
        <v>8530000</v>
      </c>
    </row>
    <row r="40" spans="1:5" s="1" customFormat="1" ht="12" customHeight="1" x14ac:dyDescent="0.2">
      <c r="A40" s="14" t="s">
        <v>176</v>
      </c>
      <c r="B40" s="364" t="s">
        <v>282</v>
      </c>
      <c r="C40" s="348">
        <v>2245000</v>
      </c>
      <c r="D40" s="348">
        <v>3018308</v>
      </c>
      <c r="E40" s="250">
        <v>2705900</v>
      </c>
    </row>
    <row r="41" spans="1:5" s="1" customFormat="1" ht="12" customHeight="1" x14ac:dyDescent="0.2">
      <c r="A41" s="14" t="s">
        <v>177</v>
      </c>
      <c r="B41" s="364" t="s">
        <v>283</v>
      </c>
      <c r="C41" s="348"/>
      <c r="D41" s="348"/>
      <c r="E41" s="250"/>
    </row>
    <row r="42" spans="1:5" s="1" customFormat="1" ht="12" customHeight="1" x14ac:dyDescent="0.2">
      <c r="A42" s="14" t="s">
        <v>178</v>
      </c>
      <c r="B42" s="364" t="s">
        <v>562</v>
      </c>
      <c r="C42" s="348">
        <v>12000</v>
      </c>
      <c r="D42" s="348">
        <v>280629</v>
      </c>
      <c r="E42" s="250">
        <v>300000</v>
      </c>
    </row>
    <row r="43" spans="1:5" s="1" customFormat="1" ht="12" customHeight="1" x14ac:dyDescent="0.2">
      <c r="A43" s="14" t="s">
        <v>275</v>
      </c>
      <c r="B43" s="364" t="s">
        <v>285</v>
      </c>
      <c r="C43" s="351">
        <v>600000</v>
      </c>
      <c r="D43" s="351"/>
      <c r="E43" s="253"/>
    </row>
    <row r="44" spans="1:5" s="1" customFormat="1" ht="12" customHeight="1" x14ac:dyDescent="0.2">
      <c r="A44" s="16" t="s">
        <v>276</v>
      </c>
      <c r="B44" s="365" t="s">
        <v>439</v>
      </c>
      <c r="C44" s="352"/>
      <c r="D44" s="352"/>
      <c r="E44" s="254"/>
    </row>
    <row r="45" spans="1:5" s="1" customFormat="1" ht="12" customHeight="1" thickBot="1" x14ac:dyDescent="0.25">
      <c r="A45" s="16" t="s">
        <v>438</v>
      </c>
      <c r="B45" s="266" t="s">
        <v>286</v>
      </c>
      <c r="C45" s="352">
        <v>47000</v>
      </c>
      <c r="D45" s="352"/>
      <c r="E45" s="254"/>
    </row>
    <row r="46" spans="1:5" s="1" customFormat="1" ht="12" customHeight="1" thickBot="1" x14ac:dyDescent="0.25">
      <c r="A46" s="20" t="s">
        <v>24</v>
      </c>
      <c r="B46" s="21" t="s">
        <v>287</v>
      </c>
      <c r="C46" s="347">
        <f>SUM(C47:C51)</f>
        <v>0</v>
      </c>
      <c r="D46" s="347">
        <f>SUM(D47:D51)</f>
        <v>50000</v>
      </c>
      <c r="E46" s="249">
        <f>SUM(E47:E51)</f>
        <v>0</v>
      </c>
    </row>
    <row r="47" spans="1:5" s="1" customFormat="1" ht="12" customHeight="1" x14ac:dyDescent="0.2">
      <c r="A47" s="15" t="s">
        <v>94</v>
      </c>
      <c r="B47" s="363" t="s">
        <v>291</v>
      </c>
      <c r="C47" s="405"/>
      <c r="D47" s="405"/>
      <c r="E47" s="263"/>
    </row>
    <row r="48" spans="1:5" s="1" customFormat="1" ht="12" customHeight="1" x14ac:dyDescent="0.2">
      <c r="A48" s="14" t="s">
        <v>95</v>
      </c>
      <c r="B48" s="364" t="s">
        <v>292</v>
      </c>
      <c r="C48" s="351"/>
      <c r="D48" s="351"/>
      <c r="E48" s="253"/>
    </row>
    <row r="49" spans="1:5" s="1" customFormat="1" ht="12" customHeight="1" x14ac:dyDescent="0.2">
      <c r="A49" s="14" t="s">
        <v>288</v>
      </c>
      <c r="B49" s="364" t="s">
        <v>293</v>
      </c>
      <c r="C49" s="351"/>
      <c r="D49" s="351">
        <v>50000</v>
      </c>
      <c r="E49" s="253"/>
    </row>
    <row r="50" spans="1:5" s="1" customFormat="1" ht="12" customHeight="1" x14ac:dyDescent="0.2">
      <c r="A50" s="14" t="s">
        <v>289</v>
      </c>
      <c r="B50" s="364" t="s">
        <v>294</v>
      </c>
      <c r="C50" s="351"/>
      <c r="D50" s="351"/>
      <c r="E50" s="253"/>
    </row>
    <row r="51" spans="1:5" s="1" customFormat="1" ht="12" customHeight="1" thickBot="1" x14ac:dyDescent="0.25">
      <c r="A51" s="16" t="s">
        <v>290</v>
      </c>
      <c r="B51" s="266" t="s">
        <v>295</v>
      </c>
      <c r="C51" s="352"/>
      <c r="D51" s="352"/>
      <c r="E51" s="254"/>
    </row>
    <row r="52" spans="1:5" s="1" customFormat="1" ht="12" customHeight="1" thickBot="1" x14ac:dyDescent="0.25">
      <c r="A52" s="20" t="s">
        <v>179</v>
      </c>
      <c r="B52" s="21" t="s">
        <v>296</v>
      </c>
      <c r="C52" s="347">
        <f>SUM(C53:C55)</f>
        <v>4389000</v>
      </c>
      <c r="D52" s="347">
        <f>SUM(D53:D55)</f>
        <v>0</v>
      </c>
      <c r="E52" s="249">
        <f>SUM(E53:E55)</f>
        <v>0</v>
      </c>
    </row>
    <row r="53" spans="1:5" s="1" customFormat="1" ht="12" customHeight="1" x14ac:dyDescent="0.2">
      <c r="A53" s="15" t="s">
        <v>96</v>
      </c>
      <c r="B53" s="363" t="s">
        <v>297</v>
      </c>
      <c r="C53" s="349"/>
      <c r="D53" s="349"/>
      <c r="E53" s="251"/>
    </row>
    <row r="54" spans="1:5" s="1" customFormat="1" ht="12" customHeight="1" x14ac:dyDescent="0.2">
      <c r="A54" s="14" t="s">
        <v>97</v>
      </c>
      <c r="B54" s="364" t="s">
        <v>431</v>
      </c>
      <c r="C54" s="348">
        <v>4389000</v>
      </c>
      <c r="D54" s="348"/>
      <c r="E54" s="250"/>
    </row>
    <row r="55" spans="1:5" s="1" customFormat="1" ht="12" customHeight="1" x14ac:dyDescent="0.2">
      <c r="A55" s="14" t="s">
        <v>300</v>
      </c>
      <c r="B55" s="364" t="s">
        <v>298</v>
      </c>
      <c r="C55" s="348"/>
      <c r="D55" s="348"/>
      <c r="E55" s="250"/>
    </row>
    <row r="56" spans="1:5" s="1" customFormat="1" ht="12" customHeight="1" thickBot="1" x14ac:dyDescent="0.25">
      <c r="A56" s="16" t="s">
        <v>301</v>
      </c>
      <c r="B56" s="266" t="s">
        <v>299</v>
      </c>
      <c r="C56" s="350"/>
      <c r="D56" s="350"/>
      <c r="E56" s="252"/>
    </row>
    <row r="57" spans="1:5" s="1" customFormat="1" ht="12" customHeight="1" thickBot="1" x14ac:dyDescent="0.25">
      <c r="A57" s="20" t="s">
        <v>26</v>
      </c>
      <c r="B57" s="264" t="s">
        <v>302</v>
      </c>
      <c r="C57" s="347">
        <f>SUM(C58:C60)</f>
        <v>0</v>
      </c>
      <c r="D57" s="347">
        <f>SUM(D58:D60)</f>
        <v>0</v>
      </c>
      <c r="E57" s="249">
        <f>SUM(E58:E60)</f>
        <v>0</v>
      </c>
    </row>
    <row r="58" spans="1:5" s="1" customFormat="1" ht="12" customHeight="1" x14ac:dyDescent="0.2">
      <c r="A58" s="15" t="s">
        <v>180</v>
      </c>
      <c r="B58" s="363" t="s">
        <v>304</v>
      </c>
      <c r="C58" s="351"/>
      <c r="D58" s="351"/>
      <c r="E58" s="253"/>
    </row>
    <row r="59" spans="1:5" s="1" customFormat="1" ht="12" customHeight="1" x14ac:dyDescent="0.2">
      <c r="A59" s="14" t="s">
        <v>181</v>
      </c>
      <c r="B59" s="364" t="s">
        <v>432</v>
      </c>
      <c r="C59" s="351"/>
      <c r="D59" s="351"/>
      <c r="E59" s="253"/>
    </row>
    <row r="60" spans="1:5" s="1" customFormat="1" ht="12" customHeight="1" x14ac:dyDescent="0.2">
      <c r="A60" s="14" t="s">
        <v>230</v>
      </c>
      <c r="B60" s="364" t="s">
        <v>305</v>
      </c>
      <c r="C60" s="351"/>
      <c r="D60" s="351"/>
      <c r="E60" s="253"/>
    </row>
    <row r="61" spans="1:5" s="1" customFormat="1" ht="12" customHeight="1" thickBot="1" x14ac:dyDescent="0.25">
      <c r="A61" s="16" t="s">
        <v>303</v>
      </c>
      <c r="B61" s="266" t="s">
        <v>306</v>
      </c>
      <c r="C61" s="351"/>
      <c r="D61" s="351"/>
      <c r="E61" s="253"/>
    </row>
    <row r="62" spans="1:5" s="1" customFormat="1" ht="12" customHeight="1" thickBot="1" x14ac:dyDescent="0.25">
      <c r="A62" s="433" t="s">
        <v>479</v>
      </c>
      <c r="B62" s="21" t="s">
        <v>307</v>
      </c>
      <c r="C62" s="353">
        <f>+C5+C12+C19+C26+C34+C46+C52+C57</f>
        <v>640318000</v>
      </c>
      <c r="D62" s="353">
        <f>+D5+D12+D19+D26+D34+D46+D52+D57</f>
        <v>528458087</v>
      </c>
      <c r="E62" s="392">
        <f>+E5+E12+E19+E26+E34+E46+E52+E57</f>
        <v>319700033</v>
      </c>
    </row>
    <row r="63" spans="1:5" s="1" customFormat="1" ht="12" customHeight="1" thickBot="1" x14ac:dyDescent="0.25">
      <c r="A63" s="406" t="s">
        <v>308</v>
      </c>
      <c r="B63" s="264" t="s">
        <v>547</v>
      </c>
      <c r="C63" s="347">
        <f>SUM(C64:C66)</f>
        <v>0</v>
      </c>
      <c r="D63" s="347">
        <f>SUM(D64:D66)</f>
        <v>0</v>
      </c>
      <c r="E63" s="249">
        <f>SUM(E64:E66)</f>
        <v>0</v>
      </c>
    </row>
    <row r="64" spans="1:5" s="1" customFormat="1" ht="12" customHeight="1" x14ac:dyDescent="0.2">
      <c r="A64" s="15" t="s">
        <v>340</v>
      </c>
      <c r="B64" s="363" t="s">
        <v>310</v>
      </c>
      <c r="C64" s="351"/>
      <c r="D64" s="351"/>
      <c r="E64" s="253"/>
    </row>
    <row r="65" spans="1:8" s="1" customFormat="1" ht="12" customHeight="1" x14ac:dyDescent="0.2">
      <c r="A65" s="14" t="s">
        <v>349</v>
      </c>
      <c r="B65" s="364" t="s">
        <v>311</v>
      </c>
      <c r="C65" s="351"/>
      <c r="D65" s="351"/>
      <c r="E65" s="253"/>
    </row>
    <row r="66" spans="1:8" s="1" customFormat="1" ht="12" customHeight="1" thickBot="1" x14ac:dyDescent="0.25">
      <c r="A66" s="16" t="s">
        <v>350</v>
      </c>
      <c r="B66" s="429" t="s">
        <v>464</v>
      </c>
      <c r="C66" s="351"/>
      <c r="D66" s="351"/>
      <c r="E66" s="253"/>
    </row>
    <row r="67" spans="1:8" s="1" customFormat="1" ht="12" customHeight="1" thickBot="1" x14ac:dyDescent="0.25">
      <c r="A67" s="406" t="s">
        <v>313</v>
      </c>
      <c r="B67" s="264" t="s">
        <v>314</v>
      </c>
      <c r="C67" s="347">
        <f>SUM(C68:C71)</f>
        <v>0</v>
      </c>
      <c r="D67" s="347">
        <f>SUM(D68:D71)</f>
        <v>0</v>
      </c>
      <c r="E67" s="249">
        <f>SUM(E68:E71)</f>
        <v>0</v>
      </c>
    </row>
    <row r="68" spans="1:8" s="1" customFormat="1" ht="12" customHeight="1" x14ac:dyDescent="0.2">
      <c r="A68" s="15" t="s">
        <v>149</v>
      </c>
      <c r="B68" s="363" t="s">
        <v>315</v>
      </c>
      <c r="C68" s="351"/>
      <c r="D68" s="351"/>
      <c r="E68" s="253"/>
    </row>
    <row r="69" spans="1:8" s="1" customFormat="1" ht="17.25" customHeight="1" x14ac:dyDescent="0.25">
      <c r="A69" s="14" t="s">
        <v>150</v>
      </c>
      <c r="B69" s="364" t="s">
        <v>316</v>
      </c>
      <c r="C69" s="351"/>
      <c r="D69" s="351"/>
      <c r="E69" s="253"/>
      <c r="G69" s="39"/>
      <c r="H69" s="39"/>
    </row>
    <row r="70" spans="1:8" s="1" customFormat="1" ht="12" customHeight="1" x14ac:dyDescent="0.2">
      <c r="A70" s="14" t="s">
        <v>341</v>
      </c>
      <c r="B70" s="364" t="s">
        <v>317</v>
      </c>
      <c r="C70" s="351"/>
      <c r="D70" s="351"/>
      <c r="E70" s="253"/>
    </row>
    <row r="71" spans="1:8" s="1" customFormat="1" ht="12" customHeight="1" thickBot="1" x14ac:dyDescent="0.25">
      <c r="A71" s="16" t="s">
        <v>342</v>
      </c>
      <c r="B71" s="266" t="s">
        <v>318</v>
      </c>
      <c r="C71" s="351"/>
      <c r="D71" s="351"/>
      <c r="E71" s="253"/>
    </row>
    <row r="72" spans="1:8" s="1" customFormat="1" ht="12" customHeight="1" thickBot="1" x14ac:dyDescent="0.25">
      <c r="A72" s="406" t="s">
        <v>319</v>
      </c>
      <c r="B72" s="264" t="s">
        <v>320</v>
      </c>
      <c r="C72" s="347">
        <f>SUM(C73:C74)</f>
        <v>14281000</v>
      </c>
      <c r="D72" s="347">
        <f>SUM(D73:D74)</f>
        <v>29896161</v>
      </c>
      <c r="E72" s="249">
        <f>SUM(E73:E74)</f>
        <v>6375995</v>
      </c>
    </row>
    <row r="73" spans="1:8" s="1" customFormat="1" ht="12" customHeight="1" x14ac:dyDescent="0.2">
      <c r="A73" s="15" t="s">
        <v>343</v>
      </c>
      <c r="B73" s="363" t="s">
        <v>321</v>
      </c>
      <c r="C73" s="351">
        <v>14281000</v>
      </c>
      <c r="D73" s="351">
        <v>29896161</v>
      </c>
      <c r="E73" s="253">
        <v>6375995</v>
      </c>
    </row>
    <row r="74" spans="1:8" s="1" customFormat="1" ht="12" customHeight="1" thickBot="1" x14ac:dyDescent="0.25">
      <c r="A74" s="16" t="s">
        <v>344</v>
      </c>
      <c r="B74" s="266" t="s">
        <v>322</v>
      </c>
      <c r="C74" s="351"/>
      <c r="D74" s="351"/>
      <c r="E74" s="253"/>
    </row>
    <row r="75" spans="1:8" s="1" customFormat="1" ht="12" customHeight="1" thickBot="1" x14ac:dyDescent="0.25">
      <c r="A75" s="406" t="s">
        <v>323</v>
      </c>
      <c r="B75" s="264" t="s">
        <v>324</v>
      </c>
      <c r="C75" s="347">
        <f>SUM(C76:C78)</f>
        <v>7307000</v>
      </c>
      <c r="D75" s="347">
        <f>SUM(D76:D78)</f>
        <v>7607903</v>
      </c>
      <c r="E75" s="249">
        <f>SUM(E76:E78)</f>
        <v>186684305</v>
      </c>
    </row>
    <row r="76" spans="1:8" s="1" customFormat="1" ht="12" customHeight="1" x14ac:dyDescent="0.2">
      <c r="A76" s="15" t="s">
        <v>345</v>
      </c>
      <c r="B76" s="363" t="s">
        <v>325</v>
      </c>
      <c r="C76" s="351">
        <v>7307000</v>
      </c>
      <c r="D76" s="351">
        <v>7607903</v>
      </c>
      <c r="E76" s="253"/>
    </row>
    <row r="77" spans="1:8" s="1" customFormat="1" ht="12" customHeight="1" x14ac:dyDescent="0.2">
      <c r="A77" s="14" t="s">
        <v>346</v>
      </c>
      <c r="B77" s="364" t="s">
        <v>326</v>
      </c>
      <c r="C77" s="351"/>
      <c r="D77" s="351"/>
      <c r="E77" s="253"/>
    </row>
    <row r="78" spans="1:8" s="1" customFormat="1" ht="12" customHeight="1" thickBot="1" x14ac:dyDescent="0.25">
      <c r="A78" s="16" t="s">
        <v>347</v>
      </c>
      <c r="B78" s="266" t="s">
        <v>327</v>
      </c>
      <c r="C78" s="351"/>
      <c r="D78" s="351"/>
      <c r="E78" s="253">
        <v>186684305</v>
      </c>
    </row>
    <row r="79" spans="1:8" s="1" customFormat="1" ht="12" customHeight="1" thickBot="1" x14ac:dyDescent="0.25">
      <c r="A79" s="406" t="s">
        <v>328</v>
      </c>
      <c r="B79" s="264" t="s">
        <v>348</v>
      </c>
      <c r="C79" s="347">
        <f>SUM(C80:C83)</f>
        <v>0</v>
      </c>
      <c r="D79" s="347">
        <f>SUM(D80:D83)</f>
        <v>0</v>
      </c>
      <c r="E79" s="249">
        <f>SUM(E80:E83)</f>
        <v>0</v>
      </c>
    </row>
    <row r="80" spans="1:8" s="1" customFormat="1" ht="12" customHeight="1" x14ac:dyDescent="0.2">
      <c r="A80" s="367" t="s">
        <v>329</v>
      </c>
      <c r="B80" s="363" t="s">
        <v>330</v>
      </c>
      <c r="C80" s="351"/>
      <c r="D80" s="351"/>
      <c r="E80" s="253"/>
    </row>
    <row r="81" spans="1:6" s="1" customFormat="1" ht="12" customHeight="1" x14ac:dyDescent="0.2">
      <c r="A81" s="368" t="s">
        <v>331</v>
      </c>
      <c r="B81" s="364" t="s">
        <v>332</v>
      </c>
      <c r="C81" s="351"/>
      <c r="D81" s="351"/>
      <c r="E81" s="253"/>
    </row>
    <row r="82" spans="1:6" s="1" customFormat="1" ht="12" customHeight="1" x14ac:dyDescent="0.2">
      <c r="A82" s="368" t="s">
        <v>333</v>
      </c>
      <c r="B82" s="364" t="s">
        <v>334</v>
      </c>
      <c r="C82" s="351"/>
      <c r="D82" s="351"/>
      <c r="E82" s="253"/>
    </row>
    <row r="83" spans="1:6" s="1" customFormat="1" ht="12" customHeight="1" thickBot="1" x14ac:dyDescent="0.25">
      <c r="A83" s="369" t="s">
        <v>335</v>
      </c>
      <c r="B83" s="266" t="s">
        <v>336</v>
      </c>
      <c r="C83" s="351"/>
      <c r="D83" s="351"/>
      <c r="E83" s="253"/>
    </row>
    <row r="84" spans="1:6" s="1" customFormat="1" ht="12" customHeight="1" thickBot="1" x14ac:dyDescent="0.25">
      <c r="A84" s="406" t="s">
        <v>337</v>
      </c>
      <c r="B84" s="264" t="s">
        <v>478</v>
      </c>
      <c r="C84" s="408"/>
      <c r="D84" s="408"/>
      <c r="E84" s="409"/>
    </row>
    <row r="85" spans="1:6" s="1" customFormat="1" ht="12" customHeight="1" thickBot="1" x14ac:dyDescent="0.25">
      <c r="A85" s="406" t="s">
        <v>339</v>
      </c>
      <c r="B85" s="264" t="s">
        <v>338</v>
      </c>
      <c r="C85" s="408"/>
      <c r="D85" s="408"/>
      <c r="E85" s="409"/>
    </row>
    <row r="86" spans="1:6" s="1" customFormat="1" ht="12" customHeight="1" thickBot="1" x14ac:dyDescent="0.25">
      <c r="A86" s="406" t="s">
        <v>351</v>
      </c>
      <c r="B86" s="370" t="s">
        <v>481</v>
      </c>
      <c r="C86" s="353">
        <f>+C63+C67+C72+C75+C79+C85+C84</f>
        <v>21588000</v>
      </c>
      <c r="D86" s="353">
        <f>+D63+D67+D72+D75+D79+D85+D84</f>
        <v>37504064</v>
      </c>
      <c r="E86" s="392">
        <f>+E63+E67+E72+E75+E79+E85+E84</f>
        <v>193060300</v>
      </c>
    </row>
    <row r="87" spans="1:6" s="1" customFormat="1" ht="12" customHeight="1" thickBot="1" x14ac:dyDescent="0.25">
      <c r="A87" s="407" t="s">
        <v>480</v>
      </c>
      <c r="B87" s="371" t="s">
        <v>482</v>
      </c>
      <c r="C87" s="353">
        <f>+C62+C86</f>
        <v>661906000</v>
      </c>
      <c r="D87" s="353">
        <f>+D62+D86</f>
        <v>565962151</v>
      </c>
      <c r="E87" s="392">
        <f>+E62+E86</f>
        <v>512760333</v>
      </c>
    </row>
    <row r="88" spans="1:6" s="1" customFormat="1" ht="12" customHeight="1" x14ac:dyDescent="0.2">
      <c r="A88" s="324"/>
      <c r="B88" s="325"/>
      <c r="C88" s="326"/>
      <c r="D88" s="327"/>
      <c r="E88" s="328"/>
    </row>
    <row r="89" spans="1:6" s="1" customFormat="1" ht="12" customHeight="1" x14ac:dyDescent="0.2">
      <c r="A89" s="708" t="s">
        <v>48</v>
      </c>
      <c r="B89" s="708"/>
      <c r="C89" s="708"/>
      <c r="D89" s="708"/>
      <c r="E89" s="708"/>
    </row>
    <row r="90" spans="1:6" s="1" customFormat="1" ht="12" customHeight="1" thickBot="1" x14ac:dyDescent="0.25">
      <c r="A90" s="709" t="s">
        <v>153</v>
      </c>
      <c r="B90" s="709"/>
      <c r="C90" s="336"/>
      <c r="D90" s="125"/>
      <c r="E90" s="276" t="s">
        <v>567</v>
      </c>
    </row>
    <row r="91" spans="1:6" s="1" customFormat="1" ht="24" customHeight="1" thickBot="1" x14ac:dyDescent="0.25">
      <c r="A91" s="23" t="s">
        <v>17</v>
      </c>
      <c r="B91" s="24" t="s">
        <v>49</v>
      </c>
      <c r="C91" s="24" t="e">
        <f>+C3</f>
        <v>#REF!</v>
      </c>
      <c r="D91" s="24" t="e">
        <f>+D3</f>
        <v>#REF!</v>
      </c>
      <c r="E91" s="147" t="e">
        <f>+E3</f>
        <v>#REF!</v>
      </c>
      <c r="F91" s="133"/>
    </row>
    <row r="92" spans="1:6" s="1" customFormat="1" ht="12" customHeight="1" thickBot="1" x14ac:dyDescent="0.25">
      <c r="A92" s="32" t="s">
        <v>496</v>
      </c>
      <c r="B92" s="33" t="s">
        <v>497</v>
      </c>
      <c r="C92" s="33" t="s">
        <v>498</v>
      </c>
      <c r="D92" s="33" t="s">
        <v>500</v>
      </c>
      <c r="E92" s="393" t="s">
        <v>499</v>
      </c>
      <c r="F92" s="133"/>
    </row>
    <row r="93" spans="1:6" s="1" customFormat="1" ht="15" customHeight="1" thickBot="1" x14ac:dyDescent="0.25">
      <c r="A93" s="22" t="s">
        <v>19</v>
      </c>
      <c r="B93" s="28" t="s">
        <v>440</v>
      </c>
      <c r="C93" s="346">
        <f>C94+C95+C96+C97+C98+C111</f>
        <v>378024000</v>
      </c>
      <c r="D93" s="346">
        <f>D94+D95+D96+D97+D98+D111</f>
        <v>369872983</v>
      </c>
      <c r="E93" s="436">
        <f>E94+E95+E96+E97+E98+E111</f>
        <v>486766191</v>
      </c>
      <c r="F93" s="133"/>
    </row>
    <row r="94" spans="1:6" s="1" customFormat="1" ht="12.95" customHeight="1" x14ac:dyDescent="0.2">
      <c r="A94" s="17" t="s">
        <v>98</v>
      </c>
      <c r="B94" s="10" t="s">
        <v>50</v>
      </c>
      <c r="C94" s="442">
        <v>171147000</v>
      </c>
      <c r="D94" s="442">
        <v>179324384</v>
      </c>
      <c r="E94" s="437">
        <v>144627678</v>
      </c>
    </row>
    <row r="95" spans="1:6" ht="16.5" customHeight="1" x14ac:dyDescent="0.25">
      <c r="A95" s="14" t="s">
        <v>99</v>
      </c>
      <c r="B95" s="8" t="s">
        <v>182</v>
      </c>
      <c r="C95" s="348">
        <v>36753000</v>
      </c>
      <c r="D95" s="348">
        <v>38898986</v>
      </c>
      <c r="E95" s="250">
        <v>29842229</v>
      </c>
    </row>
    <row r="96" spans="1:6" x14ac:dyDescent="0.25">
      <c r="A96" s="14" t="s">
        <v>100</v>
      </c>
      <c r="B96" s="8" t="s">
        <v>140</v>
      </c>
      <c r="C96" s="350">
        <v>133109000</v>
      </c>
      <c r="D96" s="350">
        <v>121424670</v>
      </c>
      <c r="E96" s="252">
        <v>82275932</v>
      </c>
    </row>
    <row r="97" spans="1:5" s="38" customFormat="1" ht="12" customHeight="1" x14ac:dyDescent="0.2">
      <c r="A97" s="14" t="s">
        <v>101</v>
      </c>
      <c r="B97" s="11" t="s">
        <v>183</v>
      </c>
      <c r="C97" s="350">
        <v>12608000</v>
      </c>
      <c r="D97" s="350">
        <v>4854015</v>
      </c>
      <c r="E97" s="252">
        <v>9500000</v>
      </c>
    </row>
    <row r="98" spans="1:5" ht="12" customHeight="1" x14ac:dyDescent="0.25">
      <c r="A98" s="14" t="s">
        <v>112</v>
      </c>
      <c r="B98" s="19" t="s">
        <v>184</v>
      </c>
      <c r="C98" s="350">
        <v>24407000</v>
      </c>
      <c r="D98" s="350">
        <v>25370928</v>
      </c>
      <c r="E98" s="252">
        <v>22636047</v>
      </c>
    </row>
    <row r="99" spans="1:5" ht="12" customHeight="1" x14ac:dyDescent="0.25">
      <c r="A99" s="14" t="s">
        <v>102</v>
      </c>
      <c r="B99" s="8" t="s">
        <v>445</v>
      </c>
      <c r="C99" s="350"/>
      <c r="D99" s="350"/>
      <c r="E99" s="252"/>
    </row>
    <row r="100" spans="1:5" ht="12" customHeight="1" x14ac:dyDescent="0.25">
      <c r="A100" s="14" t="s">
        <v>103</v>
      </c>
      <c r="B100" s="129" t="s">
        <v>444</v>
      </c>
      <c r="C100" s="350"/>
      <c r="D100" s="350"/>
      <c r="E100" s="252"/>
    </row>
    <row r="101" spans="1:5" ht="12" customHeight="1" x14ac:dyDescent="0.25">
      <c r="A101" s="14" t="s">
        <v>113</v>
      </c>
      <c r="B101" s="129" t="s">
        <v>443</v>
      </c>
      <c r="C101" s="350"/>
      <c r="D101" s="350"/>
      <c r="E101" s="252"/>
    </row>
    <row r="102" spans="1:5" ht="12" customHeight="1" x14ac:dyDescent="0.25">
      <c r="A102" s="14" t="s">
        <v>114</v>
      </c>
      <c r="B102" s="127" t="s">
        <v>354</v>
      </c>
      <c r="C102" s="350"/>
      <c r="D102" s="350"/>
      <c r="E102" s="252"/>
    </row>
    <row r="103" spans="1:5" ht="12" customHeight="1" x14ac:dyDescent="0.25">
      <c r="A103" s="14" t="s">
        <v>115</v>
      </c>
      <c r="B103" s="128" t="s">
        <v>355</v>
      </c>
      <c r="C103" s="350"/>
      <c r="D103" s="350"/>
      <c r="E103" s="252"/>
    </row>
    <row r="104" spans="1:5" ht="12" customHeight="1" x14ac:dyDescent="0.25">
      <c r="A104" s="14" t="s">
        <v>116</v>
      </c>
      <c r="B104" s="128" t="s">
        <v>356</v>
      </c>
      <c r="C104" s="350"/>
      <c r="D104" s="350"/>
      <c r="E104" s="252"/>
    </row>
    <row r="105" spans="1:5" ht="12" customHeight="1" x14ac:dyDescent="0.25">
      <c r="A105" s="14" t="s">
        <v>118</v>
      </c>
      <c r="B105" s="127" t="s">
        <v>357</v>
      </c>
      <c r="C105" s="350"/>
      <c r="D105" s="350"/>
      <c r="E105" s="252"/>
    </row>
    <row r="106" spans="1:5" ht="12" customHeight="1" x14ac:dyDescent="0.25">
      <c r="A106" s="14" t="s">
        <v>185</v>
      </c>
      <c r="B106" s="127" t="s">
        <v>358</v>
      </c>
      <c r="C106" s="350"/>
      <c r="D106" s="350"/>
      <c r="E106" s="252"/>
    </row>
    <row r="107" spans="1:5" ht="12" customHeight="1" x14ac:dyDescent="0.25">
      <c r="A107" s="14" t="s">
        <v>352</v>
      </c>
      <c r="B107" s="128" t="s">
        <v>359</v>
      </c>
      <c r="C107" s="350"/>
      <c r="D107" s="350"/>
      <c r="E107" s="252"/>
    </row>
    <row r="108" spans="1:5" ht="12" customHeight="1" x14ac:dyDescent="0.25">
      <c r="A108" s="13" t="s">
        <v>353</v>
      </c>
      <c r="B108" s="129" t="s">
        <v>360</v>
      </c>
      <c r="C108" s="350"/>
      <c r="D108" s="350"/>
      <c r="E108" s="252"/>
    </row>
    <row r="109" spans="1:5" ht="12" customHeight="1" x14ac:dyDescent="0.25">
      <c r="A109" s="14" t="s">
        <v>441</v>
      </c>
      <c r="B109" s="129" t="s">
        <v>361</v>
      </c>
      <c r="C109" s="350"/>
      <c r="D109" s="350"/>
      <c r="E109" s="252"/>
    </row>
    <row r="110" spans="1:5" ht="12" customHeight="1" x14ac:dyDescent="0.25">
      <c r="A110" s="16" t="s">
        <v>442</v>
      </c>
      <c r="B110" s="129" t="s">
        <v>362</v>
      </c>
      <c r="C110" s="350">
        <v>24407000</v>
      </c>
      <c r="D110" s="350">
        <v>25370928</v>
      </c>
      <c r="E110" s="252">
        <v>22636047</v>
      </c>
    </row>
    <row r="111" spans="1:5" ht="12" customHeight="1" x14ac:dyDescent="0.25">
      <c r="A111" s="14" t="s">
        <v>446</v>
      </c>
      <c r="B111" s="11" t="s">
        <v>51</v>
      </c>
      <c r="C111" s="348"/>
      <c r="D111" s="348"/>
      <c r="E111" s="250">
        <f>SUM(E112:E113)</f>
        <v>197884305</v>
      </c>
    </row>
    <row r="112" spans="1:5" ht="12" customHeight="1" x14ac:dyDescent="0.25">
      <c r="A112" s="14" t="s">
        <v>447</v>
      </c>
      <c r="B112" s="8" t="s">
        <v>449</v>
      </c>
      <c r="C112" s="348"/>
      <c r="D112" s="348"/>
      <c r="E112" s="250">
        <v>10000000</v>
      </c>
    </row>
    <row r="113" spans="1:5" ht="12" customHeight="1" thickBot="1" x14ac:dyDescent="0.3">
      <c r="A113" s="18" t="s">
        <v>448</v>
      </c>
      <c r="B113" s="432" t="s">
        <v>450</v>
      </c>
      <c r="C113" s="443"/>
      <c r="D113" s="443"/>
      <c r="E113" s="250">
        <v>187884305</v>
      </c>
    </row>
    <row r="114" spans="1:5" ht="12" customHeight="1" thickBot="1" x14ac:dyDescent="0.3">
      <c r="A114" s="430" t="s">
        <v>20</v>
      </c>
      <c r="B114" s="431" t="s">
        <v>363</v>
      </c>
      <c r="C114" s="444">
        <f>+C115+C117+C119</f>
        <v>167239000</v>
      </c>
      <c r="D114" s="444">
        <f>+D115+D117+D119</f>
        <v>64058466</v>
      </c>
      <c r="E114" s="438">
        <f>+E115+E117+E119</f>
        <v>25994142</v>
      </c>
    </row>
    <row r="115" spans="1:5" ht="12" customHeight="1" x14ac:dyDescent="0.25">
      <c r="A115" s="15" t="s">
        <v>104</v>
      </c>
      <c r="B115" s="8" t="s">
        <v>229</v>
      </c>
      <c r="C115" s="349">
        <v>8245000</v>
      </c>
      <c r="D115" s="349">
        <v>55983508</v>
      </c>
      <c r="E115" s="251">
        <v>4399446</v>
      </c>
    </row>
    <row r="116" spans="1:5" x14ac:dyDescent="0.25">
      <c r="A116" s="15" t="s">
        <v>105</v>
      </c>
      <c r="B116" s="12" t="s">
        <v>367</v>
      </c>
      <c r="C116" s="349"/>
      <c r="D116" s="349"/>
      <c r="E116" s="251"/>
    </row>
    <row r="117" spans="1:5" ht="12" customHeight="1" x14ac:dyDescent="0.25">
      <c r="A117" s="15" t="s">
        <v>106</v>
      </c>
      <c r="B117" s="12" t="s">
        <v>186</v>
      </c>
      <c r="C117" s="348">
        <v>158994000</v>
      </c>
      <c r="D117" s="348">
        <v>8074958</v>
      </c>
      <c r="E117" s="250">
        <v>21594696</v>
      </c>
    </row>
    <row r="118" spans="1:5" ht="12" customHeight="1" x14ac:dyDescent="0.25">
      <c r="A118" s="15" t="s">
        <v>107</v>
      </c>
      <c r="B118" s="12" t="s">
        <v>368</v>
      </c>
      <c r="C118" s="348"/>
      <c r="D118" s="348"/>
      <c r="E118" s="250"/>
    </row>
    <row r="119" spans="1:5" ht="12" customHeight="1" x14ac:dyDescent="0.25">
      <c r="A119" s="15" t="s">
        <v>108</v>
      </c>
      <c r="B119" s="266" t="s">
        <v>231</v>
      </c>
      <c r="C119" s="348"/>
      <c r="D119" s="348"/>
      <c r="E119" s="250"/>
    </row>
    <row r="120" spans="1:5" ht="12" customHeight="1" x14ac:dyDescent="0.25">
      <c r="A120" s="15" t="s">
        <v>117</v>
      </c>
      <c r="B120" s="265" t="s">
        <v>433</v>
      </c>
      <c r="C120" s="348"/>
      <c r="D120" s="348"/>
      <c r="E120" s="250"/>
    </row>
    <row r="121" spans="1:5" ht="12" customHeight="1" x14ac:dyDescent="0.25">
      <c r="A121" s="15" t="s">
        <v>119</v>
      </c>
      <c r="B121" s="359" t="s">
        <v>373</v>
      </c>
      <c r="C121" s="348"/>
      <c r="D121" s="348"/>
      <c r="E121" s="250"/>
    </row>
    <row r="122" spans="1:5" ht="12" customHeight="1" x14ac:dyDescent="0.25">
      <c r="A122" s="15" t="s">
        <v>187</v>
      </c>
      <c r="B122" s="128" t="s">
        <v>356</v>
      </c>
      <c r="C122" s="348"/>
      <c r="D122" s="348"/>
      <c r="E122" s="250"/>
    </row>
    <row r="123" spans="1:5" ht="12" customHeight="1" x14ac:dyDescent="0.25">
      <c r="A123" s="15" t="s">
        <v>188</v>
      </c>
      <c r="B123" s="128" t="s">
        <v>372</v>
      </c>
      <c r="C123" s="348"/>
      <c r="D123" s="348"/>
      <c r="E123" s="250"/>
    </row>
    <row r="124" spans="1:5" ht="12" customHeight="1" x14ac:dyDescent="0.25">
      <c r="A124" s="15" t="s">
        <v>189</v>
      </c>
      <c r="B124" s="128" t="s">
        <v>371</v>
      </c>
      <c r="C124" s="348"/>
      <c r="D124" s="348"/>
      <c r="E124" s="250"/>
    </row>
    <row r="125" spans="1:5" ht="12" customHeight="1" x14ac:dyDescent="0.25">
      <c r="A125" s="15" t="s">
        <v>364</v>
      </c>
      <c r="B125" s="128" t="s">
        <v>359</v>
      </c>
      <c r="C125" s="348"/>
      <c r="D125" s="348"/>
      <c r="E125" s="250"/>
    </row>
    <row r="126" spans="1:5" ht="12" customHeight="1" x14ac:dyDescent="0.25">
      <c r="A126" s="15" t="s">
        <v>365</v>
      </c>
      <c r="B126" s="128" t="s">
        <v>370</v>
      </c>
      <c r="C126" s="348"/>
      <c r="D126" s="348"/>
      <c r="E126" s="250"/>
    </row>
    <row r="127" spans="1:5" ht="12" customHeight="1" thickBot="1" x14ac:dyDescent="0.3">
      <c r="A127" s="13" t="s">
        <v>366</v>
      </c>
      <c r="B127" s="128" t="s">
        <v>369</v>
      </c>
      <c r="C127" s="350"/>
      <c r="D127" s="350"/>
      <c r="E127" s="252"/>
    </row>
    <row r="128" spans="1:5" ht="12" customHeight="1" thickBot="1" x14ac:dyDescent="0.3">
      <c r="A128" s="20" t="s">
        <v>21</v>
      </c>
      <c r="B128" s="115" t="s">
        <v>451</v>
      </c>
      <c r="C128" s="347">
        <f>+C93+C114</f>
        <v>545263000</v>
      </c>
      <c r="D128" s="347">
        <f>+D93+D114</f>
        <v>433931449</v>
      </c>
      <c r="E128" s="249">
        <f>+E93+E114</f>
        <v>512760333</v>
      </c>
    </row>
    <row r="129" spans="1:5" ht="12" customHeight="1" thickBot="1" x14ac:dyDescent="0.3">
      <c r="A129" s="20" t="s">
        <v>22</v>
      </c>
      <c r="B129" s="115" t="s">
        <v>452</v>
      </c>
      <c r="C129" s="347">
        <f>+C130+C131+C132</f>
        <v>0</v>
      </c>
      <c r="D129" s="347">
        <f>+D130+D131+D132</f>
        <v>0</v>
      </c>
      <c r="E129" s="249">
        <f>+E130+E131+E132</f>
        <v>0</v>
      </c>
    </row>
    <row r="130" spans="1:5" ht="12" customHeight="1" x14ac:dyDescent="0.25">
      <c r="A130" s="15" t="s">
        <v>268</v>
      </c>
      <c r="B130" s="12" t="s">
        <v>459</v>
      </c>
      <c r="C130" s="348"/>
      <c r="D130" s="348"/>
      <c r="E130" s="250"/>
    </row>
    <row r="131" spans="1:5" ht="12" customHeight="1" x14ac:dyDescent="0.25">
      <c r="A131" s="15" t="s">
        <v>269</v>
      </c>
      <c r="B131" s="12" t="s">
        <v>460</v>
      </c>
      <c r="C131" s="348"/>
      <c r="D131" s="348"/>
      <c r="E131" s="250"/>
    </row>
    <row r="132" spans="1:5" ht="12" customHeight="1" thickBot="1" x14ac:dyDescent="0.3">
      <c r="A132" s="13" t="s">
        <v>270</v>
      </c>
      <c r="B132" s="12" t="s">
        <v>461</v>
      </c>
      <c r="C132" s="348"/>
      <c r="D132" s="348"/>
      <c r="E132" s="250"/>
    </row>
    <row r="133" spans="1:5" ht="12" customHeight="1" thickBot="1" x14ac:dyDescent="0.3">
      <c r="A133" s="20" t="s">
        <v>23</v>
      </c>
      <c r="B133" s="115" t="s">
        <v>453</v>
      </c>
      <c r="C133" s="347">
        <f>SUM(C134:C139)</f>
        <v>40000000</v>
      </c>
      <c r="D133" s="347">
        <f>SUM(D134:D139)</f>
        <v>0</v>
      </c>
      <c r="E133" s="249">
        <f>SUM(E134:E139)</f>
        <v>0</v>
      </c>
    </row>
    <row r="134" spans="1:5" ht="12" customHeight="1" x14ac:dyDescent="0.25">
      <c r="A134" s="15" t="s">
        <v>91</v>
      </c>
      <c r="B134" s="9" t="s">
        <v>462</v>
      </c>
      <c r="C134" s="348"/>
      <c r="D134" s="348"/>
      <c r="E134" s="250"/>
    </row>
    <row r="135" spans="1:5" ht="12" customHeight="1" x14ac:dyDescent="0.25">
      <c r="A135" s="15" t="s">
        <v>92</v>
      </c>
      <c r="B135" s="9" t="s">
        <v>454</v>
      </c>
      <c r="C135" s="348">
        <v>40000000</v>
      </c>
      <c r="D135" s="348"/>
      <c r="E135" s="250"/>
    </row>
    <row r="136" spans="1:5" ht="12" customHeight="1" x14ac:dyDescent="0.25">
      <c r="A136" s="15" t="s">
        <v>93</v>
      </c>
      <c r="B136" s="9" t="s">
        <v>455</v>
      </c>
      <c r="C136" s="348"/>
      <c r="D136" s="348"/>
      <c r="E136" s="250"/>
    </row>
    <row r="137" spans="1:5" ht="12" customHeight="1" x14ac:dyDescent="0.25">
      <c r="A137" s="15" t="s">
        <v>174</v>
      </c>
      <c r="B137" s="9" t="s">
        <v>456</v>
      </c>
      <c r="C137" s="348"/>
      <c r="D137" s="348"/>
      <c r="E137" s="250"/>
    </row>
    <row r="138" spans="1:5" ht="12" customHeight="1" x14ac:dyDescent="0.25">
      <c r="A138" s="15" t="s">
        <v>175</v>
      </c>
      <c r="B138" s="9" t="s">
        <v>457</v>
      </c>
      <c r="C138" s="348"/>
      <c r="D138" s="348"/>
      <c r="E138" s="250"/>
    </row>
    <row r="139" spans="1:5" ht="12" customHeight="1" thickBot="1" x14ac:dyDescent="0.3">
      <c r="A139" s="13" t="s">
        <v>176</v>
      </c>
      <c r="B139" s="9" t="s">
        <v>458</v>
      </c>
      <c r="C139" s="348"/>
      <c r="D139" s="348"/>
      <c r="E139" s="250"/>
    </row>
    <row r="140" spans="1:5" ht="12" customHeight="1" thickBot="1" x14ac:dyDescent="0.3">
      <c r="A140" s="20" t="s">
        <v>24</v>
      </c>
      <c r="B140" s="115" t="s">
        <v>466</v>
      </c>
      <c r="C140" s="353">
        <f>+C141+C142+C143+C144</f>
        <v>46272000</v>
      </c>
      <c r="D140" s="353">
        <f>+D141+D142+D143+D144</f>
        <v>139307475</v>
      </c>
      <c r="E140" s="392">
        <f>+E141+E142+E143+E144</f>
        <v>0</v>
      </c>
    </row>
    <row r="141" spans="1:5" ht="12" customHeight="1" x14ac:dyDescent="0.25">
      <c r="A141" s="15" t="s">
        <v>94</v>
      </c>
      <c r="B141" s="9" t="s">
        <v>374</v>
      </c>
      <c r="C141" s="348"/>
      <c r="D141" s="348"/>
      <c r="E141" s="250"/>
    </row>
    <row r="142" spans="1:5" ht="12" customHeight="1" x14ac:dyDescent="0.25">
      <c r="A142" s="15" t="s">
        <v>95</v>
      </c>
      <c r="B142" s="9" t="s">
        <v>375</v>
      </c>
      <c r="C142" s="348">
        <v>6272000</v>
      </c>
      <c r="D142" s="348">
        <v>7307475</v>
      </c>
      <c r="E142" s="250"/>
    </row>
    <row r="143" spans="1:5" ht="12" customHeight="1" x14ac:dyDescent="0.25">
      <c r="A143" s="15" t="s">
        <v>288</v>
      </c>
      <c r="B143" s="9" t="s">
        <v>467</v>
      </c>
      <c r="C143" s="348">
        <v>40000000</v>
      </c>
      <c r="D143" s="348">
        <v>132000000</v>
      </c>
      <c r="E143" s="250"/>
    </row>
    <row r="144" spans="1:5" ht="12" customHeight="1" thickBot="1" x14ac:dyDescent="0.3">
      <c r="A144" s="13" t="s">
        <v>289</v>
      </c>
      <c r="B144" s="7" t="s">
        <v>394</v>
      </c>
      <c r="C144" s="348"/>
      <c r="D144" s="348"/>
      <c r="E144" s="250"/>
    </row>
    <row r="145" spans="1:6" ht="12" customHeight="1" thickBot="1" x14ac:dyDescent="0.3">
      <c r="A145" s="20" t="s">
        <v>25</v>
      </c>
      <c r="B145" s="115" t="s">
        <v>468</v>
      </c>
      <c r="C145" s="445">
        <f>SUM(C146:C150)</f>
        <v>0</v>
      </c>
      <c r="D145" s="445">
        <f>SUM(D146:D150)</f>
        <v>0</v>
      </c>
      <c r="E145" s="439">
        <f>SUM(E146:E150)</f>
        <v>0</v>
      </c>
    </row>
    <row r="146" spans="1:6" ht="12" customHeight="1" x14ac:dyDescent="0.25">
      <c r="A146" s="15" t="s">
        <v>96</v>
      </c>
      <c r="B146" s="9" t="s">
        <v>463</v>
      </c>
      <c r="C146" s="348"/>
      <c r="D146" s="348"/>
      <c r="E146" s="250"/>
    </row>
    <row r="147" spans="1:6" ht="12" customHeight="1" x14ac:dyDescent="0.25">
      <c r="A147" s="15" t="s">
        <v>97</v>
      </c>
      <c r="B147" s="9" t="s">
        <v>470</v>
      </c>
      <c r="C147" s="348"/>
      <c r="D147" s="348"/>
      <c r="E147" s="250"/>
    </row>
    <row r="148" spans="1:6" ht="12" customHeight="1" x14ac:dyDescent="0.25">
      <c r="A148" s="15" t="s">
        <v>300</v>
      </c>
      <c r="B148" s="9" t="s">
        <v>465</v>
      </c>
      <c r="C148" s="348"/>
      <c r="D148" s="348"/>
      <c r="E148" s="250"/>
    </row>
    <row r="149" spans="1:6" ht="12" customHeight="1" x14ac:dyDescent="0.25">
      <c r="A149" s="15" t="s">
        <v>301</v>
      </c>
      <c r="B149" s="9" t="s">
        <v>471</v>
      </c>
      <c r="C149" s="348"/>
      <c r="D149" s="348"/>
      <c r="E149" s="250"/>
    </row>
    <row r="150" spans="1:6" ht="12" customHeight="1" thickBot="1" x14ac:dyDescent="0.3">
      <c r="A150" s="15" t="s">
        <v>469</v>
      </c>
      <c r="B150" s="9" t="s">
        <v>472</v>
      </c>
      <c r="C150" s="348"/>
      <c r="D150" s="348"/>
      <c r="E150" s="250"/>
    </row>
    <row r="151" spans="1:6" ht="12" customHeight="1" thickBot="1" x14ac:dyDescent="0.3">
      <c r="A151" s="20" t="s">
        <v>26</v>
      </c>
      <c r="B151" s="115" t="s">
        <v>473</v>
      </c>
      <c r="C151" s="446"/>
      <c r="D151" s="446"/>
      <c r="E151" s="440"/>
    </row>
    <row r="152" spans="1:6" ht="12" customHeight="1" thickBot="1" x14ac:dyDescent="0.3">
      <c r="A152" s="20" t="s">
        <v>27</v>
      </c>
      <c r="B152" s="115" t="s">
        <v>474</v>
      </c>
      <c r="C152" s="446"/>
      <c r="D152" s="446"/>
      <c r="E152" s="440"/>
    </row>
    <row r="153" spans="1:6" ht="15" customHeight="1" thickBot="1" x14ac:dyDescent="0.3">
      <c r="A153" s="20" t="s">
        <v>28</v>
      </c>
      <c r="B153" s="115" t="s">
        <v>476</v>
      </c>
      <c r="C153" s="447">
        <f>+C129+C133+C140+C145+C151+C152</f>
        <v>86272000</v>
      </c>
      <c r="D153" s="447">
        <f>+D129+D133+D140+D145+D151+D152</f>
        <v>139307475</v>
      </c>
      <c r="E153" s="441">
        <f>+E129+E133+E140+E145+E151+E152</f>
        <v>0</v>
      </c>
      <c r="F153" s="116"/>
    </row>
    <row r="154" spans="1:6" s="1" customFormat="1" ht="12.95" customHeight="1" thickBot="1" x14ac:dyDescent="0.25">
      <c r="A154" s="267" t="s">
        <v>29</v>
      </c>
      <c r="B154" s="332" t="s">
        <v>475</v>
      </c>
      <c r="C154" s="447">
        <f>+C128+C153</f>
        <v>631535000</v>
      </c>
      <c r="D154" s="447">
        <f>+D128+D153</f>
        <v>573238924</v>
      </c>
      <c r="E154" s="441">
        <f>+E128+E153</f>
        <v>512760333</v>
      </c>
    </row>
    <row r="155" spans="1:6" x14ac:dyDescent="0.25">
      <c r="C155" s="335"/>
    </row>
    <row r="156" spans="1:6" x14ac:dyDescent="0.25">
      <c r="C156" s="335"/>
    </row>
    <row r="157" spans="1:6" x14ac:dyDescent="0.25">
      <c r="C157" s="335"/>
    </row>
    <row r="158" spans="1:6" ht="16.5" customHeight="1" x14ac:dyDescent="0.25">
      <c r="C158" s="335"/>
    </row>
    <row r="159" spans="1:6" x14ac:dyDescent="0.25">
      <c r="C159" s="335"/>
    </row>
    <row r="160" spans="1:6" x14ac:dyDescent="0.25">
      <c r="C160" s="335"/>
    </row>
    <row r="161" spans="3:3" x14ac:dyDescent="0.25">
      <c r="C161" s="335"/>
    </row>
    <row r="162" spans="3:3" x14ac:dyDescent="0.25">
      <c r="C162" s="335"/>
    </row>
    <row r="163" spans="3:3" x14ac:dyDescent="0.25">
      <c r="C163" s="335"/>
    </row>
    <row r="164" spans="3:3" x14ac:dyDescent="0.25">
      <c r="C164" s="335"/>
    </row>
    <row r="165" spans="3:3" x14ac:dyDescent="0.25">
      <c r="C165" s="335"/>
    </row>
    <row r="166" spans="3:3" x14ac:dyDescent="0.25">
      <c r="C166" s="335"/>
    </row>
    <row r="167" spans="3:3" x14ac:dyDescent="0.25">
      <c r="C167" s="335"/>
    </row>
  </sheetData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Nyírpazony Nagyközség Önkormányzat
2017. ÉVI KÖLTSÉGVETÉSÉNEK ÖSSZEVONT MÉRLEGE&amp;R&amp;"Times New Roman CE,Félkövér dőlt"&amp;11 1. számú tájékoztató tábla</oddHeader>
  </headerFooter>
  <rowBreaks count="1" manualBreakCount="1">
    <brk id="88" max="4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8"/>
  <sheetViews>
    <sheetView view="pageLayout" topLeftCell="A7" zoomScaleNormal="100" workbookViewId="0">
      <selection activeCell="E111" sqref="E111"/>
    </sheetView>
  </sheetViews>
  <sheetFormatPr defaultRowHeight="12.75" x14ac:dyDescent="0.2"/>
  <cols>
    <col min="1" max="1" width="6.83203125" style="176" customWidth="1"/>
    <col min="2" max="2" width="49.6640625" style="51" customWidth="1"/>
    <col min="3" max="8" width="12.83203125" style="51" customWidth="1"/>
    <col min="9" max="9" width="14.33203125" style="51" customWidth="1"/>
    <col min="10" max="10" width="3.33203125" style="51" customWidth="1"/>
    <col min="11" max="16384" width="9.33203125" style="51"/>
  </cols>
  <sheetData>
    <row r="1" spans="1:10" ht="27.75" customHeight="1" x14ac:dyDescent="0.2">
      <c r="A1" s="787" t="s">
        <v>4</v>
      </c>
      <c r="B1" s="787"/>
      <c r="C1" s="787"/>
      <c r="D1" s="787"/>
      <c r="E1" s="787"/>
      <c r="F1" s="787"/>
      <c r="G1" s="787"/>
      <c r="H1" s="787"/>
      <c r="I1" s="787"/>
    </row>
    <row r="2" spans="1:10" ht="20.25" customHeight="1" thickBot="1" x14ac:dyDescent="0.3">
      <c r="I2" s="423" t="s">
        <v>568</v>
      </c>
    </row>
    <row r="3" spans="1:10" s="424" customFormat="1" ht="26.25" customHeight="1" x14ac:dyDescent="0.2">
      <c r="A3" s="795" t="s">
        <v>69</v>
      </c>
      <c r="B3" s="790" t="s">
        <v>85</v>
      </c>
      <c r="C3" s="795" t="s">
        <v>86</v>
      </c>
      <c r="D3" s="795" t="e">
        <f>+CONCATENATE(LEFT(#REF!,4)+1," előtti kifizetés")</f>
        <v>#REF!</v>
      </c>
      <c r="E3" s="792" t="s">
        <v>68</v>
      </c>
      <c r="F3" s="793"/>
      <c r="G3" s="793"/>
      <c r="H3" s="794"/>
      <c r="I3" s="790" t="s">
        <v>52</v>
      </c>
    </row>
    <row r="4" spans="1:10" s="425" customFormat="1" ht="32.25" customHeight="1" thickBot="1" x14ac:dyDescent="0.25">
      <c r="A4" s="796"/>
      <c r="B4" s="791"/>
      <c r="C4" s="791"/>
      <c r="D4" s="796"/>
      <c r="E4" s="255" t="e">
        <f>+CONCATENATE(LEFT(#REF!,4)+1,".")</f>
        <v>#REF!</v>
      </c>
      <c r="F4" s="255" t="e">
        <f>+CONCATENATE(LEFT(#REF!,4)+2,".")</f>
        <v>#REF!</v>
      </c>
      <c r="G4" s="255" t="e">
        <f>+CONCATENATE(LEFT(#REF!,4)+3,".")</f>
        <v>#REF!</v>
      </c>
      <c r="H4" s="256" t="e">
        <f>+CONCATENATE(LEFT(#REF!,4)+3,".",CHAR(10)," után")</f>
        <v>#REF!</v>
      </c>
      <c r="I4" s="791"/>
    </row>
    <row r="5" spans="1:10" s="426" customFormat="1" ht="12.95" customHeight="1" x14ac:dyDescent="0.2">
      <c r="A5" s="539" t="s">
        <v>496</v>
      </c>
      <c r="B5" s="540" t="s">
        <v>497</v>
      </c>
      <c r="C5" s="541" t="s">
        <v>498</v>
      </c>
      <c r="D5" s="540" t="s">
        <v>500</v>
      </c>
      <c r="E5" s="539" t="s">
        <v>499</v>
      </c>
      <c r="F5" s="541" t="s">
        <v>501</v>
      </c>
      <c r="G5" s="541" t="s">
        <v>502</v>
      </c>
      <c r="H5" s="542" t="s">
        <v>503</v>
      </c>
      <c r="I5" s="257" t="s">
        <v>504</v>
      </c>
    </row>
    <row r="6" spans="1:10" ht="24.75" customHeight="1" x14ac:dyDescent="0.2">
      <c r="A6" s="526" t="s">
        <v>19</v>
      </c>
      <c r="B6" s="530" t="s">
        <v>5</v>
      </c>
      <c r="C6" s="416"/>
      <c r="D6" s="528">
        <f>+D7+D8</f>
        <v>0</v>
      </c>
      <c r="E6" s="528">
        <f>+E7+E8</f>
        <v>0</v>
      </c>
      <c r="F6" s="528">
        <f>+F7+F8</f>
        <v>0</v>
      </c>
      <c r="G6" s="528">
        <f>+G7+G8</f>
        <v>0</v>
      </c>
      <c r="H6" s="528">
        <f>+H7+H8</f>
        <v>0</v>
      </c>
      <c r="I6" s="528">
        <f t="shared" ref="I6:I27" si="0">SUM(D6:H6)</f>
        <v>0</v>
      </c>
    </row>
    <row r="7" spans="1:10" ht="20.100000000000001" customHeight="1" x14ac:dyDescent="0.2">
      <c r="A7" s="526" t="s">
        <v>20</v>
      </c>
      <c r="B7" s="527" t="s">
        <v>70</v>
      </c>
      <c r="C7" s="420"/>
      <c r="D7" s="25"/>
      <c r="E7" s="25"/>
      <c r="F7" s="25"/>
      <c r="G7" s="25"/>
      <c r="H7" s="25"/>
      <c r="I7" s="528">
        <f t="shared" si="0"/>
        <v>0</v>
      </c>
      <c r="J7" s="786" t="s">
        <v>531</v>
      </c>
    </row>
    <row r="8" spans="1:10" ht="16.5" customHeight="1" x14ac:dyDescent="0.2">
      <c r="A8" s="526" t="s">
        <v>21</v>
      </c>
      <c r="B8" s="527" t="s">
        <v>70</v>
      </c>
      <c r="C8" s="420"/>
      <c r="D8" s="25"/>
      <c r="E8" s="25"/>
      <c r="F8" s="25"/>
      <c r="G8" s="25"/>
      <c r="H8" s="25"/>
      <c r="I8" s="528">
        <f t="shared" si="0"/>
        <v>0</v>
      </c>
      <c r="J8" s="786"/>
    </row>
    <row r="9" spans="1:10" ht="26.1" customHeight="1" x14ac:dyDescent="0.2">
      <c r="A9" s="526" t="s">
        <v>22</v>
      </c>
      <c r="B9" s="530" t="s">
        <v>6</v>
      </c>
      <c r="C9" s="420"/>
      <c r="D9" s="528">
        <f>+D10+D11</f>
        <v>0</v>
      </c>
      <c r="E9" s="528">
        <f>+E10+E11</f>
        <v>0</v>
      </c>
      <c r="F9" s="528">
        <f>+F10+F11</f>
        <v>0</v>
      </c>
      <c r="G9" s="528">
        <f>+G10+G11</f>
        <v>0</v>
      </c>
      <c r="H9" s="528">
        <f>+H10+H11</f>
        <v>0</v>
      </c>
      <c r="I9" s="528">
        <f t="shared" si="0"/>
        <v>0</v>
      </c>
      <c r="J9" s="786"/>
    </row>
    <row r="10" spans="1:10" ht="20.100000000000001" customHeight="1" x14ac:dyDescent="0.2">
      <c r="A10" s="526" t="s">
        <v>23</v>
      </c>
      <c r="B10" s="527" t="s">
        <v>70</v>
      </c>
      <c r="C10" s="420"/>
      <c r="D10" s="25"/>
      <c r="E10" s="25"/>
      <c r="F10" s="25"/>
      <c r="G10" s="25"/>
      <c r="H10" s="25"/>
      <c r="I10" s="528">
        <f t="shared" si="0"/>
        <v>0</v>
      </c>
      <c r="J10" s="786"/>
    </row>
    <row r="11" spans="1:10" ht="20.100000000000001" customHeight="1" thickBot="1" x14ac:dyDescent="0.25">
      <c r="A11" s="531" t="s">
        <v>24</v>
      </c>
      <c r="B11" s="532" t="s">
        <v>70</v>
      </c>
      <c r="C11" s="422"/>
      <c r="D11" s="26"/>
      <c r="E11" s="26"/>
      <c r="F11" s="26"/>
      <c r="G11" s="26"/>
      <c r="H11" s="26"/>
      <c r="I11" s="533">
        <f t="shared" si="0"/>
        <v>0</v>
      </c>
      <c r="J11" s="786"/>
    </row>
    <row r="12" spans="1:10" ht="20.100000000000001" customHeight="1" thickBot="1" x14ac:dyDescent="0.25">
      <c r="A12" s="258" t="s">
        <v>25</v>
      </c>
      <c r="B12" s="538" t="s">
        <v>205</v>
      </c>
      <c r="C12" s="421"/>
      <c r="D12" s="66">
        <f>+D13</f>
        <v>0</v>
      </c>
      <c r="E12" s="66">
        <f>SUM(E13:E18)</f>
        <v>12699110</v>
      </c>
      <c r="F12" s="66">
        <f>+F13</f>
        <v>0</v>
      </c>
      <c r="G12" s="66">
        <f>+G13</f>
        <v>0</v>
      </c>
      <c r="H12" s="66">
        <f>+H13</f>
        <v>0</v>
      </c>
      <c r="I12" s="67">
        <f t="shared" si="0"/>
        <v>12699110</v>
      </c>
      <c r="J12" s="786"/>
    </row>
    <row r="13" spans="1:10" ht="20.100000000000001" customHeight="1" x14ac:dyDescent="0.2">
      <c r="A13" s="534" t="s">
        <v>26</v>
      </c>
      <c r="B13" s="535" t="s">
        <v>649</v>
      </c>
      <c r="C13" s="536" t="s">
        <v>628</v>
      </c>
      <c r="D13" s="544"/>
      <c r="E13" s="544">
        <v>8000000</v>
      </c>
      <c r="F13" s="544"/>
      <c r="G13" s="544"/>
      <c r="H13" s="544"/>
      <c r="I13" s="537">
        <f t="shared" si="0"/>
        <v>8000000</v>
      </c>
      <c r="J13" s="786"/>
    </row>
    <row r="14" spans="1:10" ht="20.100000000000001" customHeight="1" x14ac:dyDescent="0.2">
      <c r="A14" s="534"/>
      <c r="B14" s="535" t="s">
        <v>646</v>
      </c>
      <c r="C14" s="536" t="s">
        <v>628</v>
      </c>
      <c r="D14" s="544"/>
      <c r="E14" s="544">
        <v>451110</v>
      </c>
      <c r="F14" s="544"/>
      <c r="G14" s="544"/>
      <c r="H14" s="544"/>
      <c r="I14" s="537">
        <v>451110</v>
      </c>
      <c r="J14" s="786"/>
    </row>
    <row r="15" spans="1:10" ht="21.75" customHeight="1" x14ac:dyDescent="0.2">
      <c r="A15" s="534"/>
      <c r="B15" s="535" t="s">
        <v>647</v>
      </c>
      <c r="C15" s="536" t="s">
        <v>628</v>
      </c>
      <c r="D15" s="544"/>
      <c r="E15" s="544">
        <v>540000</v>
      </c>
      <c r="F15" s="544"/>
      <c r="G15" s="544"/>
      <c r="H15" s="544"/>
      <c r="I15" s="537">
        <v>540000</v>
      </c>
      <c r="J15" s="786"/>
    </row>
    <row r="16" spans="1:10" ht="22.5" customHeight="1" x14ac:dyDescent="0.2">
      <c r="A16" s="534"/>
      <c r="B16" s="535" t="s">
        <v>648</v>
      </c>
      <c r="C16" s="536" t="s">
        <v>628</v>
      </c>
      <c r="D16" s="544"/>
      <c r="E16" s="544">
        <v>2000000</v>
      </c>
      <c r="F16" s="544"/>
      <c r="G16" s="544"/>
      <c r="H16" s="544"/>
      <c r="I16" s="537">
        <v>2000000</v>
      </c>
      <c r="J16" s="786"/>
    </row>
    <row r="17" spans="1:10" ht="20.100000000000001" customHeight="1" x14ac:dyDescent="0.2">
      <c r="A17" s="526"/>
      <c r="B17" s="527" t="s">
        <v>630</v>
      </c>
      <c r="C17" s="420" t="s">
        <v>628</v>
      </c>
      <c r="D17" s="25"/>
      <c r="E17" s="25">
        <v>508000</v>
      </c>
      <c r="F17" s="25"/>
      <c r="G17" s="25"/>
      <c r="H17" s="25"/>
      <c r="I17" s="537">
        <f t="shared" si="0"/>
        <v>508000</v>
      </c>
      <c r="J17" s="786"/>
    </row>
    <row r="18" spans="1:10" ht="20.100000000000001" customHeight="1" thickBot="1" x14ac:dyDescent="0.25">
      <c r="A18" s="531"/>
      <c r="B18" s="532" t="s">
        <v>629</v>
      </c>
      <c r="C18" s="422" t="s">
        <v>628</v>
      </c>
      <c r="D18" s="26"/>
      <c r="E18" s="26">
        <v>1200000</v>
      </c>
      <c r="F18" s="26"/>
      <c r="G18" s="26"/>
      <c r="H18" s="26"/>
      <c r="I18" s="533">
        <f t="shared" si="0"/>
        <v>1200000</v>
      </c>
      <c r="J18" s="786"/>
    </row>
    <row r="19" spans="1:10" ht="20.100000000000001" customHeight="1" thickBot="1" x14ac:dyDescent="0.25">
      <c r="A19" s="258" t="s">
        <v>27</v>
      </c>
      <c r="B19" s="538" t="s">
        <v>206</v>
      </c>
      <c r="C19" s="421"/>
      <c r="D19" s="66">
        <f>+D25</f>
        <v>0</v>
      </c>
      <c r="E19" s="66">
        <f>SUM(E20:E24)</f>
        <v>111594697</v>
      </c>
      <c r="F19" s="66">
        <f>SUM(F20:F24)</f>
        <v>64684305</v>
      </c>
      <c r="G19" s="66">
        <f>SUM(G20:G24)</f>
        <v>32000000</v>
      </c>
      <c r="H19" s="66">
        <f>SUM(H20:H24)</f>
        <v>0</v>
      </c>
      <c r="I19" s="67">
        <f>SUM(I20:I24)</f>
        <v>206284505</v>
      </c>
      <c r="J19" s="786"/>
    </row>
    <row r="20" spans="1:10" ht="20.100000000000001" customHeight="1" x14ac:dyDescent="0.2">
      <c r="A20" s="534"/>
      <c r="B20" s="535" t="s">
        <v>627</v>
      </c>
      <c r="C20" s="536" t="s">
        <v>628</v>
      </c>
      <c r="D20" s="537"/>
      <c r="E20" s="537">
        <v>18000000</v>
      </c>
      <c r="F20" s="537"/>
      <c r="G20" s="537"/>
      <c r="H20" s="537"/>
      <c r="I20" s="537">
        <f>SUM(E20:H20)</f>
        <v>18000000</v>
      </c>
      <c r="J20" s="786"/>
    </row>
    <row r="21" spans="1:10" ht="20.100000000000001" customHeight="1" x14ac:dyDescent="0.2">
      <c r="A21" s="534"/>
      <c r="B21" s="535" t="s">
        <v>644</v>
      </c>
      <c r="C21" s="536" t="s">
        <v>645</v>
      </c>
      <c r="D21" s="537"/>
      <c r="E21" s="537">
        <v>1994497</v>
      </c>
      <c r="F21" s="537"/>
      <c r="G21" s="537"/>
      <c r="H21" s="537"/>
      <c r="I21" s="537"/>
      <c r="J21" s="786"/>
    </row>
    <row r="22" spans="1:10" ht="20.100000000000001" customHeight="1" x14ac:dyDescent="0.2">
      <c r="A22" s="534"/>
      <c r="B22" s="535" t="s">
        <v>642</v>
      </c>
      <c r="C22" s="536" t="s">
        <v>628</v>
      </c>
      <c r="D22" s="537"/>
      <c r="E22" s="537">
        <v>1600200</v>
      </c>
      <c r="F22" s="537"/>
      <c r="G22" s="537"/>
      <c r="H22" s="537"/>
      <c r="I22" s="537">
        <v>1600200</v>
      </c>
      <c r="J22" s="786"/>
    </row>
    <row r="23" spans="1:10" ht="34.5" customHeight="1" x14ac:dyDescent="0.2">
      <c r="A23" s="526"/>
      <c r="B23" s="529" t="s">
        <v>641</v>
      </c>
      <c r="C23" s="420" t="s">
        <v>628</v>
      </c>
      <c r="D23" s="528"/>
      <c r="E23" s="528">
        <v>50000000</v>
      </c>
      <c r="F23" s="528">
        <v>24684305</v>
      </c>
      <c r="G23" s="528"/>
      <c r="H23" s="528"/>
      <c r="I23" s="528">
        <f>SUM(E23:H23)</f>
        <v>74684305</v>
      </c>
      <c r="J23" s="786"/>
    </row>
    <row r="24" spans="1:10" ht="48.75" customHeight="1" x14ac:dyDescent="0.2">
      <c r="A24" s="526"/>
      <c r="B24" s="529" t="s">
        <v>643</v>
      </c>
      <c r="C24" s="420" t="s">
        <v>628</v>
      </c>
      <c r="D24" s="528"/>
      <c r="E24" s="528">
        <v>40000000</v>
      </c>
      <c r="F24" s="528">
        <v>40000000</v>
      </c>
      <c r="G24" s="528">
        <v>32000000</v>
      </c>
      <c r="H24" s="528"/>
      <c r="I24" s="528">
        <f>SUM(E24:H24)</f>
        <v>112000000</v>
      </c>
      <c r="J24" s="786"/>
    </row>
    <row r="25" spans="1:10" ht="14.25" customHeight="1" x14ac:dyDescent="0.2">
      <c r="A25" s="526" t="s">
        <v>28</v>
      </c>
      <c r="B25" s="527"/>
      <c r="C25" s="420"/>
      <c r="D25" s="25"/>
      <c r="E25" s="25"/>
      <c r="F25" s="25"/>
      <c r="G25" s="25"/>
      <c r="H25" s="25"/>
      <c r="I25" s="528">
        <f t="shared" si="0"/>
        <v>0</v>
      </c>
      <c r="J25" s="786"/>
    </row>
    <row r="26" spans="1:10" ht="20.100000000000001" customHeight="1" x14ac:dyDescent="0.2">
      <c r="A26" s="526" t="s">
        <v>29</v>
      </c>
      <c r="B26" s="543" t="s">
        <v>207</v>
      </c>
      <c r="C26" s="420"/>
      <c r="D26" s="528">
        <f>+D27</f>
        <v>0</v>
      </c>
      <c r="E26" s="528">
        <f>+E27</f>
        <v>0</v>
      </c>
      <c r="F26" s="528">
        <f>+F27</f>
        <v>0</v>
      </c>
      <c r="G26" s="528">
        <f>+G27</f>
        <v>0</v>
      </c>
      <c r="H26" s="528">
        <f>+H27</f>
        <v>0</v>
      </c>
      <c r="I26" s="528">
        <f t="shared" si="0"/>
        <v>0</v>
      </c>
      <c r="J26" s="786"/>
    </row>
    <row r="27" spans="1:10" ht="20.100000000000001" customHeight="1" thickBot="1" x14ac:dyDescent="0.25">
      <c r="A27" s="531" t="s">
        <v>30</v>
      </c>
      <c r="B27" s="532" t="s">
        <v>70</v>
      </c>
      <c r="C27" s="422"/>
      <c r="D27" s="26"/>
      <c r="E27" s="26"/>
      <c r="F27" s="26"/>
      <c r="G27" s="26"/>
      <c r="H27" s="26"/>
      <c r="I27" s="533">
        <f t="shared" si="0"/>
        <v>0</v>
      </c>
      <c r="J27" s="786"/>
    </row>
    <row r="28" spans="1:10" s="548" customFormat="1" ht="20.100000000000001" customHeight="1" thickBot="1" x14ac:dyDescent="0.25">
      <c r="A28" s="788" t="s">
        <v>146</v>
      </c>
      <c r="B28" s="789"/>
      <c r="C28" s="545"/>
      <c r="D28" s="546">
        <f t="shared" ref="D28:I28" si="1">+D6+D9+D12+D19+D26</f>
        <v>0</v>
      </c>
      <c r="E28" s="546">
        <f t="shared" si="1"/>
        <v>124293807</v>
      </c>
      <c r="F28" s="546">
        <f t="shared" si="1"/>
        <v>64684305</v>
      </c>
      <c r="G28" s="546">
        <f t="shared" si="1"/>
        <v>32000000</v>
      </c>
      <c r="H28" s="546">
        <f t="shared" si="1"/>
        <v>0</v>
      </c>
      <c r="I28" s="547">
        <f t="shared" si="1"/>
        <v>218983615</v>
      </c>
      <c r="J28" s="786"/>
    </row>
  </sheetData>
  <mergeCells count="9">
    <mergeCell ref="J7:J28"/>
    <mergeCell ref="A1:I1"/>
    <mergeCell ref="A28:B2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71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view="pageLayout" zoomScaleNormal="100" workbookViewId="0">
      <selection activeCell="E111" sqref="E111"/>
    </sheetView>
  </sheetViews>
  <sheetFormatPr defaultRowHeight="12.75" x14ac:dyDescent="0.2"/>
  <cols>
    <col min="1" max="1" width="5.83203125" style="81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 x14ac:dyDescent="0.25">
      <c r="B1" s="798" t="s">
        <v>7</v>
      </c>
      <c r="C1" s="798"/>
      <c r="D1" s="798"/>
    </row>
    <row r="2" spans="1:4" s="69" customFormat="1" ht="15.75" thickBot="1" x14ac:dyDescent="0.25">
      <c r="A2" s="68"/>
      <c r="B2" s="551" t="s">
        <v>626</v>
      </c>
      <c r="D2" s="42" t="s">
        <v>568</v>
      </c>
    </row>
    <row r="3" spans="1:4" s="71" customFormat="1" ht="48" customHeight="1" thickBot="1" x14ac:dyDescent="0.25">
      <c r="A3" s="70" t="s">
        <v>17</v>
      </c>
      <c r="B3" s="182" t="s">
        <v>18</v>
      </c>
      <c r="C3" s="182" t="s">
        <v>71</v>
      </c>
      <c r="D3" s="183" t="s">
        <v>72</v>
      </c>
    </row>
    <row r="4" spans="1:4" s="71" customFormat="1" ht="14.1" customHeight="1" thickBot="1" x14ac:dyDescent="0.25">
      <c r="A4" s="34" t="s">
        <v>496</v>
      </c>
      <c r="B4" s="185" t="s">
        <v>497</v>
      </c>
      <c r="C4" s="185" t="s">
        <v>498</v>
      </c>
      <c r="D4" s="186" t="s">
        <v>500</v>
      </c>
    </row>
    <row r="5" spans="1:4" ht="18" customHeight="1" x14ac:dyDescent="0.2">
      <c r="A5" s="121" t="s">
        <v>19</v>
      </c>
      <c r="B5" s="187" t="s">
        <v>166</v>
      </c>
      <c r="C5" s="119"/>
      <c r="D5" s="72">
        <v>0</v>
      </c>
    </row>
    <row r="6" spans="1:4" ht="18" customHeight="1" x14ac:dyDescent="0.2">
      <c r="A6" s="73" t="s">
        <v>20</v>
      </c>
      <c r="B6" s="188" t="s">
        <v>167</v>
      </c>
      <c r="C6" s="120"/>
      <c r="D6" s="75"/>
    </row>
    <row r="7" spans="1:4" ht="18" customHeight="1" x14ac:dyDescent="0.2">
      <c r="A7" s="73" t="s">
        <v>21</v>
      </c>
      <c r="B7" s="188" t="s">
        <v>120</v>
      </c>
      <c r="C7" s="120"/>
      <c r="D7" s="75"/>
    </row>
    <row r="8" spans="1:4" ht="18" customHeight="1" x14ac:dyDescent="0.2">
      <c r="A8" s="73" t="s">
        <v>22</v>
      </c>
      <c r="B8" s="188" t="s">
        <v>121</v>
      </c>
      <c r="C8" s="120"/>
      <c r="D8" s="75"/>
    </row>
    <row r="9" spans="1:4" ht="18" customHeight="1" x14ac:dyDescent="0.2">
      <c r="A9" s="73" t="s">
        <v>23</v>
      </c>
      <c r="B9" s="188" t="s">
        <v>159</v>
      </c>
      <c r="C9" s="120"/>
      <c r="D9" s="75"/>
    </row>
    <row r="10" spans="1:4" ht="18" customHeight="1" x14ac:dyDescent="0.2">
      <c r="A10" s="73" t="s">
        <v>24</v>
      </c>
      <c r="B10" s="188" t="s">
        <v>160</v>
      </c>
      <c r="C10" s="120"/>
      <c r="D10" s="75"/>
    </row>
    <row r="11" spans="1:4" ht="18" customHeight="1" x14ac:dyDescent="0.2">
      <c r="A11" s="73" t="s">
        <v>25</v>
      </c>
      <c r="B11" s="189" t="s">
        <v>161</v>
      </c>
      <c r="C11" s="120"/>
      <c r="D11" s="75"/>
    </row>
    <row r="12" spans="1:4" ht="18" customHeight="1" x14ac:dyDescent="0.2">
      <c r="A12" s="73" t="s">
        <v>27</v>
      </c>
      <c r="B12" s="189" t="s">
        <v>162</v>
      </c>
      <c r="C12" s="120"/>
      <c r="D12" s="75"/>
    </row>
    <row r="13" spans="1:4" ht="18" customHeight="1" x14ac:dyDescent="0.2">
      <c r="A13" s="73" t="s">
        <v>28</v>
      </c>
      <c r="B13" s="189" t="s">
        <v>163</v>
      </c>
      <c r="C13" s="120"/>
      <c r="D13" s="75"/>
    </row>
    <row r="14" spans="1:4" ht="18" customHeight="1" x14ac:dyDescent="0.2">
      <c r="A14" s="73" t="s">
        <v>29</v>
      </c>
      <c r="B14" s="189" t="s">
        <v>164</v>
      </c>
      <c r="C14" s="120"/>
      <c r="D14" s="75"/>
    </row>
    <row r="15" spans="1:4" ht="22.5" customHeight="1" x14ac:dyDescent="0.2">
      <c r="A15" s="73" t="s">
        <v>30</v>
      </c>
      <c r="B15" s="189" t="s">
        <v>165</v>
      </c>
      <c r="C15" s="120"/>
      <c r="D15" s="75"/>
    </row>
    <row r="16" spans="1:4" ht="18" customHeight="1" x14ac:dyDescent="0.2">
      <c r="A16" s="73" t="s">
        <v>31</v>
      </c>
      <c r="B16" s="188" t="s">
        <v>122</v>
      </c>
      <c r="C16" s="120"/>
      <c r="D16" s="75"/>
    </row>
    <row r="17" spans="1:4" ht="18" customHeight="1" x14ac:dyDescent="0.2">
      <c r="A17" s="73" t="s">
        <v>32</v>
      </c>
      <c r="B17" s="188" t="s">
        <v>9</v>
      </c>
      <c r="C17" s="120"/>
      <c r="D17" s="75"/>
    </row>
    <row r="18" spans="1:4" ht="18" customHeight="1" x14ac:dyDescent="0.2">
      <c r="A18" s="73" t="s">
        <v>33</v>
      </c>
      <c r="B18" s="188" t="s">
        <v>8</v>
      </c>
      <c r="C18" s="120"/>
      <c r="D18" s="75"/>
    </row>
    <row r="19" spans="1:4" ht="18" customHeight="1" x14ac:dyDescent="0.2">
      <c r="A19" s="73" t="s">
        <v>34</v>
      </c>
      <c r="B19" s="188" t="s">
        <v>123</v>
      </c>
      <c r="C19" s="120"/>
      <c r="D19" s="75"/>
    </row>
    <row r="20" spans="1:4" ht="18" customHeight="1" x14ac:dyDescent="0.2">
      <c r="A20" s="73" t="s">
        <v>35</v>
      </c>
      <c r="B20" s="188" t="s">
        <v>124</v>
      </c>
      <c r="C20" s="120"/>
      <c r="D20" s="75"/>
    </row>
    <row r="21" spans="1:4" ht="18" customHeight="1" x14ac:dyDescent="0.2">
      <c r="A21" s="73" t="s">
        <v>36</v>
      </c>
      <c r="B21" s="114"/>
      <c r="C21" s="74"/>
      <c r="D21" s="75"/>
    </row>
    <row r="22" spans="1:4" ht="18" customHeight="1" x14ac:dyDescent="0.2">
      <c r="A22" s="73" t="s">
        <v>37</v>
      </c>
      <c r="B22" s="76"/>
      <c r="C22" s="74"/>
      <c r="D22" s="75"/>
    </row>
    <row r="23" spans="1:4" ht="18" customHeight="1" x14ac:dyDescent="0.2">
      <c r="A23" s="73" t="s">
        <v>38</v>
      </c>
      <c r="B23" s="76"/>
      <c r="C23" s="74"/>
      <c r="D23" s="75"/>
    </row>
    <row r="24" spans="1:4" ht="18" customHeight="1" x14ac:dyDescent="0.2">
      <c r="A24" s="73" t="s">
        <v>39</v>
      </c>
      <c r="B24" s="76"/>
      <c r="C24" s="74"/>
      <c r="D24" s="75"/>
    </row>
    <row r="25" spans="1:4" ht="18" customHeight="1" x14ac:dyDescent="0.2">
      <c r="A25" s="73" t="s">
        <v>40</v>
      </c>
      <c r="B25" s="76"/>
      <c r="C25" s="74"/>
      <c r="D25" s="75"/>
    </row>
    <row r="26" spans="1:4" ht="18" customHeight="1" x14ac:dyDescent="0.2">
      <c r="A26" s="73" t="s">
        <v>41</v>
      </c>
      <c r="B26" s="76"/>
      <c r="C26" s="74"/>
      <c r="D26" s="75"/>
    </row>
    <row r="27" spans="1:4" ht="18" customHeight="1" x14ac:dyDescent="0.2">
      <c r="A27" s="73" t="s">
        <v>42</v>
      </c>
      <c r="B27" s="76"/>
      <c r="C27" s="74"/>
      <c r="D27" s="75"/>
    </row>
    <row r="28" spans="1:4" ht="18" customHeight="1" x14ac:dyDescent="0.2">
      <c r="A28" s="73" t="s">
        <v>43</v>
      </c>
      <c r="B28" s="76"/>
      <c r="C28" s="74"/>
      <c r="D28" s="75"/>
    </row>
    <row r="29" spans="1:4" ht="18" customHeight="1" thickBot="1" x14ac:dyDescent="0.25">
      <c r="A29" s="122" t="s">
        <v>44</v>
      </c>
      <c r="B29" s="77"/>
      <c r="C29" s="78"/>
      <c r="D29" s="79"/>
    </row>
    <row r="30" spans="1:4" ht="18" customHeight="1" thickBot="1" x14ac:dyDescent="0.25">
      <c r="A30" s="35" t="s">
        <v>45</v>
      </c>
      <c r="B30" s="193" t="s">
        <v>54</v>
      </c>
      <c r="C30" s="194">
        <f>+C5+C6+C7+C8+C9+C16+C17+C18+C19+C20+C21+C22+C23+C24+C25+C26+C27+C28+C29</f>
        <v>0</v>
      </c>
      <c r="D30" s="195">
        <f>+D5+D6+D7+D8+D9+D16+D17+D18+D19+D20+D21+D22+D23+D24+D25+D26+D27+D28+D29</f>
        <v>0</v>
      </c>
    </row>
    <row r="31" spans="1:4" ht="8.25" customHeight="1" x14ac:dyDescent="0.2">
      <c r="A31" s="80"/>
      <c r="B31" s="797"/>
      <c r="C31" s="797"/>
      <c r="D31" s="797"/>
    </row>
  </sheetData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Q81"/>
  <sheetViews>
    <sheetView view="pageLayout" topLeftCell="A7" zoomScale="130" zoomScaleNormal="110" zoomScalePageLayoutView="130" workbookViewId="0">
      <selection activeCell="E111" sqref="E111"/>
    </sheetView>
  </sheetViews>
  <sheetFormatPr defaultRowHeight="15.75" x14ac:dyDescent="0.25"/>
  <cols>
    <col min="1" max="1" width="4.83203125" style="99" customWidth="1"/>
    <col min="2" max="2" width="31.1640625" style="106" customWidth="1"/>
    <col min="3" max="4" width="9" style="106" customWidth="1"/>
    <col min="5" max="5" width="9.5" style="106" customWidth="1"/>
    <col min="6" max="6" width="10.1640625" style="106" customWidth="1"/>
    <col min="7" max="7" width="8.6640625" style="106" customWidth="1"/>
    <col min="8" max="8" width="8.83203125" style="106" customWidth="1"/>
    <col min="9" max="9" width="8.1640625" style="106" customWidth="1"/>
    <col min="10" max="14" width="9.5" style="106" customWidth="1"/>
    <col min="15" max="15" width="12.6640625" style="99" customWidth="1"/>
    <col min="16" max="16" width="9.33203125" style="106"/>
    <col min="17" max="17" width="15.1640625" style="106" bestFit="1" customWidth="1"/>
    <col min="18" max="16384" width="9.33203125" style="106"/>
  </cols>
  <sheetData>
    <row r="1" spans="1:17" ht="31.5" customHeight="1" x14ac:dyDescent="0.25">
      <c r="A1" s="778" t="e">
        <f>+CONCATENATE("Előirányzat-felhasználási terv",CHAR(10),LEFT(#REF!,4)+1,". évre")</f>
        <v>#REF!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  <c r="O1" s="779"/>
    </row>
    <row r="2" spans="1:17" ht="16.5" thickBot="1" x14ac:dyDescent="0.3">
      <c r="A2" s="781" t="s">
        <v>623</v>
      </c>
      <c r="B2" s="781"/>
      <c r="C2" s="781"/>
      <c r="O2" s="4" t="s">
        <v>566</v>
      </c>
    </row>
    <row r="3" spans="1:17" s="99" customFormat="1" ht="26.1" customHeight="1" thickBot="1" x14ac:dyDescent="0.3">
      <c r="A3" s="96" t="s">
        <v>17</v>
      </c>
      <c r="B3" s="97" t="s">
        <v>61</v>
      </c>
      <c r="C3" s="97" t="s">
        <v>73</v>
      </c>
      <c r="D3" s="97" t="s">
        <v>74</v>
      </c>
      <c r="E3" s="97" t="s">
        <v>75</v>
      </c>
      <c r="F3" s="97" t="s">
        <v>76</v>
      </c>
      <c r="G3" s="97" t="s">
        <v>77</v>
      </c>
      <c r="H3" s="97" t="s">
        <v>78</v>
      </c>
      <c r="I3" s="97" t="s">
        <v>79</v>
      </c>
      <c r="J3" s="97" t="s">
        <v>80</v>
      </c>
      <c r="K3" s="97" t="s">
        <v>81</v>
      </c>
      <c r="L3" s="97" t="s">
        <v>82</v>
      </c>
      <c r="M3" s="97" t="s">
        <v>83</v>
      </c>
      <c r="N3" s="97" t="s">
        <v>84</v>
      </c>
      <c r="O3" s="98" t="s">
        <v>54</v>
      </c>
    </row>
    <row r="4" spans="1:17" s="101" customFormat="1" ht="15" customHeight="1" thickBot="1" x14ac:dyDescent="0.25">
      <c r="A4" s="100" t="s">
        <v>19</v>
      </c>
      <c r="B4" s="782" t="s">
        <v>56</v>
      </c>
      <c r="C4" s="783"/>
      <c r="D4" s="783"/>
      <c r="E4" s="783"/>
      <c r="F4" s="783"/>
      <c r="G4" s="783"/>
      <c r="H4" s="783"/>
      <c r="I4" s="783"/>
      <c r="J4" s="783"/>
      <c r="K4" s="783"/>
      <c r="L4" s="783"/>
      <c r="M4" s="783"/>
      <c r="N4" s="783"/>
      <c r="O4" s="784"/>
    </row>
    <row r="5" spans="1:17" s="101" customFormat="1" ht="22.5" x14ac:dyDescent="0.2">
      <c r="A5" s="102" t="s">
        <v>20</v>
      </c>
      <c r="B5" s="427" t="s">
        <v>377</v>
      </c>
      <c r="C5" s="512">
        <v>17211300</v>
      </c>
      <c r="D5" s="512">
        <v>17211300</v>
      </c>
      <c r="E5" s="512">
        <v>17211300</v>
      </c>
      <c r="F5" s="512">
        <v>17211300</v>
      </c>
      <c r="G5" s="512">
        <v>17211300</v>
      </c>
      <c r="H5" s="512">
        <v>17211300</v>
      </c>
      <c r="I5" s="512">
        <v>17211300</v>
      </c>
      <c r="J5" s="512">
        <v>17211300</v>
      </c>
      <c r="K5" s="512">
        <v>17211300</v>
      </c>
      <c r="L5" s="512">
        <v>17211300</v>
      </c>
      <c r="M5" s="512">
        <v>17211300</v>
      </c>
      <c r="N5" s="512">
        <v>17211833</v>
      </c>
      <c r="O5" s="513">
        <f t="shared" ref="O5:O24" si="0">SUM(C5:N5)</f>
        <v>206536133</v>
      </c>
    </row>
    <row r="6" spans="1:17" s="104" customFormat="1" ht="22.5" x14ac:dyDescent="0.2">
      <c r="A6" s="103" t="s">
        <v>21</v>
      </c>
      <c r="B6" s="261" t="s">
        <v>424</v>
      </c>
      <c r="C6" s="510">
        <v>3111500</v>
      </c>
      <c r="D6" s="510">
        <v>3111500</v>
      </c>
      <c r="E6" s="510">
        <v>3111500</v>
      </c>
      <c r="F6" s="510">
        <v>3111500</v>
      </c>
      <c r="G6" s="510">
        <v>3111500</v>
      </c>
      <c r="H6" s="510">
        <v>3111500</v>
      </c>
      <c r="I6" s="510">
        <v>3111500</v>
      </c>
      <c r="J6" s="510">
        <v>3111500</v>
      </c>
      <c r="K6" s="510">
        <v>3111500</v>
      </c>
      <c r="L6" s="510">
        <v>3111500</v>
      </c>
      <c r="M6" s="510">
        <v>3111500</v>
      </c>
      <c r="N6" s="510">
        <v>3111500</v>
      </c>
      <c r="O6" s="511">
        <f t="shared" si="0"/>
        <v>37338000</v>
      </c>
    </row>
    <row r="7" spans="1:17" s="104" customFormat="1" ht="22.5" x14ac:dyDescent="0.2">
      <c r="A7" s="103" t="s">
        <v>22</v>
      </c>
      <c r="B7" s="260" t="s">
        <v>425</v>
      </c>
      <c r="C7" s="508">
        <v>18000000</v>
      </c>
      <c r="D7" s="508"/>
      <c r="E7" s="508"/>
      <c r="F7" s="508"/>
      <c r="G7" s="508"/>
      <c r="H7" s="508"/>
      <c r="I7" s="508"/>
      <c r="J7" s="508"/>
      <c r="K7" s="508"/>
      <c r="L7" s="508"/>
      <c r="M7" s="508"/>
      <c r="N7" s="508"/>
      <c r="O7" s="509">
        <f t="shared" si="0"/>
        <v>18000000</v>
      </c>
    </row>
    <row r="8" spans="1:17" s="104" customFormat="1" ht="14.1" customHeight="1" x14ac:dyDescent="0.2">
      <c r="A8" s="103" t="s">
        <v>23</v>
      </c>
      <c r="B8" s="259" t="s">
        <v>173</v>
      </c>
      <c r="C8" s="510">
        <v>475000</v>
      </c>
      <c r="D8" s="510">
        <v>475000</v>
      </c>
      <c r="E8" s="510">
        <v>6000000</v>
      </c>
      <c r="F8" s="510">
        <v>475000</v>
      </c>
      <c r="G8" s="510">
        <v>22000000</v>
      </c>
      <c r="H8" s="510">
        <v>475000</v>
      </c>
      <c r="I8" s="510">
        <v>475000</v>
      </c>
      <c r="J8" s="510">
        <v>475000</v>
      </c>
      <c r="K8" s="510">
        <v>5000000</v>
      </c>
      <c r="L8" s="510">
        <v>475000</v>
      </c>
      <c r="M8" s="510">
        <v>475000</v>
      </c>
      <c r="N8" s="510">
        <v>8000000</v>
      </c>
      <c r="O8" s="511">
        <f t="shared" si="0"/>
        <v>44800000</v>
      </c>
    </row>
    <row r="9" spans="1:17" s="104" customFormat="1" ht="14.1" customHeight="1" x14ac:dyDescent="0.2">
      <c r="A9" s="103" t="s">
        <v>24</v>
      </c>
      <c r="B9" s="259" t="s">
        <v>426</v>
      </c>
      <c r="C9" s="510">
        <v>371000</v>
      </c>
      <c r="D9" s="510">
        <v>371000</v>
      </c>
      <c r="E9" s="510">
        <v>371000</v>
      </c>
      <c r="F9" s="510">
        <v>371000</v>
      </c>
      <c r="G9" s="510">
        <v>371000</v>
      </c>
      <c r="H9" s="510">
        <v>371000</v>
      </c>
      <c r="I9" s="510">
        <v>371000</v>
      </c>
      <c r="J9" s="510">
        <v>371000</v>
      </c>
      <c r="K9" s="510">
        <v>371000</v>
      </c>
      <c r="L9" s="510">
        <v>371000</v>
      </c>
      <c r="M9" s="510">
        <v>371000</v>
      </c>
      <c r="N9" s="510">
        <v>371900</v>
      </c>
      <c r="O9" s="511">
        <f>SUM(C9:N9)</f>
        <v>4452900</v>
      </c>
    </row>
    <row r="10" spans="1:17" s="104" customFormat="1" ht="14.1" customHeight="1" x14ac:dyDescent="0.2">
      <c r="A10" s="103" t="s">
        <v>25</v>
      </c>
      <c r="B10" s="259" t="s">
        <v>10</v>
      </c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510"/>
      <c r="N10" s="510"/>
      <c r="O10" s="511">
        <f t="shared" si="0"/>
        <v>0</v>
      </c>
    </row>
    <row r="11" spans="1:17" s="104" customFormat="1" ht="14.1" customHeight="1" x14ac:dyDescent="0.2">
      <c r="A11" s="103" t="s">
        <v>26</v>
      </c>
      <c r="B11" s="259" t="s">
        <v>379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1">
        <f t="shared" si="0"/>
        <v>0</v>
      </c>
    </row>
    <row r="12" spans="1:17" s="104" customFormat="1" ht="22.5" x14ac:dyDescent="0.2">
      <c r="A12" s="103" t="s">
        <v>27</v>
      </c>
      <c r="B12" s="261" t="s">
        <v>412</v>
      </c>
      <c r="C12" s="510"/>
      <c r="D12" s="510"/>
      <c r="E12" s="510"/>
      <c r="F12" s="510"/>
      <c r="G12" s="510"/>
      <c r="H12" s="510"/>
      <c r="I12" s="510"/>
      <c r="J12" s="510"/>
      <c r="K12" s="510"/>
      <c r="L12" s="510"/>
      <c r="M12" s="510"/>
      <c r="N12" s="510"/>
      <c r="O12" s="511">
        <f t="shared" si="0"/>
        <v>0</v>
      </c>
      <c r="Q12" s="516"/>
    </row>
    <row r="13" spans="1:17" s="104" customFormat="1" ht="14.1" customHeight="1" thickBot="1" x14ac:dyDescent="0.25">
      <c r="A13" s="103" t="s">
        <v>28</v>
      </c>
      <c r="B13" s="259" t="s">
        <v>11</v>
      </c>
      <c r="C13" s="510"/>
      <c r="D13" s="510"/>
      <c r="E13" s="510"/>
      <c r="F13" s="510">
        <v>6375995</v>
      </c>
      <c r="G13" s="510"/>
      <c r="H13" s="510"/>
      <c r="I13" s="510"/>
      <c r="J13" s="510"/>
      <c r="K13" s="510">
        <v>186684305</v>
      </c>
      <c r="L13" s="510"/>
      <c r="M13" s="510"/>
      <c r="N13" s="510"/>
      <c r="O13" s="511">
        <f t="shared" si="0"/>
        <v>193060300</v>
      </c>
      <c r="Q13" s="516"/>
    </row>
    <row r="14" spans="1:17" s="101" customFormat="1" ht="15.95" customHeight="1" thickBot="1" x14ac:dyDescent="0.25">
      <c r="A14" s="100" t="s">
        <v>29</v>
      </c>
      <c r="B14" s="36" t="s">
        <v>109</v>
      </c>
      <c r="C14" s="514">
        <f t="shared" ref="C14:N14" si="1">SUM(C5:C13)</f>
        <v>39168800</v>
      </c>
      <c r="D14" s="514">
        <f t="shared" si="1"/>
        <v>21168800</v>
      </c>
      <c r="E14" s="514">
        <f t="shared" si="1"/>
        <v>26693800</v>
      </c>
      <c r="F14" s="514">
        <f t="shared" si="1"/>
        <v>27544795</v>
      </c>
      <c r="G14" s="514">
        <f t="shared" si="1"/>
        <v>42693800</v>
      </c>
      <c r="H14" s="514">
        <f t="shared" si="1"/>
        <v>21168800</v>
      </c>
      <c r="I14" s="514">
        <f t="shared" si="1"/>
        <v>21168800</v>
      </c>
      <c r="J14" s="514">
        <f t="shared" si="1"/>
        <v>21168800</v>
      </c>
      <c r="K14" s="514">
        <f t="shared" si="1"/>
        <v>212378105</v>
      </c>
      <c r="L14" s="514">
        <f t="shared" si="1"/>
        <v>21168800</v>
      </c>
      <c r="M14" s="514">
        <f t="shared" si="1"/>
        <v>21168800</v>
      </c>
      <c r="N14" s="514">
        <f t="shared" si="1"/>
        <v>28695233</v>
      </c>
      <c r="O14" s="515">
        <f>SUM(C14:N14)</f>
        <v>504187333</v>
      </c>
      <c r="Q14" s="517"/>
    </row>
    <row r="15" spans="1:17" s="101" customFormat="1" ht="15" customHeight="1" thickBot="1" x14ac:dyDescent="0.25">
      <c r="A15" s="100" t="s">
        <v>30</v>
      </c>
      <c r="B15" s="782" t="s">
        <v>57</v>
      </c>
      <c r="C15" s="783"/>
      <c r="D15" s="783"/>
      <c r="E15" s="783"/>
      <c r="F15" s="783"/>
      <c r="G15" s="783"/>
      <c r="H15" s="783"/>
      <c r="I15" s="783"/>
      <c r="J15" s="783"/>
      <c r="K15" s="783"/>
      <c r="L15" s="783"/>
      <c r="M15" s="783"/>
      <c r="N15" s="783"/>
      <c r="O15" s="784"/>
      <c r="Q15" s="517"/>
    </row>
    <row r="16" spans="1:17" s="104" customFormat="1" ht="14.1" customHeight="1" x14ac:dyDescent="0.2">
      <c r="A16" s="105" t="s">
        <v>31</v>
      </c>
      <c r="B16" s="262" t="s">
        <v>62</v>
      </c>
      <c r="C16" s="508">
        <v>4952000</v>
      </c>
      <c r="D16" s="508">
        <v>4952000</v>
      </c>
      <c r="E16" s="508">
        <v>4952000</v>
      </c>
      <c r="F16" s="508">
        <v>4952000</v>
      </c>
      <c r="G16" s="508">
        <v>4952000</v>
      </c>
      <c r="H16" s="508">
        <v>4952000</v>
      </c>
      <c r="I16" s="508">
        <v>4952000</v>
      </c>
      <c r="J16" s="508">
        <v>4952000</v>
      </c>
      <c r="K16" s="508">
        <v>4952000</v>
      </c>
      <c r="L16" s="508">
        <v>4952000</v>
      </c>
      <c r="M16" s="508">
        <v>4952000</v>
      </c>
      <c r="N16" s="508">
        <v>4962186</v>
      </c>
      <c r="O16" s="509">
        <f t="shared" si="0"/>
        <v>59434186</v>
      </c>
      <c r="Q16" s="516"/>
    </row>
    <row r="17" spans="1:17" s="104" customFormat="1" ht="27" customHeight="1" x14ac:dyDescent="0.2">
      <c r="A17" s="103" t="s">
        <v>32</v>
      </c>
      <c r="B17" s="261" t="s">
        <v>182</v>
      </c>
      <c r="C17" s="510">
        <v>837307</v>
      </c>
      <c r="D17" s="510">
        <v>837307</v>
      </c>
      <c r="E17" s="510">
        <v>837307</v>
      </c>
      <c r="F17" s="510">
        <v>837307</v>
      </c>
      <c r="G17" s="510">
        <v>837307</v>
      </c>
      <c r="H17" s="510">
        <v>837307</v>
      </c>
      <c r="I17" s="510">
        <v>837307</v>
      </c>
      <c r="J17" s="510">
        <v>837307</v>
      </c>
      <c r="K17" s="510">
        <v>837307</v>
      </c>
      <c r="L17" s="510">
        <v>837307</v>
      </c>
      <c r="M17" s="510">
        <v>837307</v>
      </c>
      <c r="N17" s="510">
        <v>837308</v>
      </c>
      <c r="O17" s="511">
        <f>SUM(C17:N17)</f>
        <v>10047685</v>
      </c>
      <c r="Q17" s="516"/>
    </row>
    <row r="18" spans="1:17" s="104" customFormat="1" ht="14.1" customHeight="1" x14ac:dyDescent="0.2">
      <c r="A18" s="103" t="s">
        <v>33</v>
      </c>
      <c r="B18" s="259" t="s">
        <v>140</v>
      </c>
      <c r="C18" s="510">
        <v>3404000</v>
      </c>
      <c r="D18" s="510">
        <v>3404000</v>
      </c>
      <c r="E18" s="510">
        <v>3404000</v>
      </c>
      <c r="F18" s="510">
        <v>3404000</v>
      </c>
      <c r="G18" s="510">
        <v>3404000</v>
      </c>
      <c r="H18" s="510">
        <v>3404000</v>
      </c>
      <c r="I18" s="510">
        <v>3404000</v>
      </c>
      <c r="J18" s="510">
        <v>3404000</v>
      </c>
      <c r="K18" s="510">
        <v>3404000</v>
      </c>
      <c r="L18" s="510">
        <v>3404000</v>
      </c>
      <c r="M18" s="510">
        <v>3404000</v>
      </c>
      <c r="N18" s="510">
        <v>3411792</v>
      </c>
      <c r="O18" s="511">
        <f t="shared" si="0"/>
        <v>40855792</v>
      </c>
      <c r="Q18" s="518"/>
    </row>
    <row r="19" spans="1:17" s="104" customFormat="1" ht="14.1" customHeight="1" x14ac:dyDescent="0.2">
      <c r="A19" s="103" t="s">
        <v>34</v>
      </c>
      <c r="B19" s="259" t="s">
        <v>183</v>
      </c>
      <c r="C19" s="510">
        <v>1500000</v>
      </c>
      <c r="D19" s="510">
        <v>425000</v>
      </c>
      <c r="E19" s="510">
        <v>425000</v>
      </c>
      <c r="F19" s="510">
        <v>525000</v>
      </c>
      <c r="G19" s="510">
        <v>525000</v>
      </c>
      <c r="H19" s="510">
        <v>525000</v>
      </c>
      <c r="I19" s="510">
        <v>525000</v>
      </c>
      <c r="J19" s="510">
        <v>1500000</v>
      </c>
      <c r="K19" s="510">
        <v>525000</v>
      </c>
      <c r="L19" s="510">
        <v>525000</v>
      </c>
      <c r="M19" s="510">
        <v>650000</v>
      </c>
      <c r="N19" s="510">
        <v>1850000</v>
      </c>
      <c r="O19" s="511">
        <f t="shared" si="0"/>
        <v>9500000</v>
      </c>
      <c r="Q19" s="518"/>
    </row>
    <row r="20" spans="1:17" s="104" customFormat="1" ht="14.1" customHeight="1" x14ac:dyDescent="0.2">
      <c r="A20" s="103" t="s">
        <v>35</v>
      </c>
      <c r="B20" s="259" t="s">
        <v>12</v>
      </c>
      <c r="C20" s="510">
        <v>1100000</v>
      </c>
      <c r="D20" s="510">
        <v>1100000</v>
      </c>
      <c r="E20" s="510">
        <v>1700000</v>
      </c>
      <c r="F20" s="510">
        <v>2000000</v>
      </c>
      <c r="G20" s="510">
        <v>2200000</v>
      </c>
      <c r="H20" s="510">
        <v>2200000</v>
      </c>
      <c r="I20" s="510">
        <v>2200000</v>
      </c>
      <c r="J20" s="510">
        <v>2100000</v>
      </c>
      <c r="K20" s="510">
        <v>2100000</v>
      </c>
      <c r="L20" s="510">
        <v>2100000</v>
      </c>
      <c r="M20" s="510">
        <v>2200000</v>
      </c>
      <c r="N20" s="510">
        <v>1636047</v>
      </c>
      <c r="O20" s="511">
        <f>SUM(C20:N20)</f>
        <v>22636047</v>
      </c>
      <c r="Q20" s="518"/>
    </row>
    <row r="21" spans="1:17" s="104" customFormat="1" ht="14.1" customHeight="1" x14ac:dyDescent="0.2">
      <c r="A21" s="103" t="s">
        <v>36</v>
      </c>
      <c r="B21" s="259" t="s">
        <v>229</v>
      </c>
      <c r="C21" s="510"/>
      <c r="D21" s="510"/>
      <c r="E21" s="510"/>
      <c r="F21" s="510"/>
      <c r="G21" s="510">
        <v>953110</v>
      </c>
      <c r="H21" s="510"/>
      <c r="I21" s="510"/>
      <c r="J21" s="510"/>
      <c r="K21" s="510"/>
      <c r="L21" s="510"/>
      <c r="M21" s="510"/>
      <c r="N21" s="510"/>
      <c r="O21" s="511">
        <f t="shared" si="0"/>
        <v>953110</v>
      </c>
      <c r="Q21" s="518"/>
    </row>
    <row r="22" spans="1:17" s="104" customFormat="1" x14ac:dyDescent="0.2">
      <c r="A22" s="103" t="s">
        <v>37</v>
      </c>
      <c r="B22" s="261" t="s">
        <v>186</v>
      </c>
      <c r="C22" s="510"/>
      <c r="D22" s="510"/>
      <c r="E22" s="510"/>
      <c r="F22" s="510"/>
      <c r="G22" s="510">
        <v>21594696</v>
      </c>
      <c r="H22" s="510"/>
      <c r="I22" s="510"/>
      <c r="J22" s="510"/>
      <c r="K22" s="510"/>
      <c r="L22" s="510"/>
      <c r="M22" s="510"/>
      <c r="N22" s="510"/>
      <c r="O22" s="511">
        <f t="shared" si="0"/>
        <v>21594696</v>
      </c>
      <c r="Q22" s="518"/>
    </row>
    <row r="23" spans="1:17" s="104" customFormat="1" ht="14.1" customHeight="1" x14ac:dyDescent="0.2">
      <c r="A23" s="103" t="s">
        <v>38</v>
      </c>
      <c r="B23" s="259" t="s">
        <v>231</v>
      </c>
      <c r="C23" s="510"/>
      <c r="D23" s="510"/>
      <c r="E23" s="510"/>
      <c r="F23" s="510"/>
      <c r="G23" s="510"/>
      <c r="H23" s="510"/>
      <c r="I23" s="510"/>
      <c r="J23" s="510"/>
      <c r="K23" s="510"/>
      <c r="L23" s="510"/>
      <c r="M23" s="510"/>
      <c r="N23" s="510">
        <v>197884305</v>
      </c>
      <c r="O23" s="511">
        <f t="shared" si="0"/>
        <v>197884305</v>
      </c>
    </row>
    <row r="24" spans="1:17" s="104" customFormat="1" ht="14.1" customHeight="1" thickBot="1" x14ac:dyDescent="0.25">
      <c r="A24" s="103" t="s">
        <v>39</v>
      </c>
      <c r="B24" s="259" t="s">
        <v>13</v>
      </c>
      <c r="C24" s="510">
        <v>11610000</v>
      </c>
      <c r="D24" s="510">
        <v>11610000</v>
      </c>
      <c r="E24" s="510">
        <v>12052200</v>
      </c>
      <c r="F24" s="510">
        <v>14150000</v>
      </c>
      <c r="G24" s="510">
        <v>12516336</v>
      </c>
      <c r="H24" s="510">
        <v>11610000</v>
      </c>
      <c r="I24" s="510">
        <v>10210000</v>
      </c>
      <c r="J24" s="510">
        <v>10210000</v>
      </c>
      <c r="K24" s="510">
        <v>11737000</v>
      </c>
      <c r="L24" s="510">
        <v>11710000</v>
      </c>
      <c r="M24" s="510">
        <v>11719224</v>
      </c>
      <c r="N24" s="510">
        <v>12146752</v>
      </c>
      <c r="O24" s="511">
        <f t="shared" si="0"/>
        <v>141281512</v>
      </c>
    </row>
    <row r="25" spans="1:17" s="521" customFormat="1" ht="15.95" customHeight="1" thickBot="1" x14ac:dyDescent="0.25">
      <c r="A25" s="519" t="s">
        <v>40</v>
      </c>
      <c r="B25" s="520" t="s">
        <v>110</v>
      </c>
      <c r="C25" s="514">
        <f t="shared" ref="C25:N25" si="2">SUM(C16:C24)</f>
        <v>23403307</v>
      </c>
      <c r="D25" s="514">
        <f t="shared" si="2"/>
        <v>22328307</v>
      </c>
      <c r="E25" s="514">
        <f t="shared" si="2"/>
        <v>23370507</v>
      </c>
      <c r="F25" s="514">
        <f t="shared" si="2"/>
        <v>25868307</v>
      </c>
      <c r="G25" s="514">
        <f t="shared" si="2"/>
        <v>46982449</v>
      </c>
      <c r="H25" s="514">
        <f t="shared" si="2"/>
        <v>23528307</v>
      </c>
      <c r="I25" s="514">
        <f t="shared" si="2"/>
        <v>22128307</v>
      </c>
      <c r="J25" s="514">
        <f t="shared" si="2"/>
        <v>23003307</v>
      </c>
      <c r="K25" s="514">
        <f t="shared" si="2"/>
        <v>23555307</v>
      </c>
      <c r="L25" s="514">
        <f t="shared" si="2"/>
        <v>23528307</v>
      </c>
      <c r="M25" s="514">
        <f t="shared" si="2"/>
        <v>23762531</v>
      </c>
      <c r="N25" s="514">
        <f t="shared" si="2"/>
        <v>222728390</v>
      </c>
      <c r="O25" s="515">
        <f>SUM(O16:O24)</f>
        <v>504187333</v>
      </c>
    </row>
    <row r="26" spans="1:17" s="525" customFormat="1" ht="10.5" thickBot="1" x14ac:dyDescent="0.25">
      <c r="A26" s="519" t="s">
        <v>41</v>
      </c>
      <c r="B26" s="522" t="s">
        <v>111</v>
      </c>
      <c r="C26" s="523">
        <f t="shared" ref="C26:O26" si="3">C14-C25</f>
        <v>15765493</v>
      </c>
      <c r="D26" s="523">
        <f t="shared" si="3"/>
        <v>-1159507</v>
      </c>
      <c r="E26" s="523">
        <f t="shared" si="3"/>
        <v>3323293</v>
      </c>
      <c r="F26" s="523">
        <f t="shared" si="3"/>
        <v>1676488</v>
      </c>
      <c r="G26" s="523">
        <f t="shared" si="3"/>
        <v>-4288649</v>
      </c>
      <c r="H26" s="523">
        <f t="shared" si="3"/>
        <v>-2359507</v>
      </c>
      <c r="I26" s="523">
        <f t="shared" si="3"/>
        <v>-959507</v>
      </c>
      <c r="J26" s="523">
        <f t="shared" si="3"/>
        <v>-1834507</v>
      </c>
      <c r="K26" s="523">
        <f t="shared" si="3"/>
        <v>188822798</v>
      </c>
      <c r="L26" s="523">
        <f t="shared" si="3"/>
        <v>-2359507</v>
      </c>
      <c r="M26" s="523">
        <f t="shared" si="3"/>
        <v>-2593731</v>
      </c>
      <c r="N26" s="523">
        <f t="shared" si="3"/>
        <v>-194033157</v>
      </c>
      <c r="O26" s="524">
        <f t="shared" si="3"/>
        <v>0</v>
      </c>
    </row>
    <row r="27" spans="1:17" x14ac:dyDescent="0.25">
      <c r="A27" s="107"/>
    </row>
    <row r="28" spans="1:17" x14ac:dyDescent="0.25">
      <c r="B28" s="108"/>
      <c r="C28" s="109"/>
      <c r="D28" s="109"/>
      <c r="O28" s="106"/>
    </row>
    <row r="29" spans="1:17" x14ac:dyDescent="0.25">
      <c r="O29" s="106"/>
    </row>
    <row r="30" spans="1:17" x14ac:dyDescent="0.25">
      <c r="O30" s="106"/>
    </row>
    <row r="31" spans="1:17" x14ac:dyDescent="0.25">
      <c r="O31" s="106"/>
    </row>
    <row r="32" spans="1:17" x14ac:dyDescent="0.25">
      <c r="O32" s="106"/>
    </row>
    <row r="33" spans="15:15" x14ac:dyDescent="0.25">
      <c r="O33" s="106"/>
    </row>
    <row r="34" spans="15:15" x14ac:dyDescent="0.25">
      <c r="O34" s="106"/>
    </row>
    <row r="35" spans="15:15" x14ac:dyDescent="0.25">
      <c r="O35" s="106"/>
    </row>
    <row r="36" spans="15:15" x14ac:dyDescent="0.25">
      <c r="O36" s="106"/>
    </row>
    <row r="37" spans="15:15" x14ac:dyDescent="0.25">
      <c r="O37" s="106"/>
    </row>
    <row r="38" spans="15:15" x14ac:dyDescent="0.25">
      <c r="O38" s="106"/>
    </row>
    <row r="39" spans="15:15" x14ac:dyDescent="0.25">
      <c r="O39" s="106"/>
    </row>
    <row r="40" spans="15:15" x14ac:dyDescent="0.25">
      <c r="O40" s="106"/>
    </row>
    <row r="41" spans="15:15" x14ac:dyDescent="0.25">
      <c r="O41" s="106"/>
    </row>
    <row r="42" spans="15:15" x14ac:dyDescent="0.25">
      <c r="O42" s="106"/>
    </row>
    <row r="43" spans="15:15" x14ac:dyDescent="0.25">
      <c r="O43" s="106"/>
    </row>
    <row r="44" spans="15:15" x14ac:dyDescent="0.25">
      <c r="O44" s="106"/>
    </row>
    <row r="45" spans="15:15" x14ac:dyDescent="0.25">
      <c r="O45" s="106"/>
    </row>
    <row r="46" spans="15:15" x14ac:dyDescent="0.25">
      <c r="O46" s="106"/>
    </row>
    <row r="47" spans="15:15" x14ac:dyDescent="0.25">
      <c r="O47" s="106"/>
    </row>
    <row r="48" spans="15:15" x14ac:dyDescent="0.25">
      <c r="O48" s="106"/>
    </row>
    <row r="49" spans="15:15" x14ac:dyDescent="0.25">
      <c r="O49" s="106"/>
    </row>
    <row r="50" spans="15:15" x14ac:dyDescent="0.25">
      <c r="O50" s="106"/>
    </row>
    <row r="51" spans="15:15" x14ac:dyDescent="0.25">
      <c r="O51" s="106"/>
    </row>
    <row r="52" spans="15:15" x14ac:dyDescent="0.25">
      <c r="O52" s="106"/>
    </row>
    <row r="53" spans="15:15" x14ac:dyDescent="0.25">
      <c r="O53" s="106"/>
    </row>
    <row r="54" spans="15:15" x14ac:dyDescent="0.25">
      <c r="O54" s="106"/>
    </row>
    <row r="55" spans="15:15" x14ac:dyDescent="0.25">
      <c r="O55" s="106"/>
    </row>
    <row r="56" spans="15:15" x14ac:dyDescent="0.25">
      <c r="O56" s="106"/>
    </row>
    <row r="57" spans="15:15" x14ac:dyDescent="0.25">
      <c r="O57" s="106"/>
    </row>
    <row r="58" spans="15:15" x14ac:dyDescent="0.25">
      <c r="O58" s="106"/>
    </row>
    <row r="59" spans="15:15" x14ac:dyDescent="0.25">
      <c r="O59" s="106"/>
    </row>
    <row r="60" spans="15:15" x14ac:dyDescent="0.25">
      <c r="O60" s="106"/>
    </row>
    <row r="61" spans="15:15" x14ac:dyDescent="0.25">
      <c r="O61" s="106"/>
    </row>
    <row r="62" spans="15:15" x14ac:dyDescent="0.25">
      <c r="O62" s="106"/>
    </row>
    <row r="63" spans="15:15" x14ac:dyDescent="0.25">
      <c r="O63" s="106"/>
    </row>
    <row r="64" spans="15:15" x14ac:dyDescent="0.25">
      <c r="O64" s="106"/>
    </row>
    <row r="65" spans="15:15" x14ac:dyDescent="0.25">
      <c r="O65" s="106"/>
    </row>
    <row r="66" spans="15:15" x14ac:dyDescent="0.25">
      <c r="O66" s="106"/>
    </row>
    <row r="67" spans="15:15" x14ac:dyDescent="0.25">
      <c r="O67" s="106"/>
    </row>
    <row r="68" spans="15:15" x14ac:dyDescent="0.25">
      <c r="O68" s="106"/>
    </row>
    <row r="69" spans="15:15" x14ac:dyDescent="0.25">
      <c r="O69" s="106"/>
    </row>
    <row r="70" spans="15:15" x14ac:dyDescent="0.25">
      <c r="O70" s="106"/>
    </row>
    <row r="71" spans="15:15" x14ac:dyDescent="0.25">
      <c r="O71" s="106"/>
    </row>
    <row r="72" spans="15:15" x14ac:dyDescent="0.25">
      <c r="O72" s="106"/>
    </row>
    <row r="73" spans="15:15" x14ac:dyDescent="0.25">
      <c r="O73" s="106"/>
    </row>
    <row r="74" spans="15:15" x14ac:dyDescent="0.25">
      <c r="O74" s="106"/>
    </row>
    <row r="75" spans="15:15" x14ac:dyDescent="0.25">
      <c r="O75" s="106"/>
    </row>
    <row r="76" spans="15:15" x14ac:dyDescent="0.25">
      <c r="O76" s="106"/>
    </row>
    <row r="77" spans="15:15" x14ac:dyDescent="0.25">
      <c r="O77" s="106"/>
    </row>
    <row r="78" spans="15:15" x14ac:dyDescent="0.25">
      <c r="O78" s="106"/>
    </row>
    <row r="79" spans="15:15" x14ac:dyDescent="0.25">
      <c r="O79" s="106"/>
    </row>
    <row r="80" spans="15:15" x14ac:dyDescent="0.25">
      <c r="O80" s="106"/>
    </row>
    <row r="81" spans="15:15" x14ac:dyDescent="0.25">
      <c r="O81" s="106"/>
    </row>
  </sheetData>
  <mergeCells count="4">
    <mergeCell ref="B4:O4"/>
    <mergeCell ref="B15:O15"/>
    <mergeCell ref="A1:O1"/>
    <mergeCell ref="A2:C2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4.1.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1"/>
  <sheetViews>
    <sheetView view="pageLayout" zoomScaleNormal="110" workbookViewId="0">
      <selection activeCell="E111" sqref="E111"/>
    </sheetView>
  </sheetViews>
  <sheetFormatPr defaultRowHeight="15.75" x14ac:dyDescent="0.25"/>
  <cols>
    <col min="1" max="1" width="4.83203125" style="99" customWidth="1"/>
    <col min="2" max="2" width="31.1640625" style="106" customWidth="1"/>
    <col min="3" max="4" width="9" style="106" customWidth="1"/>
    <col min="5" max="5" width="9.5" style="106" customWidth="1"/>
    <col min="6" max="6" width="10.1640625" style="106" customWidth="1"/>
    <col min="7" max="7" width="8.6640625" style="106" customWidth="1"/>
    <col min="8" max="8" width="8.83203125" style="106" customWidth="1"/>
    <col min="9" max="9" width="8.1640625" style="106" customWidth="1"/>
    <col min="10" max="14" width="9.5" style="106" customWidth="1"/>
    <col min="15" max="15" width="12.6640625" style="99" customWidth="1"/>
    <col min="16" max="16" width="9.33203125" style="106"/>
    <col min="17" max="17" width="15.1640625" style="106" bestFit="1" customWidth="1"/>
    <col min="18" max="16384" width="9.33203125" style="106"/>
  </cols>
  <sheetData>
    <row r="1" spans="1:17" ht="31.5" customHeight="1" x14ac:dyDescent="0.25">
      <c r="A1" s="778" t="e">
        <f>+CONCATENATE("Előirányzat-felhasználási terv",CHAR(10),LEFT(#REF!,4)+1,". évre")</f>
        <v>#REF!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  <c r="O1" s="779"/>
    </row>
    <row r="2" spans="1:17" ht="16.5" thickBot="1" x14ac:dyDescent="0.3">
      <c r="A2" s="785" t="s">
        <v>624</v>
      </c>
      <c r="B2" s="781"/>
      <c r="C2" s="781"/>
      <c r="O2" s="4" t="s">
        <v>566</v>
      </c>
    </row>
    <row r="3" spans="1:17" s="99" customFormat="1" ht="26.1" customHeight="1" thickBot="1" x14ac:dyDescent="0.3">
      <c r="A3" s="96" t="s">
        <v>17</v>
      </c>
      <c r="B3" s="97" t="s">
        <v>61</v>
      </c>
      <c r="C3" s="97" t="s">
        <v>73</v>
      </c>
      <c r="D3" s="97" t="s">
        <v>74</v>
      </c>
      <c r="E3" s="97" t="s">
        <v>75</v>
      </c>
      <c r="F3" s="97" t="s">
        <v>76</v>
      </c>
      <c r="G3" s="97" t="s">
        <v>77</v>
      </c>
      <c r="H3" s="97" t="s">
        <v>78</v>
      </c>
      <c r="I3" s="97" t="s">
        <v>79</v>
      </c>
      <c r="J3" s="97" t="s">
        <v>80</v>
      </c>
      <c r="K3" s="97" t="s">
        <v>81</v>
      </c>
      <c r="L3" s="97" t="s">
        <v>82</v>
      </c>
      <c r="M3" s="97" t="s">
        <v>83</v>
      </c>
      <c r="N3" s="97" t="s">
        <v>84</v>
      </c>
      <c r="O3" s="98" t="s">
        <v>54</v>
      </c>
    </row>
    <row r="4" spans="1:17" s="101" customFormat="1" ht="15" customHeight="1" thickBot="1" x14ac:dyDescent="0.25">
      <c r="A4" s="100" t="s">
        <v>19</v>
      </c>
      <c r="B4" s="782" t="s">
        <v>56</v>
      </c>
      <c r="C4" s="783"/>
      <c r="D4" s="783"/>
      <c r="E4" s="783"/>
      <c r="F4" s="783"/>
      <c r="G4" s="783"/>
      <c r="H4" s="783"/>
      <c r="I4" s="783"/>
      <c r="J4" s="783"/>
      <c r="K4" s="783"/>
      <c r="L4" s="783"/>
      <c r="M4" s="783"/>
      <c r="N4" s="783"/>
      <c r="O4" s="784"/>
    </row>
    <row r="5" spans="1:17" s="101" customFormat="1" ht="22.5" x14ac:dyDescent="0.2">
      <c r="A5" s="102" t="s">
        <v>20</v>
      </c>
      <c r="B5" s="427" t="s">
        <v>377</v>
      </c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3">
        <f t="shared" ref="O5:O25" si="0">SUM(C5:N5)</f>
        <v>0</v>
      </c>
    </row>
    <row r="6" spans="1:17" s="104" customFormat="1" ht="22.5" x14ac:dyDescent="0.2">
      <c r="A6" s="103" t="s">
        <v>21</v>
      </c>
      <c r="B6" s="261" t="s">
        <v>424</v>
      </c>
      <c r="C6" s="510"/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1">
        <f t="shared" si="0"/>
        <v>0</v>
      </c>
    </row>
    <row r="7" spans="1:17" s="104" customFormat="1" ht="22.5" x14ac:dyDescent="0.2">
      <c r="A7" s="103" t="s">
        <v>22</v>
      </c>
      <c r="B7" s="260" t="s">
        <v>425</v>
      </c>
      <c r="C7" s="508"/>
      <c r="D7" s="508"/>
      <c r="E7" s="508"/>
      <c r="F7" s="508"/>
      <c r="G7" s="508"/>
      <c r="H7" s="508"/>
      <c r="I7" s="508"/>
      <c r="J7" s="508"/>
      <c r="K7" s="508"/>
      <c r="L7" s="508"/>
      <c r="M7" s="508"/>
      <c r="N7" s="508"/>
      <c r="O7" s="509">
        <f t="shared" si="0"/>
        <v>0</v>
      </c>
    </row>
    <row r="8" spans="1:17" s="104" customFormat="1" ht="14.1" customHeight="1" x14ac:dyDescent="0.2">
      <c r="A8" s="103" t="s">
        <v>23</v>
      </c>
      <c r="B8" s="259" t="s">
        <v>173</v>
      </c>
      <c r="C8" s="510"/>
      <c r="D8" s="510"/>
      <c r="E8" s="510"/>
      <c r="F8" s="510"/>
      <c r="G8" s="510"/>
      <c r="H8" s="510"/>
      <c r="I8" s="510"/>
      <c r="J8" s="510"/>
      <c r="K8" s="510"/>
      <c r="L8" s="510"/>
      <c r="M8" s="510"/>
      <c r="N8" s="510"/>
      <c r="O8" s="511">
        <f t="shared" si="0"/>
        <v>0</v>
      </c>
    </row>
    <row r="9" spans="1:17" s="104" customFormat="1" ht="14.1" customHeight="1" x14ac:dyDescent="0.2">
      <c r="A9" s="103" t="s">
        <v>24</v>
      </c>
      <c r="B9" s="259" t="s">
        <v>426</v>
      </c>
      <c r="C9" s="510">
        <v>700000</v>
      </c>
      <c r="D9" s="510">
        <v>700000</v>
      </c>
      <c r="E9" s="510">
        <v>700000</v>
      </c>
      <c r="F9" s="510">
        <v>700000</v>
      </c>
      <c r="G9" s="510">
        <v>700000</v>
      </c>
      <c r="H9" s="510">
        <v>700000</v>
      </c>
      <c r="I9" s="510">
        <v>700000</v>
      </c>
      <c r="J9" s="510">
        <v>700000</v>
      </c>
      <c r="K9" s="510">
        <v>873000</v>
      </c>
      <c r="L9" s="510">
        <v>700000</v>
      </c>
      <c r="M9" s="510">
        <v>700000</v>
      </c>
      <c r="N9" s="510">
        <v>700000</v>
      </c>
      <c r="O9" s="511">
        <f>SUM(C9:N9)</f>
        <v>8573000</v>
      </c>
    </row>
    <row r="10" spans="1:17" s="104" customFormat="1" ht="14.1" customHeight="1" x14ac:dyDescent="0.2">
      <c r="A10" s="103" t="s">
        <v>25</v>
      </c>
      <c r="B10" s="259" t="s">
        <v>10</v>
      </c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510"/>
      <c r="N10" s="510"/>
      <c r="O10" s="511">
        <f t="shared" si="0"/>
        <v>0</v>
      </c>
    </row>
    <row r="11" spans="1:17" s="104" customFormat="1" ht="14.1" customHeight="1" x14ac:dyDescent="0.2">
      <c r="A11" s="103" t="s">
        <v>26</v>
      </c>
      <c r="B11" s="259" t="s">
        <v>379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1">
        <f t="shared" si="0"/>
        <v>0</v>
      </c>
    </row>
    <row r="12" spans="1:17" s="104" customFormat="1" ht="22.5" x14ac:dyDescent="0.2">
      <c r="A12" s="103" t="s">
        <v>27</v>
      </c>
      <c r="B12" s="261" t="s">
        <v>412</v>
      </c>
      <c r="C12" s="510"/>
      <c r="D12" s="510"/>
      <c r="E12" s="510"/>
      <c r="F12" s="510"/>
      <c r="G12" s="510"/>
      <c r="H12" s="510"/>
      <c r="I12" s="510"/>
      <c r="J12" s="510"/>
      <c r="K12" s="510"/>
      <c r="L12" s="510"/>
      <c r="M12" s="510"/>
      <c r="N12" s="510"/>
      <c r="O12" s="511">
        <f t="shared" si="0"/>
        <v>0</v>
      </c>
      <c r="Q12" s="516"/>
    </row>
    <row r="13" spans="1:17" s="104" customFormat="1" ht="14.1" customHeight="1" thickBot="1" x14ac:dyDescent="0.25">
      <c r="A13" s="103" t="s">
        <v>28</v>
      </c>
      <c r="B13" s="259" t="s">
        <v>11</v>
      </c>
      <c r="C13" s="510">
        <v>7600000</v>
      </c>
      <c r="D13" s="510">
        <v>7600000</v>
      </c>
      <c r="E13" s="510">
        <v>7600000</v>
      </c>
      <c r="F13" s="510">
        <v>7600000</v>
      </c>
      <c r="G13" s="510">
        <v>8506336</v>
      </c>
      <c r="H13" s="510">
        <v>7600000</v>
      </c>
      <c r="I13" s="510">
        <v>6200000</v>
      </c>
      <c r="J13" s="510">
        <v>6200000</v>
      </c>
      <c r="K13" s="510">
        <v>7727000</v>
      </c>
      <c r="L13" s="510">
        <v>7700000</v>
      </c>
      <c r="M13" s="510">
        <v>7600224</v>
      </c>
      <c r="N13" s="510">
        <v>7746012</v>
      </c>
      <c r="O13" s="511">
        <f t="shared" si="0"/>
        <v>89679572</v>
      </c>
      <c r="Q13" s="516"/>
    </row>
    <row r="14" spans="1:17" s="101" customFormat="1" ht="15.95" customHeight="1" thickBot="1" x14ac:dyDescent="0.25">
      <c r="A14" s="100" t="s">
        <v>29</v>
      </c>
      <c r="B14" s="36" t="s">
        <v>109</v>
      </c>
      <c r="C14" s="514">
        <f t="shared" ref="C14:N14" si="1">SUM(C5:C13)</f>
        <v>8300000</v>
      </c>
      <c r="D14" s="514">
        <f t="shared" si="1"/>
        <v>8300000</v>
      </c>
      <c r="E14" s="514">
        <f t="shared" si="1"/>
        <v>8300000</v>
      </c>
      <c r="F14" s="514">
        <f t="shared" si="1"/>
        <v>8300000</v>
      </c>
      <c r="G14" s="514">
        <f t="shared" si="1"/>
        <v>9206336</v>
      </c>
      <c r="H14" s="514">
        <f t="shared" si="1"/>
        <v>8300000</v>
      </c>
      <c r="I14" s="514">
        <f t="shared" si="1"/>
        <v>6900000</v>
      </c>
      <c r="J14" s="514">
        <f t="shared" si="1"/>
        <v>6900000</v>
      </c>
      <c r="K14" s="514">
        <f t="shared" si="1"/>
        <v>8600000</v>
      </c>
      <c r="L14" s="514">
        <f t="shared" si="1"/>
        <v>8400000</v>
      </c>
      <c r="M14" s="514">
        <f t="shared" si="1"/>
        <v>8300224</v>
      </c>
      <c r="N14" s="514">
        <f t="shared" si="1"/>
        <v>8446012</v>
      </c>
      <c r="O14" s="515">
        <f>SUM(C14:N14)</f>
        <v>98252572</v>
      </c>
      <c r="Q14" s="517"/>
    </row>
    <row r="15" spans="1:17" s="101" customFormat="1" ht="15" customHeight="1" thickBot="1" x14ac:dyDescent="0.25">
      <c r="A15" s="100" t="s">
        <v>30</v>
      </c>
      <c r="B15" s="782" t="s">
        <v>57</v>
      </c>
      <c r="C15" s="783"/>
      <c r="D15" s="783"/>
      <c r="E15" s="783"/>
      <c r="F15" s="783"/>
      <c r="G15" s="783"/>
      <c r="H15" s="783"/>
      <c r="I15" s="783"/>
      <c r="J15" s="783"/>
      <c r="K15" s="783"/>
      <c r="L15" s="783"/>
      <c r="M15" s="783"/>
      <c r="N15" s="783"/>
      <c r="O15" s="784"/>
      <c r="Q15" s="517"/>
    </row>
    <row r="16" spans="1:17" s="104" customFormat="1" ht="14.1" customHeight="1" x14ac:dyDescent="0.2">
      <c r="A16" s="105" t="s">
        <v>31</v>
      </c>
      <c r="B16" s="262" t="s">
        <v>62</v>
      </c>
      <c r="C16" s="508">
        <v>4545000</v>
      </c>
      <c r="D16" s="508">
        <v>4545000</v>
      </c>
      <c r="E16" s="508">
        <v>4545000</v>
      </c>
      <c r="F16" s="508">
        <v>4545000</v>
      </c>
      <c r="G16" s="508">
        <v>4545000</v>
      </c>
      <c r="H16" s="508">
        <v>4545000</v>
      </c>
      <c r="I16" s="508">
        <v>4545000</v>
      </c>
      <c r="J16" s="508">
        <v>4545000</v>
      </c>
      <c r="K16" s="508">
        <v>4545000</v>
      </c>
      <c r="L16" s="508">
        <v>4545000</v>
      </c>
      <c r="M16" s="508">
        <v>4545000</v>
      </c>
      <c r="N16" s="508">
        <v>4561492</v>
      </c>
      <c r="O16" s="509">
        <f t="shared" si="0"/>
        <v>54556492</v>
      </c>
      <c r="Q16" s="516"/>
    </row>
    <row r="17" spans="1:17" s="104" customFormat="1" ht="27" customHeight="1" x14ac:dyDescent="0.2">
      <c r="A17" s="103" t="s">
        <v>32</v>
      </c>
      <c r="B17" s="261" t="s">
        <v>182</v>
      </c>
      <c r="C17" s="510">
        <v>1055000</v>
      </c>
      <c r="D17" s="510">
        <v>1055000</v>
      </c>
      <c r="E17" s="510">
        <v>1055000</v>
      </c>
      <c r="F17" s="510">
        <v>1055000</v>
      </c>
      <c r="G17" s="510">
        <v>1055000</v>
      </c>
      <c r="H17" s="510">
        <v>1055000</v>
      </c>
      <c r="I17" s="510">
        <v>1055000</v>
      </c>
      <c r="J17" s="510">
        <v>1055000</v>
      </c>
      <c r="K17" s="510">
        <v>1055000</v>
      </c>
      <c r="L17" s="510">
        <v>1055000</v>
      </c>
      <c r="M17" s="510">
        <v>1055224</v>
      </c>
      <c r="N17" s="510">
        <v>1060500</v>
      </c>
      <c r="O17" s="511">
        <f t="shared" si="0"/>
        <v>12665724</v>
      </c>
      <c r="Q17" s="516"/>
    </row>
    <row r="18" spans="1:17" s="104" customFormat="1" ht="14.1" customHeight="1" x14ac:dyDescent="0.2">
      <c r="A18" s="103" t="s">
        <v>33</v>
      </c>
      <c r="B18" s="259" t="s">
        <v>140</v>
      </c>
      <c r="C18" s="510">
        <v>2700000</v>
      </c>
      <c r="D18" s="510">
        <v>2700000</v>
      </c>
      <c r="E18" s="510">
        <v>2700000</v>
      </c>
      <c r="F18" s="510">
        <v>2700000</v>
      </c>
      <c r="G18" s="510">
        <v>2700000</v>
      </c>
      <c r="H18" s="510">
        <v>2700000</v>
      </c>
      <c r="I18" s="510">
        <v>1300000</v>
      </c>
      <c r="J18" s="510">
        <v>1300000</v>
      </c>
      <c r="K18" s="510">
        <v>3000000</v>
      </c>
      <c r="L18" s="510">
        <v>2800000</v>
      </c>
      <c r="M18" s="510">
        <v>2700000</v>
      </c>
      <c r="N18" s="510">
        <v>2824020</v>
      </c>
      <c r="O18" s="511">
        <f t="shared" si="0"/>
        <v>30124020</v>
      </c>
      <c r="Q18" s="518"/>
    </row>
    <row r="19" spans="1:17" s="104" customFormat="1" ht="14.1" customHeight="1" x14ac:dyDescent="0.2">
      <c r="A19" s="103" t="s">
        <v>34</v>
      </c>
      <c r="B19" s="259" t="s">
        <v>183</v>
      </c>
      <c r="C19" s="510"/>
      <c r="D19" s="510"/>
      <c r="E19" s="510"/>
      <c r="F19" s="510"/>
      <c r="G19" s="510"/>
      <c r="H19" s="510"/>
      <c r="I19" s="510"/>
      <c r="J19" s="510"/>
      <c r="K19" s="510"/>
      <c r="L19" s="510"/>
      <c r="M19" s="510"/>
      <c r="N19" s="510"/>
      <c r="O19" s="511">
        <f t="shared" si="0"/>
        <v>0</v>
      </c>
      <c r="Q19" s="518"/>
    </row>
    <row r="20" spans="1:17" s="104" customFormat="1" ht="14.1" customHeight="1" x14ac:dyDescent="0.2">
      <c r="A20" s="103" t="s">
        <v>35</v>
      </c>
      <c r="B20" s="259" t="s">
        <v>12</v>
      </c>
      <c r="C20" s="510"/>
      <c r="D20" s="510"/>
      <c r="E20" s="510"/>
      <c r="F20" s="510"/>
      <c r="G20" s="510"/>
      <c r="H20" s="510"/>
      <c r="I20" s="510"/>
      <c r="J20" s="510"/>
      <c r="K20" s="510"/>
      <c r="L20" s="510"/>
      <c r="M20" s="510"/>
      <c r="N20" s="510"/>
      <c r="O20" s="511">
        <f t="shared" si="0"/>
        <v>0</v>
      </c>
      <c r="Q20" s="518"/>
    </row>
    <row r="21" spans="1:17" s="104" customFormat="1" ht="14.1" customHeight="1" x14ac:dyDescent="0.2">
      <c r="A21" s="103" t="s">
        <v>36</v>
      </c>
      <c r="B21" s="259" t="s">
        <v>229</v>
      </c>
      <c r="C21" s="510"/>
      <c r="D21" s="510"/>
      <c r="E21" s="510"/>
      <c r="F21" s="510"/>
      <c r="G21" s="510">
        <v>906336</v>
      </c>
      <c r="H21" s="510"/>
      <c r="I21" s="510"/>
      <c r="J21" s="510"/>
      <c r="K21" s="510"/>
      <c r="L21" s="510"/>
      <c r="M21" s="510"/>
      <c r="N21" s="510"/>
      <c r="O21" s="511">
        <f t="shared" si="0"/>
        <v>906336</v>
      </c>
      <c r="Q21" s="518"/>
    </row>
    <row r="22" spans="1:17" s="104" customFormat="1" x14ac:dyDescent="0.2">
      <c r="A22" s="103" t="s">
        <v>37</v>
      </c>
      <c r="B22" s="261" t="s">
        <v>186</v>
      </c>
      <c r="C22" s="510"/>
      <c r="D22" s="510"/>
      <c r="E22" s="510"/>
      <c r="F22" s="510"/>
      <c r="G22" s="510"/>
      <c r="H22" s="510"/>
      <c r="I22" s="510"/>
      <c r="J22" s="510"/>
      <c r="K22" s="510"/>
      <c r="L22" s="510"/>
      <c r="M22" s="510"/>
      <c r="N22" s="510"/>
      <c r="O22" s="511">
        <f t="shared" si="0"/>
        <v>0</v>
      </c>
      <c r="Q22" s="518"/>
    </row>
    <row r="23" spans="1:17" s="104" customFormat="1" ht="14.1" customHeight="1" x14ac:dyDescent="0.2">
      <c r="A23" s="103" t="s">
        <v>38</v>
      </c>
      <c r="B23" s="259" t="s">
        <v>231</v>
      </c>
      <c r="C23" s="510"/>
      <c r="D23" s="510"/>
      <c r="E23" s="510"/>
      <c r="F23" s="510"/>
      <c r="G23" s="510"/>
      <c r="H23" s="510"/>
      <c r="I23" s="510"/>
      <c r="J23" s="510"/>
      <c r="K23" s="510"/>
      <c r="L23" s="510"/>
      <c r="M23" s="510"/>
      <c r="N23" s="510"/>
      <c r="O23" s="511">
        <f t="shared" si="0"/>
        <v>0</v>
      </c>
    </row>
    <row r="24" spans="1:17" s="104" customFormat="1" ht="14.1" customHeight="1" thickBot="1" x14ac:dyDescent="0.25">
      <c r="A24" s="103" t="s">
        <v>39</v>
      </c>
      <c r="B24" s="259" t="s">
        <v>13</v>
      </c>
      <c r="C24" s="510"/>
      <c r="D24" s="510"/>
      <c r="E24" s="510"/>
      <c r="F24" s="510"/>
      <c r="G24" s="510"/>
      <c r="H24" s="510"/>
      <c r="I24" s="510"/>
      <c r="J24" s="510"/>
      <c r="K24" s="510"/>
      <c r="L24" s="510"/>
      <c r="M24" s="510"/>
      <c r="N24" s="510"/>
      <c r="O24" s="511">
        <f t="shared" si="0"/>
        <v>0</v>
      </c>
    </row>
    <row r="25" spans="1:17" s="521" customFormat="1" ht="15.95" customHeight="1" thickBot="1" x14ac:dyDescent="0.25">
      <c r="A25" s="519" t="s">
        <v>40</v>
      </c>
      <c r="B25" s="520" t="s">
        <v>110</v>
      </c>
      <c r="C25" s="514">
        <f t="shared" ref="C25:N25" si="2">SUM(C16:C24)</f>
        <v>8300000</v>
      </c>
      <c r="D25" s="514">
        <f t="shared" si="2"/>
        <v>8300000</v>
      </c>
      <c r="E25" s="514">
        <f t="shared" si="2"/>
        <v>8300000</v>
      </c>
      <c r="F25" s="514">
        <f t="shared" si="2"/>
        <v>8300000</v>
      </c>
      <c r="G25" s="514">
        <f t="shared" si="2"/>
        <v>9206336</v>
      </c>
      <c r="H25" s="514">
        <f t="shared" si="2"/>
        <v>8300000</v>
      </c>
      <c r="I25" s="514">
        <f t="shared" si="2"/>
        <v>6900000</v>
      </c>
      <c r="J25" s="514">
        <f t="shared" si="2"/>
        <v>6900000</v>
      </c>
      <c r="K25" s="514">
        <f t="shared" si="2"/>
        <v>8600000</v>
      </c>
      <c r="L25" s="514">
        <f t="shared" si="2"/>
        <v>8400000</v>
      </c>
      <c r="M25" s="514">
        <f t="shared" si="2"/>
        <v>8300224</v>
      </c>
      <c r="N25" s="514">
        <f t="shared" si="2"/>
        <v>8446012</v>
      </c>
      <c r="O25" s="515">
        <f t="shared" si="0"/>
        <v>98252572</v>
      </c>
    </row>
    <row r="26" spans="1:17" s="525" customFormat="1" ht="10.5" thickBot="1" x14ac:dyDescent="0.25">
      <c r="A26" s="519" t="s">
        <v>41</v>
      </c>
      <c r="B26" s="522" t="s">
        <v>111</v>
      </c>
      <c r="C26" s="523">
        <f t="shared" ref="C26:O26" si="3">C14-C25</f>
        <v>0</v>
      </c>
      <c r="D26" s="523">
        <f t="shared" si="3"/>
        <v>0</v>
      </c>
      <c r="E26" s="523">
        <f t="shared" si="3"/>
        <v>0</v>
      </c>
      <c r="F26" s="523">
        <f t="shared" si="3"/>
        <v>0</v>
      </c>
      <c r="G26" s="523">
        <f t="shared" si="3"/>
        <v>0</v>
      </c>
      <c r="H26" s="523">
        <f t="shared" si="3"/>
        <v>0</v>
      </c>
      <c r="I26" s="523">
        <f t="shared" si="3"/>
        <v>0</v>
      </c>
      <c r="J26" s="523">
        <f t="shared" si="3"/>
        <v>0</v>
      </c>
      <c r="K26" s="523">
        <f t="shared" si="3"/>
        <v>0</v>
      </c>
      <c r="L26" s="523">
        <f t="shared" si="3"/>
        <v>0</v>
      </c>
      <c r="M26" s="523">
        <f t="shared" si="3"/>
        <v>0</v>
      </c>
      <c r="N26" s="523">
        <f t="shared" si="3"/>
        <v>0</v>
      </c>
      <c r="O26" s="524">
        <f t="shared" si="3"/>
        <v>0</v>
      </c>
    </row>
    <row r="27" spans="1:17" x14ac:dyDescent="0.25">
      <c r="A27" s="107"/>
    </row>
    <row r="28" spans="1:17" x14ac:dyDescent="0.25">
      <c r="B28" s="108"/>
      <c r="C28" s="109"/>
      <c r="D28" s="109"/>
      <c r="O28" s="106"/>
    </row>
    <row r="29" spans="1:17" x14ac:dyDescent="0.25">
      <c r="O29" s="106"/>
    </row>
    <row r="30" spans="1:17" x14ac:dyDescent="0.25">
      <c r="O30" s="106"/>
    </row>
    <row r="31" spans="1:17" x14ac:dyDescent="0.25">
      <c r="O31" s="106"/>
    </row>
    <row r="32" spans="1:17" x14ac:dyDescent="0.25">
      <c r="O32" s="106"/>
    </row>
    <row r="33" spans="15:15" x14ac:dyDescent="0.25">
      <c r="O33" s="106"/>
    </row>
    <row r="34" spans="15:15" x14ac:dyDescent="0.25">
      <c r="O34" s="106"/>
    </row>
    <row r="35" spans="15:15" x14ac:dyDescent="0.25">
      <c r="O35" s="106"/>
    </row>
    <row r="36" spans="15:15" x14ac:dyDescent="0.25">
      <c r="O36" s="106"/>
    </row>
    <row r="37" spans="15:15" x14ac:dyDescent="0.25">
      <c r="O37" s="106"/>
    </row>
    <row r="38" spans="15:15" x14ac:dyDescent="0.25">
      <c r="O38" s="106"/>
    </row>
    <row r="39" spans="15:15" x14ac:dyDescent="0.25">
      <c r="O39" s="106"/>
    </row>
    <row r="40" spans="15:15" x14ac:dyDescent="0.25">
      <c r="O40" s="106"/>
    </row>
    <row r="41" spans="15:15" x14ac:dyDescent="0.25">
      <c r="O41" s="106"/>
    </row>
    <row r="42" spans="15:15" x14ac:dyDescent="0.25">
      <c r="O42" s="106"/>
    </row>
    <row r="43" spans="15:15" x14ac:dyDescent="0.25">
      <c r="O43" s="106"/>
    </row>
    <row r="44" spans="15:15" x14ac:dyDescent="0.25">
      <c r="O44" s="106"/>
    </row>
    <row r="45" spans="15:15" x14ac:dyDescent="0.25">
      <c r="O45" s="106"/>
    </row>
    <row r="46" spans="15:15" x14ac:dyDescent="0.25">
      <c r="O46" s="106"/>
    </row>
    <row r="47" spans="15:15" x14ac:dyDescent="0.25">
      <c r="O47" s="106"/>
    </row>
    <row r="48" spans="15:15" x14ac:dyDescent="0.25">
      <c r="O48" s="106"/>
    </row>
    <row r="49" spans="15:15" x14ac:dyDescent="0.25">
      <c r="O49" s="106"/>
    </row>
    <row r="50" spans="15:15" x14ac:dyDescent="0.25">
      <c r="O50" s="106"/>
    </row>
    <row r="51" spans="15:15" x14ac:dyDescent="0.25">
      <c r="O51" s="106"/>
    </row>
    <row r="52" spans="15:15" x14ac:dyDescent="0.25">
      <c r="O52" s="106"/>
    </row>
    <row r="53" spans="15:15" x14ac:dyDescent="0.25">
      <c r="O53" s="106"/>
    </row>
    <row r="54" spans="15:15" x14ac:dyDescent="0.25">
      <c r="O54" s="106"/>
    </row>
    <row r="55" spans="15:15" x14ac:dyDescent="0.25">
      <c r="O55" s="106"/>
    </row>
    <row r="56" spans="15:15" x14ac:dyDescent="0.25">
      <c r="O56" s="106"/>
    </row>
    <row r="57" spans="15:15" x14ac:dyDescent="0.25">
      <c r="O57" s="106"/>
    </row>
    <row r="58" spans="15:15" x14ac:dyDescent="0.25">
      <c r="O58" s="106"/>
    </row>
    <row r="59" spans="15:15" x14ac:dyDescent="0.25">
      <c r="O59" s="106"/>
    </row>
    <row r="60" spans="15:15" x14ac:dyDescent="0.25">
      <c r="O60" s="106"/>
    </row>
    <row r="61" spans="15:15" x14ac:dyDescent="0.25">
      <c r="O61" s="106"/>
    </row>
    <row r="62" spans="15:15" x14ac:dyDescent="0.25">
      <c r="O62" s="106"/>
    </row>
    <row r="63" spans="15:15" x14ac:dyDescent="0.25">
      <c r="O63" s="106"/>
    </row>
    <row r="64" spans="15:15" x14ac:dyDescent="0.25">
      <c r="O64" s="106"/>
    </row>
    <row r="65" spans="15:15" x14ac:dyDescent="0.25">
      <c r="O65" s="106"/>
    </row>
    <row r="66" spans="15:15" x14ac:dyDescent="0.25">
      <c r="O66" s="106"/>
    </row>
    <row r="67" spans="15:15" x14ac:dyDescent="0.25">
      <c r="O67" s="106"/>
    </row>
    <row r="68" spans="15:15" x14ac:dyDescent="0.25">
      <c r="O68" s="106"/>
    </row>
    <row r="69" spans="15:15" x14ac:dyDescent="0.25">
      <c r="O69" s="106"/>
    </row>
    <row r="70" spans="15:15" x14ac:dyDescent="0.25">
      <c r="O70" s="106"/>
    </row>
    <row r="71" spans="15:15" x14ac:dyDescent="0.25">
      <c r="O71" s="106"/>
    </row>
    <row r="72" spans="15:15" x14ac:dyDescent="0.25">
      <c r="O72" s="106"/>
    </row>
    <row r="73" spans="15:15" x14ac:dyDescent="0.25">
      <c r="O73" s="106"/>
    </row>
    <row r="74" spans="15:15" x14ac:dyDescent="0.25">
      <c r="O74" s="106"/>
    </row>
    <row r="75" spans="15:15" x14ac:dyDescent="0.25">
      <c r="O75" s="106"/>
    </row>
    <row r="76" spans="15:15" x14ac:dyDescent="0.25">
      <c r="O76" s="106"/>
    </row>
    <row r="77" spans="15:15" x14ac:dyDescent="0.25">
      <c r="O77" s="106"/>
    </row>
    <row r="78" spans="15:15" x14ac:dyDescent="0.25">
      <c r="O78" s="106"/>
    </row>
    <row r="79" spans="15:15" x14ac:dyDescent="0.25">
      <c r="O79" s="106"/>
    </row>
    <row r="80" spans="15:15" x14ac:dyDescent="0.25">
      <c r="O80" s="106"/>
    </row>
    <row r="81" spans="15:15" x14ac:dyDescent="0.25">
      <c r="O81" s="106"/>
    </row>
  </sheetData>
  <mergeCells count="4">
    <mergeCell ref="A1:O1"/>
    <mergeCell ref="A2:C2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4.2.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1"/>
  <sheetViews>
    <sheetView view="pageLayout" zoomScaleNormal="110" workbookViewId="0">
      <selection activeCell="E111" sqref="E111"/>
    </sheetView>
  </sheetViews>
  <sheetFormatPr defaultRowHeight="15.75" x14ac:dyDescent="0.25"/>
  <cols>
    <col min="1" max="1" width="4.83203125" style="99" customWidth="1"/>
    <col min="2" max="2" width="31.1640625" style="106" customWidth="1"/>
    <col min="3" max="4" width="9" style="106" customWidth="1"/>
    <col min="5" max="5" width="9.5" style="106" customWidth="1"/>
    <col min="6" max="6" width="10.1640625" style="106" customWidth="1"/>
    <col min="7" max="7" width="8.6640625" style="106" customWidth="1"/>
    <col min="8" max="8" width="8.83203125" style="106" customWidth="1"/>
    <col min="9" max="9" width="8.1640625" style="106" customWidth="1"/>
    <col min="10" max="14" width="9.5" style="106" customWidth="1"/>
    <col min="15" max="15" width="12.6640625" style="99" customWidth="1"/>
    <col min="16" max="16" width="9.33203125" style="106"/>
    <col min="17" max="17" width="15.1640625" style="106" bestFit="1" customWidth="1"/>
    <col min="18" max="16384" width="9.33203125" style="106"/>
  </cols>
  <sheetData>
    <row r="1" spans="1:17" ht="31.5" customHeight="1" x14ac:dyDescent="0.25">
      <c r="A1" s="778" t="e">
        <f>+CONCATENATE("Előirányzat-felhasználási terv",CHAR(10),LEFT(#REF!,4)+1,". évre")</f>
        <v>#REF!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  <c r="O1" s="779"/>
    </row>
    <row r="2" spans="1:17" ht="16.5" thickBot="1" x14ac:dyDescent="0.3">
      <c r="A2" s="785" t="s">
        <v>625</v>
      </c>
      <c r="B2" s="781"/>
      <c r="C2" s="781"/>
      <c r="O2" s="4" t="s">
        <v>566</v>
      </c>
    </row>
    <row r="3" spans="1:17" s="99" customFormat="1" ht="26.1" customHeight="1" thickBot="1" x14ac:dyDescent="0.3">
      <c r="A3" s="96" t="s">
        <v>17</v>
      </c>
      <c r="B3" s="97" t="s">
        <v>61</v>
      </c>
      <c r="C3" s="97" t="s">
        <v>73</v>
      </c>
      <c r="D3" s="97" t="s">
        <v>74</v>
      </c>
      <c r="E3" s="97" t="s">
        <v>75</v>
      </c>
      <c r="F3" s="97" t="s">
        <v>76</v>
      </c>
      <c r="G3" s="97" t="s">
        <v>77</v>
      </c>
      <c r="H3" s="97" t="s">
        <v>78</v>
      </c>
      <c r="I3" s="97" t="s">
        <v>79</v>
      </c>
      <c r="J3" s="97" t="s">
        <v>80</v>
      </c>
      <c r="K3" s="97" t="s">
        <v>81</v>
      </c>
      <c r="L3" s="97" t="s">
        <v>82</v>
      </c>
      <c r="M3" s="97" t="s">
        <v>83</v>
      </c>
      <c r="N3" s="97" t="s">
        <v>84</v>
      </c>
      <c r="O3" s="98" t="s">
        <v>54</v>
      </c>
    </row>
    <row r="4" spans="1:17" s="101" customFormat="1" ht="15" customHeight="1" thickBot="1" x14ac:dyDescent="0.25">
      <c r="A4" s="100" t="s">
        <v>19</v>
      </c>
      <c r="B4" s="782" t="s">
        <v>56</v>
      </c>
      <c r="C4" s="783"/>
      <c r="D4" s="783"/>
      <c r="E4" s="783"/>
      <c r="F4" s="783"/>
      <c r="G4" s="783"/>
      <c r="H4" s="783"/>
      <c r="I4" s="783"/>
      <c r="J4" s="783"/>
      <c r="K4" s="783"/>
      <c r="L4" s="783"/>
      <c r="M4" s="783"/>
      <c r="N4" s="783"/>
      <c r="O4" s="784"/>
    </row>
    <row r="5" spans="1:17" s="101" customFormat="1" ht="22.5" x14ac:dyDescent="0.2">
      <c r="A5" s="102" t="s">
        <v>20</v>
      </c>
      <c r="B5" s="427" t="s">
        <v>377</v>
      </c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3">
        <f t="shared" ref="O5:O25" si="0">SUM(C5:N5)</f>
        <v>0</v>
      </c>
    </row>
    <row r="6" spans="1:17" s="104" customFormat="1" ht="22.5" x14ac:dyDescent="0.2">
      <c r="A6" s="103" t="s">
        <v>21</v>
      </c>
      <c r="B6" s="261" t="s">
        <v>424</v>
      </c>
      <c r="C6" s="510"/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1">
        <f t="shared" si="0"/>
        <v>0</v>
      </c>
    </row>
    <row r="7" spans="1:17" s="104" customFormat="1" ht="22.5" x14ac:dyDescent="0.2">
      <c r="A7" s="103" t="s">
        <v>22</v>
      </c>
      <c r="B7" s="260" t="s">
        <v>425</v>
      </c>
      <c r="C7" s="508"/>
      <c r="D7" s="508"/>
      <c r="E7" s="508"/>
      <c r="F7" s="508"/>
      <c r="G7" s="508"/>
      <c r="H7" s="508"/>
      <c r="I7" s="508"/>
      <c r="J7" s="508"/>
      <c r="K7" s="508"/>
      <c r="L7" s="508"/>
      <c r="M7" s="508"/>
      <c r="N7" s="508"/>
      <c r="O7" s="509">
        <f t="shared" si="0"/>
        <v>0</v>
      </c>
    </row>
    <row r="8" spans="1:17" s="104" customFormat="1" ht="14.1" customHeight="1" x14ac:dyDescent="0.2">
      <c r="A8" s="103" t="s">
        <v>23</v>
      </c>
      <c r="B8" s="259" t="s">
        <v>173</v>
      </c>
      <c r="C8" s="510"/>
      <c r="D8" s="510"/>
      <c r="E8" s="510"/>
      <c r="F8" s="510"/>
      <c r="G8" s="510"/>
      <c r="H8" s="510"/>
      <c r="I8" s="510"/>
      <c r="J8" s="510"/>
      <c r="K8" s="510"/>
      <c r="L8" s="510"/>
      <c r="M8" s="510"/>
      <c r="N8" s="510"/>
      <c r="O8" s="511">
        <f t="shared" si="0"/>
        <v>0</v>
      </c>
    </row>
    <row r="9" spans="1:17" s="104" customFormat="1" ht="14.1" customHeight="1" x14ac:dyDescent="0.2">
      <c r="A9" s="103" t="s">
        <v>24</v>
      </c>
      <c r="B9" s="259" t="s">
        <v>426</v>
      </c>
      <c r="C9" s="510"/>
      <c r="D9" s="510"/>
      <c r="E9" s="510"/>
      <c r="F9" s="510"/>
      <c r="G9" s="510"/>
      <c r="H9" s="510"/>
      <c r="I9" s="510"/>
      <c r="J9" s="510"/>
      <c r="K9" s="510"/>
      <c r="L9" s="510"/>
      <c r="M9" s="510"/>
      <c r="N9" s="510"/>
      <c r="O9" s="511">
        <f>SUM(C9:N9)</f>
        <v>0</v>
      </c>
    </row>
    <row r="10" spans="1:17" s="104" customFormat="1" ht="14.1" customHeight="1" x14ac:dyDescent="0.2">
      <c r="A10" s="103" t="s">
        <v>25</v>
      </c>
      <c r="B10" s="259" t="s">
        <v>10</v>
      </c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510"/>
      <c r="N10" s="510"/>
      <c r="O10" s="511">
        <f t="shared" si="0"/>
        <v>0</v>
      </c>
    </row>
    <row r="11" spans="1:17" s="104" customFormat="1" ht="14.1" customHeight="1" x14ac:dyDescent="0.2">
      <c r="A11" s="103" t="s">
        <v>26</v>
      </c>
      <c r="B11" s="259" t="s">
        <v>379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1">
        <f t="shared" si="0"/>
        <v>0</v>
      </c>
    </row>
    <row r="12" spans="1:17" s="104" customFormat="1" ht="22.5" x14ac:dyDescent="0.2">
      <c r="A12" s="103" t="s">
        <v>27</v>
      </c>
      <c r="B12" s="261" t="s">
        <v>412</v>
      </c>
      <c r="C12" s="510"/>
      <c r="D12" s="510"/>
      <c r="E12" s="510"/>
      <c r="F12" s="510"/>
      <c r="G12" s="510"/>
      <c r="H12" s="510"/>
      <c r="I12" s="510"/>
      <c r="J12" s="510"/>
      <c r="K12" s="510"/>
      <c r="L12" s="510"/>
      <c r="M12" s="510"/>
      <c r="N12" s="510"/>
      <c r="O12" s="511">
        <f t="shared" si="0"/>
        <v>0</v>
      </c>
      <c r="Q12" s="516"/>
    </row>
    <row r="13" spans="1:17" s="104" customFormat="1" ht="14.1" customHeight="1" thickBot="1" x14ac:dyDescent="0.25">
      <c r="A13" s="103" t="s">
        <v>28</v>
      </c>
      <c r="B13" s="259" t="s">
        <v>11</v>
      </c>
      <c r="C13" s="510">
        <v>4310000</v>
      </c>
      <c r="D13" s="510">
        <v>4550000</v>
      </c>
      <c r="E13" s="510">
        <v>4010000</v>
      </c>
      <c r="F13" s="510">
        <v>6010000</v>
      </c>
      <c r="G13" s="510">
        <v>4152200</v>
      </c>
      <c r="H13" s="510">
        <v>4010000</v>
      </c>
      <c r="I13" s="510">
        <v>4010000</v>
      </c>
      <c r="J13" s="510">
        <v>4010000</v>
      </c>
      <c r="K13" s="510">
        <v>4010000</v>
      </c>
      <c r="L13" s="510">
        <v>4010000</v>
      </c>
      <c r="M13" s="510">
        <v>4119000</v>
      </c>
      <c r="N13" s="510">
        <v>4400740</v>
      </c>
      <c r="O13" s="511">
        <f t="shared" si="0"/>
        <v>51601940</v>
      </c>
      <c r="Q13" s="516"/>
    </row>
    <row r="14" spans="1:17" s="101" customFormat="1" ht="15.95" customHeight="1" thickBot="1" x14ac:dyDescent="0.25">
      <c r="A14" s="100" t="s">
        <v>29</v>
      </c>
      <c r="B14" s="36" t="s">
        <v>109</v>
      </c>
      <c r="C14" s="514">
        <f t="shared" ref="C14:N14" si="1">SUM(C5:C13)</f>
        <v>4310000</v>
      </c>
      <c r="D14" s="514">
        <f t="shared" si="1"/>
        <v>4550000</v>
      </c>
      <c r="E14" s="514">
        <f t="shared" si="1"/>
        <v>4010000</v>
      </c>
      <c r="F14" s="514">
        <f t="shared" si="1"/>
        <v>6010000</v>
      </c>
      <c r="G14" s="514">
        <f t="shared" si="1"/>
        <v>4152200</v>
      </c>
      <c r="H14" s="514">
        <f t="shared" si="1"/>
        <v>4010000</v>
      </c>
      <c r="I14" s="514">
        <f t="shared" si="1"/>
        <v>4010000</v>
      </c>
      <c r="J14" s="514">
        <f t="shared" si="1"/>
        <v>4010000</v>
      </c>
      <c r="K14" s="514">
        <f t="shared" si="1"/>
        <v>4010000</v>
      </c>
      <c r="L14" s="514">
        <f t="shared" si="1"/>
        <v>4010000</v>
      </c>
      <c r="M14" s="514">
        <f t="shared" si="1"/>
        <v>4119000</v>
      </c>
      <c r="N14" s="514">
        <f t="shared" si="1"/>
        <v>4400740</v>
      </c>
      <c r="O14" s="515">
        <f>SUM(C14:N14)</f>
        <v>51601940</v>
      </c>
      <c r="Q14" s="517"/>
    </row>
    <row r="15" spans="1:17" s="101" customFormat="1" ht="15" customHeight="1" thickBot="1" x14ac:dyDescent="0.25">
      <c r="A15" s="100" t="s">
        <v>30</v>
      </c>
      <c r="B15" s="782" t="s">
        <v>57</v>
      </c>
      <c r="C15" s="783"/>
      <c r="D15" s="783"/>
      <c r="E15" s="783"/>
      <c r="F15" s="783"/>
      <c r="G15" s="783"/>
      <c r="H15" s="783"/>
      <c r="I15" s="783"/>
      <c r="J15" s="783"/>
      <c r="K15" s="783"/>
      <c r="L15" s="783"/>
      <c r="M15" s="783"/>
      <c r="N15" s="783"/>
      <c r="O15" s="784"/>
      <c r="Q15" s="517"/>
    </row>
    <row r="16" spans="1:17" s="104" customFormat="1" ht="14.1" customHeight="1" x14ac:dyDescent="0.2">
      <c r="A16" s="105" t="s">
        <v>31</v>
      </c>
      <c r="B16" s="262" t="s">
        <v>62</v>
      </c>
      <c r="C16" s="508">
        <v>2600000</v>
      </c>
      <c r="D16" s="508">
        <v>2600000</v>
      </c>
      <c r="E16" s="508">
        <v>2600000</v>
      </c>
      <c r="F16" s="508">
        <v>2500000</v>
      </c>
      <c r="G16" s="508">
        <v>2500000</v>
      </c>
      <c r="H16" s="508">
        <v>2500000</v>
      </c>
      <c r="I16" s="508">
        <v>2500000</v>
      </c>
      <c r="J16" s="508">
        <v>2500000</v>
      </c>
      <c r="K16" s="508">
        <v>2500000</v>
      </c>
      <c r="L16" s="508">
        <v>2500000</v>
      </c>
      <c r="M16" s="508">
        <v>2559000</v>
      </c>
      <c r="N16" s="508">
        <v>2778000</v>
      </c>
      <c r="O16" s="509">
        <f t="shared" si="0"/>
        <v>30637000</v>
      </c>
      <c r="Q16" s="516"/>
    </row>
    <row r="17" spans="1:17" s="104" customFormat="1" ht="27" customHeight="1" x14ac:dyDescent="0.2">
      <c r="A17" s="103" t="s">
        <v>32</v>
      </c>
      <c r="B17" s="261" t="s">
        <v>182</v>
      </c>
      <c r="C17" s="510">
        <v>600000</v>
      </c>
      <c r="D17" s="510">
        <v>600000</v>
      </c>
      <c r="E17" s="510">
        <v>600000</v>
      </c>
      <c r="F17" s="510">
        <v>580000</v>
      </c>
      <c r="G17" s="510">
        <v>580000</v>
      </c>
      <c r="H17" s="510">
        <v>580000</v>
      </c>
      <c r="I17" s="510">
        <v>580000</v>
      </c>
      <c r="J17" s="510">
        <v>580000</v>
      </c>
      <c r="K17" s="510">
        <v>580000</v>
      </c>
      <c r="L17" s="510">
        <v>580000</v>
      </c>
      <c r="M17" s="510">
        <v>586000</v>
      </c>
      <c r="N17" s="510">
        <v>682820</v>
      </c>
      <c r="O17" s="511">
        <f t="shared" si="0"/>
        <v>7128820</v>
      </c>
      <c r="Q17" s="516"/>
    </row>
    <row r="18" spans="1:17" s="104" customFormat="1" ht="14.1" customHeight="1" x14ac:dyDescent="0.2">
      <c r="A18" s="103" t="s">
        <v>33</v>
      </c>
      <c r="B18" s="259" t="s">
        <v>140</v>
      </c>
      <c r="C18" s="510">
        <v>1110000</v>
      </c>
      <c r="D18" s="510">
        <v>810000</v>
      </c>
      <c r="E18" s="510">
        <v>810000</v>
      </c>
      <c r="F18" s="510">
        <v>930000</v>
      </c>
      <c r="G18" s="510">
        <v>1072200</v>
      </c>
      <c r="H18" s="510">
        <v>930000</v>
      </c>
      <c r="I18" s="510">
        <v>930000</v>
      </c>
      <c r="J18" s="510">
        <v>930000</v>
      </c>
      <c r="K18" s="510">
        <v>930000</v>
      </c>
      <c r="L18" s="510">
        <v>930000</v>
      </c>
      <c r="M18" s="510">
        <v>974000</v>
      </c>
      <c r="N18" s="510">
        <v>939920</v>
      </c>
      <c r="O18" s="511">
        <f t="shared" si="0"/>
        <v>11296120</v>
      </c>
      <c r="Q18" s="518"/>
    </row>
    <row r="19" spans="1:17" s="104" customFormat="1" ht="14.1" customHeight="1" x14ac:dyDescent="0.2">
      <c r="A19" s="103" t="s">
        <v>34</v>
      </c>
      <c r="B19" s="259" t="s">
        <v>183</v>
      </c>
      <c r="C19" s="510"/>
      <c r="D19" s="510"/>
      <c r="E19" s="510"/>
      <c r="F19" s="510"/>
      <c r="G19" s="510"/>
      <c r="H19" s="510"/>
      <c r="I19" s="510"/>
      <c r="J19" s="510"/>
      <c r="K19" s="510"/>
      <c r="L19" s="510"/>
      <c r="M19" s="510"/>
      <c r="N19" s="510"/>
      <c r="O19" s="511">
        <f t="shared" si="0"/>
        <v>0</v>
      </c>
      <c r="Q19" s="518"/>
    </row>
    <row r="20" spans="1:17" s="104" customFormat="1" ht="14.1" customHeight="1" x14ac:dyDescent="0.2">
      <c r="A20" s="103" t="s">
        <v>35</v>
      </c>
      <c r="B20" s="259" t="s">
        <v>12</v>
      </c>
      <c r="C20" s="510"/>
      <c r="D20" s="510"/>
      <c r="E20" s="510"/>
      <c r="F20" s="510"/>
      <c r="G20" s="510"/>
      <c r="H20" s="510"/>
      <c r="I20" s="510"/>
      <c r="J20" s="510"/>
      <c r="K20" s="510"/>
      <c r="L20" s="510"/>
      <c r="M20" s="510"/>
      <c r="N20" s="510"/>
      <c r="O20" s="511">
        <f t="shared" si="0"/>
        <v>0</v>
      </c>
      <c r="Q20" s="518"/>
    </row>
    <row r="21" spans="1:17" s="104" customFormat="1" ht="14.1" customHeight="1" x14ac:dyDescent="0.2">
      <c r="A21" s="103" t="s">
        <v>36</v>
      </c>
      <c r="B21" s="259" t="s">
        <v>229</v>
      </c>
      <c r="C21" s="510"/>
      <c r="D21" s="510">
        <v>540000</v>
      </c>
      <c r="E21" s="510"/>
      <c r="F21" s="510">
        <v>2000000</v>
      </c>
      <c r="G21" s="510"/>
      <c r="H21" s="510"/>
      <c r="I21" s="510"/>
      <c r="J21" s="510"/>
      <c r="K21" s="510"/>
      <c r="L21" s="510"/>
      <c r="M21" s="510"/>
      <c r="N21" s="510"/>
      <c r="O21" s="511">
        <f t="shared" si="0"/>
        <v>2540000</v>
      </c>
      <c r="Q21" s="518"/>
    </row>
    <row r="22" spans="1:17" s="104" customFormat="1" x14ac:dyDescent="0.2">
      <c r="A22" s="103" t="s">
        <v>37</v>
      </c>
      <c r="B22" s="261" t="s">
        <v>186</v>
      </c>
      <c r="C22" s="510"/>
      <c r="D22" s="510"/>
      <c r="E22" s="510"/>
      <c r="F22" s="510"/>
      <c r="G22" s="510"/>
      <c r="H22" s="510"/>
      <c r="I22" s="510"/>
      <c r="J22" s="510"/>
      <c r="K22" s="510"/>
      <c r="L22" s="510"/>
      <c r="M22" s="510"/>
      <c r="N22" s="510"/>
      <c r="O22" s="511">
        <f t="shared" si="0"/>
        <v>0</v>
      </c>
      <c r="Q22" s="518"/>
    </row>
    <row r="23" spans="1:17" s="104" customFormat="1" ht="14.1" customHeight="1" x14ac:dyDescent="0.2">
      <c r="A23" s="103" t="s">
        <v>38</v>
      </c>
      <c r="B23" s="259" t="s">
        <v>231</v>
      </c>
      <c r="C23" s="510"/>
      <c r="D23" s="510"/>
      <c r="E23" s="510"/>
      <c r="F23" s="510"/>
      <c r="G23" s="510"/>
      <c r="H23" s="510"/>
      <c r="I23" s="510"/>
      <c r="J23" s="510"/>
      <c r="K23" s="510"/>
      <c r="L23" s="510"/>
      <c r="M23" s="510"/>
      <c r="N23" s="510"/>
      <c r="O23" s="511">
        <f t="shared" si="0"/>
        <v>0</v>
      </c>
    </row>
    <row r="24" spans="1:17" s="104" customFormat="1" ht="14.1" customHeight="1" thickBot="1" x14ac:dyDescent="0.25">
      <c r="A24" s="103" t="s">
        <v>39</v>
      </c>
      <c r="B24" s="259" t="s">
        <v>13</v>
      </c>
      <c r="C24" s="510"/>
      <c r="D24" s="510"/>
      <c r="E24" s="510"/>
      <c r="F24" s="510"/>
      <c r="G24" s="510"/>
      <c r="H24" s="510"/>
      <c r="I24" s="510"/>
      <c r="J24" s="510"/>
      <c r="K24" s="510"/>
      <c r="L24" s="510"/>
      <c r="M24" s="510"/>
      <c r="N24" s="510"/>
      <c r="O24" s="511">
        <f t="shared" si="0"/>
        <v>0</v>
      </c>
    </row>
    <row r="25" spans="1:17" s="521" customFormat="1" ht="15.95" customHeight="1" thickBot="1" x14ac:dyDescent="0.25">
      <c r="A25" s="519" t="s">
        <v>40</v>
      </c>
      <c r="B25" s="520" t="s">
        <v>110</v>
      </c>
      <c r="C25" s="514">
        <f t="shared" ref="C25:N25" si="2">SUM(C16:C24)</f>
        <v>4310000</v>
      </c>
      <c r="D25" s="514">
        <f t="shared" si="2"/>
        <v>4550000</v>
      </c>
      <c r="E25" s="514">
        <f t="shared" si="2"/>
        <v>4010000</v>
      </c>
      <c r="F25" s="514">
        <f t="shared" si="2"/>
        <v>6010000</v>
      </c>
      <c r="G25" s="514">
        <f t="shared" si="2"/>
        <v>4152200</v>
      </c>
      <c r="H25" s="514">
        <f t="shared" si="2"/>
        <v>4010000</v>
      </c>
      <c r="I25" s="514">
        <f t="shared" si="2"/>
        <v>4010000</v>
      </c>
      <c r="J25" s="514">
        <f t="shared" si="2"/>
        <v>4010000</v>
      </c>
      <c r="K25" s="514">
        <f t="shared" si="2"/>
        <v>4010000</v>
      </c>
      <c r="L25" s="514">
        <f t="shared" si="2"/>
        <v>4010000</v>
      </c>
      <c r="M25" s="514">
        <f t="shared" si="2"/>
        <v>4119000</v>
      </c>
      <c r="N25" s="514">
        <f t="shared" si="2"/>
        <v>4400740</v>
      </c>
      <c r="O25" s="515">
        <f t="shared" si="0"/>
        <v>51601940</v>
      </c>
    </row>
    <row r="26" spans="1:17" s="525" customFormat="1" ht="10.5" thickBot="1" x14ac:dyDescent="0.25">
      <c r="A26" s="519" t="s">
        <v>41</v>
      </c>
      <c r="B26" s="522" t="s">
        <v>111</v>
      </c>
      <c r="C26" s="523">
        <f t="shared" ref="C26:O26" si="3">C14-C25</f>
        <v>0</v>
      </c>
      <c r="D26" s="523">
        <f t="shared" si="3"/>
        <v>0</v>
      </c>
      <c r="E26" s="523">
        <f t="shared" si="3"/>
        <v>0</v>
      </c>
      <c r="F26" s="523">
        <f t="shared" si="3"/>
        <v>0</v>
      </c>
      <c r="G26" s="523">
        <f t="shared" si="3"/>
        <v>0</v>
      </c>
      <c r="H26" s="523">
        <f t="shared" si="3"/>
        <v>0</v>
      </c>
      <c r="I26" s="523">
        <f t="shared" si="3"/>
        <v>0</v>
      </c>
      <c r="J26" s="523">
        <f t="shared" si="3"/>
        <v>0</v>
      </c>
      <c r="K26" s="523">
        <f t="shared" si="3"/>
        <v>0</v>
      </c>
      <c r="L26" s="523">
        <f t="shared" si="3"/>
        <v>0</v>
      </c>
      <c r="M26" s="523">
        <f t="shared" si="3"/>
        <v>0</v>
      </c>
      <c r="N26" s="523">
        <f t="shared" si="3"/>
        <v>0</v>
      </c>
      <c r="O26" s="524">
        <f t="shared" si="3"/>
        <v>0</v>
      </c>
    </row>
    <row r="27" spans="1:17" x14ac:dyDescent="0.25">
      <c r="A27" s="107"/>
    </row>
    <row r="28" spans="1:17" x14ac:dyDescent="0.25">
      <c r="B28" s="108"/>
      <c r="C28" s="109"/>
      <c r="D28" s="109"/>
      <c r="O28" s="106"/>
    </row>
    <row r="29" spans="1:17" x14ac:dyDescent="0.25">
      <c r="O29" s="106"/>
    </row>
    <row r="30" spans="1:17" x14ac:dyDescent="0.25">
      <c r="O30" s="106"/>
    </row>
    <row r="31" spans="1:17" x14ac:dyDescent="0.25">
      <c r="O31" s="106"/>
    </row>
    <row r="32" spans="1:17" x14ac:dyDescent="0.25">
      <c r="O32" s="106"/>
    </row>
    <row r="33" spans="15:15" x14ac:dyDescent="0.25">
      <c r="O33" s="106"/>
    </row>
    <row r="34" spans="15:15" x14ac:dyDescent="0.25">
      <c r="O34" s="106"/>
    </row>
    <row r="35" spans="15:15" x14ac:dyDescent="0.25">
      <c r="O35" s="106"/>
    </row>
    <row r="36" spans="15:15" x14ac:dyDescent="0.25">
      <c r="O36" s="106"/>
    </row>
    <row r="37" spans="15:15" x14ac:dyDescent="0.25">
      <c r="O37" s="106"/>
    </row>
    <row r="38" spans="15:15" x14ac:dyDescent="0.25">
      <c r="O38" s="106"/>
    </row>
    <row r="39" spans="15:15" x14ac:dyDescent="0.25">
      <c r="O39" s="106"/>
    </row>
    <row r="40" spans="15:15" x14ac:dyDescent="0.25">
      <c r="O40" s="106"/>
    </row>
    <row r="41" spans="15:15" x14ac:dyDescent="0.25">
      <c r="O41" s="106"/>
    </row>
    <row r="42" spans="15:15" x14ac:dyDescent="0.25">
      <c r="O42" s="106"/>
    </row>
    <row r="43" spans="15:15" x14ac:dyDescent="0.25">
      <c r="O43" s="106"/>
    </row>
    <row r="44" spans="15:15" x14ac:dyDescent="0.25">
      <c r="O44" s="106"/>
    </row>
    <row r="45" spans="15:15" x14ac:dyDescent="0.25">
      <c r="O45" s="106"/>
    </row>
    <row r="46" spans="15:15" x14ac:dyDescent="0.25">
      <c r="O46" s="106"/>
    </row>
    <row r="47" spans="15:15" x14ac:dyDescent="0.25">
      <c r="O47" s="106"/>
    </row>
    <row r="48" spans="15:15" x14ac:dyDescent="0.25">
      <c r="O48" s="106"/>
    </row>
    <row r="49" spans="15:15" x14ac:dyDescent="0.25">
      <c r="O49" s="106"/>
    </row>
    <row r="50" spans="15:15" x14ac:dyDescent="0.25">
      <c r="O50" s="106"/>
    </row>
    <row r="51" spans="15:15" x14ac:dyDescent="0.25">
      <c r="O51" s="106"/>
    </row>
    <row r="52" spans="15:15" x14ac:dyDescent="0.25">
      <c r="O52" s="106"/>
    </row>
    <row r="53" spans="15:15" x14ac:dyDescent="0.25">
      <c r="O53" s="106"/>
    </row>
    <row r="54" spans="15:15" x14ac:dyDescent="0.25">
      <c r="O54" s="106"/>
    </row>
    <row r="55" spans="15:15" x14ac:dyDescent="0.25">
      <c r="O55" s="106"/>
    </row>
    <row r="56" spans="15:15" x14ac:dyDescent="0.25">
      <c r="O56" s="106"/>
    </row>
    <row r="57" spans="15:15" x14ac:dyDescent="0.25">
      <c r="O57" s="106"/>
    </row>
    <row r="58" spans="15:15" x14ac:dyDescent="0.25">
      <c r="O58" s="106"/>
    </row>
    <row r="59" spans="15:15" x14ac:dyDescent="0.25">
      <c r="O59" s="106"/>
    </row>
    <row r="60" spans="15:15" x14ac:dyDescent="0.25">
      <c r="O60" s="106"/>
    </row>
    <row r="61" spans="15:15" x14ac:dyDescent="0.25">
      <c r="O61" s="106"/>
    </row>
    <row r="62" spans="15:15" x14ac:dyDescent="0.25">
      <c r="O62" s="106"/>
    </row>
    <row r="63" spans="15:15" x14ac:dyDescent="0.25">
      <c r="O63" s="106"/>
    </row>
    <row r="64" spans="15:15" x14ac:dyDescent="0.25">
      <c r="O64" s="106"/>
    </row>
    <row r="65" spans="15:15" x14ac:dyDescent="0.25">
      <c r="O65" s="106"/>
    </row>
    <row r="66" spans="15:15" x14ac:dyDescent="0.25">
      <c r="O66" s="106"/>
    </row>
    <row r="67" spans="15:15" x14ac:dyDescent="0.25">
      <c r="O67" s="106"/>
    </row>
    <row r="68" spans="15:15" x14ac:dyDescent="0.25">
      <c r="O68" s="106"/>
    </row>
    <row r="69" spans="15:15" x14ac:dyDescent="0.25">
      <c r="O69" s="106"/>
    </row>
    <row r="70" spans="15:15" x14ac:dyDescent="0.25">
      <c r="O70" s="106"/>
    </row>
    <row r="71" spans="15:15" x14ac:dyDescent="0.25">
      <c r="O71" s="106"/>
    </row>
    <row r="72" spans="15:15" x14ac:dyDescent="0.25">
      <c r="O72" s="106"/>
    </row>
    <row r="73" spans="15:15" x14ac:dyDescent="0.25">
      <c r="O73" s="106"/>
    </row>
    <row r="74" spans="15:15" x14ac:dyDescent="0.25">
      <c r="O74" s="106"/>
    </row>
    <row r="75" spans="15:15" x14ac:dyDescent="0.25">
      <c r="O75" s="106"/>
    </row>
    <row r="76" spans="15:15" x14ac:dyDescent="0.25">
      <c r="O76" s="106"/>
    </row>
    <row r="77" spans="15:15" x14ac:dyDescent="0.25">
      <c r="O77" s="106"/>
    </row>
    <row r="78" spans="15:15" x14ac:dyDescent="0.25">
      <c r="O78" s="106"/>
    </row>
    <row r="79" spans="15:15" x14ac:dyDescent="0.25">
      <c r="O79" s="106"/>
    </row>
    <row r="80" spans="15:15" x14ac:dyDescent="0.25">
      <c r="O80" s="106"/>
    </row>
    <row r="81" spans="15:15" x14ac:dyDescent="0.25">
      <c r="O81" s="106"/>
    </row>
  </sheetData>
  <mergeCells count="4">
    <mergeCell ref="A1:O1"/>
    <mergeCell ref="A2:C2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4.3. tájékoztató tábla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F32"/>
  <sheetViews>
    <sheetView view="pageLayout" topLeftCell="B7" zoomScaleNormal="100" workbookViewId="0">
      <selection activeCell="E111" sqref="E111"/>
    </sheetView>
  </sheetViews>
  <sheetFormatPr defaultRowHeight="12.75" x14ac:dyDescent="0.2"/>
  <cols>
    <col min="1" max="1" width="6.6640625" style="45" customWidth="1"/>
    <col min="2" max="2" width="5.1640625" style="479" customWidth="1"/>
    <col min="3" max="3" width="5.6640625" style="479" customWidth="1"/>
    <col min="4" max="4" width="88.6640625" style="45" customWidth="1"/>
    <col min="5" max="5" width="27.83203125" style="45" customWidth="1"/>
    <col min="6" max="6" width="3.5" style="45" customWidth="1"/>
    <col min="7" max="16384" width="9.33203125" style="45"/>
  </cols>
  <sheetData>
    <row r="1" spans="1:6" ht="47.25" customHeight="1" x14ac:dyDescent="0.2">
      <c r="D1" s="816" t="e">
        <f>+CONCATENATE("A ",LEFT(#REF!,4)+1,". évi általános működés és ágazati feladatok támogatásának alakulása jogcímenként")</f>
        <v>#REF!</v>
      </c>
      <c r="E1" s="816"/>
    </row>
    <row r="2" spans="1:6" ht="22.5" customHeight="1" thickBot="1" x14ac:dyDescent="0.25">
      <c r="D2" s="330"/>
      <c r="E2" s="331" t="s">
        <v>14</v>
      </c>
    </row>
    <row r="3" spans="1:6" s="475" customFormat="1" ht="32.25" customHeight="1" x14ac:dyDescent="0.2">
      <c r="A3" s="802"/>
      <c r="B3" s="803"/>
      <c r="C3" s="803"/>
      <c r="D3" s="480" t="s">
        <v>53</v>
      </c>
      <c r="E3" s="474" t="e">
        <f>+CONCATENATE(LEFT(#REF!,4)+1,". évi támogatás összesen")</f>
        <v>#REF!</v>
      </c>
    </row>
    <row r="4" spans="1:6" s="482" customFormat="1" ht="15" thickBot="1" x14ac:dyDescent="0.25">
      <c r="A4" s="804" t="s">
        <v>496</v>
      </c>
      <c r="B4" s="805"/>
      <c r="C4" s="805"/>
      <c r="D4" s="489" t="s">
        <v>497</v>
      </c>
      <c r="E4" s="481" t="s">
        <v>498</v>
      </c>
    </row>
    <row r="5" spans="1:6" ht="15" x14ac:dyDescent="0.25">
      <c r="A5" s="800" t="s">
        <v>603</v>
      </c>
      <c r="B5" s="488">
        <v>1</v>
      </c>
      <c r="C5" s="488" t="s">
        <v>604</v>
      </c>
      <c r="D5" s="483" t="s">
        <v>580</v>
      </c>
      <c r="E5" s="476">
        <v>45021400</v>
      </c>
    </row>
    <row r="6" spans="1:6" ht="12.75" customHeight="1" x14ac:dyDescent="0.25">
      <c r="A6" s="801"/>
      <c r="B6" s="485">
        <v>1</v>
      </c>
      <c r="C6" s="485" t="s">
        <v>605</v>
      </c>
      <c r="D6" s="484" t="s">
        <v>581</v>
      </c>
      <c r="E6" s="472">
        <v>23798432</v>
      </c>
    </row>
    <row r="7" spans="1:6" ht="15" x14ac:dyDescent="0.25">
      <c r="A7" s="801"/>
      <c r="B7" s="485"/>
      <c r="C7" s="485"/>
      <c r="D7" s="484"/>
      <c r="E7" s="472"/>
    </row>
    <row r="8" spans="1:6" ht="15" x14ac:dyDescent="0.25">
      <c r="A8" s="801"/>
      <c r="B8" s="485">
        <v>1</v>
      </c>
      <c r="C8" s="485" t="s">
        <v>606</v>
      </c>
      <c r="D8" s="484" t="s">
        <v>582</v>
      </c>
      <c r="E8" s="472">
        <v>6170410</v>
      </c>
    </row>
    <row r="9" spans="1:6" ht="15" x14ac:dyDescent="0.25">
      <c r="A9" s="801"/>
      <c r="B9" s="485">
        <v>1</v>
      </c>
      <c r="C9" s="485" t="s">
        <v>607</v>
      </c>
      <c r="D9" s="484" t="s">
        <v>583</v>
      </c>
      <c r="E9" s="472">
        <v>9216000</v>
      </c>
    </row>
    <row r="10" spans="1:6" ht="15" x14ac:dyDescent="0.25">
      <c r="A10" s="801"/>
      <c r="B10" s="485">
        <v>1</v>
      </c>
      <c r="C10" s="485" t="s">
        <v>608</v>
      </c>
      <c r="D10" s="484" t="s">
        <v>584</v>
      </c>
      <c r="E10" s="472">
        <v>2087802</v>
      </c>
    </row>
    <row r="11" spans="1:6" ht="15" x14ac:dyDescent="0.25">
      <c r="A11" s="801"/>
      <c r="B11" s="485">
        <v>1</v>
      </c>
      <c r="C11" s="485" t="s">
        <v>609</v>
      </c>
      <c r="D11" s="484" t="s">
        <v>585</v>
      </c>
      <c r="E11" s="472">
        <v>6324220</v>
      </c>
    </row>
    <row r="12" spans="1:6" ht="15" x14ac:dyDescent="0.25">
      <c r="A12" s="801"/>
      <c r="B12" s="485"/>
      <c r="C12" s="485"/>
      <c r="D12" s="484"/>
      <c r="E12" s="472"/>
    </row>
    <row r="13" spans="1:6" ht="15" x14ac:dyDescent="0.25">
      <c r="A13" s="801"/>
      <c r="B13" s="485">
        <v>1</v>
      </c>
      <c r="C13" s="485" t="s">
        <v>610</v>
      </c>
      <c r="D13" s="484" t="s">
        <v>586</v>
      </c>
      <c r="E13" s="472">
        <v>9752400</v>
      </c>
      <c r="F13" s="799" t="s">
        <v>532</v>
      </c>
    </row>
    <row r="14" spans="1:6" ht="15" x14ac:dyDescent="0.25">
      <c r="A14" s="801"/>
      <c r="B14" s="485"/>
      <c r="C14" s="485"/>
      <c r="D14" s="484"/>
      <c r="E14" s="472"/>
      <c r="F14" s="799"/>
    </row>
    <row r="15" spans="1:6" ht="15" x14ac:dyDescent="0.25">
      <c r="A15" s="801"/>
      <c r="B15" s="485">
        <v>1</v>
      </c>
      <c r="C15" s="485" t="s">
        <v>611</v>
      </c>
      <c r="D15" s="484" t="s">
        <v>587</v>
      </c>
      <c r="E15" s="472">
        <v>2045100</v>
      </c>
      <c r="F15" s="799"/>
    </row>
    <row r="16" spans="1:6" ht="15.75" thickBot="1" x14ac:dyDescent="0.3">
      <c r="A16" s="490" t="s">
        <v>612</v>
      </c>
      <c r="B16" s="491">
        <v>1</v>
      </c>
      <c r="C16" s="491" t="s">
        <v>19</v>
      </c>
      <c r="D16" s="492" t="s">
        <v>588</v>
      </c>
      <c r="E16" s="477">
        <v>14511120</v>
      </c>
      <c r="F16" s="799"/>
    </row>
    <row r="17" spans="1:6" s="473" customFormat="1" ht="15" thickBot="1" x14ac:dyDescent="0.25">
      <c r="A17" s="806" t="s">
        <v>603</v>
      </c>
      <c r="B17" s="807"/>
      <c r="C17" s="807"/>
      <c r="D17" s="494" t="s">
        <v>589</v>
      </c>
      <c r="E17" s="495">
        <f>SUM(E5+E6+E13+E15+E16)</f>
        <v>95128452</v>
      </c>
      <c r="F17" s="799"/>
    </row>
    <row r="18" spans="1:6" ht="15" x14ac:dyDescent="0.25">
      <c r="A18" s="800" t="s">
        <v>613</v>
      </c>
      <c r="B18" s="488">
        <v>1</v>
      </c>
      <c r="C18" s="493" t="s">
        <v>615</v>
      </c>
      <c r="D18" s="483" t="s">
        <v>597</v>
      </c>
      <c r="E18" s="476">
        <f>23839467+10578763+271220</f>
        <v>34689450</v>
      </c>
      <c r="F18" s="799"/>
    </row>
    <row r="19" spans="1:6" ht="15" x14ac:dyDescent="0.25">
      <c r="A19" s="801"/>
      <c r="B19" s="485">
        <v>1</v>
      </c>
      <c r="C19" s="486" t="s">
        <v>614</v>
      </c>
      <c r="D19" s="484" t="s">
        <v>600</v>
      </c>
      <c r="E19" s="472">
        <f>6000000+3000000</f>
        <v>9000000</v>
      </c>
      <c r="F19" s="799"/>
    </row>
    <row r="20" spans="1:6" ht="15" x14ac:dyDescent="0.25">
      <c r="A20" s="801"/>
      <c r="B20" s="485">
        <v>2</v>
      </c>
      <c r="C20" s="486" t="s">
        <v>616</v>
      </c>
      <c r="D20" s="484" t="s">
        <v>599</v>
      </c>
      <c r="E20" s="472">
        <f>4520733+2069733</f>
        <v>6590466</v>
      </c>
      <c r="F20" s="799"/>
    </row>
    <row r="21" spans="1:6" ht="15.75" thickBot="1" x14ac:dyDescent="0.3">
      <c r="A21" s="808"/>
      <c r="B21" s="491">
        <v>4</v>
      </c>
      <c r="C21" s="496" t="s">
        <v>604</v>
      </c>
      <c r="D21" s="492" t="s">
        <v>598</v>
      </c>
      <c r="E21" s="477">
        <v>418900</v>
      </c>
      <c r="F21" s="799"/>
    </row>
    <row r="22" spans="1:6" s="473" customFormat="1" ht="15" thickBot="1" x14ac:dyDescent="0.25">
      <c r="A22" s="806" t="s">
        <v>613</v>
      </c>
      <c r="B22" s="807"/>
      <c r="C22" s="807"/>
      <c r="D22" s="494" t="s">
        <v>590</v>
      </c>
      <c r="E22" s="495">
        <f>SUM(E18:E21)</f>
        <v>50698816</v>
      </c>
      <c r="F22" s="799"/>
    </row>
    <row r="23" spans="1:6" s="473" customFormat="1" ht="14.25" x14ac:dyDescent="0.2">
      <c r="A23" s="800" t="s">
        <v>617</v>
      </c>
      <c r="B23" s="500">
        <v>2</v>
      </c>
      <c r="C23" s="497"/>
      <c r="D23" s="498" t="s">
        <v>591</v>
      </c>
      <c r="E23" s="499">
        <v>26710000</v>
      </c>
      <c r="F23" s="799"/>
    </row>
    <row r="24" spans="1:6" ht="15" x14ac:dyDescent="0.25">
      <c r="A24" s="801"/>
      <c r="B24" s="485">
        <v>3</v>
      </c>
      <c r="C24" s="485" t="s">
        <v>618</v>
      </c>
      <c r="D24" s="484" t="s">
        <v>592</v>
      </c>
      <c r="E24" s="472">
        <v>2500000</v>
      </c>
      <c r="F24" s="799"/>
    </row>
    <row r="25" spans="1:6" s="47" customFormat="1" ht="19.5" customHeight="1" x14ac:dyDescent="0.25">
      <c r="A25" s="801"/>
      <c r="B25" s="487">
        <v>3</v>
      </c>
      <c r="C25" s="487" t="s">
        <v>619</v>
      </c>
      <c r="D25" s="484" t="s">
        <v>593</v>
      </c>
      <c r="E25" s="472">
        <v>3460000</v>
      </c>
      <c r="F25" s="799"/>
    </row>
    <row r="26" spans="1:6" ht="15" x14ac:dyDescent="0.25">
      <c r="A26" s="801"/>
      <c r="B26" s="485">
        <v>5</v>
      </c>
      <c r="C26" s="485" t="s">
        <v>604</v>
      </c>
      <c r="D26" s="484" t="s">
        <v>601</v>
      </c>
      <c r="E26" s="472">
        <v>9873600</v>
      </c>
    </row>
    <row r="27" spans="1:6" ht="15" x14ac:dyDescent="0.25">
      <c r="A27" s="801"/>
      <c r="B27" s="485">
        <v>5</v>
      </c>
      <c r="C27" s="485" t="s">
        <v>605</v>
      </c>
      <c r="D27" s="484" t="s">
        <v>594</v>
      </c>
      <c r="E27" s="472">
        <v>13293555</v>
      </c>
    </row>
    <row r="28" spans="1:6" ht="15.75" thickBot="1" x14ac:dyDescent="0.3">
      <c r="A28" s="808"/>
      <c r="B28" s="491">
        <v>6</v>
      </c>
      <c r="C28" s="491"/>
      <c r="D28" s="492" t="s">
        <v>602</v>
      </c>
      <c r="E28" s="477">
        <v>754110</v>
      </c>
    </row>
    <row r="29" spans="1:6" s="473" customFormat="1" ht="15" thickBot="1" x14ac:dyDescent="0.25">
      <c r="A29" s="809" t="s">
        <v>617</v>
      </c>
      <c r="B29" s="810"/>
      <c r="C29" s="811"/>
      <c r="D29" s="502" t="s">
        <v>595</v>
      </c>
      <c r="E29" s="503">
        <f>SUM(E23:E28)</f>
        <v>56591265</v>
      </c>
    </row>
    <row r="30" spans="1:6" s="507" customFormat="1" ht="15" x14ac:dyDescent="0.25">
      <c r="A30" s="501" t="s">
        <v>620</v>
      </c>
      <c r="B30" s="500">
        <v>1</v>
      </c>
      <c r="C30" s="500" t="s">
        <v>611</v>
      </c>
      <c r="D30" s="505" t="s">
        <v>622</v>
      </c>
      <c r="E30" s="506">
        <v>4117600</v>
      </c>
    </row>
    <row r="31" spans="1:6" s="473" customFormat="1" ht="14.25" x14ac:dyDescent="0.2">
      <c r="A31" s="815" t="s">
        <v>620</v>
      </c>
      <c r="B31" s="815"/>
      <c r="C31" s="815"/>
      <c r="D31" s="498" t="s">
        <v>596</v>
      </c>
      <c r="E31" s="504">
        <v>4117600</v>
      </c>
    </row>
    <row r="32" spans="1:6" s="473" customFormat="1" ht="15" thickBot="1" x14ac:dyDescent="0.25">
      <c r="A32" s="812" t="s">
        <v>621</v>
      </c>
      <c r="B32" s="813"/>
      <c r="C32" s="813"/>
      <c r="D32" s="814"/>
      <c r="E32" s="478">
        <f>E29+E30+E22+E17</f>
        <v>206536133</v>
      </c>
    </row>
  </sheetData>
  <mergeCells count="13">
    <mergeCell ref="D1:E1"/>
    <mergeCell ref="A29:C29"/>
    <mergeCell ref="A23:A26"/>
    <mergeCell ref="A27:A28"/>
    <mergeCell ref="A32:D32"/>
    <mergeCell ref="A31:C31"/>
    <mergeCell ref="F13:F25"/>
    <mergeCell ref="A5:A15"/>
    <mergeCell ref="A3:C3"/>
    <mergeCell ref="A4:C4"/>
    <mergeCell ref="A17:C17"/>
    <mergeCell ref="A18:A21"/>
    <mergeCell ref="A22:C2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4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9"/>
  <sheetViews>
    <sheetView view="pageLayout" zoomScaleNormal="100" workbookViewId="0">
      <selection activeCell="E111" sqref="E111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820" t="e">
        <f>+CONCATENATE("K I M U T A T Á S",CHAR(10),"a ",LEFT(#REF!,4)+1,". évben céljelleggel juttatott támogatásokról")</f>
        <v>#REF!</v>
      </c>
      <c r="B1" s="820"/>
      <c r="C1" s="820"/>
      <c r="D1" s="820"/>
    </row>
    <row r="2" spans="1:4" ht="17.25" customHeight="1" x14ac:dyDescent="0.25">
      <c r="A2" s="329"/>
      <c r="B2" s="329"/>
      <c r="C2" s="329"/>
      <c r="D2" s="329"/>
    </row>
    <row r="3" spans="1:4" ht="13.5" thickBot="1" x14ac:dyDescent="0.25">
      <c r="A3" s="196"/>
      <c r="B3" s="196"/>
      <c r="C3" s="817" t="s">
        <v>566</v>
      </c>
      <c r="D3" s="817"/>
    </row>
    <row r="4" spans="1:4" ht="42.75" customHeight="1" thickBot="1" x14ac:dyDescent="0.25">
      <c r="A4" s="464" t="s">
        <v>69</v>
      </c>
      <c r="B4" s="465" t="s">
        <v>125</v>
      </c>
      <c r="C4" s="465" t="s">
        <v>126</v>
      </c>
      <c r="D4" s="466" t="s">
        <v>15</v>
      </c>
    </row>
    <row r="5" spans="1:4" ht="15.95" customHeight="1" x14ac:dyDescent="0.2">
      <c r="A5" s="197" t="s">
        <v>19</v>
      </c>
      <c r="B5" s="467" t="s">
        <v>572</v>
      </c>
      <c r="C5" s="463" t="s">
        <v>579</v>
      </c>
      <c r="D5" s="468">
        <v>2000000</v>
      </c>
    </row>
    <row r="6" spans="1:4" ht="15.95" customHeight="1" x14ac:dyDescent="0.2">
      <c r="A6" s="198" t="s">
        <v>20</v>
      </c>
      <c r="B6" s="462" t="s">
        <v>573</v>
      </c>
      <c r="C6" s="471" t="s">
        <v>579</v>
      </c>
      <c r="D6" s="469">
        <v>890000</v>
      </c>
    </row>
    <row r="7" spans="1:4" ht="15.95" customHeight="1" x14ac:dyDescent="0.2">
      <c r="A7" s="198" t="s">
        <v>21</v>
      </c>
      <c r="B7" s="462" t="s">
        <v>574</v>
      </c>
      <c r="C7" s="471" t="s">
        <v>579</v>
      </c>
      <c r="D7" s="470">
        <v>200000</v>
      </c>
    </row>
    <row r="8" spans="1:4" ht="15.95" customHeight="1" x14ac:dyDescent="0.2">
      <c r="A8" s="198" t="s">
        <v>22</v>
      </c>
      <c r="B8" s="462" t="s">
        <v>575</v>
      </c>
      <c r="C8" s="471" t="s">
        <v>579</v>
      </c>
      <c r="D8" s="470">
        <v>100000</v>
      </c>
    </row>
    <row r="9" spans="1:4" ht="15.95" customHeight="1" x14ac:dyDescent="0.2">
      <c r="A9" s="198" t="s">
        <v>23</v>
      </c>
      <c r="B9" s="462" t="s">
        <v>576</v>
      </c>
      <c r="C9" s="471" t="s">
        <v>579</v>
      </c>
      <c r="D9" s="470">
        <v>200000</v>
      </c>
    </row>
    <row r="10" spans="1:4" ht="15.95" customHeight="1" x14ac:dyDescent="0.2">
      <c r="A10" s="198" t="s">
        <v>24</v>
      </c>
      <c r="B10" s="462" t="s">
        <v>577</v>
      </c>
      <c r="C10" s="471" t="s">
        <v>579</v>
      </c>
      <c r="D10" s="470">
        <v>100000</v>
      </c>
    </row>
    <row r="11" spans="1:4" ht="15.95" customHeight="1" x14ac:dyDescent="0.2">
      <c r="A11" s="198" t="s">
        <v>25</v>
      </c>
      <c r="B11" s="462" t="s">
        <v>578</v>
      </c>
      <c r="C11" s="471" t="s">
        <v>579</v>
      </c>
      <c r="D11" s="469">
        <v>22636048</v>
      </c>
    </row>
    <row r="12" spans="1:4" ht="15.95" customHeight="1" x14ac:dyDescent="0.2">
      <c r="A12" s="198" t="s">
        <v>26</v>
      </c>
      <c r="B12" s="29"/>
      <c r="C12" s="29"/>
      <c r="D12" s="30"/>
    </row>
    <row r="13" spans="1:4" ht="15.95" customHeight="1" x14ac:dyDescent="0.2">
      <c r="A13" s="198" t="s">
        <v>27</v>
      </c>
      <c r="B13" s="29"/>
      <c r="C13" s="29"/>
      <c r="D13" s="30"/>
    </row>
    <row r="14" spans="1:4" ht="15.95" customHeight="1" x14ac:dyDescent="0.2">
      <c r="A14" s="198" t="s">
        <v>28</v>
      </c>
      <c r="B14" s="29"/>
      <c r="C14" s="29"/>
      <c r="D14" s="30"/>
    </row>
    <row r="15" spans="1:4" ht="15.95" customHeight="1" x14ac:dyDescent="0.2">
      <c r="A15" s="198" t="s">
        <v>29</v>
      </c>
      <c r="B15" s="29"/>
      <c r="C15" s="29"/>
      <c r="D15" s="30"/>
    </row>
    <row r="16" spans="1:4" ht="15.95" customHeight="1" x14ac:dyDescent="0.2">
      <c r="A16" s="198" t="s">
        <v>30</v>
      </c>
      <c r="B16" s="29"/>
      <c r="C16" s="29"/>
      <c r="D16" s="30"/>
    </row>
    <row r="17" spans="1:4" ht="15.95" customHeight="1" x14ac:dyDescent="0.2">
      <c r="A17" s="198" t="s">
        <v>31</v>
      </c>
      <c r="B17" s="29"/>
      <c r="C17" s="29"/>
      <c r="D17" s="30"/>
    </row>
    <row r="18" spans="1:4" ht="15.95" customHeight="1" x14ac:dyDescent="0.2">
      <c r="A18" s="198" t="s">
        <v>32</v>
      </c>
      <c r="B18" s="29"/>
      <c r="C18" s="29"/>
      <c r="D18" s="30"/>
    </row>
    <row r="19" spans="1:4" ht="15.95" customHeight="1" x14ac:dyDescent="0.2">
      <c r="A19" s="198" t="s">
        <v>33</v>
      </c>
      <c r="B19" s="29"/>
      <c r="C19" s="29"/>
      <c r="D19" s="30"/>
    </row>
    <row r="20" spans="1:4" ht="15.95" customHeight="1" x14ac:dyDescent="0.2">
      <c r="A20" s="198" t="s">
        <v>34</v>
      </c>
      <c r="B20" s="29"/>
      <c r="C20" s="29"/>
      <c r="D20" s="30"/>
    </row>
    <row r="21" spans="1:4" ht="15.95" customHeight="1" x14ac:dyDescent="0.2">
      <c r="A21" s="198" t="s">
        <v>35</v>
      </c>
      <c r="B21" s="29"/>
      <c r="C21" s="29"/>
      <c r="D21" s="30"/>
    </row>
    <row r="22" spans="1:4" ht="15.95" customHeight="1" x14ac:dyDescent="0.2">
      <c r="A22" s="198" t="s">
        <v>36</v>
      </c>
      <c r="B22" s="29"/>
      <c r="C22" s="29"/>
      <c r="D22" s="30"/>
    </row>
    <row r="23" spans="1:4" ht="15.95" customHeight="1" x14ac:dyDescent="0.2">
      <c r="A23" s="198" t="s">
        <v>37</v>
      </c>
      <c r="B23" s="29"/>
      <c r="C23" s="29"/>
      <c r="D23" s="30"/>
    </row>
    <row r="24" spans="1:4" ht="15.95" customHeight="1" x14ac:dyDescent="0.2">
      <c r="A24" s="198" t="s">
        <v>38</v>
      </c>
      <c r="B24" s="29"/>
      <c r="C24" s="29"/>
      <c r="D24" s="30"/>
    </row>
    <row r="25" spans="1:4" ht="15.95" customHeight="1" x14ac:dyDescent="0.2">
      <c r="A25" s="198" t="s">
        <v>39</v>
      </c>
      <c r="B25" s="29"/>
      <c r="C25" s="29"/>
      <c r="D25" s="30"/>
    </row>
    <row r="26" spans="1:4" ht="15.95" customHeight="1" x14ac:dyDescent="0.2">
      <c r="A26" s="198" t="s">
        <v>40</v>
      </c>
      <c r="B26" s="29"/>
      <c r="C26" s="29"/>
      <c r="D26" s="30"/>
    </row>
    <row r="27" spans="1:4" ht="15.95" customHeight="1" x14ac:dyDescent="0.2">
      <c r="A27" s="198" t="s">
        <v>41</v>
      </c>
      <c r="B27" s="29"/>
      <c r="C27" s="29"/>
      <c r="D27" s="30"/>
    </row>
    <row r="28" spans="1:4" ht="15.95" customHeight="1" x14ac:dyDescent="0.2">
      <c r="A28" s="198" t="s">
        <v>42</v>
      </c>
      <c r="B28" s="29"/>
      <c r="C28" s="29"/>
      <c r="D28" s="30"/>
    </row>
    <row r="29" spans="1:4" ht="15.95" customHeight="1" x14ac:dyDescent="0.2">
      <c r="A29" s="198" t="s">
        <v>43</v>
      </c>
      <c r="B29" s="29"/>
      <c r="C29" s="29"/>
      <c r="D29" s="30"/>
    </row>
    <row r="30" spans="1:4" ht="15.95" customHeight="1" x14ac:dyDescent="0.2">
      <c r="A30" s="198" t="s">
        <v>44</v>
      </c>
      <c r="B30" s="29"/>
      <c r="C30" s="29"/>
      <c r="D30" s="30"/>
    </row>
    <row r="31" spans="1:4" ht="15.95" customHeight="1" x14ac:dyDescent="0.2">
      <c r="A31" s="198" t="s">
        <v>45</v>
      </c>
      <c r="B31" s="29"/>
      <c r="C31" s="29"/>
      <c r="D31" s="30"/>
    </row>
    <row r="32" spans="1:4" ht="15.95" customHeight="1" x14ac:dyDescent="0.2">
      <c r="A32" s="198" t="s">
        <v>46</v>
      </c>
      <c r="B32" s="29"/>
      <c r="C32" s="29"/>
      <c r="D32" s="30"/>
    </row>
    <row r="33" spans="1:4" ht="15.95" customHeight="1" x14ac:dyDescent="0.2">
      <c r="A33" s="198" t="s">
        <v>47</v>
      </c>
      <c r="B33" s="29"/>
      <c r="C33" s="29"/>
      <c r="D33" s="30"/>
    </row>
    <row r="34" spans="1:4" ht="15.95" customHeight="1" x14ac:dyDescent="0.2">
      <c r="A34" s="198" t="s">
        <v>127</v>
      </c>
      <c r="B34" s="29"/>
      <c r="C34" s="29"/>
      <c r="D34" s="82"/>
    </row>
    <row r="35" spans="1:4" ht="15.95" customHeight="1" x14ac:dyDescent="0.2">
      <c r="A35" s="198" t="s">
        <v>128</v>
      </c>
      <c r="B35" s="29"/>
      <c r="C35" s="29"/>
      <c r="D35" s="82"/>
    </row>
    <row r="36" spans="1:4" ht="15.95" customHeight="1" x14ac:dyDescent="0.2">
      <c r="A36" s="198" t="s">
        <v>129</v>
      </c>
      <c r="B36" s="29"/>
      <c r="C36" s="29"/>
      <c r="D36" s="82"/>
    </row>
    <row r="37" spans="1:4" ht="15.95" customHeight="1" thickBot="1" x14ac:dyDescent="0.25">
      <c r="A37" s="199" t="s">
        <v>130</v>
      </c>
      <c r="B37" s="31"/>
      <c r="C37" s="31"/>
      <c r="D37" s="83"/>
    </row>
    <row r="38" spans="1:4" ht="15.95" customHeight="1" thickBot="1" x14ac:dyDescent="0.25">
      <c r="A38" s="818" t="s">
        <v>54</v>
      </c>
      <c r="B38" s="819"/>
      <c r="C38" s="200"/>
      <c r="D38" s="201">
        <f>SUM(D5:D37)</f>
        <v>26126048</v>
      </c>
    </row>
    <row r="39" spans="1:4" x14ac:dyDescent="0.2">
      <c r="A39" t="s">
        <v>201</v>
      </c>
    </row>
  </sheetData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8"/>
  <sheetViews>
    <sheetView view="pageLayout" topLeftCell="B1" zoomScaleNormal="120" zoomScaleSheetLayoutView="100" workbookViewId="0">
      <selection activeCell="E111" sqref="E111"/>
    </sheetView>
  </sheetViews>
  <sheetFormatPr defaultRowHeight="15.75" x14ac:dyDescent="0.25"/>
  <cols>
    <col min="1" max="1" width="9" style="333" customWidth="1"/>
    <col min="2" max="2" width="66.33203125" style="333" bestFit="1" customWidth="1"/>
    <col min="3" max="3" width="15.5" style="334" customWidth="1"/>
    <col min="4" max="5" width="15.5" style="333" customWidth="1"/>
    <col min="6" max="6" width="9" style="360" customWidth="1"/>
    <col min="7" max="16384" width="9.33203125" style="360"/>
  </cols>
  <sheetData>
    <row r="1" spans="1:5" ht="15.95" customHeight="1" x14ac:dyDescent="0.25">
      <c r="A1" s="708" t="s">
        <v>16</v>
      </c>
      <c r="B1" s="708"/>
      <c r="C1" s="708"/>
      <c r="D1" s="708"/>
      <c r="E1" s="708"/>
    </row>
    <row r="2" spans="1:5" ht="15.95" customHeight="1" thickBot="1" x14ac:dyDescent="0.3">
      <c r="A2" s="707" t="s">
        <v>152</v>
      </c>
      <c r="B2" s="707"/>
      <c r="D2" s="125"/>
      <c r="E2" s="276" t="s">
        <v>567</v>
      </c>
    </row>
    <row r="3" spans="1:5" ht="38.1" customHeight="1" thickBot="1" x14ac:dyDescent="0.3">
      <c r="A3" s="23" t="s">
        <v>69</v>
      </c>
      <c r="B3" s="24" t="s">
        <v>18</v>
      </c>
      <c r="C3" s="24" t="e">
        <f>+CONCATENATE(LEFT(#REF!,4)+2,". évi")</f>
        <v>#REF!</v>
      </c>
      <c r="D3" s="354" t="e">
        <f>+CONCATENATE(LEFT(#REF!,4)+3,". évi")</f>
        <v>#REF!</v>
      </c>
      <c r="E3" s="147" t="e">
        <f>+CONCATENATE(LEFT(#REF!,4)+4,". évi")</f>
        <v>#REF!</v>
      </c>
    </row>
    <row r="4" spans="1:5" s="361" customFormat="1" ht="12" customHeight="1" thickBot="1" x14ac:dyDescent="0.25">
      <c r="A4" s="32" t="s">
        <v>496</v>
      </c>
      <c r="B4" s="33" t="s">
        <v>497</v>
      </c>
      <c r="C4" s="33" t="s">
        <v>498</v>
      </c>
      <c r="D4" s="33" t="s">
        <v>500</v>
      </c>
      <c r="E4" s="393" t="s">
        <v>499</v>
      </c>
    </row>
    <row r="5" spans="1:5" s="362" customFormat="1" ht="12" customHeight="1" thickBot="1" x14ac:dyDescent="0.25">
      <c r="A5" s="20" t="s">
        <v>19</v>
      </c>
      <c r="B5" s="21" t="s">
        <v>535</v>
      </c>
      <c r="C5" s="408">
        <v>212300000</v>
      </c>
      <c r="D5" s="408">
        <v>216300000</v>
      </c>
      <c r="E5" s="409">
        <v>219300000</v>
      </c>
    </row>
    <row r="6" spans="1:5" s="362" customFormat="1" ht="12" customHeight="1" thickBot="1" x14ac:dyDescent="0.25">
      <c r="A6" s="20" t="s">
        <v>20</v>
      </c>
      <c r="B6" s="264" t="s">
        <v>378</v>
      </c>
      <c r="C6" s="408">
        <v>46000000</v>
      </c>
      <c r="D6" s="408">
        <v>46000000</v>
      </c>
      <c r="E6" s="409">
        <v>46000000</v>
      </c>
    </row>
    <row r="7" spans="1:5" s="362" customFormat="1" ht="12" customHeight="1" thickBot="1" x14ac:dyDescent="0.25">
      <c r="A7" s="20" t="s">
        <v>21</v>
      </c>
      <c r="B7" s="21" t="s">
        <v>386</v>
      </c>
      <c r="C7" s="408"/>
      <c r="D7" s="408"/>
      <c r="E7" s="409"/>
    </row>
    <row r="8" spans="1:5" s="362" customFormat="1" ht="12" customHeight="1" thickBot="1" x14ac:dyDescent="0.25">
      <c r="A8" s="20" t="s">
        <v>172</v>
      </c>
      <c r="B8" s="21" t="s">
        <v>267</v>
      </c>
      <c r="C8" s="353">
        <f>SUM(C9:C15)</f>
        <v>44850000</v>
      </c>
      <c r="D8" s="353">
        <f>SUM(D9:D15)</f>
        <v>44900000</v>
      </c>
      <c r="E8" s="392">
        <f>SUM(E9:E15)</f>
        <v>44950000</v>
      </c>
    </row>
    <row r="9" spans="1:5" s="362" customFormat="1" ht="12" customHeight="1" x14ac:dyDescent="0.2">
      <c r="A9" s="15" t="s">
        <v>268</v>
      </c>
      <c r="B9" s="363" t="s">
        <v>557</v>
      </c>
      <c r="C9" s="349"/>
      <c r="D9" s="349"/>
      <c r="E9" s="251"/>
    </row>
    <row r="10" spans="1:5" s="362" customFormat="1" ht="12" customHeight="1" x14ac:dyDescent="0.2">
      <c r="A10" s="14" t="s">
        <v>269</v>
      </c>
      <c r="B10" s="364" t="s">
        <v>558</v>
      </c>
      <c r="C10" s="348"/>
      <c r="D10" s="348"/>
      <c r="E10" s="250"/>
    </row>
    <row r="11" spans="1:5" s="362" customFormat="1" ht="12" customHeight="1" x14ac:dyDescent="0.2">
      <c r="A11" s="14" t="s">
        <v>270</v>
      </c>
      <c r="B11" s="364" t="s">
        <v>559</v>
      </c>
      <c r="C11" s="348">
        <v>33000000</v>
      </c>
      <c r="D11" s="348">
        <v>33000000</v>
      </c>
      <c r="E11" s="250">
        <v>33000000</v>
      </c>
    </row>
    <row r="12" spans="1:5" s="362" customFormat="1" ht="12" customHeight="1" x14ac:dyDescent="0.2">
      <c r="A12" s="14" t="s">
        <v>271</v>
      </c>
      <c r="B12" s="364" t="s">
        <v>560</v>
      </c>
      <c r="C12" s="348">
        <v>300000</v>
      </c>
      <c r="D12" s="348">
        <v>300000</v>
      </c>
      <c r="E12" s="250">
        <v>300000</v>
      </c>
    </row>
    <row r="13" spans="1:5" s="362" customFormat="1" ht="12" customHeight="1" x14ac:dyDescent="0.2">
      <c r="A13" s="14" t="s">
        <v>554</v>
      </c>
      <c r="B13" s="364" t="s">
        <v>272</v>
      </c>
      <c r="C13" s="348">
        <v>11000000</v>
      </c>
      <c r="D13" s="348">
        <v>11000000</v>
      </c>
      <c r="E13" s="250">
        <v>11000000</v>
      </c>
    </row>
    <row r="14" spans="1:5" s="362" customFormat="1" ht="12" customHeight="1" x14ac:dyDescent="0.2">
      <c r="A14" s="14" t="s">
        <v>555</v>
      </c>
      <c r="B14" s="364" t="s">
        <v>273</v>
      </c>
      <c r="C14" s="348"/>
      <c r="D14" s="348"/>
      <c r="E14" s="250"/>
    </row>
    <row r="15" spans="1:5" s="362" customFormat="1" ht="12" customHeight="1" thickBot="1" x14ac:dyDescent="0.25">
      <c r="A15" s="16" t="s">
        <v>556</v>
      </c>
      <c r="B15" s="365" t="s">
        <v>274</v>
      </c>
      <c r="C15" s="350">
        <v>550000</v>
      </c>
      <c r="D15" s="350">
        <v>600000</v>
      </c>
      <c r="E15" s="252">
        <v>650000</v>
      </c>
    </row>
    <row r="16" spans="1:5" s="362" customFormat="1" ht="12" customHeight="1" thickBot="1" x14ac:dyDescent="0.25">
      <c r="A16" s="20" t="s">
        <v>23</v>
      </c>
      <c r="B16" s="21" t="s">
        <v>538</v>
      </c>
      <c r="C16" s="408">
        <v>13200000</v>
      </c>
      <c r="D16" s="408">
        <v>13250000</v>
      </c>
      <c r="E16" s="409">
        <v>13300000</v>
      </c>
    </row>
    <row r="17" spans="1:6" s="362" customFormat="1" ht="12" customHeight="1" thickBot="1" x14ac:dyDescent="0.25">
      <c r="A17" s="20" t="s">
        <v>24</v>
      </c>
      <c r="B17" s="21" t="s">
        <v>10</v>
      </c>
      <c r="C17" s="408"/>
      <c r="D17" s="408"/>
      <c r="E17" s="409"/>
    </row>
    <row r="18" spans="1:6" s="362" customFormat="1" ht="12" customHeight="1" thickBot="1" x14ac:dyDescent="0.25">
      <c r="A18" s="20" t="s">
        <v>179</v>
      </c>
      <c r="B18" s="21" t="s">
        <v>537</v>
      </c>
      <c r="C18" s="408"/>
      <c r="D18" s="408"/>
      <c r="E18" s="409"/>
    </row>
    <row r="19" spans="1:6" s="362" customFormat="1" ht="12" customHeight="1" thickBot="1" x14ac:dyDescent="0.25">
      <c r="A19" s="20" t="s">
        <v>26</v>
      </c>
      <c r="B19" s="264" t="s">
        <v>536</v>
      </c>
      <c r="C19" s="408"/>
      <c r="D19" s="408"/>
      <c r="E19" s="409"/>
    </row>
    <row r="20" spans="1:6" s="362" customFormat="1" ht="12" customHeight="1" thickBot="1" x14ac:dyDescent="0.25">
      <c r="A20" s="20" t="s">
        <v>27</v>
      </c>
      <c r="B20" s="21" t="s">
        <v>307</v>
      </c>
      <c r="C20" s="353">
        <f>+C5+C6+C7+C8+C16+C17+C18+C19</f>
        <v>316350000</v>
      </c>
      <c r="D20" s="353">
        <f>+D5+D6+D7+D8+D16+D17+D18+D19</f>
        <v>320450000</v>
      </c>
      <c r="E20" s="273">
        <f>+E5+E6+E7+E8+E16+E17+E18+E19</f>
        <v>323550000</v>
      </c>
    </row>
    <row r="21" spans="1:6" s="362" customFormat="1" ht="12" customHeight="1" thickBot="1" x14ac:dyDescent="0.25">
      <c r="A21" s="20" t="s">
        <v>28</v>
      </c>
      <c r="B21" s="21" t="s">
        <v>539</v>
      </c>
      <c r="C21" s="455"/>
      <c r="D21" s="455"/>
      <c r="E21" s="456"/>
    </row>
    <row r="22" spans="1:6" s="362" customFormat="1" ht="12" customHeight="1" thickBot="1" x14ac:dyDescent="0.25">
      <c r="A22" s="20" t="s">
        <v>29</v>
      </c>
      <c r="B22" s="21" t="s">
        <v>540</v>
      </c>
      <c r="C22" s="353">
        <f>+C20+C21</f>
        <v>316350000</v>
      </c>
      <c r="D22" s="353">
        <f>+D20+D21</f>
        <v>320450000</v>
      </c>
      <c r="E22" s="392">
        <f>+E20+E21</f>
        <v>323550000</v>
      </c>
    </row>
    <row r="23" spans="1:6" s="362" customFormat="1" ht="12" customHeight="1" x14ac:dyDescent="0.2">
      <c r="A23" s="324"/>
      <c r="B23" s="325"/>
      <c r="C23" s="326"/>
      <c r="D23" s="452"/>
      <c r="E23" s="453"/>
    </row>
    <row r="24" spans="1:6" s="362" customFormat="1" ht="12" customHeight="1" x14ac:dyDescent="0.2">
      <c r="A24" s="708" t="s">
        <v>48</v>
      </c>
      <c r="B24" s="708"/>
      <c r="C24" s="708"/>
      <c r="D24" s="708"/>
      <c r="E24" s="708"/>
    </row>
    <row r="25" spans="1:6" s="362" customFormat="1" ht="12" customHeight="1" thickBot="1" x14ac:dyDescent="0.25">
      <c r="A25" s="709" t="s">
        <v>153</v>
      </c>
      <c r="B25" s="709"/>
      <c r="C25" s="334"/>
      <c r="D25" s="125"/>
      <c r="E25" s="276" t="s">
        <v>567</v>
      </c>
    </row>
    <row r="26" spans="1:6" s="362" customFormat="1" ht="24" customHeight="1" thickBot="1" x14ac:dyDescent="0.25">
      <c r="A26" s="23" t="s">
        <v>17</v>
      </c>
      <c r="B26" s="24" t="s">
        <v>49</v>
      </c>
      <c r="C26" s="24" t="e">
        <f>+C3</f>
        <v>#REF!</v>
      </c>
      <c r="D26" s="24" t="e">
        <f>+D3</f>
        <v>#REF!</v>
      </c>
      <c r="E26" s="147" t="e">
        <f>+E3</f>
        <v>#REF!</v>
      </c>
      <c r="F26" s="454"/>
    </row>
    <row r="27" spans="1:6" s="362" customFormat="1" ht="12" customHeight="1" thickBot="1" x14ac:dyDescent="0.25">
      <c r="A27" s="356" t="s">
        <v>496</v>
      </c>
      <c r="B27" s="357" t="s">
        <v>497</v>
      </c>
      <c r="C27" s="357" t="s">
        <v>498</v>
      </c>
      <c r="D27" s="357" t="s">
        <v>500</v>
      </c>
      <c r="E27" s="448" t="s">
        <v>499</v>
      </c>
      <c r="F27" s="454"/>
    </row>
    <row r="28" spans="1:6" s="362" customFormat="1" ht="15" customHeight="1" thickBot="1" x14ac:dyDescent="0.25">
      <c r="A28" s="20" t="s">
        <v>19</v>
      </c>
      <c r="B28" s="27" t="s">
        <v>541</v>
      </c>
      <c r="C28" s="408">
        <v>316350000</v>
      </c>
      <c r="D28" s="408">
        <v>320450000</v>
      </c>
      <c r="E28" s="404">
        <v>323550000</v>
      </c>
      <c r="F28" s="454"/>
    </row>
    <row r="29" spans="1:6" ht="12" customHeight="1" thickBot="1" x14ac:dyDescent="0.3">
      <c r="A29" s="430" t="s">
        <v>20</v>
      </c>
      <c r="B29" s="449" t="s">
        <v>546</v>
      </c>
      <c r="C29" s="450">
        <f>+C30+C31+C32</f>
        <v>0</v>
      </c>
      <c r="D29" s="450">
        <f>+D30+D31+D32</f>
        <v>0</v>
      </c>
      <c r="E29" s="451">
        <f>+E30+E31+E32</f>
        <v>0</v>
      </c>
    </row>
    <row r="30" spans="1:6" ht="12" customHeight="1" x14ac:dyDescent="0.25">
      <c r="A30" s="15" t="s">
        <v>104</v>
      </c>
      <c r="B30" s="8" t="s">
        <v>229</v>
      </c>
      <c r="C30" s="349"/>
      <c r="D30" s="349"/>
      <c r="E30" s="251"/>
    </row>
    <row r="31" spans="1:6" ht="12" customHeight="1" x14ac:dyDescent="0.25">
      <c r="A31" s="15" t="s">
        <v>105</v>
      </c>
      <c r="B31" s="12" t="s">
        <v>186</v>
      </c>
      <c r="C31" s="348"/>
      <c r="D31" s="348"/>
      <c r="E31" s="250"/>
    </row>
    <row r="32" spans="1:6" ht="12" customHeight="1" thickBot="1" x14ac:dyDescent="0.3">
      <c r="A32" s="15" t="s">
        <v>106</v>
      </c>
      <c r="B32" s="266" t="s">
        <v>231</v>
      </c>
      <c r="C32" s="348"/>
      <c r="D32" s="348"/>
      <c r="E32" s="250"/>
    </row>
    <row r="33" spans="1:7" ht="12" customHeight="1" thickBot="1" x14ac:dyDescent="0.3">
      <c r="A33" s="20" t="s">
        <v>21</v>
      </c>
      <c r="B33" s="115" t="s">
        <v>451</v>
      </c>
      <c r="C33" s="347">
        <f>+C28+C29</f>
        <v>316350000</v>
      </c>
      <c r="D33" s="347">
        <f>+D28+D29</f>
        <v>320450000</v>
      </c>
      <c r="E33" s="249">
        <f>+E28+E29</f>
        <v>323550000</v>
      </c>
    </row>
    <row r="34" spans="1:7" ht="15" customHeight="1" thickBot="1" x14ac:dyDescent="0.3">
      <c r="A34" s="20" t="s">
        <v>22</v>
      </c>
      <c r="B34" s="115" t="s">
        <v>542</v>
      </c>
      <c r="C34" s="457"/>
      <c r="D34" s="457"/>
      <c r="E34" s="458"/>
      <c r="F34" s="374"/>
    </row>
    <row r="35" spans="1:7" s="362" customFormat="1" ht="12.95" customHeight="1" thickBot="1" x14ac:dyDescent="0.25">
      <c r="A35" s="267" t="s">
        <v>23</v>
      </c>
      <c r="B35" s="332" t="s">
        <v>543</v>
      </c>
      <c r="C35" s="447">
        <f>+C33+C34</f>
        <v>316350000</v>
      </c>
      <c r="D35" s="447">
        <f>+D33+D34</f>
        <v>320450000</v>
      </c>
      <c r="E35" s="441">
        <f>+E33+E34</f>
        <v>323550000</v>
      </c>
    </row>
    <row r="36" spans="1:7" x14ac:dyDescent="0.25">
      <c r="C36" s="333"/>
    </row>
    <row r="37" spans="1:7" x14ac:dyDescent="0.25">
      <c r="C37" s="333"/>
    </row>
    <row r="38" spans="1:7" x14ac:dyDescent="0.25">
      <c r="C38" s="333"/>
    </row>
    <row r="39" spans="1:7" ht="16.5" customHeight="1" x14ac:dyDescent="0.25">
      <c r="C39" s="333"/>
    </row>
    <row r="40" spans="1:7" x14ac:dyDescent="0.25">
      <c r="C40" s="333"/>
    </row>
    <row r="41" spans="1:7" x14ac:dyDescent="0.25">
      <c r="C41" s="333"/>
    </row>
    <row r="42" spans="1:7" s="333" customFormat="1" x14ac:dyDescent="0.25">
      <c r="F42" s="360"/>
      <c r="G42" s="360"/>
    </row>
    <row r="43" spans="1:7" s="333" customFormat="1" x14ac:dyDescent="0.25">
      <c r="F43" s="360"/>
      <c r="G43" s="360"/>
    </row>
    <row r="44" spans="1:7" s="333" customFormat="1" x14ac:dyDescent="0.25">
      <c r="F44" s="360"/>
      <c r="G44" s="360"/>
    </row>
    <row r="45" spans="1:7" s="333" customFormat="1" x14ac:dyDescent="0.25">
      <c r="F45" s="360"/>
      <c r="G45" s="360"/>
    </row>
    <row r="46" spans="1:7" s="333" customFormat="1" x14ac:dyDescent="0.25">
      <c r="F46" s="360"/>
      <c r="G46" s="360"/>
    </row>
    <row r="47" spans="1:7" s="333" customFormat="1" x14ac:dyDescent="0.25">
      <c r="F47" s="360"/>
      <c r="G47" s="360"/>
    </row>
    <row r="48" spans="1:7" s="333" customFormat="1" x14ac:dyDescent="0.25">
      <c r="F48" s="360"/>
      <c r="G48" s="360"/>
    </row>
  </sheetData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CE,Félkövér"&amp;12Nyírpazony Nagyközség Önkormányzat
2016. ÉVI KÖLTSÉGVETÉSI ÉVET KÖVETŐ 3 ÉV TERVEZETT BEVÉTELEI, KIADÁSAI&amp;R&amp;"Times New Roman CE,Félkövér dőlt"&amp;11 7.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zoomScale="130" zoomScaleNormal="130" zoomScaleSheetLayoutView="100" workbookViewId="0">
      <selection sqref="A1:E1"/>
    </sheetView>
  </sheetViews>
  <sheetFormatPr defaultRowHeight="15.75" x14ac:dyDescent="0.25"/>
  <cols>
    <col min="1" max="1" width="9.5" style="333" customWidth="1"/>
    <col min="2" max="2" width="59.6640625" style="333" customWidth="1"/>
    <col min="3" max="3" width="17.33203125" style="334" customWidth="1"/>
    <col min="4" max="5" width="17.33203125" style="360" customWidth="1"/>
    <col min="6" max="16384" width="9.33203125" style="360"/>
  </cols>
  <sheetData>
    <row r="1" spans="1:5" ht="18.75" x14ac:dyDescent="0.25">
      <c r="A1" s="718" t="s">
        <v>669</v>
      </c>
      <c r="B1" s="718"/>
      <c r="C1" s="718"/>
      <c r="D1" s="718"/>
      <c r="E1" s="718"/>
    </row>
    <row r="2" spans="1:5" ht="30.75" customHeight="1" x14ac:dyDescent="0.25">
      <c r="A2" s="719" t="s">
        <v>659</v>
      </c>
      <c r="B2" s="717"/>
      <c r="C2" s="717"/>
      <c r="D2" s="717"/>
      <c r="E2" s="717"/>
    </row>
    <row r="3" spans="1:5" ht="8.25" customHeight="1" x14ac:dyDescent="0.25"/>
    <row r="4" spans="1:5" ht="15.95" customHeight="1" x14ac:dyDescent="0.25">
      <c r="A4" s="708" t="s">
        <v>16</v>
      </c>
      <c r="B4" s="708"/>
      <c r="C4" s="708"/>
      <c r="D4" s="708"/>
      <c r="E4" s="708"/>
    </row>
    <row r="5" spans="1:5" ht="15.95" customHeight="1" thickBot="1" x14ac:dyDescent="0.3">
      <c r="A5" s="707" t="s">
        <v>152</v>
      </c>
      <c r="B5" s="707"/>
      <c r="C5" s="553"/>
      <c r="E5" s="553" t="str">
        <f>'1.2.sz.mell.'!E5</f>
        <v>Forintban!</v>
      </c>
    </row>
    <row r="6" spans="1:5" x14ac:dyDescent="0.25">
      <c r="A6" s="710" t="s">
        <v>69</v>
      </c>
      <c r="B6" s="712" t="s">
        <v>18</v>
      </c>
      <c r="C6" s="714" t="str">
        <f>+CONCATENATE(LEFT(ÖSSZEFÜGGÉSEK!A5,4)+1,". évi")</f>
        <v>2017. évi</v>
      </c>
      <c r="D6" s="715"/>
      <c r="E6" s="716"/>
    </row>
    <row r="7" spans="1:5" ht="24.75" thickBot="1" x14ac:dyDescent="0.3">
      <c r="A7" s="711"/>
      <c r="B7" s="713"/>
      <c r="C7" s="554" t="s">
        <v>651</v>
      </c>
      <c r="D7" s="555" t="s">
        <v>655</v>
      </c>
      <c r="E7" s="556" t="str">
        <f>+CONCATENATE(LEFT(ÖSSZEFÜGGÉSEK!A5,4)+1,". VII. 25.",CHAR(10),"Módosítás utáni")</f>
        <v>2017. VII. 25.
Módosítás utáni</v>
      </c>
    </row>
    <row r="8" spans="1:5" s="361" customFormat="1" ht="12" customHeight="1" thickBot="1" x14ac:dyDescent="0.25">
      <c r="A8" s="356" t="s">
        <v>496</v>
      </c>
      <c r="B8" s="357" t="s">
        <v>497</v>
      </c>
      <c r="C8" s="357" t="s">
        <v>498</v>
      </c>
      <c r="D8" s="357" t="s">
        <v>500</v>
      </c>
      <c r="E8" s="568" t="s">
        <v>653</v>
      </c>
    </row>
    <row r="9" spans="1:5" s="362" customFormat="1" ht="12" customHeight="1" thickBot="1" x14ac:dyDescent="0.25">
      <c r="A9" s="20" t="s">
        <v>19</v>
      </c>
      <c r="B9" s="21" t="s">
        <v>252</v>
      </c>
      <c r="C9" s="347">
        <f>+C10+C11+C12+C13+C14+C15</f>
        <v>12091446</v>
      </c>
      <c r="D9" s="347">
        <f>+D10+D11+D12+D13+D14+D15</f>
        <v>0</v>
      </c>
      <c r="E9" s="249">
        <f>+E10+E11+E12+E13+E14+E15</f>
        <v>12091446</v>
      </c>
    </row>
    <row r="10" spans="1:5" s="362" customFormat="1" ht="12" customHeight="1" x14ac:dyDescent="0.2">
      <c r="A10" s="17" t="s">
        <v>98</v>
      </c>
      <c r="B10" s="583" t="s">
        <v>253</v>
      </c>
      <c r="C10" s="442">
        <v>6131446</v>
      </c>
      <c r="D10" s="442"/>
      <c r="E10" s="584">
        <f>C10+D10</f>
        <v>6131446</v>
      </c>
    </row>
    <row r="11" spans="1:5" s="362" customFormat="1" ht="12" customHeight="1" x14ac:dyDescent="0.2">
      <c r="A11" s="14" t="s">
        <v>99</v>
      </c>
      <c r="B11" s="364" t="s">
        <v>254</v>
      </c>
      <c r="C11" s="348"/>
      <c r="D11" s="348"/>
      <c r="E11" s="558">
        <f t="shared" ref="E11:E65" si="0">C11+D11</f>
        <v>0</v>
      </c>
    </row>
    <row r="12" spans="1:5" s="362" customFormat="1" ht="12" customHeight="1" x14ac:dyDescent="0.2">
      <c r="A12" s="14" t="s">
        <v>100</v>
      </c>
      <c r="B12" s="364" t="s">
        <v>255</v>
      </c>
      <c r="C12" s="348">
        <v>5960000</v>
      </c>
      <c r="D12" s="348"/>
      <c r="E12" s="558">
        <f t="shared" si="0"/>
        <v>5960000</v>
      </c>
    </row>
    <row r="13" spans="1:5" s="362" customFormat="1" ht="12" customHeight="1" x14ac:dyDescent="0.2">
      <c r="A13" s="14" t="s">
        <v>101</v>
      </c>
      <c r="B13" s="364" t="s">
        <v>256</v>
      </c>
      <c r="C13" s="348"/>
      <c r="D13" s="348"/>
      <c r="E13" s="558">
        <f t="shared" si="0"/>
        <v>0</v>
      </c>
    </row>
    <row r="14" spans="1:5" s="362" customFormat="1" ht="12" customHeight="1" x14ac:dyDescent="0.2">
      <c r="A14" s="14" t="s">
        <v>148</v>
      </c>
      <c r="B14" s="265" t="s">
        <v>435</v>
      </c>
      <c r="C14" s="348"/>
      <c r="D14" s="348"/>
      <c r="E14" s="558">
        <f t="shared" si="0"/>
        <v>0</v>
      </c>
    </row>
    <row r="15" spans="1:5" s="362" customFormat="1" ht="12" customHeight="1" thickBot="1" x14ac:dyDescent="0.25">
      <c r="A15" s="18" t="s">
        <v>102</v>
      </c>
      <c r="B15" s="585" t="s">
        <v>436</v>
      </c>
      <c r="C15" s="443"/>
      <c r="D15" s="443"/>
      <c r="E15" s="588">
        <f t="shared" si="0"/>
        <v>0</v>
      </c>
    </row>
    <row r="16" spans="1:5" s="362" customFormat="1" ht="12" customHeight="1" thickBot="1" x14ac:dyDescent="0.25">
      <c r="A16" s="430" t="s">
        <v>20</v>
      </c>
      <c r="B16" s="589" t="s">
        <v>257</v>
      </c>
      <c r="C16" s="444">
        <f>+C17+C18+C19+C20+C21</f>
        <v>1080000</v>
      </c>
      <c r="D16" s="444">
        <f>+D17+D18+D19+D20+D21</f>
        <v>123746</v>
      </c>
      <c r="E16" s="438">
        <f>+E17+E18+E19+E20+E21</f>
        <v>1203746</v>
      </c>
    </row>
    <row r="17" spans="1:5" s="362" customFormat="1" ht="12" customHeight="1" x14ac:dyDescent="0.2">
      <c r="A17" s="15" t="s">
        <v>104</v>
      </c>
      <c r="B17" s="363" t="s">
        <v>258</v>
      </c>
      <c r="C17" s="349"/>
      <c r="D17" s="349"/>
      <c r="E17" s="560">
        <f t="shared" si="0"/>
        <v>0</v>
      </c>
    </row>
    <row r="18" spans="1:5" s="362" customFormat="1" ht="12" customHeight="1" x14ac:dyDescent="0.2">
      <c r="A18" s="14" t="s">
        <v>105</v>
      </c>
      <c r="B18" s="364" t="s">
        <v>259</v>
      </c>
      <c r="C18" s="348"/>
      <c r="D18" s="348"/>
      <c r="E18" s="560">
        <f t="shared" si="0"/>
        <v>0</v>
      </c>
    </row>
    <row r="19" spans="1:5" s="362" customFormat="1" ht="12" customHeight="1" x14ac:dyDescent="0.2">
      <c r="A19" s="14" t="s">
        <v>106</v>
      </c>
      <c r="B19" s="364" t="s">
        <v>427</v>
      </c>
      <c r="C19" s="348"/>
      <c r="D19" s="348"/>
      <c r="E19" s="560">
        <f t="shared" si="0"/>
        <v>0</v>
      </c>
    </row>
    <row r="20" spans="1:5" s="362" customFormat="1" ht="12" customHeight="1" x14ac:dyDescent="0.2">
      <c r="A20" s="14" t="s">
        <v>107</v>
      </c>
      <c r="B20" s="364" t="s">
        <v>428</v>
      </c>
      <c r="C20" s="348"/>
      <c r="D20" s="348"/>
      <c r="E20" s="560">
        <f t="shared" si="0"/>
        <v>0</v>
      </c>
    </row>
    <row r="21" spans="1:5" s="362" customFormat="1" ht="12" customHeight="1" x14ac:dyDescent="0.2">
      <c r="A21" s="14" t="s">
        <v>108</v>
      </c>
      <c r="B21" s="364" t="s">
        <v>260</v>
      </c>
      <c r="C21" s="348">
        <v>1080000</v>
      </c>
      <c r="D21" s="561">
        <v>123746</v>
      </c>
      <c r="E21" s="560">
        <f t="shared" si="0"/>
        <v>1203746</v>
      </c>
    </row>
    <row r="22" spans="1:5" s="362" customFormat="1" ht="12" customHeight="1" thickBot="1" x14ac:dyDescent="0.25">
      <c r="A22" s="16" t="s">
        <v>117</v>
      </c>
      <c r="B22" s="266" t="s">
        <v>261</v>
      </c>
      <c r="C22" s="350"/>
      <c r="D22" s="350"/>
      <c r="E22" s="560">
        <f t="shared" si="0"/>
        <v>0</v>
      </c>
    </row>
    <row r="23" spans="1:5" s="362" customFormat="1" ht="12" customHeight="1" thickBot="1" x14ac:dyDescent="0.25">
      <c r="A23" s="20" t="s">
        <v>21</v>
      </c>
      <c r="B23" s="21" t="s">
        <v>262</v>
      </c>
      <c r="C23" s="347">
        <f>+C24+C25+C26+C27+C28</f>
        <v>0</v>
      </c>
      <c r="D23" s="347">
        <f>+D24+D25+D26+D27+D28</f>
        <v>0</v>
      </c>
      <c r="E23" s="249">
        <f>+E24+E25+E26+E27+E28</f>
        <v>0</v>
      </c>
    </row>
    <row r="24" spans="1:5" s="362" customFormat="1" ht="12" customHeight="1" x14ac:dyDescent="0.2">
      <c r="A24" s="15" t="s">
        <v>87</v>
      </c>
      <c r="B24" s="363" t="s">
        <v>263</v>
      </c>
      <c r="C24" s="349"/>
      <c r="D24" s="349"/>
      <c r="E24" s="560">
        <f t="shared" si="0"/>
        <v>0</v>
      </c>
    </row>
    <row r="25" spans="1:5" s="362" customFormat="1" ht="12" customHeight="1" x14ac:dyDescent="0.2">
      <c r="A25" s="14" t="s">
        <v>88</v>
      </c>
      <c r="B25" s="364" t="s">
        <v>264</v>
      </c>
      <c r="C25" s="348"/>
      <c r="D25" s="348"/>
      <c r="E25" s="560">
        <f t="shared" si="0"/>
        <v>0</v>
      </c>
    </row>
    <row r="26" spans="1:5" s="362" customFormat="1" ht="12" customHeight="1" x14ac:dyDescent="0.2">
      <c r="A26" s="14" t="s">
        <v>89</v>
      </c>
      <c r="B26" s="364" t="s">
        <v>429</v>
      </c>
      <c r="C26" s="348"/>
      <c r="D26" s="348"/>
      <c r="E26" s="560">
        <f t="shared" si="0"/>
        <v>0</v>
      </c>
    </row>
    <row r="27" spans="1:5" s="362" customFormat="1" ht="12" customHeight="1" x14ac:dyDescent="0.2">
      <c r="A27" s="14" t="s">
        <v>90</v>
      </c>
      <c r="B27" s="364" t="s">
        <v>430</v>
      </c>
      <c r="C27" s="348"/>
      <c r="D27" s="348"/>
      <c r="E27" s="560">
        <f t="shared" si="0"/>
        <v>0</v>
      </c>
    </row>
    <row r="28" spans="1:5" s="362" customFormat="1" ht="12" customHeight="1" x14ac:dyDescent="0.2">
      <c r="A28" s="14" t="s">
        <v>170</v>
      </c>
      <c r="B28" s="364" t="s">
        <v>265</v>
      </c>
      <c r="C28" s="348"/>
      <c r="D28" s="348"/>
      <c r="E28" s="560">
        <f t="shared" si="0"/>
        <v>0</v>
      </c>
    </row>
    <row r="29" spans="1:5" s="362" customFormat="1" ht="12" customHeight="1" thickBot="1" x14ac:dyDescent="0.25">
      <c r="A29" s="16" t="s">
        <v>171</v>
      </c>
      <c r="B29" s="365" t="s">
        <v>266</v>
      </c>
      <c r="C29" s="350"/>
      <c r="D29" s="350"/>
      <c r="E29" s="560">
        <f t="shared" si="0"/>
        <v>0</v>
      </c>
    </row>
    <row r="30" spans="1:5" s="362" customFormat="1" ht="12" customHeight="1" thickBot="1" x14ac:dyDescent="0.25">
      <c r="A30" s="20" t="s">
        <v>172</v>
      </c>
      <c r="B30" s="21" t="s">
        <v>563</v>
      </c>
      <c r="C30" s="353">
        <f>+C31+C32+C33+C34+C35+C36+C37</f>
        <v>0</v>
      </c>
      <c r="D30" s="353">
        <f>+D31+D32+D33+D34+D35+D36+D37</f>
        <v>0</v>
      </c>
      <c r="E30" s="392">
        <f>+E31+E32+E33+E34+E35+E36+E37</f>
        <v>0</v>
      </c>
    </row>
    <row r="31" spans="1:5" s="362" customFormat="1" ht="12" customHeight="1" x14ac:dyDescent="0.2">
      <c r="A31" s="15" t="s">
        <v>268</v>
      </c>
      <c r="B31" s="363" t="s">
        <v>557</v>
      </c>
      <c r="C31" s="562"/>
      <c r="D31" s="562">
        <f>+D32+D33+D34</f>
        <v>0</v>
      </c>
      <c r="E31" s="560">
        <f t="shared" si="0"/>
        <v>0</v>
      </c>
    </row>
    <row r="32" spans="1:5" s="362" customFormat="1" ht="12" customHeight="1" x14ac:dyDescent="0.2">
      <c r="A32" s="14" t="s">
        <v>269</v>
      </c>
      <c r="B32" s="364" t="s">
        <v>558</v>
      </c>
      <c r="C32" s="348"/>
      <c r="D32" s="348"/>
      <c r="E32" s="560">
        <f t="shared" si="0"/>
        <v>0</v>
      </c>
    </row>
    <row r="33" spans="1:5" s="362" customFormat="1" ht="12" customHeight="1" x14ac:dyDescent="0.2">
      <c r="A33" s="14" t="s">
        <v>270</v>
      </c>
      <c r="B33" s="364" t="s">
        <v>559</v>
      </c>
      <c r="C33" s="348"/>
      <c r="D33" s="348"/>
      <c r="E33" s="560">
        <f t="shared" si="0"/>
        <v>0</v>
      </c>
    </row>
    <row r="34" spans="1:5" s="362" customFormat="1" ht="12" customHeight="1" x14ac:dyDescent="0.2">
      <c r="A34" s="14" t="s">
        <v>271</v>
      </c>
      <c r="B34" s="364" t="s">
        <v>560</v>
      </c>
      <c r="C34" s="348"/>
      <c r="D34" s="348"/>
      <c r="E34" s="560">
        <f t="shared" si="0"/>
        <v>0</v>
      </c>
    </row>
    <row r="35" spans="1:5" s="362" customFormat="1" ht="12" customHeight="1" x14ac:dyDescent="0.2">
      <c r="A35" s="14" t="s">
        <v>554</v>
      </c>
      <c r="B35" s="364" t="s">
        <v>272</v>
      </c>
      <c r="C35" s="348"/>
      <c r="D35" s="348"/>
      <c r="E35" s="560">
        <f t="shared" si="0"/>
        <v>0</v>
      </c>
    </row>
    <row r="36" spans="1:5" s="362" customFormat="1" ht="12" customHeight="1" x14ac:dyDescent="0.2">
      <c r="A36" s="14" t="s">
        <v>555</v>
      </c>
      <c r="B36" s="364" t="s">
        <v>273</v>
      </c>
      <c r="C36" s="348"/>
      <c r="D36" s="348"/>
      <c r="E36" s="560">
        <f t="shared" si="0"/>
        <v>0</v>
      </c>
    </row>
    <row r="37" spans="1:5" s="362" customFormat="1" ht="12" customHeight="1" thickBot="1" x14ac:dyDescent="0.25">
      <c r="A37" s="16" t="s">
        <v>556</v>
      </c>
      <c r="B37" s="365" t="s">
        <v>274</v>
      </c>
      <c r="C37" s="350"/>
      <c r="D37" s="350"/>
      <c r="E37" s="560">
        <f t="shared" si="0"/>
        <v>0</v>
      </c>
    </row>
    <row r="38" spans="1:5" s="362" customFormat="1" ht="12" customHeight="1" thickBot="1" x14ac:dyDescent="0.25">
      <c r="A38" s="20" t="s">
        <v>23</v>
      </c>
      <c r="B38" s="21" t="s">
        <v>437</v>
      </c>
      <c r="C38" s="347">
        <f>SUM(C39:C49)</f>
        <v>2260600</v>
      </c>
      <c r="D38" s="347">
        <f>SUM(D39:D49)</f>
        <v>0</v>
      </c>
      <c r="E38" s="249">
        <f>SUM(E39:E49)</f>
        <v>2260600</v>
      </c>
    </row>
    <row r="39" spans="1:5" s="362" customFormat="1" ht="12" customHeight="1" x14ac:dyDescent="0.2">
      <c r="A39" s="15" t="s">
        <v>91</v>
      </c>
      <c r="B39" s="363" t="s">
        <v>277</v>
      </c>
      <c r="C39" s="349"/>
      <c r="D39" s="349"/>
      <c r="E39" s="560">
        <f t="shared" si="0"/>
        <v>0</v>
      </c>
    </row>
    <row r="40" spans="1:5" s="362" customFormat="1" ht="12" customHeight="1" x14ac:dyDescent="0.2">
      <c r="A40" s="14" t="s">
        <v>92</v>
      </c>
      <c r="B40" s="364" t="s">
        <v>278</v>
      </c>
      <c r="C40" s="348"/>
      <c r="D40" s="348"/>
      <c r="E40" s="560">
        <f t="shared" si="0"/>
        <v>0</v>
      </c>
    </row>
    <row r="41" spans="1:5" s="362" customFormat="1" ht="12" customHeight="1" x14ac:dyDescent="0.2">
      <c r="A41" s="14" t="s">
        <v>93</v>
      </c>
      <c r="B41" s="364" t="s">
        <v>279</v>
      </c>
      <c r="C41" s="348"/>
      <c r="D41" s="348"/>
      <c r="E41" s="560">
        <f t="shared" si="0"/>
        <v>0</v>
      </c>
    </row>
    <row r="42" spans="1:5" s="362" customFormat="1" ht="12" customHeight="1" x14ac:dyDescent="0.2">
      <c r="A42" s="14" t="s">
        <v>174</v>
      </c>
      <c r="B42" s="364" t="s">
        <v>280</v>
      </c>
      <c r="C42" s="348"/>
      <c r="D42" s="348"/>
      <c r="E42" s="560">
        <f t="shared" si="0"/>
        <v>0</v>
      </c>
    </row>
    <row r="43" spans="1:5" s="362" customFormat="1" ht="12" customHeight="1" x14ac:dyDescent="0.2">
      <c r="A43" s="14" t="s">
        <v>175</v>
      </c>
      <c r="B43" s="364" t="s">
        <v>281</v>
      </c>
      <c r="C43" s="348">
        <v>1780000</v>
      </c>
      <c r="D43" s="348"/>
      <c r="E43" s="560">
        <f t="shared" si="0"/>
        <v>1780000</v>
      </c>
    </row>
    <row r="44" spans="1:5" s="362" customFormat="1" ht="12" customHeight="1" x14ac:dyDescent="0.2">
      <c r="A44" s="14" t="s">
        <v>176</v>
      </c>
      <c r="B44" s="364" t="s">
        <v>282</v>
      </c>
      <c r="C44" s="348">
        <v>480600</v>
      </c>
      <c r="D44" s="348"/>
      <c r="E44" s="560">
        <f t="shared" si="0"/>
        <v>480600</v>
      </c>
    </row>
    <row r="45" spans="1:5" s="362" customFormat="1" ht="12" customHeight="1" x14ac:dyDescent="0.2">
      <c r="A45" s="14" t="s">
        <v>177</v>
      </c>
      <c r="B45" s="364" t="s">
        <v>283</v>
      </c>
      <c r="C45" s="348"/>
      <c r="D45" s="348"/>
      <c r="E45" s="560">
        <f t="shared" si="0"/>
        <v>0</v>
      </c>
    </row>
    <row r="46" spans="1:5" s="362" customFormat="1" ht="12" customHeight="1" x14ac:dyDescent="0.2">
      <c r="A46" s="14" t="s">
        <v>178</v>
      </c>
      <c r="B46" s="364" t="s">
        <v>284</v>
      </c>
      <c r="C46" s="348"/>
      <c r="D46" s="348"/>
      <c r="E46" s="560">
        <f t="shared" si="0"/>
        <v>0</v>
      </c>
    </row>
    <row r="47" spans="1:5" s="362" customFormat="1" ht="12" customHeight="1" x14ac:dyDescent="0.2">
      <c r="A47" s="14" t="s">
        <v>275</v>
      </c>
      <c r="B47" s="364" t="s">
        <v>285</v>
      </c>
      <c r="C47" s="351"/>
      <c r="D47" s="351"/>
      <c r="E47" s="560">
        <f t="shared" si="0"/>
        <v>0</v>
      </c>
    </row>
    <row r="48" spans="1:5" s="362" customFormat="1" ht="12" customHeight="1" x14ac:dyDescent="0.2">
      <c r="A48" s="16" t="s">
        <v>276</v>
      </c>
      <c r="B48" s="365" t="s">
        <v>439</v>
      </c>
      <c r="C48" s="352"/>
      <c r="D48" s="352"/>
      <c r="E48" s="560">
        <f t="shared" si="0"/>
        <v>0</v>
      </c>
    </row>
    <row r="49" spans="1:5" s="362" customFormat="1" ht="12" customHeight="1" thickBot="1" x14ac:dyDescent="0.25">
      <c r="A49" s="16" t="s">
        <v>438</v>
      </c>
      <c r="B49" s="266" t="s">
        <v>286</v>
      </c>
      <c r="C49" s="352"/>
      <c r="D49" s="352"/>
      <c r="E49" s="560">
        <f t="shared" si="0"/>
        <v>0</v>
      </c>
    </row>
    <row r="50" spans="1:5" s="362" customFormat="1" ht="12" customHeight="1" thickBot="1" x14ac:dyDescent="0.25">
      <c r="A50" s="20" t="s">
        <v>24</v>
      </c>
      <c r="B50" s="21" t="s">
        <v>287</v>
      </c>
      <c r="C50" s="347">
        <f>SUM(C51:C55)</f>
        <v>0</v>
      </c>
      <c r="D50" s="347">
        <f>SUM(D51:D55)</f>
        <v>0</v>
      </c>
      <c r="E50" s="249">
        <f>SUM(E51:E55)</f>
        <v>0</v>
      </c>
    </row>
    <row r="51" spans="1:5" s="362" customFormat="1" ht="12" customHeight="1" x14ac:dyDescent="0.2">
      <c r="A51" s="15" t="s">
        <v>94</v>
      </c>
      <c r="B51" s="363" t="s">
        <v>291</v>
      </c>
      <c r="C51" s="405"/>
      <c r="D51" s="405"/>
      <c r="E51" s="564">
        <f t="shared" si="0"/>
        <v>0</v>
      </c>
    </row>
    <row r="52" spans="1:5" s="362" customFormat="1" ht="12" customHeight="1" x14ac:dyDescent="0.2">
      <c r="A52" s="14" t="s">
        <v>95</v>
      </c>
      <c r="B52" s="364" t="s">
        <v>292</v>
      </c>
      <c r="C52" s="351"/>
      <c r="D52" s="351"/>
      <c r="E52" s="564">
        <f t="shared" si="0"/>
        <v>0</v>
      </c>
    </row>
    <row r="53" spans="1:5" s="362" customFormat="1" ht="12" customHeight="1" x14ac:dyDescent="0.2">
      <c r="A53" s="14" t="s">
        <v>288</v>
      </c>
      <c r="B53" s="364" t="s">
        <v>293</v>
      </c>
      <c r="C53" s="351"/>
      <c r="D53" s="351"/>
      <c r="E53" s="564">
        <f t="shared" si="0"/>
        <v>0</v>
      </c>
    </row>
    <row r="54" spans="1:5" s="362" customFormat="1" ht="12" customHeight="1" x14ac:dyDescent="0.2">
      <c r="A54" s="14" t="s">
        <v>289</v>
      </c>
      <c r="B54" s="364" t="s">
        <v>294</v>
      </c>
      <c r="C54" s="351"/>
      <c r="D54" s="351"/>
      <c r="E54" s="564">
        <f t="shared" si="0"/>
        <v>0</v>
      </c>
    </row>
    <row r="55" spans="1:5" s="362" customFormat="1" ht="12" customHeight="1" thickBot="1" x14ac:dyDescent="0.25">
      <c r="A55" s="16" t="s">
        <v>290</v>
      </c>
      <c r="B55" s="266" t="s">
        <v>295</v>
      </c>
      <c r="C55" s="352"/>
      <c r="D55" s="352"/>
      <c r="E55" s="564">
        <f t="shared" si="0"/>
        <v>0</v>
      </c>
    </row>
    <row r="56" spans="1:5" s="362" customFormat="1" ht="12" customHeight="1" thickBot="1" x14ac:dyDescent="0.25">
      <c r="A56" s="20" t="s">
        <v>179</v>
      </c>
      <c r="B56" s="21" t="s">
        <v>296</v>
      </c>
      <c r="C56" s="347">
        <f>SUM(C57:C59)</f>
        <v>0</v>
      </c>
      <c r="D56" s="347">
        <f>SUM(D57:D59)</f>
        <v>0</v>
      </c>
      <c r="E56" s="249">
        <f>SUM(E57:E59)</f>
        <v>0</v>
      </c>
    </row>
    <row r="57" spans="1:5" s="362" customFormat="1" ht="12" customHeight="1" x14ac:dyDescent="0.2">
      <c r="A57" s="15" t="s">
        <v>96</v>
      </c>
      <c r="B57" s="363" t="s">
        <v>297</v>
      </c>
      <c r="C57" s="349"/>
      <c r="D57" s="349"/>
      <c r="E57" s="560">
        <f t="shared" si="0"/>
        <v>0</v>
      </c>
    </row>
    <row r="58" spans="1:5" s="362" customFormat="1" ht="12" customHeight="1" x14ac:dyDescent="0.2">
      <c r="A58" s="14" t="s">
        <v>97</v>
      </c>
      <c r="B58" s="364" t="s">
        <v>431</v>
      </c>
      <c r="C58" s="348"/>
      <c r="D58" s="348"/>
      <c r="E58" s="560">
        <f t="shared" si="0"/>
        <v>0</v>
      </c>
    </row>
    <row r="59" spans="1:5" s="362" customFormat="1" ht="12" customHeight="1" x14ac:dyDescent="0.2">
      <c r="A59" s="14" t="s">
        <v>300</v>
      </c>
      <c r="B59" s="364" t="s">
        <v>298</v>
      </c>
      <c r="C59" s="348"/>
      <c r="D59" s="348"/>
      <c r="E59" s="560">
        <f t="shared" si="0"/>
        <v>0</v>
      </c>
    </row>
    <row r="60" spans="1:5" s="362" customFormat="1" ht="12" customHeight="1" thickBot="1" x14ac:dyDescent="0.25">
      <c r="A60" s="16" t="s">
        <v>301</v>
      </c>
      <c r="B60" s="266" t="s">
        <v>299</v>
      </c>
      <c r="C60" s="350"/>
      <c r="D60" s="350"/>
      <c r="E60" s="560">
        <f t="shared" si="0"/>
        <v>0</v>
      </c>
    </row>
    <row r="61" spans="1:5" s="362" customFormat="1" ht="12" customHeight="1" thickBot="1" x14ac:dyDescent="0.25">
      <c r="A61" s="20" t="s">
        <v>26</v>
      </c>
      <c r="B61" s="264" t="s">
        <v>302</v>
      </c>
      <c r="C61" s="347">
        <f>SUM(C62:C64)</f>
        <v>0</v>
      </c>
      <c r="D61" s="347">
        <f>SUM(D62:D64)</f>
        <v>0</v>
      </c>
      <c r="E61" s="249">
        <f>SUM(E62:E64)</f>
        <v>0</v>
      </c>
    </row>
    <row r="62" spans="1:5" s="362" customFormat="1" ht="12" customHeight="1" x14ac:dyDescent="0.2">
      <c r="A62" s="15" t="s">
        <v>180</v>
      </c>
      <c r="B62" s="363" t="s">
        <v>304</v>
      </c>
      <c r="C62" s="351"/>
      <c r="D62" s="351"/>
      <c r="E62" s="565">
        <f t="shared" si="0"/>
        <v>0</v>
      </c>
    </row>
    <row r="63" spans="1:5" s="362" customFormat="1" ht="12" customHeight="1" x14ac:dyDescent="0.2">
      <c r="A63" s="14" t="s">
        <v>181</v>
      </c>
      <c r="B63" s="364" t="s">
        <v>432</v>
      </c>
      <c r="C63" s="351"/>
      <c r="D63" s="351"/>
      <c r="E63" s="565">
        <f t="shared" si="0"/>
        <v>0</v>
      </c>
    </row>
    <row r="64" spans="1:5" s="362" customFormat="1" ht="12" customHeight="1" x14ac:dyDescent="0.2">
      <c r="A64" s="14" t="s">
        <v>230</v>
      </c>
      <c r="B64" s="364" t="s">
        <v>305</v>
      </c>
      <c r="C64" s="351"/>
      <c r="D64" s="351"/>
      <c r="E64" s="565">
        <f t="shared" si="0"/>
        <v>0</v>
      </c>
    </row>
    <row r="65" spans="1:5" s="362" customFormat="1" ht="12" customHeight="1" thickBot="1" x14ac:dyDescent="0.25">
      <c r="A65" s="16" t="s">
        <v>303</v>
      </c>
      <c r="B65" s="266" t="s">
        <v>306</v>
      </c>
      <c r="C65" s="351"/>
      <c r="D65" s="351"/>
      <c r="E65" s="565">
        <f t="shared" si="0"/>
        <v>0</v>
      </c>
    </row>
    <row r="66" spans="1:5" s="362" customFormat="1" ht="12" customHeight="1" thickBot="1" x14ac:dyDescent="0.25">
      <c r="A66" s="433" t="s">
        <v>479</v>
      </c>
      <c r="B66" s="21" t="s">
        <v>307</v>
      </c>
      <c r="C66" s="353">
        <f>+C9+C16+C23+C30+C38+C50+C56+C61</f>
        <v>15432046</v>
      </c>
      <c r="D66" s="353">
        <f>+D9+D16+D23+D30+D38+D50+D56+D61</f>
        <v>123746</v>
      </c>
      <c r="E66" s="392">
        <f>+E9+E16+E23+E30+E38+E50+E56+E61</f>
        <v>15555792</v>
      </c>
    </row>
    <row r="67" spans="1:5" s="362" customFormat="1" ht="12" customHeight="1" thickBot="1" x14ac:dyDescent="0.25">
      <c r="A67" s="406" t="s">
        <v>308</v>
      </c>
      <c r="B67" s="264" t="s">
        <v>309</v>
      </c>
      <c r="C67" s="347">
        <f>SUM(C68:C70)</f>
        <v>0</v>
      </c>
      <c r="D67" s="347">
        <f>SUM(D68:D70)</f>
        <v>0</v>
      </c>
      <c r="E67" s="249">
        <f>SUM(E68:E70)</f>
        <v>0</v>
      </c>
    </row>
    <row r="68" spans="1:5" s="362" customFormat="1" ht="12" customHeight="1" x14ac:dyDescent="0.2">
      <c r="A68" s="15" t="s">
        <v>340</v>
      </c>
      <c r="B68" s="363" t="s">
        <v>310</v>
      </c>
      <c r="C68" s="351"/>
      <c r="D68" s="351"/>
      <c r="E68" s="565">
        <f t="shared" ref="E68:E89" si="1">C68+D68</f>
        <v>0</v>
      </c>
    </row>
    <row r="69" spans="1:5" s="362" customFormat="1" ht="12" customHeight="1" x14ac:dyDescent="0.2">
      <c r="A69" s="14" t="s">
        <v>349</v>
      </c>
      <c r="B69" s="364" t="s">
        <v>311</v>
      </c>
      <c r="C69" s="351"/>
      <c r="D69" s="351"/>
      <c r="E69" s="565">
        <f t="shared" si="1"/>
        <v>0</v>
      </c>
    </row>
    <row r="70" spans="1:5" s="362" customFormat="1" ht="12" customHeight="1" thickBot="1" x14ac:dyDescent="0.25">
      <c r="A70" s="16" t="s">
        <v>350</v>
      </c>
      <c r="B70" s="429" t="s">
        <v>464</v>
      </c>
      <c r="C70" s="351"/>
      <c r="D70" s="351"/>
      <c r="E70" s="565">
        <f t="shared" si="1"/>
        <v>0</v>
      </c>
    </row>
    <row r="71" spans="1:5" s="362" customFormat="1" ht="12" customHeight="1" thickBot="1" x14ac:dyDescent="0.25">
      <c r="A71" s="406" t="s">
        <v>313</v>
      </c>
      <c r="B71" s="264" t="s">
        <v>314</v>
      </c>
      <c r="C71" s="347">
        <f>SUM(C72:C75)</f>
        <v>0</v>
      </c>
      <c r="D71" s="347">
        <f>SUM(D72:D75)</f>
        <v>0</v>
      </c>
      <c r="E71" s="249">
        <f>SUM(E72:E75)</f>
        <v>0</v>
      </c>
    </row>
    <row r="72" spans="1:5" s="362" customFormat="1" ht="12" customHeight="1" x14ac:dyDescent="0.2">
      <c r="A72" s="15" t="s">
        <v>149</v>
      </c>
      <c r="B72" s="363" t="s">
        <v>315</v>
      </c>
      <c r="C72" s="351"/>
      <c r="D72" s="351"/>
      <c r="E72" s="565">
        <f t="shared" si="1"/>
        <v>0</v>
      </c>
    </row>
    <row r="73" spans="1:5" s="362" customFormat="1" ht="12" customHeight="1" x14ac:dyDescent="0.2">
      <c r="A73" s="14" t="s">
        <v>150</v>
      </c>
      <c r="B73" s="364" t="s">
        <v>316</v>
      </c>
      <c r="C73" s="351"/>
      <c r="D73" s="351"/>
      <c r="E73" s="565">
        <f t="shared" si="1"/>
        <v>0</v>
      </c>
    </row>
    <row r="74" spans="1:5" s="362" customFormat="1" ht="12" customHeight="1" x14ac:dyDescent="0.2">
      <c r="A74" s="14" t="s">
        <v>341</v>
      </c>
      <c r="B74" s="364" t="s">
        <v>317</v>
      </c>
      <c r="C74" s="351"/>
      <c r="D74" s="351"/>
      <c r="E74" s="565">
        <f t="shared" si="1"/>
        <v>0</v>
      </c>
    </row>
    <row r="75" spans="1:5" s="362" customFormat="1" ht="12" customHeight="1" thickBot="1" x14ac:dyDescent="0.25">
      <c r="A75" s="16" t="s">
        <v>342</v>
      </c>
      <c r="B75" s="266" t="s">
        <v>318</v>
      </c>
      <c r="C75" s="351"/>
      <c r="D75" s="351"/>
      <c r="E75" s="565">
        <f t="shared" si="1"/>
        <v>0</v>
      </c>
    </row>
    <row r="76" spans="1:5" s="362" customFormat="1" ht="12" customHeight="1" thickBot="1" x14ac:dyDescent="0.25">
      <c r="A76" s="406" t="s">
        <v>319</v>
      </c>
      <c r="B76" s="264" t="s">
        <v>320</v>
      </c>
      <c r="C76" s="347">
        <f>SUM(C77:C78)</f>
        <v>0</v>
      </c>
      <c r="D76" s="347">
        <f>SUM(D77:D78)</f>
        <v>0</v>
      </c>
      <c r="E76" s="249">
        <f>SUM(E77:E78)</f>
        <v>0</v>
      </c>
    </row>
    <row r="77" spans="1:5" s="362" customFormat="1" ht="12" customHeight="1" x14ac:dyDescent="0.2">
      <c r="A77" s="15" t="s">
        <v>343</v>
      </c>
      <c r="B77" s="363" t="s">
        <v>321</v>
      </c>
      <c r="C77" s="351"/>
      <c r="D77" s="351"/>
      <c r="E77" s="565">
        <f t="shared" si="1"/>
        <v>0</v>
      </c>
    </row>
    <row r="78" spans="1:5" s="362" customFormat="1" ht="12" customHeight="1" thickBot="1" x14ac:dyDescent="0.25">
      <c r="A78" s="16" t="s">
        <v>344</v>
      </c>
      <c r="B78" s="266" t="s">
        <v>322</v>
      </c>
      <c r="C78" s="351"/>
      <c r="D78" s="351"/>
      <c r="E78" s="565">
        <f t="shared" si="1"/>
        <v>0</v>
      </c>
    </row>
    <row r="79" spans="1:5" s="362" customFormat="1" ht="12" customHeight="1" thickBot="1" x14ac:dyDescent="0.25">
      <c r="A79" s="406" t="s">
        <v>323</v>
      </c>
      <c r="B79" s="264" t="s">
        <v>324</v>
      </c>
      <c r="C79" s="347">
        <f>SUM(C80:C82)</f>
        <v>0</v>
      </c>
      <c r="D79" s="347">
        <f>SUM(D80:D82)</f>
        <v>0</v>
      </c>
      <c r="E79" s="249">
        <f>SUM(E80:E82)</f>
        <v>0</v>
      </c>
    </row>
    <row r="80" spans="1:5" s="362" customFormat="1" ht="12" customHeight="1" x14ac:dyDescent="0.2">
      <c r="A80" s="15" t="s">
        <v>345</v>
      </c>
      <c r="B80" s="363" t="s">
        <v>325</v>
      </c>
      <c r="C80" s="351"/>
      <c r="D80" s="351"/>
      <c r="E80" s="565">
        <f t="shared" si="1"/>
        <v>0</v>
      </c>
    </row>
    <row r="81" spans="1:5" s="362" customFormat="1" ht="12" customHeight="1" x14ac:dyDescent="0.2">
      <c r="A81" s="14" t="s">
        <v>346</v>
      </c>
      <c r="B81" s="364" t="s">
        <v>326</v>
      </c>
      <c r="C81" s="351"/>
      <c r="D81" s="351"/>
      <c r="E81" s="565">
        <f t="shared" si="1"/>
        <v>0</v>
      </c>
    </row>
    <row r="82" spans="1:5" s="362" customFormat="1" ht="12" customHeight="1" thickBot="1" x14ac:dyDescent="0.25">
      <c r="A82" s="16" t="s">
        <v>347</v>
      </c>
      <c r="B82" s="266" t="s">
        <v>327</v>
      </c>
      <c r="C82" s="351"/>
      <c r="D82" s="351"/>
      <c r="E82" s="565">
        <f t="shared" si="1"/>
        <v>0</v>
      </c>
    </row>
    <row r="83" spans="1:5" s="362" customFormat="1" ht="12" customHeight="1" thickBot="1" x14ac:dyDescent="0.25">
      <c r="A83" s="406" t="s">
        <v>328</v>
      </c>
      <c r="B83" s="264" t="s">
        <v>348</v>
      </c>
      <c r="C83" s="347">
        <f>SUM(C84:C87)</f>
        <v>0</v>
      </c>
      <c r="D83" s="347">
        <f>SUM(D84:D87)</f>
        <v>0</v>
      </c>
      <c r="E83" s="249">
        <f>SUM(E84:E87)</f>
        <v>0</v>
      </c>
    </row>
    <row r="84" spans="1:5" s="362" customFormat="1" ht="12" customHeight="1" x14ac:dyDescent="0.2">
      <c r="A84" s="367" t="s">
        <v>329</v>
      </c>
      <c r="B84" s="363" t="s">
        <v>330</v>
      </c>
      <c r="C84" s="351"/>
      <c r="D84" s="351"/>
      <c r="E84" s="565">
        <f t="shared" si="1"/>
        <v>0</v>
      </c>
    </row>
    <row r="85" spans="1:5" s="362" customFormat="1" ht="12" customHeight="1" x14ac:dyDescent="0.2">
      <c r="A85" s="368" t="s">
        <v>331</v>
      </c>
      <c r="B85" s="364" t="s">
        <v>332</v>
      </c>
      <c r="C85" s="351"/>
      <c r="D85" s="351"/>
      <c r="E85" s="565">
        <f t="shared" si="1"/>
        <v>0</v>
      </c>
    </row>
    <row r="86" spans="1:5" s="362" customFormat="1" ht="12" customHeight="1" x14ac:dyDescent="0.2">
      <c r="A86" s="368" t="s">
        <v>333</v>
      </c>
      <c r="B86" s="364" t="s">
        <v>334</v>
      </c>
      <c r="C86" s="351"/>
      <c r="D86" s="351"/>
      <c r="E86" s="565">
        <f t="shared" si="1"/>
        <v>0</v>
      </c>
    </row>
    <row r="87" spans="1:5" s="362" customFormat="1" ht="12" customHeight="1" thickBot="1" x14ac:dyDescent="0.25">
      <c r="A87" s="369" t="s">
        <v>335</v>
      </c>
      <c r="B87" s="266" t="s">
        <v>336</v>
      </c>
      <c r="C87" s="351"/>
      <c r="D87" s="351"/>
      <c r="E87" s="565">
        <f t="shared" si="1"/>
        <v>0</v>
      </c>
    </row>
    <row r="88" spans="1:5" s="362" customFormat="1" ht="12" customHeight="1" thickBot="1" x14ac:dyDescent="0.25">
      <c r="A88" s="406" t="s">
        <v>337</v>
      </c>
      <c r="B88" s="264" t="s">
        <v>478</v>
      </c>
      <c r="C88" s="408"/>
      <c r="D88" s="408"/>
      <c r="E88" s="249">
        <f t="shared" si="1"/>
        <v>0</v>
      </c>
    </row>
    <row r="89" spans="1:5" s="362" customFormat="1" ht="13.5" customHeight="1" thickBot="1" x14ac:dyDescent="0.25">
      <c r="A89" s="406" t="s">
        <v>339</v>
      </c>
      <c r="B89" s="264" t="s">
        <v>338</v>
      </c>
      <c r="C89" s="408"/>
      <c r="D89" s="408"/>
      <c r="E89" s="249">
        <f t="shared" si="1"/>
        <v>0</v>
      </c>
    </row>
    <row r="90" spans="1:5" s="362" customFormat="1" ht="15.75" customHeight="1" thickBot="1" x14ac:dyDescent="0.25">
      <c r="A90" s="406" t="s">
        <v>351</v>
      </c>
      <c r="B90" s="370" t="s">
        <v>481</v>
      </c>
      <c r="C90" s="353">
        <f>+C67+C71+C76+C79+C83+C89+C88</f>
        <v>0</v>
      </c>
      <c r="D90" s="353">
        <f>+D67+D71+D76+D79+D83+D89+D88</f>
        <v>0</v>
      </c>
      <c r="E90" s="392">
        <f>+E67+E71+E76+E79+E83+E89+E88</f>
        <v>0</v>
      </c>
    </row>
    <row r="91" spans="1:5" s="362" customFormat="1" ht="25.5" customHeight="1" thickBot="1" x14ac:dyDescent="0.25">
      <c r="A91" s="407" t="s">
        <v>480</v>
      </c>
      <c r="B91" s="371" t="s">
        <v>482</v>
      </c>
      <c r="C91" s="353">
        <f>+C66+C90</f>
        <v>15432046</v>
      </c>
      <c r="D91" s="353">
        <f>+D66+D90</f>
        <v>123746</v>
      </c>
      <c r="E91" s="392">
        <f>+E66+E90</f>
        <v>15555792</v>
      </c>
    </row>
    <row r="92" spans="1:5" s="362" customFormat="1" ht="83.25" customHeight="1" x14ac:dyDescent="0.2">
      <c r="A92" s="5"/>
      <c r="B92" s="6"/>
      <c r="C92" s="274"/>
    </row>
    <row r="93" spans="1:5" ht="16.5" customHeight="1" x14ac:dyDescent="0.25">
      <c r="A93" s="708" t="s">
        <v>48</v>
      </c>
      <c r="B93" s="708"/>
      <c r="C93" s="708"/>
      <c r="D93" s="708"/>
      <c r="E93" s="708"/>
    </row>
    <row r="94" spans="1:5" s="372" customFormat="1" ht="16.5" customHeight="1" thickBot="1" x14ac:dyDescent="0.3">
      <c r="A94" s="709" t="s">
        <v>153</v>
      </c>
      <c r="B94" s="709"/>
      <c r="C94" s="124"/>
      <c r="E94" s="124" t="str">
        <f>E5</f>
        <v>Forintban!</v>
      </c>
    </row>
    <row r="95" spans="1:5" x14ac:dyDescent="0.25">
      <c r="A95" s="710" t="s">
        <v>69</v>
      </c>
      <c r="B95" s="712" t="s">
        <v>654</v>
      </c>
      <c r="C95" s="714" t="str">
        <f>+CONCATENATE(LEFT([1]ÖSSZEFÜGGÉSEK!A6,4),". évi")</f>
        <v>2017. évi</v>
      </c>
      <c r="D95" s="715"/>
      <c r="E95" s="716"/>
    </row>
    <row r="96" spans="1:5" ht="24.75" thickBot="1" x14ac:dyDescent="0.3">
      <c r="A96" s="711"/>
      <c r="B96" s="713"/>
      <c r="C96" s="554" t="s">
        <v>651</v>
      </c>
      <c r="D96" s="555" t="s">
        <v>655</v>
      </c>
      <c r="E96" s="556" t="str">
        <f>+CONCATENATE(LEFT([1]ÖSSZEFÜGGÉSEK!A6,4),". VII. 25.",CHAR(10),"Módosítás utáni")</f>
        <v>2017. VII. 25.
Módosítás utáni</v>
      </c>
    </row>
    <row r="97" spans="1:5" s="361" customFormat="1" ht="12" customHeight="1" thickBot="1" x14ac:dyDescent="0.25">
      <c r="A97" s="32" t="s">
        <v>496</v>
      </c>
      <c r="B97" s="33" t="s">
        <v>497</v>
      </c>
      <c r="C97" s="33" t="s">
        <v>498</v>
      </c>
      <c r="D97" s="33" t="s">
        <v>500</v>
      </c>
      <c r="E97" s="557" t="s">
        <v>653</v>
      </c>
    </row>
    <row r="98" spans="1:5" ht="12" customHeight="1" thickBot="1" x14ac:dyDescent="0.3">
      <c r="A98" s="20" t="s">
        <v>19</v>
      </c>
      <c r="B98" s="27" t="s">
        <v>440</v>
      </c>
      <c r="C98" s="347">
        <f>C99+C100+C101+C102+C103+C116</f>
        <v>15022496</v>
      </c>
      <c r="D98" s="347">
        <f>D99+D100+D101+D102+D103+D116</f>
        <v>123746</v>
      </c>
      <c r="E98" s="249">
        <f>E99+E100+E101+E102+E103+E116</f>
        <v>15146242</v>
      </c>
    </row>
    <row r="99" spans="1:5" ht="12" customHeight="1" x14ac:dyDescent="0.25">
      <c r="A99" s="15" t="s">
        <v>98</v>
      </c>
      <c r="B99" s="9" t="s">
        <v>50</v>
      </c>
      <c r="C99" s="349">
        <v>8619800</v>
      </c>
      <c r="D99" s="349">
        <v>100985</v>
      </c>
      <c r="E99" s="560">
        <f t="shared" ref="E99:E132" si="2">C99+D99</f>
        <v>8720785</v>
      </c>
    </row>
    <row r="100" spans="1:5" ht="12" customHeight="1" x14ac:dyDescent="0.25">
      <c r="A100" s="14" t="s">
        <v>99</v>
      </c>
      <c r="B100" s="8" t="s">
        <v>182</v>
      </c>
      <c r="C100" s="348">
        <v>2007176</v>
      </c>
      <c r="D100" s="348">
        <v>22761</v>
      </c>
      <c r="E100" s="573">
        <f t="shared" si="2"/>
        <v>2029937</v>
      </c>
    </row>
    <row r="101" spans="1:5" ht="12" customHeight="1" x14ac:dyDescent="0.25">
      <c r="A101" s="14" t="s">
        <v>100</v>
      </c>
      <c r="B101" s="8" t="s">
        <v>140</v>
      </c>
      <c r="C101" s="348">
        <v>4395520</v>
      </c>
      <c r="D101" s="348"/>
      <c r="E101" s="574">
        <f t="shared" si="2"/>
        <v>4395520</v>
      </c>
    </row>
    <row r="102" spans="1:5" ht="12" customHeight="1" x14ac:dyDescent="0.25">
      <c r="A102" s="14" t="s">
        <v>101</v>
      </c>
      <c r="B102" s="11" t="s">
        <v>183</v>
      </c>
      <c r="C102" s="348"/>
      <c r="D102" s="348"/>
      <c r="E102" s="574">
        <f t="shared" si="2"/>
        <v>0</v>
      </c>
    </row>
    <row r="103" spans="1:5" ht="12" customHeight="1" x14ac:dyDescent="0.25">
      <c r="A103" s="14" t="s">
        <v>112</v>
      </c>
      <c r="B103" s="19" t="s">
        <v>184</v>
      </c>
      <c r="C103" s="350"/>
      <c r="D103" s="350"/>
      <c r="E103" s="574">
        <f t="shared" si="2"/>
        <v>0</v>
      </c>
    </row>
    <row r="104" spans="1:5" ht="12" customHeight="1" x14ac:dyDescent="0.25">
      <c r="A104" s="14" t="s">
        <v>102</v>
      </c>
      <c r="B104" s="8" t="s">
        <v>445</v>
      </c>
      <c r="C104" s="350"/>
      <c r="D104" s="350"/>
      <c r="E104" s="574">
        <f t="shared" si="2"/>
        <v>0</v>
      </c>
    </row>
    <row r="105" spans="1:5" ht="12" customHeight="1" x14ac:dyDescent="0.25">
      <c r="A105" s="14" t="s">
        <v>103</v>
      </c>
      <c r="B105" s="129" t="s">
        <v>444</v>
      </c>
      <c r="C105" s="350"/>
      <c r="D105" s="350"/>
      <c r="E105" s="574">
        <f t="shared" si="2"/>
        <v>0</v>
      </c>
    </row>
    <row r="106" spans="1:5" ht="12" customHeight="1" x14ac:dyDescent="0.25">
      <c r="A106" s="14" t="s">
        <v>113</v>
      </c>
      <c r="B106" s="129" t="s">
        <v>443</v>
      </c>
      <c r="C106" s="350"/>
      <c r="D106" s="350"/>
      <c r="E106" s="574">
        <f t="shared" si="2"/>
        <v>0</v>
      </c>
    </row>
    <row r="107" spans="1:5" ht="12" customHeight="1" x14ac:dyDescent="0.25">
      <c r="A107" s="14" t="s">
        <v>114</v>
      </c>
      <c r="B107" s="127" t="s">
        <v>354</v>
      </c>
      <c r="C107" s="350"/>
      <c r="D107" s="350"/>
      <c r="E107" s="574">
        <f t="shared" si="2"/>
        <v>0</v>
      </c>
    </row>
    <row r="108" spans="1:5" ht="12" customHeight="1" x14ac:dyDescent="0.25">
      <c r="A108" s="14" t="s">
        <v>115</v>
      </c>
      <c r="B108" s="128" t="s">
        <v>355</v>
      </c>
      <c r="C108" s="350"/>
      <c r="D108" s="350"/>
      <c r="E108" s="574">
        <f t="shared" si="2"/>
        <v>0</v>
      </c>
    </row>
    <row r="109" spans="1:5" ht="12" customHeight="1" x14ac:dyDescent="0.25">
      <c r="A109" s="14" t="s">
        <v>116</v>
      </c>
      <c r="B109" s="128" t="s">
        <v>356</v>
      </c>
      <c r="C109" s="350"/>
      <c r="D109" s="350"/>
      <c r="E109" s="574">
        <f t="shared" si="2"/>
        <v>0</v>
      </c>
    </row>
    <row r="110" spans="1:5" ht="12" customHeight="1" x14ac:dyDescent="0.25">
      <c r="A110" s="14" t="s">
        <v>118</v>
      </c>
      <c r="B110" s="127" t="s">
        <v>357</v>
      </c>
      <c r="C110" s="350"/>
      <c r="D110" s="350"/>
      <c r="E110" s="574">
        <f t="shared" si="2"/>
        <v>0</v>
      </c>
    </row>
    <row r="111" spans="1:5" ht="12" customHeight="1" x14ac:dyDescent="0.25">
      <c r="A111" s="14" t="s">
        <v>185</v>
      </c>
      <c r="B111" s="127" t="s">
        <v>358</v>
      </c>
      <c r="C111" s="350"/>
      <c r="D111" s="350"/>
      <c r="E111" s="574">
        <f t="shared" si="2"/>
        <v>0</v>
      </c>
    </row>
    <row r="112" spans="1:5" ht="12" customHeight="1" x14ac:dyDescent="0.25">
      <c r="A112" s="14" t="s">
        <v>352</v>
      </c>
      <c r="B112" s="128" t="s">
        <v>359</v>
      </c>
      <c r="C112" s="350"/>
      <c r="D112" s="350"/>
      <c r="E112" s="574">
        <f t="shared" si="2"/>
        <v>0</v>
      </c>
    </row>
    <row r="113" spans="1:5" ht="12" customHeight="1" x14ac:dyDescent="0.25">
      <c r="A113" s="13" t="s">
        <v>353</v>
      </c>
      <c r="B113" s="129" t="s">
        <v>360</v>
      </c>
      <c r="C113" s="350"/>
      <c r="D113" s="350"/>
      <c r="E113" s="574">
        <f t="shared" si="2"/>
        <v>0</v>
      </c>
    </row>
    <row r="114" spans="1:5" ht="12" customHeight="1" x14ac:dyDescent="0.25">
      <c r="A114" s="14" t="s">
        <v>441</v>
      </c>
      <c r="B114" s="129" t="s">
        <v>361</v>
      </c>
      <c r="C114" s="350"/>
      <c r="D114" s="350"/>
      <c r="E114" s="574">
        <f t="shared" si="2"/>
        <v>0</v>
      </c>
    </row>
    <row r="115" spans="1:5" ht="12" customHeight="1" x14ac:dyDescent="0.25">
      <c r="A115" s="16" t="s">
        <v>442</v>
      </c>
      <c r="B115" s="129" t="s">
        <v>362</v>
      </c>
      <c r="C115" s="350"/>
      <c r="D115" s="350"/>
      <c r="E115" s="574">
        <f t="shared" si="2"/>
        <v>0</v>
      </c>
    </row>
    <row r="116" spans="1:5" ht="12" customHeight="1" x14ac:dyDescent="0.25">
      <c r="A116" s="14" t="s">
        <v>446</v>
      </c>
      <c r="B116" s="11" t="s">
        <v>51</v>
      </c>
      <c r="C116" s="348"/>
      <c r="D116" s="348"/>
      <c r="E116" s="573">
        <f t="shared" si="2"/>
        <v>0</v>
      </c>
    </row>
    <row r="117" spans="1:5" ht="12" customHeight="1" x14ac:dyDescent="0.25">
      <c r="A117" s="14" t="s">
        <v>447</v>
      </c>
      <c r="B117" s="8" t="s">
        <v>449</v>
      </c>
      <c r="C117" s="348"/>
      <c r="D117" s="348"/>
      <c r="E117" s="573">
        <f t="shared" si="2"/>
        <v>0</v>
      </c>
    </row>
    <row r="118" spans="1:5" ht="12" customHeight="1" thickBot="1" x14ac:dyDescent="0.3">
      <c r="A118" s="18" t="s">
        <v>448</v>
      </c>
      <c r="B118" s="432" t="s">
        <v>450</v>
      </c>
      <c r="C118" s="443"/>
      <c r="D118" s="443"/>
      <c r="E118" s="590">
        <f t="shared" si="2"/>
        <v>0</v>
      </c>
    </row>
    <row r="119" spans="1:5" ht="12" customHeight="1" thickBot="1" x14ac:dyDescent="0.3">
      <c r="A119" s="430" t="s">
        <v>20</v>
      </c>
      <c r="B119" s="431" t="s">
        <v>363</v>
      </c>
      <c r="C119" s="444">
        <f>+C120+C122+C124</f>
        <v>409550</v>
      </c>
      <c r="D119" s="347">
        <f>+D120+D122+D124</f>
        <v>0</v>
      </c>
      <c r="E119" s="438">
        <f>+E120+E122+E124</f>
        <v>409550</v>
      </c>
    </row>
    <row r="120" spans="1:5" ht="12" customHeight="1" x14ac:dyDescent="0.25">
      <c r="A120" s="15" t="s">
        <v>104</v>
      </c>
      <c r="B120" s="8" t="s">
        <v>229</v>
      </c>
      <c r="C120" s="271">
        <v>409550</v>
      </c>
      <c r="D120" s="591"/>
      <c r="E120" s="560">
        <f t="shared" si="2"/>
        <v>409550</v>
      </c>
    </row>
    <row r="121" spans="1:5" ht="12" customHeight="1" x14ac:dyDescent="0.25">
      <c r="A121" s="15" t="s">
        <v>105</v>
      </c>
      <c r="B121" s="12" t="s">
        <v>367</v>
      </c>
      <c r="C121" s="349"/>
      <c r="D121" s="591"/>
      <c r="E121" s="560">
        <f t="shared" si="2"/>
        <v>0</v>
      </c>
    </row>
    <row r="122" spans="1:5" ht="12" customHeight="1" x14ac:dyDescent="0.25">
      <c r="A122" s="15" t="s">
        <v>106</v>
      </c>
      <c r="B122" s="12" t="s">
        <v>186</v>
      </c>
      <c r="C122" s="348"/>
      <c r="D122" s="561"/>
      <c r="E122" s="573">
        <f t="shared" si="2"/>
        <v>0</v>
      </c>
    </row>
    <row r="123" spans="1:5" ht="12" customHeight="1" x14ac:dyDescent="0.25">
      <c r="A123" s="15" t="s">
        <v>107</v>
      </c>
      <c r="B123" s="12" t="s">
        <v>368</v>
      </c>
      <c r="C123" s="348"/>
      <c r="D123" s="561"/>
      <c r="E123" s="573">
        <f t="shared" si="2"/>
        <v>0</v>
      </c>
    </row>
    <row r="124" spans="1:5" ht="12" customHeight="1" x14ac:dyDescent="0.25">
      <c r="A124" s="15" t="s">
        <v>108</v>
      </c>
      <c r="B124" s="266" t="s">
        <v>231</v>
      </c>
      <c r="C124" s="348"/>
      <c r="D124" s="561"/>
      <c r="E124" s="573">
        <f t="shared" si="2"/>
        <v>0</v>
      </c>
    </row>
    <row r="125" spans="1:5" ht="12" customHeight="1" x14ac:dyDescent="0.25">
      <c r="A125" s="15" t="s">
        <v>117</v>
      </c>
      <c r="B125" s="265" t="s">
        <v>433</v>
      </c>
      <c r="C125" s="348"/>
      <c r="D125" s="561"/>
      <c r="E125" s="573">
        <f t="shared" si="2"/>
        <v>0</v>
      </c>
    </row>
    <row r="126" spans="1:5" ht="12" customHeight="1" x14ac:dyDescent="0.25">
      <c r="A126" s="15" t="s">
        <v>119</v>
      </c>
      <c r="B126" s="359" t="s">
        <v>373</v>
      </c>
      <c r="C126" s="348"/>
      <c r="D126" s="561"/>
      <c r="E126" s="573">
        <f t="shared" si="2"/>
        <v>0</v>
      </c>
    </row>
    <row r="127" spans="1:5" ht="22.5" x14ac:dyDescent="0.25">
      <c r="A127" s="15" t="s">
        <v>187</v>
      </c>
      <c r="B127" s="128" t="s">
        <v>356</v>
      </c>
      <c r="C127" s="348"/>
      <c r="D127" s="561"/>
      <c r="E127" s="573">
        <f t="shared" si="2"/>
        <v>0</v>
      </c>
    </row>
    <row r="128" spans="1:5" ht="12" customHeight="1" x14ac:dyDescent="0.25">
      <c r="A128" s="15" t="s">
        <v>188</v>
      </c>
      <c r="B128" s="128" t="s">
        <v>372</v>
      </c>
      <c r="C128" s="348"/>
      <c r="D128" s="561"/>
      <c r="E128" s="573">
        <f t="shared" si="2"/>
        <v>0</v>
      </c>
    </row>
    <row r="129" spans="1:5" ht="12" customHeight="1" x14ac:dyDescent="0.25">
      <c r="A129" s="15" t="s">
        <v>189</v>
      </c>
      <c r="B129" s="128" t="s">
        <v>371</v>
      </c>
      <c r="C129" s="348"/>
      <c r="D129" s="561"/>
      <c r="E129" s="573">
        <f t="shared" si="2"/>
        <v>0</v>
      </c>
    </row>
    <row r="130" spans="1:5" ht="12" customHeight="1" x14ac:dyDescent="0.25">
      <c r="A130" s="15" t="s">
        <v>364</v>
      </c>
      <c r="B130" s="128" t="s">
        <v>359</v>
      </c>
      <c r="C130" s="348"/>
      <c r="D130" s="561"/>
      <c r="E130" s="573">
        <f t="shared" si="2"/>
        <v>0</v>
      </c>
    </row>
    <row r="131" spans="1:5" ht="12" customHeight="1" x14ac:dyDescent="0.25">
      <c r="A131" s="15" t="s">
        <v>365</v>
      </c>
      <c r="B131" s="128" t="s">
        <v>370</v>
      </c>
      <c r="C131" s="348"/>
      <c r="D131" s="561"/>
      <c r="E131" s="573">
        <f t="shared" si="2"/>
        <v>0</v>
      </c>
    </row>
    <row r="132" spans="1:5" ht="23.25" thickBot="1" x14ac:dyDescent="0.3">
      <c r="A132" s="13" t="s">
        <v>366</v>
      </c>
      <c r="B132" s="128" t="s">
        <v>369</v>
      </c>
      <c r="C132" s="350"/>
      <c r="D132" s="563"/>
      <c r="E132" s="574">
        <f t="shared" si="2"/>
        <v>0</v>
      </c>
    </row>
    <row r="133" spans="1:5" ht="12" customHeight="1" thickBot="1" x14ac:dyDescent="0.3">
      <c r="A133" s="20" t="s">
        <v>21</v>
      </c>
      <c r="B133" s="115" t="s">
        <v>451</v>
      </c>
      <c r="C133" s="347">
        <f>+C98+C119</f>
        <v>15432046</v>
      </c>
      <c r="D133" s="575">
        <f>+D98+D119</f>
        <v>123746</v>
      </c>
      <c r="E133" s="249">
        <f>+E98+E119</f>
        <v>15555792</v>
      </c>
    </row>
    <row r="134" spans="1:5" ht="12" customHeight="1" thickBot="1" x14ac:dyDescent="0.3">
      <c r="A134" s="20" t="s">
        <v>22</v>
      </c>
      <c r="B134" s="115" t="s">
        <v>656</v>
      </c>
      <c r="C134" s="347">
        <f>+C135+C136+C137</f>
        <v>0</v>
      </c>
      <c r="D134" s="575">
        <f>+D135+D136+D137</f>
        <v>0</v>
      </c>
      <c r="E134" s="249">
        <f>+E135+E136+E137</f>
        <v>0</v>
      </c>
    </row>
    <row r="135" spans="1:5" ht="12" customHeight="1" x14ac:dyDescent="0.25">
      <c r="A135" s="15" t="s">
        <v>268</v>
      </c>
      <c r="B135" s="12" t="s">
        <v>459</v>
      </c>
      <c r="C135" s="348"/>
      <c r="D135" s="561"/>
      <c r="E135" s="573">
        <f t="shared" ref="E135:E157" si="3">C135+D135</f>
        <v>0</v>
      </c>
    </row>
    <row r="136" spans="1:5" ht="12" customHeight="1" x14ac:dyDescent="0.25">
      <c r="A136" s="15" t="s">
        <v>269</v>
      </c>
      <c r="B136" s="12" t="s">
        <v>460</v>
      </c>
      <c r="C136" s="348"/>
      <c r="D136" s="561"/>
      <c r="E136" s="573">
        <f t="shared" si="3"/>
        <v>0</v>
      </c>
    </row>
    <row r="137" spans="1:5" ht="12" customHeight="1" thickBot="1" x14ac:dyDescent="0.3">
      <c r="A137" s="13" t="s">
        <v>270</v>
      </c>
      <c r="B137" s="12" t="s">
        <v>461</v>
      </c>
      <c r="C137" s="348"/>
      <c r="D137" s="561"/>
      <c r="E137" s="573">
        <f t="shared" si="3"/>
        <v>0</v>
      </c>
    </row>
    <row r="138" spans="1:5" ht="12" customHeight="1" thickBot="1" x14ac:dyDescent="0.3">
      <c r="A138" s="20" t="s">
        <v>23</v>
      </c>
      <c r="B138" s="115" t="s">
        <v>453</v>
      </c>
      <c r="C138" s="347">
        <f>SUM(C139:C144)</f>
        <v>0</v>
      </c>
      <c r="D138" s="575">
        <f>SUM(D139:D144)</f>
        <v>0</v>
      </c>
      <c r="E138" s="249">
        <f>SUM(E139:E144)</f>
        <v>0</v>
      </c>
    </row>
    <row r="139" spans="1:5" ht="12" customHeight="1" x14ac:dyDescent="0.25">
      <c r="A139" s="15" t="s">
        <v>91</v>
      </c>
      <c r="B139" s="9" t="s">
        <v>462</v>
      </c>
      <c r="C139" s="348"/>
      <c r="D139" s="561"/>
      <c r="E139" s="573">
        <f t="shared" si="3"/>
        <v>0</v>
      </c>
    </row>
    <row r="140" spans="1:5" ht="12" customHeight="1" x14ac:dyDescent="0.25">
      <c r="A140" s="15" t="s">
        <v>92</v>
      </c>
      <c r="B140" s="9" t="s">
        <v>454</v>
      </c>
      <c r="C140" s="348"/>
      <c r="D140" s="561"/>
      <c r="E140" s="573">
        <f t="shared" si="3"/>
        <v>0</v>
      </c>
    </row>
    <row r="141" spans="1:5" ht="12" customHeight="1" x14ac:dyDescent="0.25">
      <c r="A141" s="15" t="s">
        <v>93</v>
      </c>
      <c r="B141" s="9" t="s">
        <v>455</v>
      </c>
      <c r="C141" s="348"/>
      <c r="D141" s="561"/>
      <c r="E141" s="573">
        <f t="shared" si="3"/>
        <v>0</v>
      </c>
    </row>
    <row r="142" spans="1:5" ht="12" customHeight="1" x14ac:dyDescent="0.25">
      <c r="A142" s="15" t="s">
        <v>174</v>
      </c>
      <c r="B142" s="9" t="s">
        <v>456</v>
      </c>
      <c r="C142" s="348"/>
      <c r="D142" s="561"/>
      <c r="E142" s="573">
        <f t="shared" si="3"/>
        <v>0</v>
      </c>
    </row>
    <row r="143" spans="1:5" ht="12" customHeight="1" x14ac:dyDescent="0.25">
      <c r="A143" s="15" t="s">
        <v>175</v>
      </c>
      <c r="B143" s="9" t="s">
        <v>457</v>
      </c>
      <c r="C143" s="348"/>
      <c r="D143" s="561"/>
      <c r="E143" s="573">
        <f t="shared" si="3"/>
        <v>0</v>
      </c>
    </row>
    <row r="144" spans="1:5" ht="12" customHeight="1" thickBot="1" x14ac:dyDescent="0.3">
      <c r="A144" s="13" t="s">
        <v>176</v>
      </c>
      <c r="B144" s="9" t="s">
        <v>458</v>
      </c>
      <c r="C144" s="348"/>
      <c r="D144" s="561"/>
      <c r="E144" s="573">
        <f t="shared" si="3"/>
        <v>0</v>
      </c>
    </row>
    <row r="145" spans="1:9" ht="12" customHeight="1" thickBot="1" x14ac:dyDescent="0.3">
      <c r="A145" s="20" t="s">
        <v>24</v>
      </c>
      <c r="B145" s="115" t="s">
        <v>466</v>
      </c>
      <c r="C145" s="353">
        <f>+C146+C147+C148+C149</f>
        <v>0</v>
      </c>
      <c r="D145" s="576">
        <f>+D146+D147+D148+D149</f>
        <v>0</v>
      </c>
      <c r="E145" s="392">
        <f>+E146+E147+E148+E149</f>
        <v>0</v>
      </c>
    </row>
    <row r="146" spans="1:9" ht="12" customHeight="1" x14ac:dyDescent="0.25">
      <c r="A146" s="15" t="s">
        <v>94</v>
      </c>
      <c r="B146" s="9" t="s">
        <v>374</v>
      </c>
      <c r="C146" s="348"/>
      <c r="D146" s="561"/>
      <c r="E146" s="573">
        <f t="shared" si="3"/>
        <v>0</v>
      </c>
    </row>
    <row r="147" spans="1:9" ht="12" customHeight="1" x14ac:dyDescent="0.25">
      <c r="A147" s="15" t="s">
        <v>95</v>
      </c>
      <c r="B147" s="9" t="s">
        <v>375</v>
      </c>
      <c r="C147" s="348"/>
      <c r="D147" s="561"/>
      <c r="E147" s="573">
        <f t="shared" si="3"/>
        <v>0</v>
      </c>
    </row>
    <row r="148" spans="1:9" ht="12" customHeight="1" x14ac:dyDescent="0.25">
      <c r="A148" s="15" t="s">
        <v>288</v>
      </c>
      <c r="B148" s="9" t="s">
        <v>467</v>
      </c>
      <c r="C148" s="348"/>
      <c r="D148" s="561"/>
      <c r="E148" s="573">
        <f t="shared" si="3"/>
        <v>0</v>
      </c>
    </row>
    <row r="149" spans="1:9" ht="12" customHeight="1" thickBot="1" x14ac:dyDescent="0.3">
      <c r="A149" s="13" t="s">
        <v>289</v>
      </c>
      <c r="B149" s="7" t="s">
        <v>394</v>
      </c>
      <c r="C149" s="348"/>
      <c r="D149" s="561"/>
      <c r="E149" s="573">
        <f t="shared" si="3"/>
        <v>0</v>
      </c>
    </row>
    <row r="150" spans="1:9" ht="12" customHeight="1" thickBot="1" x14ac:dyDescent="0.3">
      <c r="A150" s="20" t="s">
        <v>25</v>
      </c>
      <c r="B150" s="115" t="s">
        <v>468</v>
      </c>
      <c r="C150" s="445">
        <f>SUM(C151:C155)</f>
        <v>0</v>
      </c>
      <c r="D150" s="577">
        <f>SUM(D151:D155)</f>
        <v>0</v>
      </c>
      <c r="E150" s="439">
        <f>SUM(E151:E155)</f>
        <v>0</v>
      </c>
    </row>
    <row r="151" spans="1:9" ht="12" customHeight="1" x14ac:dyDescent="0.25">
      <c r="A151" s="15" t="s">
        <v>96</v>
      </c>
      <c r="B151" s="9" t="s">
        <v>463</v>
      </c>
      <c r="C151" s="348"/>
      <c r="D151" s="561"/>
      <c r="E151" s="573">
        <f t="shared" si="3"/>
        <v>0</v>
      </c>
    </row>
    <row r="152" spans="1:9" ht="12" customHeight="1" x14ac:dyDescent="0.25">
      <c r="A152" s="15" t="s">
        <v>97</v>
      </c>
      <c r="B152" s="9" t="s">
        <v>470</v>
      </c>
      <c r="C152" s="348"/>
      <c r="D152" s="561"/>
      <c r="E152" s="573">
        <f t="shared" si="3"/>
        <v>0</v>
      </c>
    </row>
    <row r="153" spans="1:9" ht="12" customHeight="1" x14ac:dyDescent="0.25">
      <c r="A153" s="15" t="s">
        <v>300</v>
      </c>
      <c r="B153" s="9" t="s">
        <v>465</v>
      </c>
      <c r="C153" s="348"/>
      <c r="D153" s="561"/>
      <c r="E153" s="573">
        <f t="shared" si="3"/>
        <v>0</v>
      </c>
    </row>
    <row r="154" spans="1:9" ht="12" customHeight="1" x14ac:dyDescent="0.25">
      <c r="A154" s="15" t="s">
        <v>301</v>
      </c>
      <c r="B154" s="9" t="s">
        <v>471</v>
      </c>
      <c r="C154" s="348"/>
      <c r="D154" s="561"/>
      <c r="E154" s="573">
        <f t="shared" si="3"/>
        <v>0</v>
      </c>
    </row>
    <row r="155" spans="1:9" ht="12" customHeight="1" thickBot="1" x14ac:dyDescent="0.3">
      <c r="A155" s="15" t="s">
        <v>469</v>
      </c>
      <c r="B155" s="9" t="s">
        <v>472</v>
      </c>
      <c r="C155" s="348"/>
      <c r="D155" s="561"/>
      <c r="E155" s="574">
        <f t="shared" si="3"/>
        <v>0</v>
      </c>
    </row>
    <row r="156" spans="1:9" ht="12" customHeight="1" thickBot="1" x14ac:dyDescent="0.3">
      <c r="A156" s="20" t="s">
        <v>26</v>
      </c>
      <c r="B156" s="115" t="s">
        <v>473</v>
      </c>
      <c r="C156" s="446"/>
      <c r="D156" s="578"/>
      <c r="E156" s="579">
        <f t="shared" si="3"/>
        <v>0</v>
      </c>
    </row>
    <row r="157" spans="1:9" ht="12" customHeight="1" thickBot="1" x14ac:dyDescent="0.3">
      <c r="A157" s="20" t="s">
        <v>27</v>
      </c>
      <c r="B157" s="115" t="s">
        <v>474</v>
      </c>
      <c r="C157" s="446"/>
      <c r="D157" s="578"/>
      <c r="E157" s="560">
        <f t="shared" si="3"/>
        <v>0</v>
      </c>
    </row>
    <row r="158" spans="1:9" ht="15" customHeight="1" thickBot="1" x14ac:dyDescent="0.3">
      <c r="A158" s="20" t="s">
        <v>28</v>
      </c>
      <c r="B158" s="115" t="s">
        <v>476</v>
      </c>
      <c r="C158" s="447">
        <f>+C134+C138+C145+C150+C156+C157</f>
        <v>0</v>
      </c>
      <c r="D158" s="580">
        <f>+D134+D138+D145+D150+D156+D157</f>
        <v>0</v>
      </c>
      <c r="E158" s="441">
        <f>+E134+E138+E145+E150+E156+E157</f>
        <v>0</v>
      </c>
      <c r="F158" s="373"/>
      <c r="G158" s="374"/>
      <c r="H158" s="374"/>
      <c r="I158" s="374"/>
    </row>
    <row r="159" spans="1:9" s="362" customFormat="1" ht="12.95" customHeight="1" thickBot="1" x14ac:dyDescent="0.25">
      <c r="A159" s="267" t="s">
        <v>29</v>
      </c>
      <c r="B159" s="332" t="s">
        <v>475</v>
      </c>
      <c r="C159" s="447">
        <f>+C133+C158</f>
        <v>15432046</v>
      </c>
      <c r="D159" s="580">
        <f>+D133+D158</f>
        <v>123746</v>
      </c>
      <c r="E159" s="441">
        <f>+E133+E158</f>
        <v>15555792</v>
      </c>
    </row>
    <row r="160" spans="1:9" ht="7.5" customHeight="1" x14ac:dyDescent="0.25"/>
    <row r="161" spans="1:5" x14ac:dyDescent="0.25">
      <c r="A161" s="717" t="s">
        <v>376</v>
      </c>
      <c r="B161" s="717"/>
      <c r="C161" s="717"/>
      <c r="D161" s="717"/>
      <c r="E161" s="717"/>
    </row>
    <row r="162" spans="1:5" ht="15" customHeight="1" thickBot="1" x14ac:dyDescent="0.3">
      <c r="A162" s="707" t="s">
        <v>154</v>
      </c>
      <c r="B162" s="707"/>
      <c r="C162" s="276"/>
      <c r="E162" s="276" t="str">
        <f>E94</f>
        <v>Forintban!</v>
      </c>
    </row>
    <row r="163" spans="1:5" ht="25.5" customHeight="1" thickBot="1" x14ac:dyDescent="0.3">
      <c r="A163" s="20">
        <v>1</v>
      </c>
      <c r="B163" s="27" t="s">
        <v>477</v>
      </c>
      <c r="C163" s="581">
        <f>+C66-C133</f>
        <v>0</v>
      </c>
      <c r="D163" s="347">
        <f>+D66-D133</f>
        <v>0</v>
      </c>
      <c r="E163" s="249">
        <f>+E66-E133</f>
        <v>0</v>
      </c>
    </row>
    <row r="164" spans="1:5" ht="32.25" customHeight="1" thickBot="1" x14ac:dyDescent="0.3">
      <c r="A164" s="20" t="s">
        <v>20</v>
      </c>
      <c r="B164" s="27" t="s">
        <v>483</v>
      </c>
      <c r="C164" s="347">
        <f>+C90-C158</f>
        <v>0</v>
      </c>
      <c r="D164" s="347">
        <f>+D90-D158</f>
        <v>0</v>
      </c>
      <c r="E164" s="249">
        <f>+E90-E158</f>
        <v>0</v>
      </c>
    </row>
  </sheetData>
  <mergeCells count="14">
    <mergeCell ref="A1:E1"/>
    <mergeCell ref="A2:E2"/>
    <mergeCell ref="A4:E4"/>
    <mergeCell ref="A5:B5"/>
    <mergeCell ref="A6:A7"/>
    <mergeCell ref="B6:B7"/>
    <mergeCell ref="C6:E6"/>
    <mergeCell ref="A162:B162"/>
    <mergeCell ref="A93:E93"/>
    <mergeCell ref="A94:B94"/>
    <mergeCell ref="A95:A96"/>
    <mergeCell ref="B95:B96"/>
    <mergeCell ref="C95:E95"/>
    <mergeCell ref="A161:E161"/>
  </mergeCells>
  <printOptions horizontalCentered="1"/>
  <pageMargins left="0.78740157480314965" right="0.78740157480314965" top="0.94488188976377963" bottom="0.86614173228346458" header="0.78740157480314965" footer="0.59055118110236227"/>
  <pageSetup paperSize="9" scale="71" fitToHeight="2" orientation="portrait" r:id="rId1"/>
  <headerFooter alignWithMargins="0">
    <oddFooter>&amp;L&amp;X5&amp;X Módosította a 9/2017. (VII. 25.) önkormányzati rendelet 3.§ (1) bekezdése. Hatályos 2017. július 27-től</oddFooter>
  </headerFooter>
  <rowBreaks count="2" manualBreakCount="2">
    <brk id="78" max="4" man="1"/>
    <brk id="92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zoomScale="130" zoomScaleNormal="130" zoomScaleSheetLayoutView="100" zoomScalePageLayoutView="80" workbookViewId="0">
      <selection sqref="A1:E1"/>
    </sheetView>
  </sheetViews>
  <sheetFormatPr defaultRowHeight="15.75" x14ac:dyDescent="0.25"/>
  <cols>
    <col min="1" max="1" width="9.5" style="333" customWidth="1"/>
    <col min="2" max="2" width="59.6640625" style="333" customWidth="1"/>
    <col min="3" max="3" width="17.33203125" style="334" customWidth="1"/>
    <col min="4" max="5" width="17.33203125" style="360" customWidth="1"/>
    <col min="6" max="16384" width="9.33203125" style="360"/>
  </cols>
  <sheetData>
    <row r="1" spans="1:5" ht="18.75" x14ac:dyDescent="0.25">
      <c r="A1" s="718" t="s">
        <v>670</v>
      </c>
      <c r="B1" s="718"/>
      <c r="C1" s="718"/>
      <c r="D1" s="718"/>
      <c r="E1" s="718"/>
    </row>
    <row r="2" spans="1:5" ht="32.25" customHeight="1" x14ac:dyDescent="0.25">
      <c r="A2" s="719" t="s">
        <v>660</v>
      </c>
      <c r="B2" s="717"/>
      <c r="C2" s="717"/>
      <c r="D2" s="717"/>
      <c r="E2" s="717"/>
    </row>
    <row r="3" spans="1:5" ht="6.75" customHeight="1" x14ac:dyDescent="0.25"/>
    <row r="4" spans="1:5" ht="15.95" customHeight="1" x14ac:dyDescent="0.25">
      <c r="A4" s="708" t="s">
        <v>16</v>
      </c>
      <c r="B4" s="708"/>
      <c r="C4" s="708"/>
      <c r="D4" s="708"/>
      <c r="E4" s="708"/>
    </row>
    <row r="5" spans="1:5" ht="15.95" customHeight="1" thickBot="1" x14ac:dyDescent="0.3">
      <c r="A5" s="707" t="s">
        <v>152</v>
      </c>
      <c r="B5" s="707"/>
      <c r="C5" s="553"/>
      <c r="E5" s="553" t="str">
        <f>'1.3.sz.mell.'!E5</f>
        <v>Forintban!</v>
      </c>
    </row>
    <row r="6" spans="1:5" x14ac:dyDescent="0.25">
      <c r="A6" s="710" t="s">
        <v>69</v>
      </c>
      <c r="B6" s="712" t="s">
        <v>18</v>
      </c>
      <c r="C6" s="714" t="str">
        <f>+CONCATENATE(LEFT(ÖSSZEFÜGGÉSEK!A5,4)+1,". évi")</f>
        <v>2017. évi</v>
      </c>
      <c r="D6" s="715"/>
      <c r="E6" s="716"/>
    </row>
    <row r="7" spans="1:5" ht="24.75" thickBot="1" x14ac:dyDescent="0.3">
      <c r="A7" s="711"/>
      <c r="B7" s="713"/>
      <c r="C7" s="554" t="s">
        <v>651</v>
      </c>
      <c r="D7" s="555" t="s">
        <v>655</v>
      </c>
      <c r="E7" s="556" t="str">
        <f>+CONCATENATE(LEFT(ÖSSZEFÜGGÉSEK!A5,4)+1,". VII. 25.",CHAR(10),"Módosítás utáni")</f>
        <v>2017. VII. 25.
Módosítás utáni</v>
      </c>
    </row>
    <row r="8" spans="1:5" s="361" customFormat="1" ht="12" customHeight="1" thickBot="1" x14ac:dyDescent="0.25">
      <c r="A8" s="356" t="s">
        <v>496</v>
      </c>
      <c r="B8" s="357" t="s">
        <v>497</v>
      </c>
      <c r="C8" s="357" t="s">
        <v>498</v>
      </c>
      <c r="D8" s="357" t="s">
        <v>500</v>
      </c>
      <c r="E8" s="568" t="s">
        <v>653</v>
      </c>
    </row>
    <row r="9" spans="1:5" s="362" customFormat="1" ht="12" customHeight="1" thickBot="1" x14ac:dyDescent="0.25">
      <c r="A9" s="20" t="s">
        <v>19</v>
      </c>
      <c r="B9" s="21" t="s">
        <v>252</v>
      </c>
      <c r="C9" s="347">
        <f>+C10+C11+C12+C13+C14+C15</f>
        <v>71843601</v>
      </c>
      <c r="D9" s="347">
        <f>+D10+D11+D12+D13+D14+D15</f>
        <v>0</v>
      </c>
      <c r="E9" s="249">
        <f>+E10+E11+E12+E13+E14+E15</f>
        <v>71843601</v>
      </c>
    </row>
    <row r="10" spans="1:5" s="362" customFormat="1" ht="12" customHeight="1" x14ac:dyDescent="0.2">
      <c r="A10" s="15" t="s">
        <v>98</v>
      </c>
      <c r="B10" s="363" t="s">
        <v>253</v>
      </c>
      <c r="C10" s="271">
        <v>71843601</v>
      </c>
      <c r="D10" s="349"/>
      <c r="E10" s="560">
        <f>C10+D10</f>
        <v>71843601</v>
      </c>
    </row>
    <row r="11" spans="1:5" s="362" customFormat="1" ht="12" customHeight="1" x14ac:dyDescent="0.2">
      <c r="A11" s="14" t="s">
        <v>99</v>
      </c>
      <c r="B11" s="364" t="s">
        <v>254</v>
      </c>
      <c r="C11" s="348"/>
      <c r="D11" s="348"/>
      <c r="E11" s="560">
        <f t="shared" ref="E11:E65" si="0">C11+D11</f>
        <v>0</v>
      </c>
    </row>
    <row r="12" spans="1:5" s="362" customFormat="1" ht="12" customHeight="1" x14ac:dyDescent="0.2">
      <c r="A12" s="14" t="s">
        <v>100</v>
      </c>
      <c r="B12" s="364" t="s">
        <v>255</v>
      </c>
      <c r="C12" s="348"/>
      <c r="D12" s="348"/>
      <c r="E12" s="560">
        <f t="shared" si="0"/>
        <v>0</v>
      </c>
    </row>
    <row r="13" spans="1:5" s="362" customFormat="1" ht="12" customHeight="1" x14ac:dyDescent="0.2">
      <c r="A13" s="14" t="s">
        <v>101</v>
      </c>
      <c r="B13" s="364" t="s">
        <v>256</v>
      </c>
      <c r="C13" s="348"/>
      <c r="D13" s="348"/>
      <c r="E13" s="560">
        <f t="shared" si="0"/>
        <v>0</v>
      </c>
    </row>
    <row r="14" spans="1:5" s="362" customFormat="1" ht="12" customHeight="1" x14ac:dyDescent="0.2">
      <c r="A14" s="14" t="s">
        <v>148</v>
      </c>
      <c r="B14" s="265" t="s">
        <v>435</v>
      </c>
      <c r="C14" s="348"/>
      <c r="D14" s="348"/>
      <c r="E14" s="560">
        <f t="shared" si="0"/>
        <v>0</v>
      </c>
    </row>
    <row r="15" spans="1:5" s="362" customFormat="1" ht="12" customHeight="1" thickBot="1" x14ac:dyDescent="0.25">
      <c r="A15" s="16" t="s">
        <v>102</v>
      </c>
      <c r="B15" s="266" t="s">
        <v>436</v>
      </c>
      <c r="C15" s="348"/>
      <c r="D15" s="348"/>
      <c r="E15" s="560">
        <f t="shared" si="0"/>
        <v>0</v>
      </c>
    </row>
    <row r="16" spans="1:5" s="362" customFormat="1" ht="12" customHeight="1" thickBot="1" x14ac:dyDescent="0.25">
      <c r="A16" s="20" t="s">
        <v>20</v>
      </c>
      <c r="B16" s="264" t="s">
        <v>257</v>
      </c>
      <c r="C16" s="347">
        <f>+C17+C18+C19+C20+C21</f>
        <v>0</v>
      </c>
      <c r="D16" s="347">
        <f>+D17+D18+D19+D20+D21</f>
        <v>0</v>
      </c>
      <c r="E16" s="249">
        <f>+E17+E18+E19+E20+E21</f>
        <v>0</v>
      </c>
    </row>
    <row r="17" spans="1:5" s="362" customFormat="1" ht="12" customHeight="1" x14ac:dyDescent="0.2">
      <c r="A17" s="15" t="s">
        <v>104</v>
      </c>
      <c r="B17" s="363" t="s">
        <v>258</v>
      </c>
      <c r="C17" s="349"/>
      <c r="D17" s="349"/>
      <c r="E17" s="560">
        <f t="shared" si="0"/>
        <v>0</v>
      </c>
    </row>
    <row r="18" spans="1:5" s="362" customFormat="1" ht="12" customHeight="1" x14ac:dyDescent="0.2">
      <c r="A18" s="14" t="s">
        <v>105</v>
      </c>
      <c r="B18" s="364" t="s">
        <v>259</v>
      </c>
      <c r="C18" s="348"/>
      <c r="D18" s="348"/>
      <c r="E18" s="560">
        <f t="shared" si="0"/>
        <v>0</v>
      </c>
    </row>
    <row r="19" spans="1:5" s="362" customFormat="1" ht="12" customHeight="1" x14ac:dyDescent="0.2">
      <c r="A19" s="14" t="s">
        <v>106</v>
      </c>
      <c r="B19" s="364" t="s">
        <v>427</v>
      </c>
      <c r="C19" s="348"/>
      <c r="D19" s="348"/>
      <c r="E19" s="560">
        <f t="shared" si="0"/>
        <v>0</v>
      </c>
    </row>
    <row r="20" spans="1:5" s="362" customFormat="1" ht="12" customHeight="1" x14ac:dyDescent="0.2">
      <c r="A20" s="14" t="s">
        <v>107</v>
      </c>
      <c r="B20" s="364" t="s">
        <v>428</v>
      </c>
      <c r="C20" s="348"/>
      <c r="D20" s="348"/>
      <c r="E20" s="560">
        <f t="shared" si="0"/>
        <v>0</v>
      </c>
    </row>
    <row r="21" spans="1:5" s="362" customFormat="1" ht="12" customHeight="1" x14ac:dyDescent="0.2">
      <c r="A21" s="14" t="s">
        <v>108</v>
      </c>
      <c r="B21" s="364" t="s">
        <v>260</v>
      </c>
      <c r="C21" s="348"/>
      <c r="D21" s="348"/>
      <c r="E21" s="560">
        <f t="shared" si="0"/>
        <v>0</v>
      </c>
    </row>
    <row r="22" spans="1:5" s="362" customFormat="1" ht="12" customHeight="1" thickBot="1" x14ac:dyDescent="0.25">
      <c r="A22" s="16" t="s">
        <v>117</v>
      </c>
      <c r="B22" s="266" t="s">
        <v>261</v>
      </c>
      <c r="C22" s="350"/>
      <c r="D22" s="350"/>
      <c r="E22" s="560">
        <f t="shared" si="0"/>
        <v>0</v>
      </c>
    </row>
    <row r="23" spans="1:5" s="362" customFormat="1" ht="12" customHeight="1" thickBot="1" x14ac:dyDescent="0.25">
      <c r="A23" s="20" t="s">
        <v>21</v>
      </c>
      <c r="B23" s="21" t="s">
        <v>262</v>
      </c>
      <c r="C23" s="347">
        <f>+C24+C25+C26+C27+C28</f>
        <v>0</v>
      </c>
      <c r="D23" s="347">
        <f>+D24+D25+D26+D27+D28</f>
        <v>0</v>
      </c>
      <c r="E23" s="249">
        <f>+E24+E25+E26+E27+E28</f>
        <v>0</v>
      </c>
    </row>
    <row r="24" spans="1:5" s="362" customFormat="1" ht="12" customHeight="1" x14ac:dyDescent="0.2">
      <c r="A24" s="15" t="s">
        <v>87</v>
      </c>
      <c r="B24" s="363" t="s">
        <v>263</v>
      </c>
      <c r="C24" s="349"/>
      <c r="D24" s="349"/>
      <c r="E24" s="560">
        <f t="shared" si="0"/>
        <v>0</v>
      </c>
    </row>
    <row r="25" spans="1:5" s="362" customFormat="1" ht="12" customHeight="1" x14ac:dyDescent="0.2">
      <c r="A25" s="14" t="s">
        <v>88</v>
      </c>
      <c r="B25" s="364" t="s">
        <v>264</v>
      </c>
      <c r="C25" s="348"/>
      <c r="D25" s="348"/>
      <c r="E25" s="560">
        <f t="shared" si="0"/>
        <v>0</v>
      </c>
    </row>
    <row r="26" spans="1:5" s="362" customFormat="1" ht="12" customHeight="1" x14ac:dyDescent="0.2">
      <c r="A26" s="14" t="s">
        <v>89</v>
      </c>
      <c r="B26" s="364" t="s">
        <v>429</v>
      </c>
      <c r="C26" s="348"/>
      <c r="D26" s="348"/>
      <c r="E26" s="560">
        <f t="shared" si="0"/>
        <v>0</v>
      </c>
    </row>
    <row r="27" spans="1:5" s="362" customFormat="1" ht="12" customHeight="1" x14ac:dyDescent="0.2">
      <c r="A27" s="14" t="s">
        <v>90</v>
      </c>
      <c r="B27" s="364" t="s">
        <v>430</v>
      </c>
      <c r="C27" s="348"/>
      <c r="D27" s="348"/>
      <c r="E27" s="560">
        <f t="shared" si="0"/>
        <v>0</v>
      </c>
    </row>
    <row r="28" spans="1:5" s="362" customFormat="1" ht="12" customHeight="1" x14ac:dyDescent="0.2">
      <c r="A28" s="14" t="s">
        <v>170</v>
      </c>
      <c r="B28" s="364" t="s">
        <v>265</v>
      </c>
      <c r="C28" s="348"/>
      <c r="D28" s="348"/>
      <c r="E28" s="560">
        <f t="shared" si="0"/>
        <v>0</v>
      </c>
    </row>
    <row r="29" spans="1:5" s="362" customFormat="1" ht="12" customHeight="1" thickBot="1" x14ac:dyDescent="0.25">
      <c r="A29" s="16" t="s">
        <v>171</v>
      </c>
      <c r="B29" s="365" t="s">
        <v>266</v>
      </c>
      <c r="C29" s="350"/>
      <c r="D29" s="350"/>
      <c r="E29" s="560">
        <f t="shared" si="0"/>
        <v>0</v>
      </c>
    </row>
    <row r="30" spans="1:5" s="362" customFormat="1" ht="12" customHeight="1" thickBot="1" x14ac:dyDescent="0.25">
      <c r="A30" s="20" t="s">
        <v>172</v>
      </c>
      <c r="B30" s="21" t="s">
        <v>563</v>
      </c>
      <c r="C30" s="353">
        <f>+C31+C32+C33+C34+C35+C36+C37</f>
        <v>0</v>
      </c>
      <c r="D30" s="353">
        <f>+D31+D32+D33+D34+D35+D36+D37</f>
        <v>0</v>
      </c>
      <c r="E30" s="392">
        <f>+E31+E32+E33+E34+E35+E36+E37</f>
        <v>0</v>
      </c>
    </row>
    <row r="31" spans="1:5" s="362" customFormat="1" ht="12" customHeight="1" x14ac:dyDescent="0.2">
      <c r="A31" s="15" t="s">
        <v>268</v>
      </c>
      <c r="B31" s="363" t="s">
        <v>557</v>
      </c>
      <c r="C31" s="562"/>
      <c r="D31" s="562">
        <f>+D32+D33+D34</f>
        <v>0</v>
      </c>
      <c r="E31" s="560">
        <f t="shared" si="0"/>
        <v>0</v>
      </c>
    </row>
    <row r="32" spans="1:5" s="362" customFormat="1" ht="12" customHeight="1" x14ac:dyDescent="0.2">
      <c r="A32" s="14" t="s">
        <v>269</v>
      </c>
      <c r="B32" s="364" t="s">
        <v>558</v>
      </c>
      <c r="C32" s="348"/>
      <c r="D32" s="348"/>
      <c r="E32" s="560">
        <f t="shared" si="0"/>
        <v>0</v>
      </c>
    </row>
    <row r="33" spans="1:5" s="362" customFormat="1" ht="12" customHeight="1" x14ac:dyDescent="0.2">
      <c r="A33" s="14" t="s">
        <v>270</v>
      </c>
      <c r="B33" s="364" t="s">
        <v>559</v>
      </c>
      <c r="C33" s="348"/>
      <c r="D33" s="348"/>
      <c r="E33" s="560">
        <f t="shared" si="0"/>
        <v>0</v>
      </c>
    </row>
    <row r="34" spans="1:5" s="362" customFormat="1" ht="12" customHeight="1" x14ac:dyDescent="0.2">
      <c r="A34" s="14" t="s">
        <v>271</v>
      </c>
      <c r="B34" s="364" t="s">
        <v>560</v>
      </c>
      <c r="C34" s="348"/>
      <c r="D34" s="348"/>
      <c r="E34" s="560">
        <f t="shared" si="0"/>
        <v>0</v>
      </c>
    </row>
    <row r="35" spans="1:5" s="362" customFormat="1" ht="12" customHeight="1" x14ac:dyDescent="0.2">
      <c r="A35" s="14" t="s">
        <v>554</v>
      </c>
      <c r="B35" s="364" t="s">
        <v>272</v>
      </c>
      <c r="C35" s="348"/>
      <c r="D35" s="348"/>
      <c r="E35" s="560">
        <f t="shared" si="0"/>
        <v>0</v>
      </c>
    </row>
    <row r="36" spans="1:5" s="362" customFormat="1" ht="12" customHeight="1" x14ac:dyDescent="0.2">
      <c r="A36" s="14" t="s">
        <v>555</v>
      </c>
      <c r="B36" s="364" t="s">
        <v>273</v>
      </c>
      <c r="C36" s="348"/>
      <c r="D36" s="348"/>
      <c r="E36" s="560">
        <f t="shared" si="0"/>
        <v>0</v>
      </c>
    </row>
    <row r="37" spans="1:5" s="362" customFormat="1" ht="12" customHeight="1" thickBot="1" x14ac:dyDescent="0.25">
      <c r="A37" s="16" t="s">
        <v>556</v>
      </c>
      <c r="B37" s="365" t="s">
        <v>274</v>
      </c>
      <c r="C37" s="350"/>
      <c r="D37" s="350"/>
      <c r="E37" s="560">
        <f t="shared" si="0"/>
        <v>0</v>
      </c>
    </row>
    <row r="38" spans="1:5" s="362" customFormat="1" ht="12" customHeight="1" thickBot="1" x14ac:dyDescent="0.25">
      <c r="A38" s="20" t="s">
        <v>23</v>
      </c>
      <c r="B38" s="21" t="s">
        <v>437</v>
      </c>
      <c r="C38" s="347">
        <f>SUM(C39:C49)</f>
        <v>0</v>
      </c>
      <c r="D38" s="347">
        <f>SUM(D39:D49)</f>
        <v>0</v>
      </c>
      <c r="E38" s="249">
        <f>SUM(E39:E49)</f>
        <v>0</v>
      </c>
    </row>
    <row r="39" spans="1:5" s="362" customFormat="1" ht="12" customHeight="1" x14ac:dyDescent="0.2">
      <c r="A39" s="15" t="s">
        <v>91</v>
      </c>
      <c r="B39" s="363" t="s">
        <v>277</v>
      </c>
      <c r="C39" s="349"/>
      <c r="D39" s="349"/>
      <c r="E39" s="560">
        <f t="shared" si="0"/>
        <v>0</v>
      </c>
    </row>
    <row r="40" spans="1:5" s="362" customFormat="1" ht="12" customHeight="1" x14ac:dyDescent="0.2">
      <c r="A40" s="14" t="s">
        <v>92</v>
      </c>
      <c r="B40" s="364" t="s">
        <v>278</v>
      </c>
      <c r="C40" s="348"/>
      <c r="D40" s="348"/>
      <c r="E40" s="560">
        <f t="shared" si="0"/>
        <v>0</v>
      </c>
    </row>
    <row r="41" spans="1:5" s="362" customFormat="1" ht="12" customHeight="1" x14ac:dyDescent="0.2">
      <c r="A41" s="14" t="s">
        <v>93</v>
      </c>
      <c r="B41" s="364" t="s">
        <v>279</v>
      </c>
      <c r="C41" s="348"/>
      <c r="D41" s="348"/>
      <c r="E41" s="560">
        <f t="shared" si="0"/>
        <v>0</v>
      </c>
    </row>
    <row r="42" spans="1:5" s="362" customFormat="1" ht="12" customHeight="1" x14ac:dyDescent="0.2">
      <c r="A42" s="14" t="s">
        <v>174</v>
      </c>
      <c r="B42" s="364" t="s">
        <v>280</v>
      </c>
      <c r="C42" s="348"/>
      <c r="D42" s="348"/>
      <c r="E42" s="560">
        <f t="shared" si="0"/>
        <v>0</v>
      </c>
    </row>
    <row r="43" spans="1:5" s="362" customFormat="1" ht="12" customHeight="1" x14ac:dyDescent="0.2">
      <c r="A43" s="14" t="s">
        <v>175</v>
      </c>
      <c r="B43" s="364" t="s">
        <v>281</v>
      </c>
      <c r="C43" s="348"/>
      <c r="D43" s="348"/>
      <c r="E43" s="560">
        <f t="shared" si="0"/>
        <v>0</v>
      </c>
    </row>
    <row r="44" spans="1:5" s="362" customFormat="1" ht="12" customHeight="1" x14ac:dyDescent="0.2">
      <c r="A44" s="14" t="s">
        <v>176</v>
      </c>
      <c r="B44" s="364" t="s">
        <v>282</v>
      </c>
      <c r="C44" s="348"/>
      <c r="D44" s="348"/>
      <c r="E44" s="560">
        <f t="shared" si="0"/>
        <v>0</v>
      </c>
    </row>
    <row r="45" spans="1:5" s="362" customFormat="1" ht="12" customHeight="1" x14ac:dyDescent="0.2">
      <c r="A45" s="14" t="s">
        <v>177</v>
      </c>
      <c r="B45" s="364" t="s">
        <v>283</v>
      </c>
      <c r="C45" s="348"/>
      <c r="D45" s="348"/>
      <c r="E45" s="560">
        <f t="shared" si="0"/>
        <v>0</v>
      </c>
    </row>
    <row r="46" spans="1:5" s="362" customFormat="1" ht="12" customHeight="1" x14ac:dyDescent="0.2">
      <c r="A46" s="14" t="s">
        <v>178</v>
      </c>
      <c r="B46" s="364" t="s">
        <v>284</v>
      </c>
      <c r="C46" s="348"/>
      <c r="D46" s="348"/>
      <c r="E46" s="560">
        <f t="shared" si="0"/>
        <v>0</v>
      </c>
    </row>
    <row r="47" spans="1:5" s="362" customFormat="1" ht="12" customHeight="1" x14ac:dyDescent="0.2">
      <c r="A47" s="14" t="s">
        <v>275</v>
      </c>
      <c r="B47" s="364" t="s">
        <v>285</v>
      </c>
      <c r="C47" s="351"/>
      <c r="D47" s="351"/>
      <c r="E47" s="560">
        <f t="shared" si="0"/>
        <v>0</v>
      </c>
    </row>
    <row r="48" spans="1:5" s="362" customFormat="1" ht="12" customHeight="1" x14ac:dyDescent="0.2">
      <c r="A48" s="16" t="s">
        <v>276</v>
      </c>
      <c r="B48" s="365" t="s">
        <v>439</v>
      </c>
      <c r="C48" s="352"/>
      <c r="D48" s="352"/>
      <c r="E48" s="560">
        <f t="shared" si="0"/>
        <v>0</v>
      </c>
    </row>
    <row r="49" spans="1:5" s="362" customFormat="1" ht="12" customHeight="1" thickBot="1" x14ac:dyDescent="0.25">
      <c r="A49" s="16" t="s">
        <v>438</v>
      </c>
      <c r="B49" s="266" t="s">
        <v>286</v>
      </c>
      <c r="C49" s="352"/>
      <c r="D49" s="352"/>
      <c r="E49" s="560">
        <f t="shared" si="0"/>
        <v>0</v>
      </c>
    </row>
    <row r="50" spans="1:5" s="362" customFormat="1" ht="12" customHeight="1" thickBot="1" x14ac:dyDescent="0.25">
      <c r="A50" s="20" t="s">
        <v>24</v>
      </c>
      <c r="B50" s="21" t="s">
        <v>287</v>
      </c>
      <c r="C50" s="347">
        <f>SUM(C51:C55)</f>
        <v>0</v>
      </c>
      <c r="D50" s="347">
        <f>SUM(D51:D55)</f>
        <v>0</v>
      </c>
      <c r="E50" s="249">
        <f>SUM(E51:E55)</f>
        <v>0</v>
      </c>
    </row>
    <row r="51" spans="1:5" s="362" customFormat="1" ht="12" customHeight="1" x14ac:dyDescent="0.2">
      <c r="A51" s="15" t="s">
        <v>94</v>
      </c>
      <c r="B51" s="363" t="s">
        <v>291</v>
      </c>
      <c r="C51" s="405"/>
      <c r="D51" s="405"/>
      <c r="E51" s="564">
        <f t="shared" si="0"/>
        <v>0</v>
      </c>
    </row>
    <row r="52" spans="1:5" s="362" customFormat="1" ht="12" customHeight="1" x14ac:dyDescent="0.2">
      <c r="A52" s="14" t="s">
        <v>95</v>
      </c>
      <c r="B52" s="364" t="s">
        <v>292</v>
      </c>
      <c r="C52" s="351"/>
      <c r="D52" s="351"/>
      <c r="E52" s="564">
        <f t="shared" si="0"/>
        <v>0</v>
      </c>
    </row>
    <row r="53" spans="1:5" s="362" customFormat="1" ht="12" customHeight="1" x14ac:dyDescent="0.2">
      <c r="A53" s="14" t="s">
        <v>288</v>
      </c>
      <c r="B53" s="364" t="s">
        <v>293</v>
      </c>
      <c r="C53" s="351"/>
      <c r="D53" s="351"/>
      <c r="E53" s="564">
        <f t="shared" si="0"/>
        <v>0</v>
      </c>
    </row>
    <row r="54" spans="1:5" s="362" customFormat="1" ht="12" customHeight="1" x14ac:dyDescent="0.2">
      <c r="A54" s="14" t="s">
        <v>289</v>
      </c>
      <c r="B54" s="364" t="s">
        <v>294</v>
      </c>
      <c r="C54" s="351"/>
      <c r="D54" s="351"/>
      <c r="E54" s="564">
        <f t="shared" si="0"/>
        <v>0</v>
      </c>
    </row>
    <row r="55" spans="1:5" s="362" customFormat="1" ht="12" customHeight="1" thickBot="1" x14ac:dyDescent="0.25">
      <c r="A55" s="16" t="s">
        <v>290</v>
      </c>
      <c r="B55" s="266" t="s">
        <v>295</v>
      </c>
      <c r="C55" s="352"/>
      <c r="D55" s="352"/>
      <c r="E55" s="564">
        <f t="shared" si="0"/>
        <v>0</v>
      </c>
    </row>
    <row r="56" spans="1:5" s="362" customFormat="1" ht="12" customHeight="1" thickBot="1" x14ac:dyDescent="0.25">
      <c r="A56" s="20" t="s">
        <v>179</v>
      </c>
      <c r="B56" s="21" t="s">
        <v>296</v>
      </c>
      <c r="C56" s="347">
        <f>SUM(C57:C59)</f>
        <v>0</v>
      </c>
      <c r="D56" s="347">
        <f>SUM(D57:D59)</f>
        <v>0</v>
      </c>
      <c r="E56" s="249">
        <f>SUM(E57:E59)</f>
        <v>0</v>
      </c>
    </row>
    <row r="57" spans="1:5" s="362" customFormat="1" ht="12" customHeight="1" x14ac:dyDescent="0.2">
      <c r="A57" s="15" t="s">
        <v>96</v>
      </c>
      <c r="B57" s="363" t="s">
        <v>297</v>
      </c>
      <c r="C57" s="349"/>
      <c r="D57" s="349"/>
      <c r="E57" s="560">
        <f t="shared" si="0"/>
        <v>0</v>
      </c>
    </row>
    <row r="58" spans="1:5" s="362" customFormat="1" ht="12" customHeight="1" x14ac:dyDescent="0.2">
      <c r="A58" s="14" t="s">
        <v>97</v>
      </c>
      <c r="B58" s="364" t="s">
        <v>431</v>
      </c>
      <c r="C58" s="348"/>
      <c r="D58" s="348"/>
      <c r="E58" s="560">
        <f t="shared" si="0"/>
        <v>0</v>
      </c>
    </row>
    <row r="59" spans="1:5" s="362" customFormat="1" ht="12" customHeight="1" x14ac:dyDescent="0.2">
      <c r="A59" s="14" t="s">
        <v>300</v>
      </c>
      <c r="B59" s="364" t="s">
        <v>298</v>
      </c>
      <c r="C59" s="348"/>
      <c r="D59" s="348"/>
      <c r="E59" s="560">
        <f t="shared" si="0"/>
        <v>0</v>
      </c>
    </row>
    <row r="60" spans="1:5" s="362" customFormat="1" ht="12" customHeight="1" thickBot="1" x14ac:dyDescent="0.25">
      <c r="A60" s="16" t="s">
        <v>301</v>
      </c>
      <c r="B60" s="266" t="s">
        <v>299</v>
      </c>
      <c r="C60" s="350"/>
      <c r="D60" s="350"/>
      <c r="E60" s="560">
        <f t="shared" si="0"/>
        <v>0</v>
      </c>
    </row>
    <row r="61" spans="1:5" s="362" customFormat="1" ht="12" customHeight="1" thickBot="1" x14ac:dyDescent="0.25">
      <c r="A61" s="20" t="s">
        <v>26</v>
      </c>
      <c r="B61" s="264" t="s">
        <v>302</v>
      </c>
      <c r="C61" s="347">
        <f>SUM(C62:C64)</f>
        <v>0</v>
      </c>
      <c r="D61" s="347">
        <f>SUM(D62:D64)</f>
        <v>0</v>
      </c>
      <c r="E61" s="249">
        <f>SUM(E62:E64)</f>
        <v>0</v>
      </c>
    </row>
    <row r="62" spans="1:5" s="362" customFormat="1" ht="12" customHeight="1" x14ac:dyDescent="0.2">
      <c r="A62" s="15" t="s">
        <v>180</v>
      </c>
      <c r="B62" s="363" t="s">
        <v>304</v>
      </c>
      <c r="C62" s="351"/>
      <c r="D62" s="351"/>
      <c r="E62" s="565">
        <f t="shared" si="0"/>
        <v>0</v>
      </c>
    </row>
    <row r="63" spans="1:5" s="362" customFormat="1" ht="12" customHeight="1" x14ac:dyDescent="0.2">
      <c r="A63" s="14" t="s">
        <v>181</v>
      </c>
      <c r="B63" s="364" t="s">
        <v>432</v>
      </c>
      <c r="C63" s="351"/>
      <c r="D63" s="351"/>
      <c r="E63" s="565">
        <f t="shared" si="0"/>
        <v>0</v>
      </c>
    </row>
    <row r="64" spans="1:5" s="362" customFormat="1" ht="12" customHeight="1" x14ac:dyDescent="0.2">
      <c r="A64" s="14" t="s">
        <v>230</v>
      </c>
      <c r="B64" s="364" t="s">
        <v>305</v>
      </c>
      <c r="C64" s="351"/>
      <c r="D64" s="351"/>
      <c r="E64" s="565">
        <f t="shared" si="0"/>
        <v>0</v>
      </c>
    </row>
    <row r="65" spans="1:5" s="362" customFormat="1" ht="12" customHeight="1" thickBot="1" x14ac:dyDescent="0.25">
      <c r="A65" s="16" t="s">
        <v>303</v>
      </c>
      <c r="B65" s="266" t="s">
        <v>306</v>
      </c>
      <c r="C65" s="351"/>
      <c r="D65" s="351"/>
      <c r="E65" s="565">
        <f t="shared" si="0"/>
        <v>0</v>
      </c>
    </row>
    <row r="66" spans="1:5" s="362" customFormat="1" ht="12" customHeight="1" thickBot="1" x14ac:dyDescent="0.25">
      <c r="A66" s="433" t="s">
        <v>479</v>
      </c>
      <c r="B66" s="21" t="s">
        <v>307</v>
      </c>
      <c r="C66" s="353">
        <f>+C9+C16+C23+C30+C38+C50+C56+C61</f>
        <v>71843601</v>
      </c>
      <c r="D66" s="353">
        <f>+D9+D16+D23+D30+D38+D50+D56+D61</f>
        <v>0</v>
      </c>
      <c r="E66" s="392">
        <f>+E9+E16+E23+E30+E38+E50+E56+E61</f>
        <v>71843601</v>
      </c>
    </row>
    <row r="67" spans="1:5" s="362" customFormat="1" ht="12" customHeight="1" thickBot="1" x14ac:dyDescent="0.25">
      <c r="A67" s="406" t="s">
        <v>308</v>
      </c>
      <c r="B67" s="264" t="s">
        <v>309</v>
      </c>
      <c r="C67" s="347">
        <f>SUM(C68:C70)</f>
        <v>0</v>
      </c>
      <c r="D67" s="347">
        <f>SUM(D68:D70)</f>
        <v>0</v>
      </c>
      <c r="E67" s="249">
        <f>SUM(E68:E70)</f>
        <v>0</v>
      </c>
    </row>
    <row r="68" spans="1:5" s="362" customFormat="1" ht="12" customHeight="1" x14ac:dyDescent="0.2">
      <c r="A68" s="15" t="s">
        <v>340</v>
      </c>
      <c r="B68" s="363" t="s">
        <v>310</v>
      </c>
      <c r="C68" s="351"/>
      <c r="D68" s="351"/>
      <c r="E68" s="565">
        <f t="shared" ref="E68:E89" si="1">C68+D68</f>
        <v>0</v>
      </c>
    </row>
    <row r="69" spans="1:5" s="362" customFormat="1" ht="12" customHeight="1" x14ac:dyDescent="0.2">
      <c r="A69" s="14" t="s">
        <v>349</v>
      </c>
      <c r="B69" s="364" t="s">
        <v>311</v>
      </c>
      <c r="C69" s="351"/>
      <c r="D69" s="351"/>
      <c r="E69" s="565">
        <f t="shared" si="1"/>
        <v>0</v>
      </c>
    </row>
    <row r="70" spans="1:5" s="362" customFormat="1" ht="12" customHeight="1" thickBot="1" x14ac:dyDescent="0.25">
      <c r="A70" s="16" t="s">
        <v>350</v>
      </c>
      <c r="B70" s="429" t="s">
        <v>464</v>
      </c>
      <c r="C70" s="351"/>
      <c r="D70" s="351"/>
      <c r="E70" s="565">
        <f t="shared" si="1"/>
        <v>0</v>
      </c>
    </row>
    <row r="71" spans="1:5" s="362" customFormat="1" ht="12" customHeight="1" thickBot="1" x14ac:dyDescent="0.25">
      <c r="A71" s="406" t="s">
        <v>313</v>
      </c>
      <c r="B71" s="264" t="s">
        <v>314</v>
      </c>
      <c r="C71" s="347">
        <f>SUM(C72:C75)</f>
        <v>0</v>
      </c>
      <c r="D71" s="347">
        <f>SUM(D72:D75)</f>
        <v>0</v>
      </c>
      <c r="E71" s="249">
        <f>SUM(E72:E75)</f>
        <v>0</v>
      </c>
    </row>
    <row r="72" spans="1:5" s="362" customFormat="1" ht="12" customHeight="1" x14ac:dyDescent="0.2">
      <c r="A72" s="15" t="s">
        <v>149</v>
      </c>
      <c r="B72" s="363" t="s">
        <v>315</v>
      </c>
      <c r="C72" s="351"/>
      <c r="D72" s="351"/>
      <c r="E72" s="565">
        <f t="shared" si="1"/>
        <v>0</v>
      </c>
    </row>
    <row r="73" spans="1:5" s="362" customFormat="1" ht="12" customHeight="1" x14ac:dyDescent="0.2">
      <c r="A73" s="14" t="s">
        <v>150</v>
      </c>
      <c r="B73" s="364" t="s">
        <v>316</v>
      </c>
      <c r="C73" s="351"/>
      <c r="D73" s="351"/>
      <c r="E73" s="565">
        <f t="shared" si="1"/>
        <v>0</v>
      </c>
    </row>
    <row r="74" spans="1:5" s="362" customFormat="1" ht="12" customHeight="1" x14ac:dyDescent="0.2">
      <c r="A74" s="14" t="s">
        <v>341</v>
      </c>
      <c r="B74" s="364" t="s">
        <v>317</v>
      </c>
      <c r="C74" s="351"/>
      <c r="D74" s="351"/>
      <c r="E74" s="565">
        <f t="shared" si="1"/>
        <v>0</v>
      </c>
    </row>
    <row r="75" spans="1:5" s="362" customFormat="1" ht="12" customHeight="1" thickBot="1" x14ac:dyDescent="0.25">
      <c r="A75" s="16" t="s">
        <v>342</v>
      </c>
      <c r="B75" s="266" t="s">
        <v>318</v>
      </c>
      <c r="C75" s="351"/>
      <c r="D75" s="351"/>
      <c r="E75" s="565">
        <f t="shared" si="1"/>
        <v>0</v>
      </c>
    </row>
    <row r="76" spans="1:5" s="362" customFormat="1" ht="12" customHeight="1" thickBot="1" x14ac:dyDescent="0.25">
      <c r="A76" s="406" t="s">
        <v>319</v>
      </c>
      <c r="B76" s="264" t="s">
        <v>320</v>
      </c>
      <c r="C76" s="347">
        <f>SUM(C77:C78)</f>
        <v>0</v>
      </c>
      <c r="D76" s="347">
        <f>SUM(D77:D78)</f>
        <v>551033</v>
      </c>
      <c r="E76" s="249">
        <f>SUM(E77:E78)</f>
        <v>551033</v>
      </c>
    </row>
    <row r="77" spans="1:5" s="362" customFormat="1" ht="12" customHeight="1" x14ac:dyDescent="0.2">
      <c r="A77" s="15" t="s">
        <v>343</v>
      </c>
      <c r="B77" s="363" t="s">
        <v>321</v>
      </c>
      <c r="C77" s="351"/>
      <c r="D77" s="351">
        <v>551033</v>
      </c>
      <c r="E77" s="565">
        <f t="shared" si="1"/>
        <v>551033</v>
      </c>
    </row>
    <row r="78" spans="1:5" s="362" customFormat="1" ht="12" customHeight="1" thickBot="1" x14ac:dyDescent="0.25">
      <c r="A78" s="16" t="s">
        <v>344</v>
      </c>
      <c r="B78" s="266" t="s">
        <v>322</v>
      </c>
      <c r="C78" s="351"/>
      <c r="D78" s="351"/>
      <c r="E78" s="565">
        <f t="shared" si="1"/>
        <v>0</v>
      </c>
    </row>
    <row r="79" spans="1:5" s="362" customFormat="1" ht="12" customHeight="1" thickBot="1" x14ac:dyDescent="0.25">
      <c r="A79" s="406" t="s">
        <v>323</v>
      </c>
      <c r="B79" s="264" t="s">
        <v>324</v>
      </c>
      <c r="C79" s="347">
        <f>SUM(C80:C82)</f>
        <v>0</v>
      </c>
      <c r="D79" s="347">
        <f>SUM(D80:D82)</f>
        <v>0</v>
      </c>
      <c r="E79" s="249">
        <f>SUM(E80:E82)</f>
        <v>0</v>
      </c>
    </row>
    <row r="80" spans="1:5" s="362" customFormat="1" ht="12" customHeight="1" x14ac:dyDescent="0.2">
      <c r="A80" s="15" t="s">
        <v>345</v>
      </c>
      <c r="B80" s="363" t="s">
        <v>325</v>
      </c>
      <c r="C80" s="351"/>
      <c r="D80" s="351"/>
      <c r="E80" s="565">
        <f t="shared" si="1"/>
        <v>0</v>
      </c>
    </row>
    <row r="81" spans="1:5" s="362" customFormat="1" ht="12" customHeight="1" x14ac:dyDescent="0.2">
      <c r="A81" s="14" t="s">
        <v>346</v>
      </c>
      <c r="B81" s="364" t="s">
        <v>326</v>
      </c>
      <c r="C81" s="351"/>
      <c r="D81" s="351"/>
      <c r="E81" s="565">
        <f t="shared" si="1"/>
        <v>0</v>
      </c>
    </row>
    <row r="82" spans="1:5" s="362" customFormat="1" ht="12" customHeight="1" thickBot="1" x14ac:dyDescent="0.25">
      <c r="A82" s="16" t="s">
        <v>347</v>
      </c>
      <c r="B82" s="266" t="s">
        <v>327</v>
      </c>
      <c r="C82" s="351"/>
      <c r="D82" s="351"/>
      <c r="E82" s="565">
        <f t="shared" si="1"/>
        <v>0</v>
      </c>
    </row>
    <row r="83" spans="1:5" s="362" customFormat="1" ht="12" customHeight="1" thickBot="1" x14ac:dyDescent="0.25">
      <c r="A83" s="406" t="s">
        <v>328</v>
      </c>
      <c r="B83" s="264" t="s">
        <v>348</v>
      </c>
      <c r="C83" s="347">
        <f>SUM(C84:C87)</f>
        <v>0</v>
      </c>
      <c r="D83" s="347">
        <f>SUM(D84:D87)</f>
        <v>0</v>
      </c>
      <c r="E83" s="249">
        <f>SUM(E84:E87)</f>
        <v>0</v>
      </c>
    </row>
    <row r="84" spans="1:5" s="362" customFormat="1" ht="12" customHeight="1" x14ac:dyDescent="0.2">
      <c r="A84" s="367" t="s">
        <v>329</v>
      </c>
      <c r="B84" s="363" t="s">
        <v>330</v>
      </c>
      <c r="C84" s="351"/>
      <c r="D84" s="351"/>
      <c r="E84" s="565">
        <f t="shared" si="1"/>
        <v>0</v>
      </c>
    </row>
    <row r="85" spans="1:5" s="362" customFormat="1" ht="12" customHeight="1" x14ac:dyDescent="0.2">
      <c r="A85" s="368" t="s">
        <v>331</v>
      </c>
      <c r="B85" s="364" t="s">
        <v>332</v>
      </c>
      <c r="C85" s="351"/>
      <c r="D85" s="351"/>
      <c r="E85" s="565">
        <f t="shared" si="1"/>
        <v>0</v>
      </c>
    </row>
    <row r="86" spans="1:5" s="362" customFormat="1" ht="12" customHeight="1" x14ac:dyDescent="0.2">
      <c r="A86" s="368" t="s">
        <v>333</v>
      </c>
      <c r="B86" s="364" t="s">
        <v>334</v>
      </c>
      <c r="C86" s="351"/>
      <c r="D86" s="351"/>
      <c r="E86" s="565">
        <f t="shared" si="1"/>
        <v>0</v>
      </c>
    </row>
    <row r="87" spans="1:5" s="362" customFormat="1" ht="12" customHeight="1" thickBot="1" x14ac:dyDescent="0.25">
      <c r="A87" s="369" t="s">
        <v>335</v>
      </c>
      <c r="B87" s="266" t="s">
        <v>336</v>
      </c>
      <c r="C87" s="351"/>
      <c r="D87" s="351"/>
      <c r="E87" s="565">
        <f t="shared" si="1"/>
        <v>0</v>
      </c>
    </row>
    <row r="88" spans="1:5" s="362" customFormat="1" ht="12" customHeight="1" thickBot="1" x14ac:dyDescent="0.25">
      <c r="A88" s="406" t="s">
        <v>337</v>
      </c>
      <c r="B88" s="264" t="s">
        <v>478</v>
      </c>
      <c r="C88" s="408"/>
      <c r="D88" s="408"/>
      <c r="E88" s="249">
        <f t="shared" si="1"/>
        <v>0</v>
      </c>
    </row>
    <row r="89" spans="1:5" s="362" customFormat="1" ht="13.5" customHeight="1" thickBot="1" x14ac:dyDescent="0.25">
      <c r="A89" s="406" t="s">
        <v>339</v>
      </c>
      <c r="B89" s="264" t="s">
        <v>338</v>
      </c>
      <c r="C89" s="408"/>
      <c r="D89" s="408"/>
      <c r="E89" s="249">
        <f t="shared" si="1"/>
        <v>0</v>
      </c>
    </row>
    <row r="90" spans="1:5" s="362" customFormat="1" ht="15.75" customHeight="1" thickBot="1" x14ac:dyDescent="0.25">
      <c r="A90" s="406" t="s">
        <v>351</v>
      </c>
      <c r="B90" s="370" t="s">
        <v>481</v>
      </c>
      <c r="C90" s="353">
        <f>+C67+C71+C76+C79+C83+C89+C88</f>
        <v>0</v>
      </c>
      <c r="D90" s="353">
        <f>+D67+D71+D76+D79+D83+D89+D88</f>
        <v>551033</v>
      </c>
      <c r="E90" s="392">
        <f>+E67+E71+E76+E79+E83+E89+E88</f>
        <v>551033</v>
      </c>
    </row>
    <row r="91" spans="1:5" s="362" customFormat="1" ht="25.5" customHeight="1" thickBot="1" x14ac:dyDescent="0.25">
      <c r="A91" s="407" t="s">
        <v>480</v>
      </c>
      <c r="B91" s="371" t="s">
        <v>482</v>
      </c>
      <c r="C91" s="353">
        <f>+C66+C90</f>
        <v>71843601</v>
      </c>
      <c r="D91" s="353">
        <f>+D66+D90</f>
        <v>551033</v>
      </c>
      <c r="E91" s="392">
        <f>+E66+E90</f>
        <v>72394634</v>
      </c>
    </row>
    <row r="92" spans="1:5" s="362" customFormat="1" ht="83.25" customHeight="1" x14ac:dyDescent="0.2">
      <c r="A92" s="5"/>
      <c r="B92" s="6"/>
      <c r="C92" s="274"/>
    </row>
    <row r="93" spans="1:5" ht="16.5" customHeight="1" x14ac:dyDescent="0.25">
      <c r="A93" s="708" t="s">
        <v>48</v>
      </c>
      <c r="B93" s="708"/>
      <c r="C93" s="708"/>
      <c r="D93" s="708"/>
      <c r="E93" s="708"/>
    </row>
    <row r="94" spans="1:5" s="372" customFormat="1" ht="16.5" customHeight="1" thickBot="1" x14ac:dyDescent="0.3">
      <c r="A94" s="709" t="s">
        <v>153</v>
      </c>
      <c r="B94" s="709"/>
      <c r="C94" s="124"/>
      <c r="E94" s="124" t="str">
        <f>E5</f>
        <v>Forintban!</v>
      </c>
    </row>
    <row r="95" spans="1:5" x14ac:dyDescent="0.25">
      <c r="A95" s="710" t="s">
        <v>69</v>
      </c>
      <c r="B95" s="712" t="s">
        <v>654</v>
      </c>
      <c r="C95" s="714" t="str">
        <f>+CONCATENATE(LEFT([1]ÖSSZEFÜGGÉSEK!A6,4),". évi")</f>
        <v>2017. évi</v>
      </c>
      <c r="D95" s="715"/>
      <c r="E95" s="716"/>
    </row>
    <row r="96" spans="1:5" ht="24.75" thickBot="1" x14ac:dyDescent="0.3">
      <c r="A96" s="711"/>
      <c r="B96" s="713"/>
      <c r="C96" s="554" t="s">
        <v>651</v>
      </c>
      <c r="D96" s="555" t="s">
        <v>655</v>
      </c>
      <c r="E96" s="556" t="str">
        <f>+CONCATENATE(LEFT([1]ÖSSZEFÜGGÉSEK!A6,4),". VII. 25.",CHAR(10),"Módosítás utáni")</f>
        <v>2017. VII. 25.
Módosítás utáni</v>
      </c>
    </row>
    <row r="97" spans="1:5" s="361" customFormat="1" ht="12" customHeight="1" thickBot="1" x14ac:dyDescent="0.25">
      <c r="A97" s="32" t="s">
        <v>496</v>
      </c>
      <c r="B97" s="33" t="s">
        <v>497</v>
      </c>
      <c r="C97" s="33" t="s">
        <v>498</v>
      </c>
      <c r="D97" s="33" t="s">
        <v>500</v>
      </c>
      <c r="E97" s="592" t="s">
        <v>653</v>
      </c>
    </row>
    <row r="98" spans="1:5" ht="12" customHeight="1" thickBot="1" x14ac:dyDescent="0.3">
      <c r="A98" s="20" t="s">
        <v>19</v>
      </c>
      <c r="B98" s="27" t="s">
        <v>440</v>
      </c>
      <c r="C98" s="347">
        <f>C99+C100+C101+C102+C103+C116</f>
        <v>69303601</v>
      </c>
      <c r="D98" s="268">
        <f>D99+D100+D101+D102+D103+D116</f>
        <v>551033</v>
      </c>
      <c r="E98" s="436">
        <f>E99+E100+E101+E102+E103+E116</f>
        <v>69854634</v>
      </c>
    </row>
    <row r="99" spans="1:5" ht="12" customHeight="1" x14ac:dyDescent="0.25">
      <c r="A99" s="15" t="s">
        <v>98</v>
      </c>
      <c r="B99" s="9" t="s">
        <v>50</v>
      </c>
      <c r="C99" s="349">
        <v>41372460</v>
      </c>
      <c r="D99" s="349">
        <v>200000</v>
      </c>
      <c r="E99" s="593">
        <f t="shared" ref="E99:E132" si="2">C99+D99</f>
        <v>41572460</v>
      </c>
    </row>
    <row r="100" spans="1:5" ht="12" customHeight="1" x14ac:dyDescent="0.25">
      <c r="A100" s="14" t="s">
        <v>99</v>
      </c>
      <c r="B100" s="8" t="s">
        <v>182</v>
      </c>
      <c r="C100" s="348">
        <v>9527841</v>
      </c>
      <c r="D100" s="348">
        <v>44000</v>
      </c>
      <c r="E100" s="573">
        <f t="shared" si="2"/>
        <v>9571841</v>
      </c>
    </row>
    <row r="101" spans="1:5" ht="12" customHeight="1" x14ac:dyDescent="0.25">
      <c r="A101" s="14" t="s">
        <v>100</v>
      </c>
      <c r="B101" s="8" t="s">
        <v>140</v>
      </c>
      <c r="C101" s="348">
        <v>18403300</v>
      </c>
      <c r="D101" s="348">
        <v>307033</v>
      </c>
      <c r="E101" s="574">
        <f t="shared" si="2"/>
        <v>18710333</v>
      </c>
    </row>
    <row r="102" spans="1:5" ht="12" customHeight="1" x14ac:dyDescent="0.25">
      <c r="A102" s="14" t="s">
        <v>101</v>
      </c>
      <c r="B102" s="11" t="s">
        <v>183</v>
      </c>
      <c r="C102" s="350"/>
      <c r="D102" s="350"/>
      <c r="E102" s="574">
        <f t="shared" si="2"/>
        <v>0</v>
      </c>
    </row>
    <row r="103" spans="1:5" ht="12" customHeight="1" x14ac:dyDescent="0.25">
      <c r="A103" s="14" t="s">
        <v>112</v>
      </c>
      <c r="B103" s="19" t="s">
        <v>184</v>
      </c>
      <c r="C103" s="350"/>
      <c r="D103" s="350"/>
      <c r="E103" s="574">
        <f t="shared" si="2"/>
        <v>0</v>
      </c>
    </row>
    <row r="104" spans="1:5" ht="12" customHeight="1" x14ac:dyDescent="0.25">
      <c r="A104" s="14" t="s">
        <v>102</v>
      </c>
      <c r="B104" s="8" t="s">
        <v>445</v>
      </c>
      <c r="C104" s="350"/>
      <c r="D104" s="350"/>
      <c r="E104" s="574">
        <f t="shared" si="2"/>
        <v>0</v>
      </c>
    </row>
    <row r="105" spans="1:5" ht="12" customHeight="1" x14ac:dyDescent="0.25">
      <c r="A105" s="14" t="s">
        <v>103</v>
      </c>
      <c r="B105" s="129" t="s">
        <v>444</v>
      </c>
      <c r="C105" s="350"/>
      <c r="D105" s="350"/>
      <c r="E105" s="574">
        <f t="shared" si="2"/>
        <v>0</v>
      </c>
    </row>
    <row r="106" spans="1:5" ht="12" customHeight="1" x14ac:dyDescent="0.25">
      <c r="A106" s="14" t="s">
        <v>113</v>
      </c>
      <c r="B106" s="129" t="s">
        <v>443</v>
      </c>
      <c r="C106" s="350"/>
      <c r="D106" s="350"/>
      <c r="E106" s="574">
        <f t="shared" si="2"/>
        <v>0</v>
      </c>
    </row>
    <row r="107" spans="1:5" ht="12" customHeight="1" x14ac:dyDescent="0.25">
      <c r="A107" s="14" t="s">
        <v>114</v>
      </c>
      <c r="B107" s="127" t="s">
        <v>354</v>
      </c>
      <c r="C107" s="350"/>
      <c r="D107" s="350"/>
      <c r="E107" s="574">
        <f t="shared" si="2"/>
        <v>0</v>
      </c>
    </row>
    <row r="108" spans="1:5" ht="12" customHeight="1" x14ac:dyDescent="0.25">
      <c r="A108" s="14" t="s">
        <v>115</v>
      </c>
      <c r="B108" s="128" t="s">
        <v>355</v>
      </c>
      <c r="C108" s="350"/>
      <c r="D108" s="350"/>
      <c r="E108" s="574">
        <f t="shared" si="2"/>
        <v>0</v>
      </c>
    </row>
    <row r="109" spans="1:5" ht="12" customHeight="1" x14ac:dyDescent="0.25">
      <c r="A109" s="14" t="s">
        <v>116</v>
      </c>
      <c r="B109" s="128" t="s">
        <v>356</v>
      </c>
      <c r="C109" s="350"/>
      <c r="D109" s="350"/>
      <c r="E109" s="574">
        <f t="shared" si="2"/>
        <v>0</v>
      </c>
    </row>
    <row r="110" spans="1:5" ht="12" customHeight="1" x14ac:dyDescent="0.25">
      <c r="A110" s="14" t="s">
        <v>118</v>
      </c>
      <c r="B110" s="127" t="s">
        <v>357</v>
      </c>
      <c r="C110" s="350"/>
      <c r="D110" s="350"/>
      <c r="E110" s="574">
        <f t="shared" si="2"/>
        <v>0</v>
      </c>
    </row>
    <row r="111" spans="1:5" ht="12" customHeight="1" x14ac:dyDescent="0.25">
      <c r="A111" s="14" t="s">
        <v>185</v>
      </c>
      <c r="B111" s="127" t="s">
        <v>358</v>
      </c>
      <c r="C111" s="350"/>
      <c r="D111" s="350"/>
      <c r="E111" s="574">
        <f t="shared" si="2"/>
        <v>0</v>
      </c>
    </row>
    <row r="112" spans="1:5" ht="12" customHeight="1" x14ac:dyDescent="0.25">
      <c r="A112" s="14" t="s">
        <v>352</v>
      </c>
      <c r="B112" s="128" t="s">
        <v>359</v>
      </c>
      <c r="C112" s="350"/>
      <c r="D112" s="350"/>
      <c r="E112" s="574">
        <f t="shared" si="2"/>
        <v>0</v>
      </c>
    </row>
    <row r="113" spans="1:5" ht="12" customHeight="1" x14ac:dyDescent="0.25">
      <c r="A113" s="13" t="s">
        <v>353</v>
      </c>
      <c r="B113" s="129" t="s">
        <v>360</v>
      </c>
      <c r="C113" s="350"/>
      <c r="D113" s="350"/>
      <c r="E113" s="574">
        <f t="shared" si="2"/>
        <v>0</v>
      </c>
    </row>
    <row r="114" spans="1:5" ht="12" customHeight="1" x14ac:dyDescent="0.25">
      <c r="A114" s="14" t="s">
        <v>441</v>
      </c>
      <c r="B114" s="129" t="s">
        <v>361</v>
      </c>
      <c r="C114" s="350"/>
      <c r="D114" s="350"/>
      <c r="E114" s="574">
        <f t="shared" si="2"/>
        <v>0</v>
      </c>
    </row>
    <row r="115" spans="1:5" ht="12" customHeight="1" x14ac:dyDescent="0.25">
      <c r="A115" s="16" t="s">
        <v>442</v>
      </c>
      <c r="B115" s="129" t="s">
        <v>362</v>
      </c>
      <c r="C115" s="350"/>
      <c r="D115" s="350"/>
      <c r="E115" s="574">
        <f t="shared" si="2"/>
        <v>0</v>
      </c>
    </row>
    <row r="116" spans="1:5" ht="12" customHeight="1" x14ac:dyDescent="0.25">
      <c r="A116" s="14" t="s">
        <v>446</v>
      </c>
      <c r="B116" s="11" t="s">
        <v>51</v>
      </c>
      <c r="C116" s="348"/>
      <c r="D116" s="348"/>
      <c r="E116" s="573">
        <f t="shared" si="2"/>
        <v>0</v>
      </c>
    </row>
    <row r="117" spans="1:5" ht="12" customHeight="1" x14ac:dyDescent="0.25">
      <c r="A117" s="14" t="s">
        <v>447</v>
      </c>
      <c r="B117" s="8" t="s">
        <v>449</v>
      </c>
      <c r="C117" s="348"/>
      <c r="D117" s="348"/>
      <c r="E117" s="573">
        <f t="shared" si="2"/>
        <v>0</v>
      </c>
    </row>
    <row r="118" spans="1:5" ht="12" customHeight="1" thickBot="1" x14ac:dyDescent="0.3">
      <c r="A118" s="18" t="s">
        <v>448</v>
      </c>
      <c r="B118" s="432" t="s">
        <v>450</v>
      </c>
      <c r="C118" s="443"/>
      <c r="D118" s="443"/>
      <c r="E118" s="590">
        <f t="shared" si="2"/>
        <v>0</v>
      </c>
    </row>
    <row r="119" spans="1:5" ht="12" customHeight="1" thickBot="1" x14ac:dyDescent="0.3">
      <c r="A119" s="20" t="s">
        <v>20</v>
      </c>
      <c r="B119" s="27" t="s">
        <v>363</v>
      </c>
      <c r="C119" s="347">
        <f>+C120+C122+C124</f>
        <v>2540000</v>
      </c>
      <c r="D119" s="347">
        <f>+D120+D122+D124</f>
        <v>0</v>
      </c>
      <c r="E119" s="249">
        <f>+E120+E122+E124</f>
        <v>2540000</v>
      </c>
    </row>
    <row r="120" spans="1:5" ht="12" customHeight="1" x14ac:dyDescent="0.25">
      <c r="A120" s="15" t="s">
        <v>104</v>
      </c>
      <c r="B120" s="9" t="s">
        <v>229</v>
      </c>
      <c r="C120" s="349">
        <v>2540000</v>
      </c>
      <c r="D120" s="591"/>
      <c r="E120" s="560">
        <f t="shared" si="2"/>
        <v>2540000</v>
      </c>
    </row>
    <row r="121" spans="1:5" ht="12" customHeight="1" x14ac:dyDescent="0.25">
      <c r="A121" s="15" t="s">
        <v>105</v>
      </c>
      <c r="B121" s="12" t="s">
        <v>367</v>
      </c>
      <c r="C121" s="349"/>
      <c r="D121" s="591"/>
      <c r="E121" s="560">
        <f t="shared" si="2"/>
        <v>0</v>
      </c>
    </row>
    <row r="122" spans="1:5" ht="12" customHeight="1" x14ac:dyDescent="0.25">
      <c r="A122" s="15" t="s">
        <v>106</v>
      </c>
      <c r="B122" s="12" t="s">
        <v>186</v>
      </c>
      <c r="C122" s="348"/>
      <c r="D122" s="561"/>
      <c r="E122" s="573">
        <f t="shared" si="2"/>
        <v>0</v>
      </c>
    </row>
    <row r="123" spans="1:5" ht="12" customHeight="1" x14ac:dyDescent="0.25">
      <c r="A123" s="15" t="s">
        <v>107</v>
      </c>
      <c r="B123" s="12" t="s">
        <v>368</v>
      </c>
      <c r="C123" s="348"/>
      <c r="D123" s="561"/>
      <c r="E123" s="573">
        <f t="shared" si="2"/>
        <v>0</v>
      </c>
    </row>
    <row r="124" spans="1:5" ht="12" customHeight="1" x14ac:dyDescent="0.25">
      <c r="A124" s="15" t="s">
        <v>108</v>
      </c>
      <c r="B124" s="266" t="s">
        <v>231</v>
      </c>
      <c r="C124" s="348"/>
      <c r="D124" s="561"/>
      <c r="E124" s="573">
        <f t="shared" si="2"/>
        <v>0</v>
      </c>
    </row>
    <row r="125" spans="1:5" ht="12" customHeight="1" x14ac:dyDescent="0.25">
      <c r="A125" s="15" t="s">
        <v>117</v>
      </c>
      <c r="B125" s="265" t="s">
        <v>433</v>
      </c>
      <c r="C125" s="348"/>
      <c r="D125" s="561"/>
      <c r="E125" s="573">
        <f t="shared" si="2"/>
        <v>0</v>
      </c>
    </row>
    <row r="126" spans="1:5" ht="12" customHeight="1" x14ac:dyDescent="0.25">
      <c r="A126" s="15" t="s">
        <v>119</v>
      </c>
      <c r="B126" s="359" t="s">
        <v>373</v>
      </c>
      <c r="C126" s="348"/>
      <c r="D126" s="561"/>
      <c r="E126" s="573">
        <f t="shared" si="2"/>
        <v>0</v>
      </c>
    </row>
    <row r="127" spans="1:5" ht="22.5" x14ac:dyDescent="0.25">
      <c r="A127" s="15" t="s">
        <v>187</v>
      </c>
      <c r="B127" s="128" t="s">
        <v>356</v>
      </c>
      <c r="C127" s="348"/>
      <c r="D127" s="561"/>
      <c r="E127" s="573">
        <f t="shared" si="2"/>
        <v>0</v>
      </c>
    </row>
    <row r="128" spans="1:5" ht="12" customHeight="1" x14ac:dyDescent="0.25">
      <c r="A128" s="15" t="s">
        <v>188</v>
      </c>
      <c r="B128" s="128" t="s">
        <v>372</v>
      </c>
      <c r="C128" s="348"/>
      <c r="D128" s="561"/>
      <c r="E128" s="573">
        <f t="shared" si="2"/>
        <v>0</v>
      </c>
    </row>
    <row r="129" spans="1:5" ht="12" customHeight="1" x14ac:dyDescent="0.25">
      <c r="A129" s="15" t="s">
        <v>189</v>
      </c>
      <c r="B129" s="128" t="s">
        <v>371</v>
      </c>
      <c r="C129" s="348"/>
      <c r="D129" s="561"/>
      <c r="E129" s="573">
        <f t="shared" si="2"/>
        <v>0</v>
      </c>
    </row>
    <row r="130" spans="1:5" ht="12" customHeight="1" x14ac:dyDescent="0.25">
      <c r="A130" s="15" t="s">
        <v>364</v>
      </c>
      <c r="B130" s="128" t="s">
        <v>359</v>
      </c>
      <c r="C130" s="348"/>
      <c r="D130" s="561"/>
      <c r="E130" s="573">
        <f t="shared" si="2"/>
        <v>0</v>
      </c>
    </row>
    <row r="131" spans="1:5" ht="12" customHeight="1" x14ac:dyDescent="0.25">
      <c r="A131" s="15" t="s">
        <v>365</v>
      </c>
      <c r="B131" s="128" t="s">
        <v>370</v>
      </c>
      <c r="C131" s="348"/>
      <c r="D131" s="561"/>
      <c r="E131" s="573">
        <f t="shared" si="2"/>
        <v>0</v>
      </c>
    </row>
    <row r="132" spans="1:5" ht="23.25" thickBot="1" x14ac:dyDescent="0.3">
      <c r="A132" s="13" t="s">
        <v>366</v>
      </c>
      <c r="B132" s="128" t="s">
        <v>369</v>
      </c>
      <c r="C132" s="350"/>
      <c r="D132" s="563"/>
      <c r="E132" s="574">
        <f t="shared" si="2"/>
        <v>0</v>
      </c>
    </row>
    <row r="133" spans="1:5" ht="12" customHeight="1" thickBot="1" x14ac:dyDescent="0.3">
      <c r="A133" s="20" t="s">
        <v>21</v>
      </c>
      <c r="B133" s="115" t="s">
        <v>451</v>
      </c>
      <c r="C133" s="347">
        <f>+C98+C119</f>
        <v>71843601</v>
      </c>
      <c r="D133" s="575">
        <f>+D98+D119</f>
        <v>551033</v>
      </c>
      <c r="E133" s="249">
        <f>+E98+E119</f>
        <v>72394634</v>
      </c>
    </row>
    <row r="134" spans="1:5" ht="12" customHeight="1" thickBot="1" x14ac:dyDescent="0.3">
      <c r="A134" s="20" t="s">
        <v>22</v>
      </c>
      <c r="B134" s="115" t="s">
        <v>656</v>
      </c>
      <c r="C134" s="347">
        <f>+C135+C136+C137</f>
        <v>0</v>
      </c>
      <c r="D134" s="575">
        <f>+D135+D136+D137</f>
        <v>0</v>
      </c>
      <c r="E134" s="249">
        <f>+E135+E136+E137</f>
        <v>0</v>
      </c>
    </row>
    <row r="135" spans="1:5" ht="12" customHeight="1" x14ac:dyDescent="0.25">
      <c r="A135" s="15" t="s">
        <v>268</v>
      </c>
      <c r="B135" s="12" t="s">
        <v>459</v>
      </c>
      <c r="C135" s="348"/>
      <c r="D135" s="561"/>
      <c r="E135" s="573">
        <f t="shared" ref="E135:E157" si="3">C135+D135</f>
        <v>0</v>
      </c>
    </row>
    <row r="136" spans="1:5" ht="12" customHeight="1" x14ac:dyDescent="0.25">
      <c r="A136" s="15" t="s">
        <v>269</v>
      </c>
      <c r="B136" s="12" t="s">
        <v>460</v>
      </c>
      <c r="C136" s="348"/>
      <c r="D136" s="561"/>
      <c r="E136" s="573">
        <f t="shared" si="3"/>
        <v>0</v>
      </c>
    </row>
    <row r="137" spans="1:5" ht="12" customHeight="1" thickBot="1" x14ac:dyDescent="0.3">
      <c r="A137" s="13" t="s">
        <v>270</v>
      </c>
      <c r="B137" s="12" t="s">
        <v>461</v>
      </c>
      <c r="C137" s="348"/>
      <c r="D137" s="561"/>
      <c r="E137" s="573">
        <f t="shared" si="3"/>
        <v>0</v>
      </c>
    </row>
    <row r="138" spans="1:5" ht="12" customHeight="1" thickBot="1" x14ac:dyDescent="0.3">
      <c r="A138" s="20" t="s">
        <v>23</v>
      </c>
      <c r="B138" s="115" t="s">
        <v>453</v>
      </c>
      <c r="C138" s="347">
        <f>SUM(C139:C144)</f>
        <v>0</v>
      </c>
      <c r="D138" s="575">
        <f>SUM(D139:D144)</f>
        <v>0</v>
      </c>
      <c r="E138" s="249">
        <f>SUM(E139:E144)</f>
        <v>0</v>
      </c>
    </row>
    <row r="139" spans="1:5" ht="12" customHeight="1" x14ac:dyDescent="0.25">
      <c r="A139" s="15" t="s">
        <v>91</v>
      </c>
      <c r="B139" s="9" t="s">
        <v>462</v>
      </c>
      <c r="C139" s="348"/>
      <c r="D139" s="561"/>
      <c r="E139" s="573">
        <f t="shared" si="3"/>
        <v>0</v>
      </c>
    </row>
    <row r="140" spans="1:5" ht="12" customHeight="1" x14ac:dyDescent="0.25">
      <c r="A140" s="15" t="s">
        <v>92</v>
      </c>
      <c r="B140" s="9" t="s">
        <v>454</v>
      </c>
      <c r="C140" s="348"/>
      <c r="D140" s="561"/>
      <c r="E140" s="573">
        <f t="shared" si="3"/>
        <v>0</v>
      </c>
    </row>
    <row r="141" spans="1:5" ht="12" customHeight="1" x14ac:dyDescent="0.25">
      <c r="A141" s="15" t="s">
        <v>93</v>
      </c>
      <c r="B141" s="9" t="s">
        <v>455</v>
      </c>
      <c r="C141" s="348"/>
      <c r="D141" s="561"/>
      <c r="E141" s="573">
        <f t="shared" si="3"/>
        <v>0</v>
      </c>
    </row>
    <row r="142" spans="1:5" ht="12" customHeight="1" x14ac:dyDescent="0.25">
      <c r="A142" s="15" t="s">
        <v>174</v>
      </c>
      <c r="B142" s="9" t="s">
        <v>456</v>
      </c>
      <c r="C142" s="348"/>
      <c r="D142" s="561"/>
      <c r="E142" s="573">
        <f t="shared" si="3"/>
        <v>0</v>
      </c>
    </row>
    <row r="143" spans="1:5" ht="12" customHeight="1" x14ac:dyDescent="0.25">
      <c r="A143" s="15" t="s">
        <v>175</v>
      </c>
      <c r="B143" s="9" t="s">
        <v>457</v>
      </c>
      <c r="C143" s="348"/>
      <c r="D143" s="561"/>
      <c r="E143" s="573">
        <f t="shared" si="3"/>
        <v>0</v>
      </c>
    </row>
    <row r="144" spans="1:5" ht="12" customHeight="1" thickBot="1" x14ac:dyDescent="0.3">
      <c r="A144" s="13" t="s">
        <v>176</v>
      </c>
      <c r="B144" s="9" t="s">
        <v>458</v>
      </c>
      <c r="C144" s="348"/>
      <c r="D144" s="561"/>
      <c r="E144" s="573">
        <f t="shared" si="3"/>
        <v>0</v>
      </c>
    </row>
    <row r="145" spans="1:9" ht="12" customHeight="1" thickBot="1" x14ac:dyDescent="0.3">
      <c r="A145" s="20" t="s">
        <v>24</v>
      </c>
      <c r="B145" s="115" t="s">
        <v>466</v>
      </c>
      <c r="C145" s="353">
        <f>+C146+C147+C148+C149</f>
        <v>0</v>
      </c>
      <c r="D145" s="576">
        <f>+D146+D147+D148+D149</f>
        <v>0</v>
      </c>
      <c r="E145" s="392">
        <f>+E146+E147+E148+E149</f>
        <v>0</v>
      </c>
    </row>
    <row r="146" spans="1:9" ht="12" customHeight="1" x14ac:dyDescent="0.25">
      <c r="A146" s="15" t="s">
        <v>94</v>
      </c>
      <c r="B146" s="9" t="s">
        <v>374</v>
      </c>
      <c r="C146" s="348"/>
      <c r="D146" s="561"/>
      <c r="E146" s="573">
        <f t="shared" si="3"/>
        <v>0</v>
      </c>
    </row>
    <row r="147" spans="1:9" ht="12" customHeight="1" x14ac:dyDescent="0.25">
      <c r="A147" s="15" t="s">
        <v>95</v>
      </c>
      <c r="B147" s="9" t="s">
        <v>375</v>
      </c>
      <c r="C147" s="348"/>
      <c r="D147" s="561"/>
      <c r="E147" s="573">
        <f t="shared" si="3"/>
        <v>0</v>
      </c>
    </row>
    <row r="148" spans="1:9" ht="12" customHeight="1" x14ac:dyDescent="0.25">
      <c r="A148" s="15" t="s">
        <v>288</v>
      </c>
      <c r="B148" s="9" t="s">
        <v>467</v>
      </c>
      <c r="C148" s="348"/>
      <c r="D148" s="561"/>
      <c r="E148" s="573">
        <f t="shared" si="3"/>
        <v>0</v>
      </c>
    </row>
    <row r="149" spans="1:9" ht="12" customHeight="1" thickBot="1" x14ac:dyDescent="0.3">
      <c r="A149" s="13" t="s">
        <v>289</v>
      </c>
      <c r="B149" s="7" t="s">
        <v>394</v>
      </c>
      <c r="C149" s="348"/>
      <c r="D149" s="561"/>
      <c r="E149" s="573">
        <f t="shared" si="3"/>
        <v>0</v>
      </c>
    </row>
    <row r="150" spans="1:9" ht="12" customHeight="1" thickBot="1" x14ac:dyDescent="0.3">
      <c r="A150" s="20" t="s">
        <v>25</v>
      </c>
      <c r="B150" s="115" t="s">
        <v>468</v>
      </c>
      <c r="C150" s="445">
        <f>SUM(C151:C155)</f>
        <v>0</v>
      </c>
      <c r="D150" s="577">
        <f>SUM(D151:D155)</f>
        <v>0</v>
      </c>
      <c r="E150" s="439">
        <f>SUM(E151:E155)</f>
        <v>0</v>
      </c>
    </row>
    <row r="151" spans="1:9" ht="12" customHeight="1" x14ac:dyDescent="0.25">
      <c r="A151" s="15" t="s">
        <v>96</v>
      </c>
      <c r="B151" s="9" t="s">
        <v>463</v>
      </c>
      <c r="C151" s="348"/>
      <c r="D151" s="561"/>
      <c r="E151" s="573">
        <f t="shared" si="3"/>
        <v>0</v>
      </c>
    </row>
    <row r="152" spans="1:9" ht="12" customHeight="1" x14ac:dyDescent="0.25">
      <c r="A152" s="15" t="s">
        <v>97</v>
      </c>
      <c r="B152" s="9" t="s">
        <v>470</v>
      </c>
      <c r="C152" s="348"/>
      <c r="D152" s="561"/>
      <c r="E152" s="573">
        <f t="shared" si="3"/>
        <v>0</v>
      </c>
    </row>
    <row r="153" spans="1:9" ht="12" customHeight="1" x14ac:dyDescent="0.25">
      <c r="A153" s="15" t="s">
        <v>300</v>
      </c>
      <c r="B153" s="9" t="s">
        <v>465</v>
      </c>
      <c r="C153" s="348"/>
      <c r="D153" s="561"/>
      <c r="E153" s="573">
        <f t="shared" si="3"/>
        <v>0</v>
      </c>
    </row>
    <row r="154" spans="1:9" ht="12" customHeight="1" x14ac:dyDescent="0.25">
      <c r="A154" s="15" t="s">
        <v>301</v>
      </c>
      <c r="B154" s="9" t="s">
        <v>471</v>
      </c>
      <c r="C154" s="348"/>
      <c r="D154" s="561"/>
      <c r="E154" s="573">
        <f t="shared" si="3"/>
        <v>0</v>
      </c>
    </row>
    <row r="155" spans="1:9" ht="12" customHeight="1" thickBot="1" x14ac:dyDescent="0.3">
      <c r="A155" s="15" t="s">
        <v>469</v>
      </c>
      <c r="B155" s="9" t="s">
        <v>472</v>
      </c>
      <c r="C155" s="348"/>
      <c r="D155" s="561"/>
      <c r="E155" s="574">
        <f t="shared" si="3"/>
        <v>0</v>
      </c>
    </row>
    <row r="156" spans="1:9" ht="12" customHeight="1" thickBot="1" x14ac:dyDescent="0.3">
      <c r="A156" s="20" t="s">
        <v>26</v>
      </c>
      <c r="B156" s="115" t="s">
        <v>473</v>
      </c>
      <c r="C156" s="446"/>
      <c r="D156" s="578"/>
      <c r="E156" s="579">
        <f t="shared" si="3"/>
        <v>0</v>
      </c>
    </row>
    <row r="157" spans="1:9" ht="12" customHeight="1" thickBot="1" x14ac:dyDescent="0.3">
      <c r="A157" s="20" t="s">
        <v>27</v>
      </c>
      <c r="B157" s="115" t="s">
        <v>474</v>
      </c>
      <c r="C157" s="446"/>
      <c r="D157" s="578"/>
      <c r="E157" s="560">
        <f t="shared" si="3"/>
        <v>0</v>
      </c>
    </row>
    <row r="158" spans="1:9" ht="15" customHeight="1" thickBot="1" x14ac:dyDescent="0.3">
      <c r="A158" s="20" t="s">
        <v>28</v>
      </c>
      <c r="B158" s="115" t="s">
        <v>476</v>
      </c>
      <c r="C158" s="447">
        <f>+C134+C138+C145+C150+C156+C157</f>
        <v>0</v>
      </c>
      <c r="D158" s="580">
        <f>+D134+D138+D145+D150+D156+D157</f>
        <v>0</v>
      </c>
      <c r="E158" s="441">
        <f>+E134+E138+E145+E150+E156+E157</f>
        <v>0</v>
      </c>
      <c r="F158" s="373"/>
      <c r="G158" s="374"/>
      <c r="H158" s="374"/>
      <c r="I158" s="374"/>
    </row>
    <row r="159" spans="1:9" s="362" customFormat="1" ht="12.95" customHeight="1" thickBot="1" x14ac:dyDescent="0.25">
      <c r="A159" s="267" t="s">
        <v>29</v>
      </c>
      <c r="B159" s="332" t="s">
        <v>475</v>
      </c>
      <c r="C159" s="447">
        <f>+C133+C158</f>
        <v>71843601</v>
      </c>
      <c r="D159" s="580">
        <f>+D133+D158</f>
        <v>551033</v>
      </c>
      <c r="E159" s="441">
        <f>+E133+E158</f>
        <v>72394634</v>
      </c>
    </row>
    <row r="160" spans="1:9" ht="7.5" customHeight="1" x14ac:dyDescent="0.25"/>
    <row r="161" spans="1:5" x14ac:dyDescent="0.25">
      <c r="A161" s="717" t="s">
        <v>376</v>
      </c>
      <c r="B161" s="717"/>
      <c r="C161" s="717"/>
      <c r="D161" s="717"/>
      <c r="E161" s="717"/>
    </row>
    <row r="162" spans="1:5" ht="15" customHeight="1" thickBot="1" x14ac:dyDescent="0.3">
      <c r="A162" s="707" t="s">
        <v>154</v>
      </c>
      <c r="B162" s="707"/>
      <c r="C162" s="276"/>
      <c r="E162" s="276" t="str">
        <f>E94</f>
        <v>Forintban!</v>
      </c>
    </row>
    <row r="163" spans="1:5" ht="25.5" customHeight="1" thickBot="1" x14ac:dyDescent="0.3">
      <c r="A163" s="20">
        <v>1</v>
      </c>
      <c r="B163" s="27" t="s">
        <v>477</v>
      </c>
      <c r="C163" s="581">
        <f>+C66-C133</f>
        <v>0</v>
      </c>
      <c r="D163" s="347">
        <f>+D66-D133</f>
        <v>-551033</v>
      </c>
      <c r="E163" s="249">
        <f>+E66-E133</f>
        <v>-551033</v>
      </c>
    </row>
    <row r="164" spans="1:5" ht="32.25" customHeight="1" thickBot="1" x14ac:dyDescent="0.3">
      <c r="A164" s="20" t="s">
        <v>20</v>
      </c>
      <c r="B164" s="27" t="s">
        <v>483</v>
      </c>
      <c r="C164" s="347">
        <f>+C90-C158</f>
        <v>0</v>
      </c>
      <c r="D164" s="347">
        <f>+D90-D158</f>
        <v>551033</v>
      </c>
      <c r="E164" s="249">
        <f>+E90-E158</f>
        <v>551033</v>
      </c>
    </row>
  </sheetData>
  <mergeCells count="14">
    <mergeCell ref="A1:E1"/>
    <mergeCell ref="A2:E2"/>
    <mergeCell ref="A4:E4"/>
    <mergeCell ref="A5:B5"/>
    <mergeCell ref="A6:A7"/>
    <mergeCell ref="B6:B7"/>
    <mergeCell ref="C6:E6"/>
    <mergeCell ref="A162:B162"/>
    <mergeCell ref="A93:E93"/>
    <mergeCell ref="A94:B94"/>
    <mergeCell ref="A95:A96"/>
    <mergeCell ref="B95:B96"/>
    <mergeCell ref="C95:E95"/>
    <mergeCell ref="A161:E161"/>
  </mergeCells>
  <printOptions horizontalCentered="1"/>
  <pageMargins left="0.78740157480314965" right="0.78740157480314965" top="0.94488188976377963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&amp;10
</oddHeader>
    <oddFooter>&amp;L&amp;X6&amp;X Módosította a 9/2017. (VII. 25.) önkormányzati rendelet 3.§ (1) bekezdése. Hatályos 2017. július 27-től</oddFooter>
  </headerFooter>
  <rowBreaks count="2" manualBreakCount="2">
    <brk id="78" max="4" man="1"/>
    <brk id="92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3"/>
  <sheetViews>
    <sheetView topLeftCell="A2" zoomScale="130" zoomScaleNormal="130" zoomScaleSheetLayoutView="100" workbookViewId="0">
      <selection activeCell="H4" sqref="H4"/>
    </sheetView>
  </sheetViews>
  <sheetFormatPr defaultRowHeight="12.75" x14ac:dyDescent="0.2"/>
  <cols>
    <col min="1" max="1" width="4.83203125" style="51" customWidth="1"/>
    <col min="2" max="2" width="6.83203125" style="51" customWidth="1"/>
    <col min="3" max="3" width="48" style="176" customWidth="1"/>
    <col min="4" max="6" width="15.5" style="51" customWidth="1"/>
    <col min="7" max="7" width="55.1640625" style="51" customWidth="1"/>
    <col min="8" max="10" width="15.5" style="51" customWidth="1"/>
    <col min="11" max="11" width="4.5" style="51" customWidth="1"/>
    <col min="12" max="12" width="4.83203125" style="51" customWidth="1"/>
    <col min="13" max="13" width="11.5" style="51" bestFit="1" customWidth="1"/>
    <col min="14" max="16384" width="9.33203125" style="51"/>
  </cols>
  <sheetData>
    <row r="1" spans="1:12" ht="39.75" customHeight="1" x14ac:dyDescent="0.2">
      <c r="C1" s="283" t="s">
        <v>157</v>
      </c>
      <c r="D1" s="284"/>
      <c r="E1" s="284"/>
      <c r="F1" s="284"/>
      <c r="G1" s="284"/>
      <c r="H1" s="284"/>
      <c r="I1" s="284"/>
      <c r="J1" s="284"/>
      <c r="K1" s="721" t="s">
        <v>671</v>
      </c>
      <c r="L1" s="722"/>
    </row>
    <row r="2" spans="1:12" ht="14.25" thickBot="1" x14ac:dyDescent="0.25">
      <c r="H2" s="285"/>
      <c r="I2" s="285"/>
      <c r="J2" s="285" t="str">
        <f>'1.4.sz.mell.'!E5</f>
        <v>Forintban!</v>
      </c>
      <c r="K2" s="721"/>
      <c r="L2" s="722"/>
    </row>
    <row r="3" spans="1:12" ht="18" customHeight="1" thickBot="1" x14ac:dyDescent="0.25">
      <c r="A3" s="726" t="s">
        <v>695</v>
      </c>
      <c r="B3" s="723" t="s">
        <v>69</v>
      </c>
      <c r="C3" s="286" t="s">
        <v>56</v>
      </c>
      <c r="D3" s="287"/>
      <c r="E3" s="594"/>
      <c r="F3" s="594"/>
      <c r="G3" s="286" t="s">
        <v>57</v>
      </c>
      <c r="H3" s="288"/>
      <c r="I3" s="595"/>
      <c r="J3" s="596"/>
      <c r="K3" s="721"/>
      <c r="L3" s="722"/>
    </row>
    <row r="4" spans="1:12" s="289" customFormat="1" ht="35.25" customHeight="1" thickBot="1" x14ac:dyDescent="0.25">
      <c r="A4" s="726"/>
      <c r="B4" s="724"/>
      <c r="C4" s="177" t="s">
        <v>61</v>
      </c>
      <c r="D4" s="178" t="str">
        <f>+CONCATENATE('1.1.sz.mell.'!C6," eredeti előirányzat")</f>
        <v>2017. évi eredeti előirányzat</v>
      </c>
      <c r="E4" s="597" t="str">
        <f>+CONCATENATE('1.1.sz.mell.'!C6," 1. sz. módosítás (±)")</f>
        <v>2017. évi 1. sz. módosítás (±)</v>
      </c>
      <c r="F4" s="597" t="str">
        <f>+CONCATENATE(LEFT('1.1.sz.mell.'!C6,4),". VII. 25. Módosítás után" )</f>
        <v>2017. VII. 25. Módosítás után</v>
      </c>
      <c r="G4" s="177" t="s">
        <v>61</v>
      </c>
      <c r="H4" s="178" t="str">
        <f>+D4</f>
        <v>2017. évi eredeti előirányzat</v>
      </c>
      <c r="I4" s="178" t="str">
        <f>+E4</f>
        <v>2017. évi 1. sz. módosítás (±)</v>
      </c>
      <c r="J4" s="598" t="str">
        <f>+F4</f>
        <v>2017. VII. 25. Módosítás után</v>
      </c>
      <c r="K4" s="721"/>
      <c r="L4" s="722"/>
    </row>
    <row r="5" spans="1:12" s="294" customFormat="1" ht="12" customHeight="1" thickBot="1" x14ac:dyDescent="0.25">
      <c r="A5" s="726"/>
      <c r="B5" s="290" t="s">
        <v>496</v>
      </c>
      <c r="C5" s="291" t="s">
        <v>497</v>
      </c>
      <c r="D5" s="292" t="s">
        <v>498</v>
      </c>
      <c r="E5" s="599" t="s">
        <v>500</v>
      </c>
      <c r="F5" s="599" t="s">
        <v>653</v>
      </c>
      <c r="G5" s="291" t="s">
        <v>661</v>
      </c>
      <c r="H5" s="292" t="s">
        <v>502</v>
      </c>
      <c r="I5" s="292" t="s">
        <v>503</v>
      </c>
      <c r="J5" s="293" t="s">
        <v>662</v>
      </c>
      <c r="K5" s="721"/>
      <c r="L5" s="722"/>
    </row>
    <row r="6" spans="1:12" ht="12.95" customHeight="1" x14ac:dyDescent="0.2">
      <c r="A6" s="726"/>
      <c r="B6" s="295" t="s">
        <v>19</v>
      </c>
      <c r="C6" s="296" t="s">
        <v>377</v>
      </c>
      <c r="D6" s="277">
        <v>206536133</v>
      </c>
      <c r="E6" s="277"/>
      <c r="F6" s="600">
        <f>D6+E6</f>
        <v>206536133</v>
      </c>
      <c r="G6" s="296" t="s">
        <v>62</v>
      </c>
      <c r="H6" s="349">
        <v>144627678</v>
      </c>
      <c r="I6" s="349">
        <v>2321177</v>
      </c>
      <c r="J6" s="601">
        <f>H6+I6</f>
        <v>146948855</v>
      </c>
      <c r="K6" s="721"/>
      <c r="L6" s="722"/>
    </row>
    <row r="7" spans="1:12" ht="12.95" customHeight="1" x14ac:dyDescent="0.2">
      <c r="A7" s="726"/>
      <c r="B7" s="297" t="s">
        <v>20</v>
      </c>
      <c r="C7" s="298" t="s">
        <v>378</v>
      </c>
      <c r="D7" s="278">
        <v>37338000</v>
      </c>
      <c r="E7" s="278">
        <v>-472440</v>
      </c>
      <c r="F7" s="600">
        <f t="shared" ref="F7:F16" si="0">D7+E7</f>
        <v>36865560</v>
      </c>
      <c r="G7" s="298" t="s">
        <v>182</v>
      </c>
      <c r="H7" s="348">
        <v>29842229</v>
      </c>
      <c r="I7" s="348">
        <v>450383</v>
      </c>
      <c r="J7" s="601">
        <f t="shared" ref="J7:J17" si="1">H7+I7</f>
        <v>30292612</v>
      </c>
      <c r="K7" s="721"/>
      <c r="L7" s="722"/>
    </row>
    <row r="8" spans="1:12" ht="12.95" customHeight="1" x14ac:dyDescent="0.2">
      <c r="A8" s="726"/>
      <c r="B8" s="297" t="s">
        <v>21</v>
      </c>
      <c r="C8" s="298" t="s">
        <v>399</v>
      </c>
      <c r="D8" s="278"/>
      <c r="E8" s="278"/>
      <c r="F8" s="600">
        <f t="shared" si="0"/>
        <v>0</v>
      </c>
      <c r="G8" s="298" t="s">
        <v>234</v>
      </c>
      <c r="H8" s="348">
        <v>82275932</v>
      </c>
      <c r="I8" s="348">
        <v>2329585</v>
      </c>
      <c r="J8" s="601">
        <f t="shared" si="1"/>
        <v>84605517</v>
      </c>
      <c r="K8" s="721"/>
      <c r="L8" s="722"/>
    </row>
    <row r="9" spans="1:12" ht="12.95" customHeight="1" x14ac:dyDescent="0.2">
      <c r="A9" s="726"/>
      <c r="B9" s="297" t="s">
        <v>22</v>
      </c>
      <c r="C9" s="298" t="s">
        <v>173</v>
      </c>
      <c r="D9" s="278">
        <v>44800000</v>
      </c>
      <c r="E9" s="278"/>
      <c r="F9" s="600">
        <f t="shared" si="0"/>
        <v>44800000</v>
      </c>
      <c r="G9" s="298" t="s">
        <v>183</v>
      </c>
      <c r="H9" s="348">
        <v>9500000</v>
      </c>
      <c r="I9" s="348"/>
      <c r="J9" s="601">
        <f t="shared" si="1"/>
        <v>9500000</v>
      </c>
      <c r="K9" s="721"/>
      <c r="L9" s="722"/>
    </row>
    <row r="10" spans="1:12" ht="12.95" customHeight="1" x14ac:dyDescent="0.2">
      <c r="A10" s="726"/>
      <c r="B10" s="297" t="s">
        <v>23</v>
      </c>
      <c r="C10" s="299" t="s">
        <v>426</v>
      </c>
      <c r="D10" s="278">
        <v>13025900</v>
      </c>
      <c r="E10" s="278">
        <v>2924175</v>
      </c>
      <c r="F10" s="600">
        <f t="shared" si="0"/>
        <v>15950075</v>
      </c>
      <c r="G10" s="298" t="s">
        <v>184</v>
      </c>
      <c r="H10" s="348">
        <v>22636047</v>
      </c>
      <c r="I10" s="348">
        <v>3800000</v>
      </c>
      <c r="J10" s="601">
        <f>SUM(H10:I10)</f>
        <v>26436047</v>
      </c>
      <c r="K10" s="721"/>
      <c r="L10" s="722"/>
    </row>
    <row r="11" spans="1:12" ht="12.95" customHeight="1" x14ac:dyDescent="0.2">
      <c r="A11" s="726"/>
      <c r="B11" s="297" t="s">
        <v>24</v>
      </c>
      <c r="C11" s="298" t="s">
        <v>379</v>
      </c>
      <c r="D11" s="279"/>
      <c r="E11" s="279"/>
      <c r="F11" s="600">
        <f t="shared" si="0"/>
        <v>0</v>
      </c>
      <c r="G11" s="298" t="s">
        <v>663</v>
      </c>
      <c r="H11" s="282">
        <v>197884305</v>
      </c>
      <c r="I11" s="278">
        <v>-191884305</v>
      </c>
      <c r="J11" s="601">
        <f t="shared" si="1"/>
        <v>6000000</v>
      </c>
      <c r="K11" s="721"/>
      <c r="L11" s="722"/>
    </row>
    <row r="12" spans="1:12" ht="12.95" customHeight="1" x14ac:dyDescent="0.2">
      <c r="A12" s="726"/>
      <c r="B12" s="297" t="s">
        <v>25</v>
      </c>
      <c r="C12" s="298" t="s">
        <v>484</v>
      </c>
      <c r="D12" s="278"/>
      <c r="E12" s="278"/>
      <c r="F12" s="600">
        <f t="shared" si="0"/>
        <v>0</v>
      </c>
      <c r="G12" s="44"/>
      <c r="H12" s="278"/>
      <c r="I12" s="278"/>
      <c r="J12" s="601">
        <f t="shared" si="1"/>
        <v>0</v>
      </c>
      <c r="K12" s="721"/>
      <c r="L12" s="722"/>
    </row>
    <row r="13" spans="1:12" ht="12.95" customHeight="1" x14ac:dyDescent="0.2">
      <c r="A13" s="726"/>
      <c r="B13" s="297" t="s">
        <v>26</v>
      </c>
      <c r="C13" s="44"/>
      <c r="D13" s="278"/>
      <c r="E13" s="278"/>
      <c r="F13" s="600">
        <f t="shared" si="0"/>
        <v>0</v>
      </c>
      <c r="G13" s="44"/>
      <c r="H13" s="278"/>
      <c r="I13" s="278"/>
      <c r="J13" s="601">
        <f t="shared" si="1"/>
        <v>0</v>
      </c>
      <c r="K13" s="721"/>
      <c r="L13" s="722"/>
    </row>
    <row r="14" spans="1:12" ht="12.95" customHeight="1" x14ac:dyDescent="0.2">
      <c r="A14" s="726"/>
      <c r="B14" s="297" t="s">
        <v>27</v>
      </c>
      <c r="C14" s="375"/>
      <c r="D14" s="279"/>
      <c r="E14" s="279"/>
      <c r="F14" s="600">
        <f t="shared" si="0"/>
        <v>0</v>
      </c>
      <c r="G14" s="44"/>
      <c r="H14" s="278"/>
      <c r="I14" s="278"/>
      <c r="J14" s="601">
        <f t="shared" si="1"/>
        <v>0</v>
      </c>
      <c r="K14" s="721"/>
      <c r="L14" s="722"/>
    </row>
    <row r="15" spans="1:12" ht="12.95" customHeight="1" x14ac:dyDescent="0.2">
      <c r="A15" s="726"/>
      <c r="B15" s="297" t="s">
        <v>28</v>
      </c>
      <c r="C15" s="44"/>
      <c r="D15" s="278"/>
      <c r="E15" s="278"/>
      <c r="F15" s="600">
        <f t="shared" si="0"/>
        <v>0</v>
      </c>
      <c r="G15" s="44"/>
      <c r="H15" s="278"/>
      <c r="I15" s="278"/>
      <c r="J15" s="601">
        <f t="shared" si="1"/>
        <v>0</v>
      </c>
      <c r="K15" s="721"/>
      <c r="L15" s="722"/>
    </row>
    <row r="16" spans="1:12" ht="12.95" customHeight="1" x14ac:dyDescent="0.2">
      <c r="A16" s="726"/>
      <c r="B16" s="297" t="s">
        <v>29</v>
      </c>
      <c r="C16" s="44"/>
      <c r="D16" s="278"/>
      <c r="E16" s="278"/>
      <c r="F16" s="600">
        <f t="shared" si="0"/>
        <v>0</v>
      </c>
      <c r="G16" s="44"/>
      <c r="H16" s="278"/>
      <c r="I16" s="278"/>
      <c r="J16" s="601">
        <f t="shared" si="1"/>
        <v>0</v>
      </c>
      <c r="K16" s="721"/>
      <c r="L16" s="722"/>
    </row>
    <row r="17" spans="1:12" ht="12.95" customHeight="1" thickBot="1" x14ac:dyDescent="0.25">
      <c r="A17" s="726"/>
      <c r="B17" s="297" t="s">
        <v>30</v>
      </c>
      <c r="C17" s="53"/>
      <c r="D17" s="280"/>
      <c r="E17" s="280"/>
      <c r="F17" s="602"/>
      <c r="G17" s="44"/>
      <c r="H17" s="280"/>
      <c r="I17" s="280"/>
      <c r="J17" s="601">
        <f t="shared" si="1"/>
        <v>0</v>
      </c>
      <c r="K17" s="721"/>
      <c r="L17" s="722"/>
    </row>
    <row r="18" spans="1:12" ht="21.75" thickBot="1" x14ac:dyDescent="0.25">
      <c r="A18" s="726"/>
      <c r="B18" s="300" t="s">
        <v>31</v>
      </c>
      <c r="C18" s="117" t="s">
        <v>485</v>
      </c>
      <c r="D18" s="281">
        <f>SUM(D6:D17)</f>
        <v>301700033</v>
      </c>
      <c r="E18" s="281">
        <f>SUM(E6:E17)</f>
        <v>2451735</v>
      </c>
      <c r="F18" s="281">
        <f>SUM(F6:F17)</f>
        <v>304151768</v>
      </c>
      <c r="G18" s="117" t="s">
        <v>385</v>
      </c>
      <c r="H18" s="281">
        <f>SUM(H6:H17)</f>
        <v>486766191</v>
      </c>
      <c r="I18" s="281">
        <f>SUM(I6:I17)</f>
        <v>-182983160</v>
      </c>
      <c r="J18" s="318">
        <f>SUM(J6:J17)</f>
        <v>303783031</v>
      </c>
      <c r="K18" s="721"/>
      <c r="L18" s="722"/>
    </row>
    <row r="19" spans="1:12" ht="12.95" customHeight="1" x14ac:dyDescent="0.2">
      <c r="A19" s="726"/>
      <c r="B19" s="603" t="s">
        <v>32</v>
      </c>
      <c r="C19" s="301" t="s">
        <v>382</v>
      </c>
      <c r="D19" s="434">
        <f>+D20+D21+D22+D23</f>
        <v>0</v>
      </c>
      <c r="E19" s="434">
        <f>+E20+E21+E22+E23</f>
        <v>11986992</v>
      </c>
      <c r="F19" s="434">
        <f>+F20+F21+F22+F23</f>
        <v>11986992</v>
      </c>
      <c r="G19" s="302" t="s">
        <v>190</v>
      </c>
      <c r="H19" s="282"/>
      <c r="I19" s="282"/>
      <c r="J19" s="604">
        <f>H19+I19</f>
        <v>0</v>
      </c>
      <c r="K19" s="721"/>
      <c r="L19" s="722"/>
    </row>
    <row r="20" spans="1:12" ht="12.95" customHeight="1" x14ac:dyDescent="0.2">
      <c r="A20" s="726"/>
      <c r="B20" s="605" t="s">
        <v>33</v>
      </c>
      <c r="C20" s="302" t="s">
        <v>227</v>
      </c>
      <c r="D20" s="74"/>
      <c r="E20" s="74">
        <f>579089+3800000</f>
        <v>4379089</v>
      </c>
      <c r="F20" s="606">
        <f>D20+E20</f>
        <v>4379089</v>
      </c>
      <c r="G20" s="302" t="s">
        <v>384</v>
      </c>
      <c r="H20" s="74"/>
      <c r="I20" s="74"/>
      <c r="J20" s="607">
        <f t="shared" ref="J20:J28" si="2">H20+I20</f>
        <v>0</v>
      </c>
      <c r="K20" s="721"/>
      <c r="L20" s="722"/>
    </row>
    <row r="21" spans="1:12" ht="12.95" customHeight="1" x14ac:dyDescent="0.2">
      <c r="A21" s="726"/>
      <c r="B21" s="605" t="s">
        <v>34</v>
      </c>
      <c r="C21" s="302" t="s">
        <v>228</v>
      </c>
      <c r="D21" s="74"/>
      <c r="E21" s="74"/>
      <c r="F21" s="606">
        <f>D21+E21</f>
        <v>0</v>
      </c>
      <c r="G21" s="302" t="s">
        <v>155</v>
      </c>
      <c r="H21" s="74"/>
      <c r="I21" s="74"/>
      <c r="J21" s="607">
        <f t="shared" si="2"/>
        <v>0</v>
      </c>
      <c r="K21" s="721"/>
      <c r="L21" s="722"/>
    </row>
    <row r="22" spans="1:12" ht="12.95" customHeight="1" x14ac:dyDescent="0.2">
      <c r="A22" s="726"/>
      <c r="B22" s="605" t="s">
        <v>35</v>
      </c>
      <c r="C22" s="302" t="s">
        <v>232</v>
      </c>
      <c r="D22" s="351"/>
      <c r="E22" s="74"/>
      <c r="F22" s="606">
        <f>D22+E22</f>
        <v>0</v>
      </c>
      <c r="G22" s="302" t="s">
        <v>156</v>
      </c>
      <c r="H22" s="74"/>
      <c r="I22" s="74"/>
      <c r="J22" s="607">
        <f t="shared" si="2"/>
        <v>0</v>
      </c>
      <c r="K22" s="721"/>
      <c r="L22" s="722"/>
    </row>
    <row r="23" spans="1:12" ht="12.95" customHeight="1" x14ac:dyDescent="0.2">
      <c r="A23" s="726"/>
      <c r="B23" s="605" t="s">
        <v>36</v>
      </c>
      <c r="C23" s="302" t="s">
        <v>233</v>
      </c>
      <c r="D23" s="74"/>
      <c r="E23" s="74">
        <v>7607903</v>
      </c>
      <c r="F23" s="606">
        <f>D23+E23</f>
        <v>7607903</v>
      </c>
      <c r="G23" s="301" t="s">
        <v>235</v>
      </c>
      <c r="H23" s="74"/>
      <c r="I23" s="74"/>
      <c r="J23" s="607">
        <f t="shared" si="2"/>
        <v>0</v>
      </c>
      <c r="K23" s="721"/>
      <c r="L23" s="722"/>
    </row>
    <row r="24" spans="1:12" ht="12.95" customHeight="1" x14ac:dyDescent="0.2">
      <c r="A24" s="726"/>
      <c r="B24" s="605" t="s">
        <v>37</v>
      </c>
      <c r="C24" s="302" t="s">
        <v>383</v>
      </c>
      <c r="D24" s="303">
        <f>+D25+D26</f>
        <v>0</v>
      </c>
      <c r="E24" s="303">
        <f>+E25+E26</f>
        <v>0</v>
      </c>
      <c r="F24" s="303">
        <f>+F25+F26</f>
        <v>0</v>
      </c>
      <c r="G24" s="302" t="s">
        <v>191</v>
      </c>
      <c r="H24" s="74"/>
      <c r="I24" s="74"/>
      <c r="J24" s="607">
        <f t="shared" si="2"/>
        <v>0</v>
      </c>
      <c r="K24" s="721"/>
      <c r="L24" s="722"/>
    </row>
    <row r="25" spans="1:12" ht="12.95" customHeight="1" x14ac:dyDescent="0.2">
      <c r="A25" s="726"/>
      <c r="B25" s="603" t="s">
        <v>38</v>
      </c>
      <c r="C25" s="301" t="s">
        <v>380</v>
      </c>
      <c r="D25" s="282"/>
      <c r="E25" s="282"/>
      <c r="F25" s="608">
        <f>D25+E25</f>
        <v>0</v>
      </c>
      <c r="G25" s="296" t="s">
        <v>467</v>
      </c>
      <c r="H25" s="282"/>
      <c r="I25" s="282"/>
      <c r="J25" s="604">
        <f t="shared" si="2"/>
        <v>0</v>
      </c>
      <c r="K25" s="721"/>
      <c r="L25" s="722"/>
    </row>
    <row r="26" spans="1:12" ht="12.95" customHeight="1" x14ac:dyDescent="0.2">
      <c r="A26" s="726"/>
      <c r="B26" s="605" t="s">
        <v>39</v>
      </c>
      <c r="C26" s="302" t="s">
        <v>381</v>
      </c>
      <c r="D26" s="74"/>
      <c r="E26" s="74"/>
      <c r="F26" s="606">
        <f>D26+E26</f>
        <v>0</v>
      </c>
      <c r="G26" s="298" t="s">
        <v>473</v>
      </c>
      <c r="H26" s="74"/>
      <c r="I26" s="74"/>
      <c r="J26" s="607">
        <f t="shared" si="2"/>
        <v>0</v>
      </c>
      <c r="K26" s="721"/>
      <c r="L26" s="722"/>
    </row>
    <row r="27" spans="1:12" ht="12.95" customHeight="1" x14ac:dyDescent="0.2">
      <c r="A27" s="726"/>
      <c r="B27" s="297" t="s">
        <v>40</v>
      </c>
      <c r="C27" s="302" t="s">
        <v>664</v>
      </c>
      <c r="D27" s="74"/>
      <c r="E27" s="74"/>
      <c r="F27" s="606">
        <f>D27+E27</f>
        <v>0</v>
      </c>
      <c r="G27" s="298" t="s">
        <v>474</v>
      </c>
      <c r="H27" s="74"/>
      <c r="I27" s="74"/>
      <c r="J27" s="607">
        <f t="shared" si="2"/>
        <v>0</v>
      </c>
      <c r="K27" s="721"/>
      <c r="L27" s="722"/>
    </row>
    <row r="28" spans="1:12" ht="12.95" customHeight="1" thickBot="1" x14ac:dyDescent="0.25">
      <c r="A28" s="726"/>
      <c r="B28" s="343" t="s">
        <v>41</v>
      </c>
      <c r="C28" s="301" t="s">
        <v>338</v>
      </c>
      <c r="D28" s="282"/>
      <c r="E28" s="282"/>
      <c r="F28" s="608">
        <f>D28+E28</f>
        <v>0</v>
      </c>
      <c r="G28" s="302" t="s">
        <v>665</v>
      </c>
      <c r="H28" s="282"/>
      <c r="I28" s="282">
        <f>7607903</f>
        <v>7607903</v>
      </c>
      <c r="J28" s="604">
        <f t="shared" si="2"/>
        <v>7607903</v>
      </c>
      <c r="K28" s="721"/>
      <c r="L28" s="722"/>
    </row>
    <row r="29" spans="1:12" ht="24" customHeight="1" thickBot="1" x14ac:dyDescent="0.25">
      <c r="A29" s="726"/>
      <c r="B29" s="300" t="s">
        <v>42</v>
      </c>
      <c r="C29" s="117" t="s">
        <v>486</v>
      </c>
      <c r="D29" s="281">
        <f>+D19+D24+D27+D28</f>
        <v>0</v>
      </c>
      <c r="E29" s="281">
        <f>+E19+E24+E27+E28</f>
        <v>11986992</v>
      </c>
      <c r="F29" s="609">
        <f>+F19+F24+F27+F28</f>
        <v>11986992</v>
      </c>
      <c r="G29" s="117" t="s">
        <v>488</v>
      </c>
      <c r="H29" s="281">
        <f>SUM(H19:H28)</f>
        <v>0</v>
      </c>
      <c r="I29" s="281">
        <f>SUM(I19:I28)</f>
        <v>7607903</v>
      </c>
      <c r="J29" s="318">
        <f>SUM(J19:J28)</f>
        <v>7607903</v>
      </c>
      <c r="K29" s="721"/>
      <c r="L29" s="722"/>
    </row>
    <row r="30" spans="1:12" ht="13.5" thickBot="1" x14ac:dyDescent="0.25">
      <c r="A30" s="726"/>
      <c r="B30" s="300" t="s">
        <v>43</v>
      </c>
      <c r="C30" s="304" t="s">
        <v>487</v>
      </c>
      <c r="D30" s="610">
        <f>+D18+D29</f>
        <v>301700033</v>
      </c>
      <c r="E30" s="610">
        <f>+E18+E29</f>
        <v>14438727</v>
      </c>
      <c r="F30" s="611">
        <f>+F18+F29</f>
        <v>316138760</v>
      </c>
      <c r="G30" s="304" t="s">
        <v>489</v>
      </c>
      <c r="H30" s="610">
        <f>+H18+H29</f>
        <v>486766191</v>
      </c>
      <c r="I30" s="610">
        <f>+I18+I29</f>
        <v>-175375257</v>
      </c>
      <c r="J30" s="611">
        <f>+J18+J29</f>
        <v>311390934</v>
      </c>
      <c r="K30" s="721"/>
      <c r="L30" s="722"/>
    </row>
    <row r="31" spans="1:12" ht="13.5" thickBot="1" x14ac:dyDescent="0.25">
      <c r="A31" s="726"/>
      <c r="B31" s="300" t="s">
        <v>44</v>
      </c>
      <c r="C31" s="304" t="s">
        <v>168</v>
      </c>
      <c r="D31" s="610">
        <f>IF(D18-H18&lt;0,H18-D18,"-")</f>
        <v>185066158</v>
      </c>
      <c r="E31" s="610" t="str">
        <f>IF(E18-I18&lt;0,I18-E18,"-")</f>
        <v>-</v>
      </c>
      <c r="F31" s="611" t="str">
        <f>IF(F18-J18&lt;0,J18-F18,"-")</f>
        <v>-</v>
      </c>
      <c r="G31" s="304" t="s">
        <v>169</v>
      </c>
      <c r="H31" s="610" t="str">
        <f>IF(D18-H18&gt;0,D18-H18,"-")</f>
        <v>-</v>
      </c>
      <c r="I31" s="610">
        <f>IF(E18-I18&gt;0,E18-I18,"-")</f>
        <v>185434895</v>
      </c>
      <c r="J31" s="611">
        <f>IF(F18-J18&gt;0,F18-J18,"-")</f>
        <v>368737</v>
      </c>
      <c r="K31" s="721"/>
      <c r="L31" s="722"/>
    </row>
    <row r="32" spans="1:12" ht="13.5" thickBot="1" x14ac:dyDescent="0.25">
      <c r="A32" s="726"/>
      <c r="B32" s="300" t="s">
        <v>45</v>
      </c>
      <c r="C32" s="304" t="s">
        <v>666</v>
      </c>
      <c r="D32" s="610">
        <f>IF(D30-H30&lt;0,H30-D30,"-")</f>
        <v>185066158</v>
      </c>
      <c r="E32" s="610" t="str">
        <f>IF(E30-I30&lt;0,I30-E30,"-")</f>
        <v>-</v>
      </c>
      <c r="F32" s="610" t="str">
        <f>IF(F30-J30&lt;0,J30-F30,"-")</f>
        <v>-</v>
      </c>
      <c r="G32" s="304" t="s">
        <v>667</v>
      </c>
      <c r="H32" s="610" t="str">
        <f>IF(D30-H30&gt;0,D30-H30,"-")</f>
        <v>-</v>
      </c>
      <c r="I32" s="610">
        <f>IF(E30-I30&gt;0,E30-I30,"-")</f>
        <v>189813984</v>
      </c>
      <c r="J32" s="612">
        <f>IF(F30-J30&gt;0,F30-J30,"-")</f>
        <v>4747826</v>
      </c>
      <c r="K32" s="721"/>
      <c r="L32" s="722"/>
    </row>
    <row r="33" spans="3:7" ht="18.75" x14ac:dyDescent="0.2">
      <c r="C33" s="725"/>
      <c r="D33" s="725"/>
      <c r="E33" s="725"/>
      <c r="F33" s="725"/>
      <c r="G33" s="725"/>
    </row>
  </sheetData>
  <mergeCells count="5">
    <mergeCell ref="K1:K32"/>
    <mergeCell ref="L1:L32"/>
    <mergeCell ref="B3:B4"/>
    <mergeCell ref="C33:G33"/>
    <mergeCell ref="A3:A32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3"/>
  <sheetViews>
    <sheetView zoomScaleNormal="100" zoomScaleSheetLayoutView="115" workbookViewId="0">
      <selection activeCell="C4" sqref="A4:XFD4"/>
    </sheetView>
  </sheetViews>
  <sheetFormatPr defaultRowHeight="12.75" x14ac:dyDescent="0.2"/>
  <cols>
    <col min="1" max="1" width="4.6640625" style="51" customWidth="1"/>
    <col min="2" max="2" width="6.83203125" style="51" customWidth="1"/>
    <col min="3" max="3" width="49.83203125" style="176" customWidth="1"/>
    <col min="4" max="6" width="15.5" style="51" customWidth="1"/>
    <col min="7" max="7" width="49.83203125" style="51" customWidth="1"/>
    <col min="8" max="10" width="15.5" style="51" customWidth="1"/>
    <col min="11" max="11" width="3.83203125" style="51" bestFit="1" customWidth="1"/>
    <col min="12" max="12" width="4.83203125" style="51" customWidth="1"/>
    <col min="13" max="16384" width="9.33203125" style="51"/>
  </cols>
  <sheetData>
    <row r="1" spans="1:12" ht="31.5" x14ac:dyDescent="0.2">
      <c r="C1" s="283" t="s">
        <v>158</v>
      </c>
      <c r="D1" s="284"/>
      <c r="E1" s="284"/>
      <c r="F1" s="284"/>
      <c r="G1" s="284"/>
      <c r="H1" s="284"/>
      <c r="I1" s="284"/>
      <c r="J1" s="284"/>
      <c r="K1" s="721" t="s">
        <v>672</v>
      </c>
      <c r="L1" s="722"/>
    </row>
    <row r="2" spans="1:12" ht="14.25" thickBot="1" x14ac:dyDescent="0.25">
      <c r="H2" s="285"/>
      <c r="I2" s="285"/>
      <c r="J2" s="285" t="str">
        <f>'2.1.sz.mell'!J2</f>
        <v>Forintban!</v>
      </c>
      <c r="K2" s="721"/>
      <c r="L2" s="722"/>
    </row>
    <row r="3" spans="1:12" ht="13.5" customHeight="1" thickBot="1" x14ac:dyDescent="0.25">
      <c r="A3" s="727" t="s">
        <v>696</v>
      </c>
      <c r="B3" s="723" t="s">
        <v>69</v>
      </c>
      <c r="C3" s="286" t="s">
        <v>56</v>
      </c>
      <c r="D3" s="287"/>
      <c r="E3" s="594"/>
      <c r="F3" s="594"/>
      <c r="G3" s="286" t="s">
        <v>57</v>
      </c>
      <c r="H3" s="288"/>
      <c r="I3" s="595"/>
      <c r="J3" s="596"/>
      <c r="K3" s="721"/>
      <c r="L3" s="722"/>
    </row>
    <row r="4" spans="1:12" s="289" customFormat="1" ht="38.25" customHeight="1" thickBot="1" x14ac:dyDescent="0.25">
      <c r="A4" s="727"/>
      <c r="B4" s="724"/>
      <c r="C4" s="177" t="s">
        <v>61</v>
      </c>
      <c r="D4" s="178" t="str">
        <f>+CONCATENATE('1.1.sz.mell.'!C6," eredeti előirányzat")</f>
        <v>2017. évi eredeti előirányzat</v>
      </c>
      <c r="E4" s="597" t="str">
        <f>+CONCATENATE('1.1.sz.mell.'!C6," 1. sz. módosítás (±)")</f>
        <v>2017. évi 1. sz. módosítás (±)</v>
      </c>
      <c r="F4" s="597" t="str">
        <f>+CONCATENATE(LEFT('1.1.sz.mell.'!C6,4),". VII. 25. Módosítás után" )</f>
        <v>2017. VII. 25. Módosítás után</v>
      </c>
      <c r="G4" s="177" t="s">
        <v>61</v>
      </c>
      <c r="H4" s="178" t="str">
        <f>+D4</f>
        <v>2017. évi eredeti előirányzat</v>
      </c>
      <c r="I4" s="178" t="str">
        <f>+E4</f>
        <v>2017. évi 1. sz. módosítás (±)</v>
      </c>
      <c r="J4" s="598" t="str">
        <f>+F4</f>
        <v>2017. VII. 25. Módosítás után</v>
      </c>
      <c r="K4" s="721"/>
      <c r="L4" s="722"/>
    </row>
    <row r="5" spans="1:12" s="289" customFormat="1" ht="13.5" thickBot="1" x14ac:dyDescent="0.25">
      <c r="A5" s="727"/>
      <c r="B5" s="290" t="s">
        <v>496</v>
      </c>
      <c r="C5" s="291" t="s">
        <v>497</v>
      </c>
      <c r="D5" s="292" t="s">
        <v>498</v>
      </c>
      <c r="E5" s="599" t="s">
        <v>500</v>
      </c>
      <c r="F5" s="599" t="s">
        <v>653</v>
      </c>
      <c r="G5" s="291" t="s">
        <v>661</v>
      </c>
      <c r="H5" s="292" t="s">
        <v>502</v>
      </c>
      <c r="I5" s="292" t="s">
        <v>503</v>
      </c>
      <c r="J5" s="293" t="s">
        <v>662</v>
      </c>
      <c r="K5" s="721"/>
      <c r="L5" s="722"/>
    </row>
    <row r="6" spans="1:12" ht="12.95" customHeight="1" x14ac:dyDescent="0.2">
      <c r="A6" s="727"/>
      <c r="B6" s="295" t="s">
        <v>19</v>
      </c>
      <c r="C6" s="296" t="s">
        <v>386</v>
      </c>
      <c r="D6" s="277"/>
      <c r="E6" s="277"/>
      <c r="F6" s="600">
        <f>D6+E6</f>
        <v>0</v>
      </c>
      <c r="G6" s="296" t="s">
        <v>229</v>
      </c>
      <c r="H6" s="349">
        <v>4399446</v>
      </c>
      <c r="I6" s="613">
        <v>128606102</v>
      </c>
      <c r="J6" s="614">
        <f>H6+I6</f>
        <v>133005548</v>
      </c>
      <c r="K6" s="721"/>
      <c r="L6" s="722"/>
    </row>
    <row r="7" spans="1:12" x14ac:dyDescent="0.2">
      <c r="A7" s="727"/>
      <c r="B7" s="297" t="s">
        <v>20</v>
      </c>
      <c r="C7" s="298" t="s">
        <v>387</v>
      </c>
      <c r="D7" s="278"/>
      <c r="E7" s="278"/>
      <c r="F7" s="600">
        <f t="shared" ref="F7:F16" si="0">D7+E7</f>
        <v>0</v>
      </c>
      <c r="G7" s="298" t="s">
        <v>392</v>
      </c>
      <c r="H7" s="278"/>
      <c r="I7" s="278">
        <v>4000000</v>
      </c>
      <c r="J7" s="615">
        <f t="shared" ref="J7:J29" si="1">H7+I7</f>
        <v>4000000</v>
      </c>
      <c r="K7" s="721"/>
      <c r="L7" s="722"/>
    </row>
    <row r="8" spans="1:12" ht="12.95" customHeight="1" x14ac:dyDescent="0.2">
      <c r="A8" s="727"/>
      <c r="B8" s="297" t="s">
        <v>21</v>
      </c>
      <c r="C8" s="298" t="s">
        <v>10</v>
      </c>
      <c r="D8" s="278">
        <v>18000000</v>
      </c>
      <c r="E8" s="278">
        <v>7000000</v>
      </c>
      <c r="F8" s="600">
        <f t="shared" si="0"/>
        <v>25000000</v>
      </c>
      <c r="G8" s="298" t="s">
        <v>186</v>
      </c>
      <c r="H8" s="348">
        <v>21594696</v>
      </c>
      <c r="I8" s="278">
        <v>22285887</v>
      </c>
      <c r="J8" s="615">
        <f t="shared" si="1"/>
        <v>43880583</v>
      </c>
      <c r="K8" s="721"/>
      <c r="L8" s="722"/>
    </row>
    <row r="9" spans="1:12" ht="12.95" customHeight="1" x14ac:dyDescent="0.2">
      <c r="A9" s="727"/>
      <c r="B9" s="297" t="s">
        <v>22</v>
      </c>
      <c r="C9" s="298" t="s">
        <v>388</v>
      </c>
      <c r="D9" s="278"/>
      <c r="E9" s="278">
        <v>145062310</v>
      </c>
      <c r="F9" s="600">
        <f t="shared" si="0"/>
        <v>145062310</v>
      </c>
      <c r="G9" s="298" t="s">
        <v>393</v>
      </c>
      <c r="H9" s="278"/>
      <c r="I9" s="278"/>
      <c r="J9" s="615">
        <f t="shared" si="1"/>
        <v>0</v>
      </c>
      <c r="K9" s="721"/>
      <c r="L9" s="722"/>
    </row>
    <row r="10" spans="1:12" ht="12.75" customHeight="1" x14ac:dyDescent="0.2">
      <c r="A10" s="727"/>
      <c r="B10" s="297" t="s">
        <v>23</v>
      </c>
      <c r="C10" s="298" t="s">
        <v>389</v>
      </c>
      <c r="D10" s="278"/>
      <c r="E10" s="278"/>
      <c r="F10" s="600">
        <f t="shared" si="0"/>
        <v>0</v>
      </c>
      <c r="G10" s="298" t="s">
        <v>231</v>
      </c>
      <c r="H10" s="278"/>
      <c r="I10" s="278">
        <v>217262516</v>
      </c>
      <c r="J10" s="615">
        <f t="shared" si="1"/>
        <v>217262516</v>
      </c>
      <c r="K10" s="721"/>
      <c r="L10" s="722"/>
    </row>
    <row r="11" spans="1:12" ht="12.95" customHeight="1" x14ac:dyDescent="0.2">
      <c r="A11" s="727"/>
      <c r="B11" s="297" t="s">
        <v>24</v>
      </c>
      <c r="C11" s="298" t="s">
        <v>390</v>
      </c>
      <c r="D11" s="279"/>
      <c r="E11" s="279"/>
      <c r="F11" s="600">
        <f t="shared" si="0"/>
        <v>0</v>
      </c>
      <c r="G11" s="378"/>
      <c r="H11" s="278"/>
      <c r="I11" s="278"/>
      <c r="J11" s="615">
        <f t="shared" si="1"/>
        <v>0</v>
      </c>
      <c r="K11" s="721"/>
      <c r="L11" s="722"/>
    </row>
    <row r="12" spans="1:12" ht="12.95" customHeight="1" x14ac:dyDescent="0.2">
      <c r="A12" s="727"/>
      <c r="B12" s="297" t="s">
        <v>25</v>
      </c>
      <c r="C12" s="44"/>
      <c r="D12" s="278"/>
      <c r="E12" s="278"/>
      <c r="F12" s="600">
        <f t="shared" si="0"/>
        <v>0</v>
      </c>
      <c r="G12" s="378"/>
      <c r="H12" s="278"/>
      <c r="I12" s="278"/>
      <c r="J12" s="615">
        <f t="shared" si="1"/>
        <v>0</v>
      </c>
      <c r="K12" s="721"/>
      <c r="L12" s="722"/>
    </row>
    <row r="13" spans="1:12" ht="12.95" customHeight="1" x14ac:dyDescent="0.2">
      <c r="A13" s="727"/>
      <c r="B13" s="297" t="s">
        <v>26</v>
      </c>
      <c r="C13" s="44"/>
      <c r="D13" s="278"/>
      <c r="E13" s="278"/>
      <c r="F13" s="600">
        <f t="shared" si="0"/>
        <v>0</v>
      </c>
      <c r="G13" s="379"/>
      <c r="H13" s="278"/>
      <c r="I13" s="278"/>
      <c r="J13" s="615">
        <f t="shared" si="1"/>
        <v>0</v>
      </c>
      <c r="K13" s="721"/>
      <c r="L13" s="722"/>
    </row>
    <row r="14" spans="1:12" ht="12.95" customHeight="1" x14ac:dyDescent="0.2">
      <c r="A14" s="727"/>
      <c r="B14" s="297" t="s">
        <v>27</v>
      </c>
      <c r="C14" s="376"/>
      <c r="D14" s="279"/>
      <c r="E14" s="279"/>
      <c r="F14" s="600">
        <f t="shared" si="0"/>
        <v>0</v>
      </c>
      <c r="G14" s="378"/>
      <c r="H14" s="278"/>
      <c r="I14" s="278"/>
      <c r="J14" s="615">
        <f t="shared" si="1"/>
        <v>0</v>
      </c>
      <c r="K14" s="721"/>
      <c r="L14" s="722"/>
    </row>
    <row r="15" spans="1:12" x14ac:dyDescent="0.2">
      <c r="A15" s="727"/>
      <c r="B15" s="297" t="s">
        <v>28</v>
      </c>
      <c r="C15" s="44"/>
      <c r="D15" s="279"/>
      <c r="E15" s="279"/>
      <c r="F15" s="600">
        <f t="shared" si="0"/>
        <v>0</v>
      </c>
      <c r="G15" s="378"/>
      <c r="H15" s="278"/>
      <c r="I15" s="278"/>
      <c r="J15" s="615">
        <f t="shared" si="1"/>
        <v>0</v>
      </c>
      <c r="K15" s="721"/>
      <c r="L15" s="722"/>
    </row>
    <row r="16" spans="1:12" ht="12.95" customHeight="1" thickBot="1" x14ac:dyDescent="0.25">
      <c r="A16" s="727"/>
      <c r="B16" s="343" t="s">
        <v>29</v>
      </c>
      <c r="C16" s="377"/>
      <c r="D16" s="345"/>
      <c r="E16" s="345"/>
      <c r="F16" s="600">
        <f t="shared" si="0"/>
        <v>0</v>
      </c>
      <c r="G16" s="344"/>
      <c r="H16" s="616"/>
      <c r="I16" s="616"/>
      <c r="J16" s="617"/>
      <c r="K16" s="721"/>
      <c r="L16" s="722"/>
    </row>
    <row r="17" spans="1:12" ht="15.95" customHeight="1" thickBot="1" x14ac:dyDescent="0.25">
      <c r="A17" s="727"/>
      <c r="B17" s="300" t="s">
        <v>30</v>
      </c>
      <c r="C17" s="117" t="s">
        <v>400</v>
      </c>
      <c r="D17" s="281">
        <f>+D6+D8+D9+D11+D12+D13+D14+D15+D16</f>
        <v>18000000</v>
      </c>
      <c r="E17" s="281">
        <f>+E6+E8+E9+E11+E12+E13+E14+E15+E16</f>
        <v>152062310</v>
      </c>
      <c r="F17" s="281">
        <f>+F6+F8+F9+F11+F12+F13+F14+F15+F16</f>
        <v>170062310</v>
      </c>
      <c r="G17" s="117" t="s">
        <v>401</v>
      </c>
      <c r="H17" s="281">
        <f>+H6+H8+H10+H11+H12+H13+H14+H15+H16</f>
        <v>25994142</v>
      </c>
      <c r="I17" s="281">
        <f>+I6+I8+I10+I11+I12+I13+I14+I15+I16</f>
        <v>368154505</v>
      </c>
      <c r="J17" s="318">
        <f>+J6+J8+J10+J11+J12+J13+J14+J15+J16</f>
        <v>394148647</v>
      </c>
      <c r="K17" s="721"/>
      <c r="L17" s="722"/>
    </row>
    <row r="18" spans="1:12" ht="12.95" customHeight="1" x14ac:dyDescent="0.2">
      <c r="A18" s="727"/>
      <c r="B18" s="295" t="s">
        <v>31</v>
      </c>
      <c r="C18" s="306" t="s">
        <v>247</v>
      </c>
      <c r="D18" s="313">
        <f>+D19+D20+D21+D22+D23</f>
        <v>193060300</v>
      </c>
      <c r="E18" s="313">
        <f>+E19+E20+E21+E22+E23</f>
        <v>26278211</v>
      </c>
      <c r="F18" s="313">
        <f>+F19+F20+F21+F22+F23</f>
        <v>219338511</v>
      </c>
      <c r="G18" s="302" t="s">
        <v>190</v>
      </c>
      <c r="H18" s="618"/>
      <c r="I18" s="618"/>
      <c r="J18" s="619">
        <f t="shared" si="1"/>
        <v>0</v>
      </c>
      <c r="K18" s="721"/>
      <c r="L18" s="722"/>
    </row>
    <row r="19" spans="1:12" ht="12.95" customHeight="1" x14ac:dyDescent="0.2">
      <c r="A19" s="727"/>
      <c r="B19" s="297" t="s">
        <v>32</v>
      </c>
      <c r="C19" s="307" t="s">
        <v>236</v>
      </c>
      <c r="D19" s="74">
        <v>6375995</v>
      </c>
      <c r="E19" s="74">
        <v>26278211</v>
      </c>
      <c r="F19" s="606">
        <f t="shared" ref="F19:F29" si="2">D19+E19</f>
        <v>32654206</v>
      </c>
      <c r="G19" s="302" t="s">
        <v>193</v>
      </c>
      <c r="H19" s="74"/>
      <c r="I19" s="74"/>
      <c r="J19" s="607">
        <f t="shared" si="1"/>
        <v>0</v>
      </c>
      <c r="K19" s="721"/>
      <c r="L19" s="722"/>
    </row>
    <row r="20" spans="1:12" ht="12.95" customHeight="1" x14ac:dyDescent="0.2">
      <c r="A20" s="727"/>
      <c r="B20" s="295" t="s">
        <v>33</v>
      </c>
      <c r="C20" s="307" t="s">
        <v>237</v>
      </c>
      <c r="D20" s="74"/>
      <c r="E20" s="74"/>
      <c r="F20" s="606">
        <f t="shared" si="2"/>
        <v>0</v>
      </c>
      <c r="G20" s="302" t="s">
        <v>155</v>
      </c>
      <c r="H20" s="74"/>
      <c r="I20" s="74"/>
      <c r="J20" s="607">
        <f t="shared" si="1"/>
        <v>0</v>
      </c>
      <c r="K20" s="721"/>
      <c r="L20" s="722"/>
    </row>
    <row r="21" spans="1:12" ht="12.95" customHeight="1" x14ac:dyDescent="0.2">
      <c r="A21" s="727"/>
      <c r="B21" s="297" t="s">
        <v>34</v>
      </c>
      <c r="C21" s="307" t="s">
        <v>238</v>
      </c>
      <c r="D21" s="351">
        <v>186684305</v>
      </c>
      <c r="E21" s="74"/>
      <c r="F21" s="606">
        <f t="shared" si="2"/>
        <v>186684305</v>
      </c>
      <c r="G21" s="302" t="s">
        <v>156</v>
      </c>
      <c r="H21" s="74"/>
      <c r="I21" s="74"/>
      <c r="J21" s="607">
        <f t="shared" si="1"/>
        <v>0</v>
      </c>
      <c r="K21" s="721"/>
      <c r="L21" s="722"/>
    </row>
    <row r="22" spans="1:12" ht="12.95" customHeight="1" x14ac:dyDescent="0.2">
      <c r="A22" s="727"/>
      <c r="B22" s="295" t="s">
        <v>35</v>
      </c>
      <c r="C22" s="307" t="s">
        <v>239</v>
      </c>
      <c r="D22" s="74"/>
      <c r="E22" s="74"/>
      <c r="F22" s="606">
        <f t="shared" si="2"/>
        <v>0</v>
      </c>
      <c r="G22" s="301" t="s">
        <v>235</v>
      </c>
      <c r="H22" s="74"/>
      <c r="I22" s="74"/>
      <c r="J22" s="607">
        <f t="shared" si="1"/>
        <v>0</v>
      </c>
      <c r="K22" s="721"/>
      <c r="L22" s="722"/>
    </row>
    <row r="23" spans="1:12" ht="12.95" customHeight="1" x14ac:dyDescent="0.2">
      <c r="A23" s="727"/>
      <c r="B23" s="297" t="s">
        <v>36</v>
      </c>
      <c r="C23" s="308" t="s">
        <v>240</v>
      </c>
      <c r="D23" s="74"/>
      <c r="E23" s="74"/>
      <c r="F23" s="606">
        <f t="shared" si="2"/>
        <v>0</v>
      </c>
      <c r="G23" s="302" t="s">
        <v>194</v>
      </c>
      <c r="H23" s="74"/>
      <c r="I23" s="74"/>
      <c r="J23" s="607">
        <f t="shared" si="1"/>
        <v>0</v>
      </c>
      <c r="K23" s="721"/>
      <c r="L23" s="722"/>
    </row>
    <row r="24" spans="1:12" ht="12.95" customHeight="1" x14ac:dyDescent="0.2">
      <c r="A24" s="727"/>
      <c r="B24" s="295" t="s">
        <v>37</v>
      </c>
      <c r="C24" s="309" t="s">
        <v>241</v>
      </c>
      <c r="D24" s="303">
        <f>+D25+D26+D27+D28+D29</f>
        <v>0</v>
      </c>
      <c r="E24" s="303">
        <f>+E25+E26+E27+E28+E29</f>
        <v>0</v>
      </c>
      <c r="F24" s="303">
        <f>+F25+F26+F27+F28+F29</f>
        <v>0</v>
      </c>
      <c r="G24" s="310" t="s">
        <v>192</v>
      </c>
      <c r="H24" s="74"/>
      <c r="I24" s="74"/>
      <c r="J24" s="607">
        <f t="shared" si="1"/>
        <v>0</v>
      </c>
      <c r="K24" s="721"/>
      <c r="L24" s="722"/>
    </row>
    <row r="25" spans="1:12" ht="12.95" customHeight="1" x14ac:dyDescent="0.2">
      <c r="A25" s="727"/>
      <c r="B25" s="297" t="s">
        <v>38</v>
      </c>
      <c r="C25" s="308" t="s">
        <v>242</v>
      </c>
      <c r="D25" s="74"/>
      <c r="E25" s="74"/>
      <c r="F25" s="606">
        <f t="shared" si="2"/>
        <v>0</v>
      </c>
      <c r="G25" s="310" t="s">
        <v>394</v>
      </c>
      <c r="H25" s="74"/>
      <c r="I25" s="74"/>
      <c r="J25" s="607">
        <f t="shared" si="1"/>
        <v>0</v>
      </c>
      <c r="K25" s="721"/>
      <c r="L25" s="722"/>
    </row>
    <row r="26" spans="1:12" ht="12.95" customHeight="1" x14ac:dyDescent="0.2">
      <c r="A26" s="727"/>
      <c r="B26" s="295" t="s">
        <v>39</v>
      </c>
      <c r="C26" s="308" t="s">
        <v>243</v>
      </c>
      <c r="D26" s="74"/>
      <c r="E26" s="74"/>
      <c r="F26" s="606">
        <f t="shared" si="2"/>
        <v>0</v>
      </c>
      <c r="G26" s="305"/>
      <c r="H26" s="74"/>
      <c r="I26" s="74"/>
      <c r="J26" s="607">
        <f t="shared" si="1"/>
        <v>0</v>
      </c>
      <c r="K26" s="721"/>
      <c r="L26" s="722"/>
    </row>
    <row r="27" spans="1:12" ht="12.95" customHeight="1" x14ac:dyDescent="0.2">
      <c r="A27" s="727"/>
      <c r="B27" s="297" t="s">
        <v>40</v>
      </c>
      <c r="C27" s="307" t="s">
        <v>244</v>
      </c>
      <c r="D27" s="74"/>
      <c r="E27" s="74"/>
      <c r="F27" s="606">
        <f t="shared" si="2"/>
        <v>0</v>
      </c>
      <c r="G27" s="113"/>
      <c r="H27" s="74"/>
      <c r="I27" s="74"/>
      <c r="J27" s="607">
        <f t="shared" si="1"/>
        <v>0</v>
      </c>
      <c r="K27" s="721"/>
      <c r="L27" s="722"/>
    </row>
    <row r="28" spans="1:12" ht="12.95" customHeight="1" x14ac:dyDescent="0.2">
      <c r="A28" s="727"/>
      <c r="B28" s="295" t="s">
        <v>41</v>
      </c>
      <c r="C28" s="311" t="s">
        <v>245</v>
      </c>
      <c r="D28" s="74"/>
      <c r="E28" s="74"/>
      <c r="F28" s="606">
        <f t="shared" si="2"/>
        <v>0</v>
      </c>
      <c r="G28" s="44"/>
      <c r="H28" s="74"/>
      <c r="I28" s="74"/>
      <c r="J28" s="607">
        <f t="shared" si="1"/>
        <v>0</v>
      </c>
      <c r="K28" s="721"/>
      <c r="L28" s="722"/>
    </row>
    <row r="29" spans="1:12" ht="12.95" customHeight="1" thickBot="1" x14ac:dyDescent="0.25">
      <c r="A29" s="727"/>
      <c r="B29" s="297" t="s">
        <v>42</v>
      </c>
      <c r="C29" s="312" t="s">
        <v>246</v>
      </c>
      <c r="D29" s="74"/>
      <c r="E29" s="74"/>
      <c r="F29" s="606">
        <f t="shared" si="2"/>
        <v>0</v>
      </c>
      <c r="G29" s="113"/>
      <c r="H29" s="74"/>
      <c r="I29" s="74"/>
      <c r="J29" s="607">
        <f t="shared" si="1"/>
        <v>0</v>
      </c>
      <c r="K29" s="721"/>
      <c r="L29" s="722"/>
    </row>
    <row r="30" spans="1:12" ht="21.75" customHeight="1" thickBot="1" x14ac:dyDescent="0.25">
      <c r="A30" s="727"/>
      <c r="B30" s="300" t="s">
        <v>43</v>
      </c>
      <c r="C30" s="117" t="s">
        <v>391</v>
      </c>
      <c r="D30" s="281">
        <f>+D18+D24</f>
        <v>193060300</v>
      </c>
      <c r="E30" s="281">
        <f>+E18+E24</f>
        <v>26278211</v>
      </c>
      <c r="F30" s="281">
        <f>+F18+F24</f>
        <v>219338511</v>
      </c>
      <c r="G30" s="117" t="s">
        <v>395</v>
      </c>
      <c r="H30" s="281">
        <f>SUM(H18:H29)</f>
        <v>0</v>
      </c>
      <c r="I30" s="281">
        <f>SUM(I18:I29)</f>
        <v>0</v>
      </c>
      <c r="J30" s="318">
        <f>SUM(J18:J29)</f>
        <v>0</v>
      </c>
      <c r="K30" s="721"/>
      <c r="L30" s="722"/>
    </row>
    <row r="31" spans="1:12" ht="13.5" thickBot="1" x14ac:dyDescent="0.25">
      <c r="A31" s="727"/>
      <c r="B31" s="300" t="s">
        <v>44</v>
      </c>
      <c r="C31" s="304" t="s">
        <v>396</v>
      </c>
      <c r="D31" s="610">
        <f>+D17+D30</f>
        <v>211060300</v>
      </c>
      <c r="E31" s="610">
        <f>+E17+E30</f>
        <v>178340521</v>
      </c>
      <c r="F31" s="611">
        <f>+F17+F30</f>
        <v>389400821</v>
      </c>
      <c r="G31" s="304" t="s">
        <v>397</v>
      </c>
      <c r="H31" s="610">
        <f>+H17+H30</f>
        <v>25994142</v>
      </c>
      <c r="I31" s="610">
        <f>+I17+I30</f>
        <v>368154505</v>
      </c>
      <c r="J31" s="611">
        <f>+J17+J30</f>
        <v>394148647</v>
      </c>
      <c r="K31" s="721"/>
      <c r="L31" s="722"/>
    </row>
    <row r="32" spans="1:12" ht="13.5" thickBot="1" x14ac:dyDescent="0.25">
      <c r="A32" s="727"/>
      <c r="B32" s="300" t="s">
        <v>45</v>
      </c>
      <c r="C32" s="304" t="s">
        <v>168</v>
      </c>
      <c r="D32" s="610">
        <f>IF(D17-H17&lt;0,H17-D17,"-")</f>
        <v>7994142</v>
      </c>
      <c r="E32" s="610">
        <f>IF(E17-I17&lt;0,I17-E17,"-")</f>
        <v>216092195</v>
      </c>
      <c r="F32" s="611">
        <f>IF(F17-J17&lt;0,J17-F17,"-")</f>
        <v>224086337</v>
      </c>
      <c r="G32" s="304" t="s">
        <v>169</v>
      </c>
      <c r="H32" s="610" t="str">
        <f>IF(D17-H17&gt;0,D17-H17,"-")</f>
        <v>-</v>
      </c>
      <c r="I32" s="610" t="str">
        <f>IF(E17-I17&gt;0,E17-I17,"-")</f>
        <v>-</v>
      </c>
      <c r="J32" s="611" t="str">
        <f>IF(F17-J17&gt;0,F17-J17,"-")</f>
        <v>-</v>
      </c>
      <c r="K32" s="721"/>
      <c r="L32" s="722"/>
    </row>
    <row r="33" spans="1:12" ht="13.5" thickBot="1" x14ac:dyDescent="0.25">
      <c r="A33" s="727"/>
      <c r="B33" s="300" t="s">
        <v>46</v>
      </c>
      <c r="C33" s="304" t="s">
        <v>666</v>
      </c>
      <c r="D33" s="610" t="str">
        <f>IF(D31-H31&lt;0,H31-D31,"-")</f>
        <v>-</v>
      </c>
      <c r="E33" s="610">
        <f>IF(E31-I31&lt;0,I31-E31,"-")</f>
        <v>189813984</v>
      </c>
      <c r="F33" s="610">
        <f>IF(F31-J31&lt;0,J31-F31,"-")</f>
        <v>4747826</v>
      </c>
      <c r="G33" s="304" t="s">
        <v>667</v>
      </c>
      <c r="H33" s="610">
        <f>IF(D31-H31&gt;0,D31-H31,"-")</f>
        <v>185066158</v>
      </c>
      <c r="I33" s="610" t="str">
        <f>IF(E31-I31&gt;0,E31-I31,"-")</f>
        <v>-</v>
      </c>
      <c r="J33" s="612" t="str">
        <f>IF(F31-J31&gt;0,F31-J31,"-")</f>
        <v>-</v>
      </c>
      <c r="K33" s="721"/>
      <c r="L33" s="722"/>
    </row>
  </sheetData>
  <mergeCells count="4">
    <mergeCell ref="K1:K33"/>
    <mergeCell ref="L1:L33"/>
    <mergeCell ref="B3:B4"/>
    <mergeCell ref="A3:A33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67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zoomScale="120" zoomScaleNormal="120" workbookViewId="0">
      <selection activeCell="C4" sqref="C4"/>
    </sheetView>
  </sheetViews>
  <sheetFormatPr defaultRowHeight="15" x14ac:dyDescent="0.25"/>
  <cols>
    <col min="1" max="1" width="5.6640625" style="134" customWidth="1"/>
    <col min="2" max="2" width="35.6640625" style="134" customWidth="1"/>
    <col min="3" max="6" width="14" style="134" customWidth="1"/>
    <col min="7" max="16384" width="9.33203125" style="134"/>
  </cols>
  <sheetData>
    <row r="1" spans="1:7" ht="33" customHeight="1" x14ac:dyDescent="0.25">
      <c r="A1" s="728" t="s">
        <v>569</v>
      </c>
      <c r="B1" s="728"/>
      <c r="C1" s="728"/>
      <c r="D1" s="728"/>
      <c r="E1" s="728"/>
      <c r="F1" s="728"/>
    </row>
    <row r="2" spans="1:7" ht="15.95" customHeight="1" thickBot="1" x14ac:dyDescent="0.3">
      <c r="A2" s="135"/>
      <c r="B2" s="135"/>
      <c r="C2" s="729"/>
      <c r="D2" s="729"/>
      <c r="E2" s="736" t="s">
        <v>566</v>
      </c>
      <c r="F2" s="736"/>
      <c r="G2" s="141"/>
    </row>
    <row r="3" spans="1:7" ht="63" customHeight="1" x14ac:dyDescent="0.25">
      <c r="A3" s="732" t="s">
        <v>17</v>
      </c>
      <c r="B3" s="734" t="s">
        <v>196</v>
      </c>
      <c r="C3" s="734" t="s">
        <v>251</v>
      </c>
      <c r="D3" s="734"/>
      <c r="E3" s="734"/>
      <c r="F3" s="730" t="s">
        <v>505</v>
      </c>
    </row>
    <row r="4" spans="1:7" ht="15.75" thickBot="1" x14ac:dyDescent="0.3">
      <c r="A4" s="733"/>
      <c r="B4" s="735"/>
      <c r="C4" s="428">
        <f>+LEFT(ÖSSZEFÜGGÉSEK!A5,4)+1+1</f>
        <v>2018</v>
      </c>
      <c r="D4" s="428">
        <f>+C4+1</f>
        <v>2019</v>
      </c>
      <c r="E4" s="428">
        <f>+D4+1</f>
        <v>2020</v>
      </c>
      <c r="F4" s="731"/>
    </row>
    <row r="5" spans="1:7" ht="15.75" thickBot="1" x14ac:dyDescent="0.3">
      <c r="A5" s="138"/>
      <c r="B5" s="139" t="s">
        <v>496</v>
      </c>
      <c r="C5" s="139" t="s">
        <v>497</v>
      </c>
      <c r="D5" s="139" t="s">
        <v>498</v>
      </c>
      <c r="E5" s="139" t="s">
        <v>500</v>
      </c>
      <c r="F5" s="140" t="s">
        <v>499</v>
      </c>
    </row>
    <row r="6" spans="1:7" x14ac:dyDescent="0.25">
      <c r="A6" s="137" t="s">
        <v>19</v>
      </c>
      <c r="B6" s="159"/>
      <c r="C6" s="160">
        <v>0</v>
      </c>
      <c r="D6" s="160">
        <v>0</v>
      </c>
      <c r="E6" s="160">
        <v>0</v>
      </c>
      <c r="F6" s="144">
        <f>SUM(C6:E6)</f>
        <v>0</v>
      </c>
    </row>
    <row r="7" spans="1:7" x14ac:dyDescent="0.25">
      <c r="A7" s="136" t="s">
        <v>20</v>
      </c>
      <c r="B7" s="161"/>
      <c r="C7" s="162">
        <v>0</v>
      </c>
      <c r="D7" s="162">
        <v>0</v>
      </c>
      <c r="E7" s="162">
        <v>0</v>
      </c>
      <c r="F7" s="145">
        <f>SUM(C7:E7)</f>
        <v>0</v>
      </c>
    </row>
    <row r="8" spans="1:7" x14ac:dyDescent="0.25">
      <c r="A8" s="136" t="s">
        <v>21</v>
      </c>
      <c r="B8" s="161"/>
      <c r="C8" s="162">
        <v>0</v>
      </c>
      <c r="D8" s="162">
        <v>0</v>
      </c>
      <c r="E8" s="162">
        <v>0</v>
      </c>
      <c r="F8" s="145">
        <f>SUM(C8:E8)</f>
        <v>0</v>
      </c>
    </row>
    <row r="9" spans="1:7" x14ac:dyDescent="0.25">
      <c r="A9" s="136" t="s">
        <v>22</v>
      </c>
      <c r="B9" s="161"/>
      <c r="C9" s="162">
        <v>0</v>
      </c>
      <c r="D9" s="162">
        <v>0</v>
      </c>
      <c r="E9" s="162">
        <v>0</v>
      </c>
      <c r="F9" s="145">
        <f>SUM(C9:E9)</f>
        <v>0</v>
      </c>
    </row>
    <row r="10" spans="1:7" ht="15.75" thickBot="1" x14ac:dyDescent="0.3">
      <c r="A10" s="142" t="s">
        <v>23</v>
      </c>
      <c r="B10" s="163"/>
      <c r="C10" s="164">
        <v>0</v>
      </c>
      <c r="D10" s="164">
        <v>0</v>
      </c>
      <c r="E10" s="164">
        <v>0</v>
      </c>
      <c r="F10" s="145">
        <f>SUM(C10:E10)</f>
        <v>0</v>
      </c>
    </row>
    <row r="11" spans="1:7" s="413" customFormat="1" thickBot="1" x14ac:dyDescent="0.25">
      <c r="A11" s="410" t="s">
        <v>24</v>
      </c>
      <c r="B11" s="143" t="s">
        <v>197</v>
      </c>
      <c r="C11" s="411">
        <f>SUM(C6:C10)</f>
        <v>0</v>
      </c>
      <c r="D11" s="411">
        <f>SUM(D6:D10)</f>
        <v>0</v>
      </c>
      <c r="E11" s="411">
        <f>SUM(E6:E10)</f>
        <v>0</v>
      </c>
      <c r="F11" s="412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...../2017. (....)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zoomScale="120" zoomScaleNormal="120" workbookViewId="0">
      <selection activeCell="C3" sqref="C3"/>
    </sheetView>
  </sheetViews>
  <sheetFormatPr defaultRowHeight="15" x14ac:dyDescent="0.25"/>
  <cols>
    <col min="1" max="1" width="5.6640625" style="134" customWidth="1"/>
    <col min="2" max="2" width="68.6640625" style="134" customWidth="1"/>
    <col min="3" max="3" width="19.5" style="134" customWidth="1"/>
    <col min="4" max="16384" width="9.33203125" style="134"/>
  </cols>
  <sheetData>
    <row r="1" spans="1:4" ht="33" customHeight="1" x14ac:dyDescent="0.25">
      <c r="A1" s="728" t="s">
        <v>570</v>
      </c>
      <c r="B1" s="728"/>
      <c r="C1" s="728"/>
    </row>
    <row r="2" spans="1:4" ht="15.95" customHeight="1" thickBot="1" x14ac:dyDescent="0.3">
      <c r="A2" s="135"/>
      <c r="B2" s="135"/>
      <c r="C2" s="146" t="s">
        <v>566</v>
      </c>
      <c r="D2" s="141"/>
    </row>
    <row r="3" spans="1:4" ht="26.25" customHeight="1" thickBot="1" x14ac:dyDescent="0.3">
      <c r="A3" s="165" t="s">
        <v>17</v>
      </c>
      <c r="B3" s="166" t="s">
        <v>195</v>
      </c>
      <c r="C3" s="167" t="s">
        <v>673</v>
      </c>
    </row>
    <row r="4" spans="1:4" ht="15.75" thickBot="1" x14ac:dyDescent="0.3">
      <c r="A4" s="168"/>
      <c r="B4" s="459" t="s">
        <v>496</v>
      </c>
      <c r="C4" s="460" t="s">
        <v>497</v>
      </c>
    </row>
    <row r="5" spans="1:4" x14ac:dyDescent="0.25">
      <c r="A5" s="169" t="s">
        <v>19</v>
      </c>
      <c r="B5" s="317" t="s">
        <v>506</v>
      </c>
      <c r="C5" s="314">
        <v>44300000</v>
      </c>
    </row>
    <row r="6" spans="1:4" ht="24.75" x14ac:dyDescent="0.25">
      <c r="A6" s="170" t="s">
        <v>20</v>
      </c>
      <c r="B6" s="337" t="s">
        <v>248</v>
      </c>
      <c r="C6" s="315">
        <v>0</v>
      </c>
    </row>
    <row r="7" spans="1:4" x14ac:dyDescent="0.25">
      <c r="A7" s="170" t="s">
        <v>21</v>
      </c>
      <c r="B7" s="338" t="s">
        <v>507</v>
      </c>
      <c r="C7" s="315">
        <v>0</v>
      </c>
    </row>
    <row r="8" spans="1:4" ht="24.75" x14ac:dyDescent="0.25">
      <c r="A8" s="170" t="s">
        <v>22</v>
      </c>
      <c r="B8" s="338" t="s">
        <v>250</v>
      </c>
      <c r="C8" s="315">
        <v>0</v>
      </c>
    </row>
    <row r="9" spans="1:4" x14ac:dyDescent="0.25">
      <c r="A9" s="171" t="s">
        <v>23</v>
      </c>
      <c r="B9" s="338" t="s">
        <v>249</v>
      </c>
      <c r="C9" s="316">
        <v>500000</v>
      </c>
    </row>
    <row r="10" spans="1:4" ht="15.75" thickBot="1" x14ac:dyDescent="0.3">
      <c r="A10" s="170" t="s">
        <v>24</v>
      </c>
      <c r="B10" s="339" t="s">
        <v>508</v>
      </c>
      <c r="C10" s="315">
        <v>0</v>
      </c>
    </row>
    <row r="11" spans="1:4" ht="15.75" thickBot="1" x14ac:dyDescent="0.3">
      <c r="A11" s="737" t="s">
        <v>198</v>
      </c>
      <c r="B11" s="738"/>
      <c r="C11" s="172">
        <f>SUM(C5:C10)</f>
        <v>44800000</v>
      </c>
    </row>
    <row r="12" spans="1:4" ht="23.25" customHeight="1" x14ac:dyDescent="0.25">
      <c r="A12" s="739" t="s">
        <v>226</v>
      </c>
      <c r="B12" s="739"/>
      <c r="C12" s="739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...../2017.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38</vt:i4>
      </vt:variant>
      <vt:variant>
        <vt:lpstr>Névvel ellátott tartományok</vt:lpstr>
      </vt:variant>
      <vt:variant>
        <vt:i4>22</vt:i4>
      </vt:variant>
    </vt:vector>
  </HeadingPairs>
  <TitlesOfParts>
    <vt:vector size="60" baseType="lpstr">
      <vt:lpstr>ÖSSZEFÜGGÉSEK</vt:lpstr>
      <vt:lpstr>1.1.sz.mell.</vt:lpstr>
      <vt:lpstr>1.2.sz.mell.</vt:lpstr>
      <vt:lpstr>1.3.sz.mell.</vt:lpstr>
      <vt:lpstr>1.4.sz.mell.</vt:lpstr>
      <vt:lpstr>2.1.sz.mell</vt:lpstr>
      <vt:lpstr>2.2.sz.mell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</vt:lpstr>
      <vt:lpstr>9.1.2. sz. mell</vt:lpstr>
      <vt:lpstr>9.1.3. sz. mell</vt:lpstr>
      <vt:lpstr>9.2. sz. mell</vt:lpstr>
      <vt:lpstr>9.2.1. sz. mell</vt:lpstr>
      <vt:lpstr>9.2.2. sz.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11.sz.mell.</vt:lpstr>
      <vt:lpstr>12.sz.mell.</vt:lpstr>
      <vt:lpstr>13.sz.mell.</vt:lpstr>
      <vt:lpstr>1. sz tájékoztató t.</vt:lpstr>
      <vt:lpstr>2. sz tájékoztató t</vt:lpstr>
      <vt:lpstr>3. sz tájékoztató t.</vt:lpstr>
      <vt:lpstr>4.1.sz tájékoztató t.</vt:lpstr>
      <vt:lpstr>4.2.sz tájékoztató t. AO</vt:lpstr>
      <vt:lpstr>4.3.sz tájékoztató PH</vt:lpstr>
      <vt:lpstr>5.sz tájékoztató t.</vt:lpstr>
      <vt:lpstr>6.sz tájékoztató t.</vt:lpstr>
      <vt:lpstr>7. sz tájékoztató t.</vt:lpstr>
      <vt:lpstr>'1.1.sz.mell.'!Nyomtatási_cím</vt:lpstr>
      <vt:lpstr>'1.2.sz.mell.'!Nyomtatási_cím</vt:lpstr>
      <vt:lpstr>'1.3.sz.mell.'!Nyomtatási_cím</vt:lpstr>
      <vt:lpstr>'1.4.sz.mell.'!Nyomtatási_cím</vt:lpstr>
      <vt:lpstr>'9.1. sz. mell'!Nyomtatási_cím</vt:lpstr>
      <vt:lpstr>'9.1.1. sz. mell'!Nyomtatási_cím</vt:lpstr>
      <vt:lpstr>'9.1.2. sz. mell'!Nyomtatási_cím</vt:lpstr>
      <vt:lpstr>'9.1.3. sz. mell'!Nyomtatási_cím</vt:lpstr>
      <vt:lpstr>'9.2. sz. mell'!Nyomtatási_cím</vt:lpstr>
      <vt:lpstr>'9.2.1. sz. mell'!Nyomtatási_cím</vt:lpstr>
      <vt:lpstr>'9.2.2. sz.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Jani</cp:lastModifiedBy>
  <cp:lastPrinted>2017-07-27T07:23:50Z</cp:lastPrinted>
  <dcterms:created xsi:type="dcterms:W3CDTF">1999-10-30T10:30:45Z</dcterms:created>
  <dcterms:modified xsi:type="dcterms:W3CDTF">2017-07-27T07:27:32Z</dcterms:modified>
</cp:coreProperties>
</file>