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5480" windowHeight="8100"/>
  </bookViews>
  <sheets>
    <sheet name="1.info tábla" sheetId="1" r:id="rId1"/>
    <sheet name="2.info tábla" sheetId="2" r:id="rId2"/>
  </sheets>
  <externalReferences>
    <externalReference r:id="rId3"/>
  </externalReferences>
  <definedNames>
    <definedName name="_xlnm.Print_Titles" localSheetId="0">'1.info tábla'!$A:$A,'1.info tábla'!$4:$5</definedName>
    <definedName name="_xlnm.Print_Area" localSheetId="0">'1.info tábla'!$A$1:$DF$54</definedName>
  </definedNames>
  <calcPr calcId="145621" fullCalcOnLoad="1"/>
</workbook>
</file>

<file path=xl/calcChain.xml><?xml version="1.0" encoding="utf-8"?>
<calcChain xmlns="http://schemas.openxmlformats.org/spreadsheetml/2006/main">
  <c r="C6" i="1" l="1"/>
  <c r="D6" i="1" s="1"/>
  <c r="G6" i="1"/>
  <c r="H6" i="1" s="1"/>
  <c r="I6" i="1" s="1"/>
  <c r="L6" i="1"/>
  <c r="M6" i="1"/>
  <c r="O6" i="1"/>
  <c r="P6" i="1"/>
  <c r="Q6" i="1" s="1"/>
  <c r="S6" i="1"/>
  <c r="T6" i="1" s="1"/>
  <c r="U6" i="1" s="1"/>
  <c r="X6" i="1"/>
  <c r="Y6" i="1"/>
  <c r="AA6" i="1"/>
  <c r="AB6" i="1"/>
  <c r="AC6" i="1" s="1"/>
  <c r="AD6" i="1"/>
  <c r="AT6" i="1" s="1"/>
  <c r="AJ6" i="1"/>
  <c r="AK6" i="1" s="1"/>
  <c r="AQ6" i="1"/>
  <c r="BF6" i="1"/>
  <c r="BH6" i="1"/>
  <c r="BI6" i="1" s="1"/>
  <c r="BL6" i="1"/>
  <c r="BM6" i="1" s="1"/>
  <c r="BP6" i="1"/>
  <c r="BQ6" i="1" s="1"/>
  <c r="BT6" i="1"/>
  <c r="BU6" i="1" s="1"/>
  <c r="BV6" i="1"/>
  <c r="BW6" i="1"/>
  <c r="BX6" i="1"/>
  <c r="BY6" i="1" s="1"/>
  <c r="CB6" i="1"/>
  <c r="CC6" i="1" s="1"/>
  <c r="CF6" i="1"/>
  <c r="CG6" i="1" s="1"/>
  <c r="CJ6" i="1"/>
  <c r="CK6" i="1" s="1"/>
  <c r="CN6" i="1"/>
  <c r="CO6" i="1" s="1"/>
  <c r="CP6" i="1"/>
  <c r="CQ6" i="1"/>
  <c r="CR6" i="1"/>
  <c r="CS6" i="1" s="1"/>
  <c r="CV6" i="1"/>
  <c r="CW6" i="1" s="1"/>
  <c r="CX6" i="1"/>
  <c r="AL6" i="1" s="1"/>
  <c r="AP6" i="1" s="1"/>
  <c r="CY6" i="1"/>
  <c r="DE6" i="1"/>
  <c r="AE7" i="1"/>
  <c r="AF7" i="1"/>
  <c r="AQ7" i="1"/>
  <c r="AR7" i="1"/>
  <c r="AU7" i="1"/>
  <c r="AV7" i="1"/>
  <c r="BW7" i="1"/>
  <c r="BX7" i="1"/>
  <c r="CQ7" i="1"/>
  <c r="CR7" i="1"/>
  <c r="CY7" i="1"/>
  <c r="CZ7" i="1"/>
  <c r="AE8" i="1"/>
  <c r="AF8" i="1"/>
  <c r="AV8" i="1" s="1"/>
  <c r="AN8" i="1"/>
  <c r="AN6" i="1" s="1"/>
  <c r="AO6" i="1" s="1"/>
  <c r="AQ8" i="1"/>
  <c r="AR8" i="1"/>
  <c r="AU8" i="1"/>
  <c r="AZ8" i="1"/>
  <c r="AZ6" i="1" s="1"/>
  <c r="BD8" i="1"/>
  <c r="BD6" i="1" s="1"/>
  <c r="BE6" i="1" s="1"/>
  <c r="BW8" i="1"/>
  <c r="BX8" i="1"/>
  <c r="CQ8" i="1"/>
  <c r="CR8" i="1"/>
  <c r="CY8" i="1"/>
  <c r="AE9" i="1"/>
  <c r="AF9" i="1"/>
  <c r="AQ9" i="1"/>
  <c r="AR9" i="1"/>
  <c r="AU9" i="1"/>
  <c r="AV9" i="1"/>
  <c r="BW9" i="1"/>
  <c r="BX9" i="1"/>
  <c r="CQ9" i="1"/>
  <c r="CR9" i="1"/>
  <c r="CY9" i="1"/>
  <c r="CZ9" i="1"/>
  <c r="AE10" i="1"/>
  <c r="AF10" i="1"/>
  <c r="AQ10" i="1"/>
  <c r="AR10" i="1"/>
  <c r="AU10" i="1"/>
  <c r="AV10" i="1"/>
  <c r="BW10" i="1"/>
  <c r="BX10" i="1"/>
  <c r="CQ10" i="1"/>
  <c r="CR10" i="1"/>
  <c r="CY10" i="1"/>
  <c r="CZ10" i="1"/>
  <c r="AE11" i="1"/>
  <c r="AF11" i="1"/>
  <c r="AQ11" i="1"/>
  <c r="AR11" i="1"/>
  <c r="AU11" i="1"/>
  <c r="AV11" i="1"/>
  <c r="BW11" i="1"/>
  <c r="BX11" i="1"/>
  <c r="CQ11" i="1"/>
  <c r="CR11" i="1"/>
  <c r="CY11" i="1"/>
  <c r="CZ11" i="1"/>
  <c r="D12" i="1"/>
  <c r="E12" i="1" s="1"/>
  <c r="G12" i="1"/>
  <c r="H12" i="1" s="1"/>
  <c r="I12" i="1" s="1"/>
  <c r="L12" i="1"/>
  <c r="M12" i="1"/>
  <c r="T12" i="1"/>
  <c r="U12" i="1"/>
  <c r="X12" i="1"/>
  <c r="Y12" i="1"/>
  <c r="AB12" i="1"/>
  <c r="AC12" i="1"/>
  <c r="AD12" i="1"/>
  <c r="AE12" i="1"/>
  <c r="AU12" i="1" s="1"/>
  <c r="AJ12" i="1"/>
  <c r="AK12" i="1"/>
  <c r="AN12" i="1"/>
  <c r="AO12" i="1" s="1"/>
  <c r="AQ12" i="1"/>
  <c r="AR12" i="1"/>
  <c r="AS12" i="1" s="1"/>
  <c r="AZ12" i="1"/>
  <c r="BA12" i="1" s="1"/>
  <c r="BL12" i="1"/>
  <c r="BM12" i="1" s="1"/>
  <c r="BP12" i="1"/>
  <c r="BQ12" i="1" s="1"/>
  <c r="BT12" i="1"/>
  <c r="BU12" i="1" s="1"/>
  <c r="BV12" i="1"/>
  <c r="BW12" i="1"/>
  <c r="BX12" i="1"/>
  <c r="BY12" i="1" s="1"/>
  <c r="CB12" i="1"/>
  <c r="CC12" i="1" s="1"/>
  <c r="CF12" i="1"/>
  <c r="CG12" i="1" s="1"/>
  <c r="CJ12" i="1"/>
  <c r="CK12" i="1" s="1"/>
  <c r="CN12" i="1"/>
  <c r="CO12" i="1" s="1"/>
  <c r="CP12" i="1"/>
  <c r="CQ12" i="1"/>
  <c r="CR12" i="1"/>
  <c r="CS12" i="1" s="1"/>
  <c r="CV12" i="1"/>
  <c r="CW12" i="1" s="1"/>
  <c r="CX12" i="1"/>
  <c r="AL12" i="1" s="1"/>
  <c r="AP12" i="1" s="1"/>
  <c r="AT12" i="1" s="1"/>
  <c r="CY12" i="1"/>
  <c r="DE12" i="1"/>
  <c r="AE13" i="1"/>
  <c r="AF13" i="1"/>
  <c r="AQ13" i="1"/>
  <c r="AR13" i="1"/>
  <c r="AU13" i="1"/>
  <c r="AV13" i="1"/>
  <c r="BW13" i="1"/>
  <c r="BX13" i="1"/>
  <c r="CQ13" i="1"/>
  <c r="CR13" i="1"/>
  <c r="CY13" i="1"/>
  <c r="CZ13" i="1"/>
  <c r="AE14" i="1"/>
  <c r="AF14" i="1"/>
  <c r="AQ14" i="1"/>
  <c r="AR14" i="1"/>
  <c r="AU14" i="1"/>
  <c r="AV14" i="1"/>
  <c r="BW14" i="1"/>
  <c r="BX14" i="1"/>
  <c r="CQ14" i="1"/>
  <c r="CR14" i="1"/>
  <c r="CY14" i="1"/>
  <c r="CZ14" i="1"/>
  <c r="AE15" i="1"/>
  <c r="AF15" i="1"/>
  <c r="AQ15" i="1"/>
  <c r="AR15" i="1"/>
  <c r="AU15" i="1"/>
  <c r="AV15" i="1"/>
  <c r="BW15" i="1"/>
  <c r="BX15" i="1"/>
  <c r="CQ15" i="1"/>
  <c r="CR15" i="1"/>
  <c r="CY15" i="1"/>
  <c r="CZ15" i="1"/>
  <c r="AE16" i="1"/>
  <c r="AF16" i="1"/>
  <c r="AQ16" i="1"/>
  <c r="AR16" i="1"/>
  <c r="AU16" i="1"/>
  <c r="AV16" i="1"/>
  <c r="AZ16" i="1"/>
  <c r="BD16" i="1"/>
  <c r="BH16" i="1"/>
  <c r="BW16" i="1"/>
  <c r="BX16" i="1"/>
  <c r="CQ16" i="1"/>
  <c r="CR16" i="1"/>
  <c r="CY16" i="1"/>
  <c r="AE17" i="1"/>
  <c r="AF17" i="1"/>
  <c r="AQ17" i="1"/>
  <c r="AR17" i="1"/>
  <c r="AU17" i="1"/>
  <c r="AV17" i="1"/>
  <c r="BH17" i="1"/>
  <c r="BW17" i="1"/>
  <c r="BX17" i="1"/>
  <c r="CQ17" i="1"/>
  <c r="CR17" i="1"/>
  <c r="CY17" i="1"/>
  <c r="CZ17" i="1"/>
  <c r="P18" i="1"/>
  <c r="P12" i="1" s="1"/>
  <c r="Q12" i="1" s="1"/>
  <c r="AE18" i="1"/>
  <c r="AF18" i="1"/>
  <c r="AQ18" i="1"/>
  <c r="AR18" i="1"/>
  <c r="AU18" i="1"/>
  <c r="AV18" i="1"/>
  <c r="BH18" i="1"/>
  <c r="BW18" i="1"/>
  <c r="BX18" i="1"/>
  <c r="CQ18" i="1"/>
  <c r="CR18" i="1"/>
  <c r="CY18" i="1"/>
  <c r="CZ18" i="1"/>
  <c r="AE19" i="1"/>
  <c r="AF19" i="1"/>
  <c r="AQ19" i="1"/>
  <c r="AR19" i="1"/>
  <c r="AU19" i="1"/>
  <c r="AV19" i="1"/>
  <c r="BW19" i="1"/>
  <c r="BX19" i="1"/>
  <c r="CQ19" i="1"/>
  <c r="CR19" i="1"/>
  <c r="CY19" i="1"/>
  <c r="CZ19" i="1"/>
  <c r="D20" i="1"/>
  <c r="E20" i="1"/>
  <c r="H20" i="1"/>
  <c r="I20" i="1"/>
  <c r="P20" i="1"/>
  <c r="Q20" i="1"/>
  <c r="T20" i="1"/>
  <c r="U20" i="1"/>
  <c r="X20" i="1"/>
  <c r="Y20" i="1"/>
  <c r="Y26" i="1" s="1"/>
  <c r="AB20" i="1"/>
  <c r="AC20" i="1"/>
  <c r="AD20" i="1"/>
  <c r="AE20" i="1"/>
  <c r="AU20" i="1" s="1"/>
  <c r="AJ20" i="1"/>
  <c r="AK20" i="1"/>
  <c r="AN20" i="1"/>
  <c r="AO20" i="1" s="1"/>
  <c r="AQ20" i="1"/>
  <c r="AR20" i="1"/>
  <c r="AS20" i="1" s="1"/>
  <c r="AZ20" i="1"/>
  <c r="BA20" i="1" s="1"/>
  <c r="BD20" i="1"/>
  <c r="BE20" i="1" s="1"/>
  <c r="BH20" i="1"/>
  <c r="BI20" i="1" s="1"/>
  <c r="BL20" i="1"/>
  <c r="BM20" i="1" s="1"/>
  <c r="BP20" i="1"/>
  <c r="BQ20" i="1" s="1"/>
  <c r="BT20" i="1"/>
  <c r="BU20" i="1" s="1"/>
  <c r="BV20" i="1"/>
  <c r="BW20" i="1"/>
  <c r="CB20" i="1"/>
  <c r="CC20" i="1" s="1"/>
  <c r="CF20" i="1"/>
  <c r="CG20" i="1" s="1"/>
  <c r="CJ20" i="1"/>
  <c r="CK20" i="1" s="1"/>
  <c r="CN20" i="1"/>
  <c r="CO20" i="1" s="1"/>
  <c r="CP20" i="1"/>
  <c r="CQ20" i="1"/>
  <c r="CR20" i="1"/>
  <c r="CS20" i="1" s="1"/>
  <c r="CV20" i="1"/>
  <c r="CW20" i="1" s="1"/>
  <c r="CX20" i="1"/>
  <c r="AL20" i="1" s="1"/>
  <c r="AP20" i="1" s="1"/>
  <c r="CY20" i="1"/>
  <c r="DE20" i="1"/>
  <c r="AE21" i="1"/>
  <c r="AF21" i="1"/>
  <c r="AV21" i="1" s="1"/>
  <c r="AN21" i="1"/>
  <c r="AQ21" i="1"/>
  <c r="AR21" i="1"/>
  <c r="AU21" i="1"/>
  <c r="BW21" i="1"/>
  <c r="BX21" i="1"/>
  <c r="CQ21" i="1"/>
  <c r="CR21" i="1"/>
  <c r="CY21" i="1"/>
  <c r="CZ21" i="1"/>
  <c r="L22" i="1"/>
  <c r="L20" i="1" s="1"/>
  <c r="AF20" i="1" s="1"/>
  <c r="AG20" i="1" s="1"/>
  <c r="AE22" i="1"/>
  <c r="AF22" i="1"/>
  <c r="AQ22" i="1"/>
  <c r="AR22" i="1"/>
  <c r="AU22" i="1"/>
  <c r="AV22" i="1"/>
  <c r="BW22" i="1"/>
  <c r="BX22" i="1"/>
  <c r="CZ22" i="1" s="1"/>
  <c r="CB22" i="1"/>
  <c r="CQ22" i="1"/>
  <c r="CR22" i="1"/>
  <c r="CY22" i="1"/>
  <c r="AE23" i="1"/>
  <c r="AF23" i="1"/>
  <c r="AQ23" i="1"/>
  <c r="AR23" i="1"/>
  <c r="AU23" i="1"/>
  <c r="AV23" i="1"/>
  <c r="BW23" i="1"/>
  <c r="BX23" i="1"/>
  <c r="CQ23" i="1"/>
  <c r="CR23" i="1"/>
  <c r="CY23" i="1"/>
  <c r="CZ23" i="1"/>
  <c r="AE24" i="1"/>
  <c r="AF24" i="1"/>
  <c r="AQ24" i="1"/>
  <c r="AR24" i="1"/>
  <c r="AU24" i="1"/>
  <c r="AV24" i="1"/>
  <c r="BW24" i="1"/>
  <c r="BX24" i="1"/>
  <c r="CQ24" i="1"/>
  <c r="CR24" i="1"/>
  <c r="CY24" i="1"/>
  <c r="CZ24" i="1"/>
  <c r="AE25" i="1"/>
  <c r="AF25" i="1"/>
  <c r="AQ25" i="1"/>
  <c r="AR25" i="1"/>
  <c r="AU25" i="1"/>
  <c r="AV25" i="1"/>
  <c r="BW25" i="1"/>
  <c r="BX25" i="1"/>
  <c r="CQ25" i="1"/>
  <c r="CR25" i="1"/>
  <c r="CY25" i="1"/>
  <c r="CZ25" i="1"/>
  <c r="B26" i="1"/>
  <c r="C26" i="1"/>
  <c r="D26" i="1"/>
  <c r="F26" i="1"/>
  <c r="G26" i="1"/>
  <c r="H26" i="1"/>
  <c r="J26" i="1"/>
  <c r="K26" i="1"/>
  <c r="N26" i="1"/>
  <c r="O26" i="1"/>
  <c r="P26" i="1"/>
  <c r="R26" i="1"/>
  <c r="S26" i="1"/>
  <c r="T26" i="1"/>
  <c r="V26" i="1"/>
  <c r="W26" i="1"/>
  <c r="X26" i="1"/>
  <c r="Z26" i="1"/>
  <c r="AA26" i="1"/>
  <c r="AB26" i="1"/>
  <c r="AD26" i="1"/>
  <c r="AH26" i="1"/>
  <c r="AI26" i="1"/>
  <c r="AJ26" i="1"/>
  <c r="AK26" i="1"/>
  <c r="AL26" i="1"/>
  <c r="AM26" i="1"/>
  <c r="AN26" i="1"/>
  <c r="AO26" i="1"/>
  <c r="AQ26" i="1"/>
  <c r="AX26" i="1"/>
  <c r="AY26" i="1"/>
  <c r="AZ26" i="1"/>
  <c r="BB26" i="1"/>
  <c r="BC26" i="1"/>
  <c r="BF26" i="1"/>
  <c r="BG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DB26" i="1"/>
  <c r="DC26" i="1"/>
  <c r="DD26" i="1"/>
  <c r="DE26" i="1"/>
  <c r="D27" i="1"/>
  <c r="E27" i="1" s="1"/>
  <c r="H27" i="1"/>
  <c r="I27" i="1" s="1"/>
  <c r="L27" i="1"/>
  <c r="M27" i="1" s="1"/>
  <c r="P27" i="1"/>
  <c r="Q27" i="1" s="1"/>
  <c r="T27" i="1"/>
  <c r="U27" i="1" s="1"/>
  <c r="X27" i="1"/>
  <c r="Y27" i="1" s="1"/>
  <c r="Y33" i="1" s="1"/>
  <c r="AB27" i="1"/>
  <c r="AC27" i="1" s="1"/>
  <c r="AD27" i="1"/>
  <c r="AE27" i="1"/>
  <c r="AF27" i="1"/>
  <c r="AG27" i="1" s="1"/>
  <c r="AJ27" i="1"/>
  <c r="AK27" i="1" s="1"/>
  <c r="AK33" i="1" s="1"/>
  <c r="AK53" i="1" s="1"/>
  <c r="AK54" i="1" s="1"/>
  <c r="AQ27" i="1"/>
  <c r="AU27" i="1"/>
  <c r="BH27" i="1"/>
  <c r="BI27" i="1"/>
  <c r="BL27" i="1"/>
  <c r="BM27" i="1"/>
  <c r="BP27" i="1"/>
  <c r="BQ27" i="1"/>
  <c r="BT27" i="1"/>
  <c r="BU27" i="1"/>
  <c r="BV27" i="1"/>
  <c r="BW27" i="1"/>
  <c r="CY27" i="1" s="1"/>
  <c r="BX27" i="1"/>
  <c r="BY27" i="1"/>
  <c r="CB27" i="1"/>
  <c r="CC27" i="1"/>
  <c r="CF27" i="1"/>
  <c r="CG27" i="1"/>
  <c r="CJ27" i="1"/>
  <c r="CK27" i="1"/>
  <c r="CN27" i="1"/>
  <c r="CO27" i="1"/>
  <c r="CP27" i="1"/>
  <c r="CQ27" i="1"/>
  <c r="CR27" i="1"/>
  <c r="CS27" i="1"/>
  <c r="CU27" i="1"/>
  <c r="CV27" i="1"/>
  <c r="CW27" i="1" s="1"/>
  <c r="CW33" i="1" s="1"/>
  <c r="CX27" i="1"/>
  <c r="AL27" i="1" s="1"/>
  <c r="DE27" i="1"/>
  <c r="AE28" i="1"/>
  <c r="AF28" i="1"/>
  <c r="AV28" i="1" s="1"/>
  <c r="AN28" i="1"/>
  <c r="AN27" i="1" s="1"/>
  <c r="AQ28" i="1"/>
  <c r="AR28" i="1"/>
  <c r="AU28" i="1"/>
  <c r="AZ28" i="1"/>
  <c r="AZ27" i="1" s="1"/>
  <c r="BD28" i="1"/>
  <c r="BD27" i="1" s="1"/>
  <c r="BW28" i="1"/>
  <c r="BX28" i="1"/>
  <c r="CQ28" i="1"/>
  <c r="CR28" i="1"/>
  <c r="CY28" i="1"/>
  <c r="AE29" i="1"/>
  <c r="AF29" i="1"/>
  <c r="AQ29" i="1"/>
  <c r="AR29" i="1"/>
  <c r="AU29" i="1"/>
  <c r="AV29" i="1"/>
  <c r="BW29" i="1"/>
  <c r="BX29" i="1"/>
  <c r="CQ29" i="1"/>
  <c r="CR29" i="1"/>
  <c r="CY29" i="1"/>
  <c r="CZ29" i="1"/>
  <c r="AE30" i="1"/>
  <c r="AF30" i="1"/>
  <c r="AQ30" i="1"/>
  <c r="AR30" i="1"/>
  <c r="AU30" i="1"/>
  <c r="AV30" i="1"/>
  <c r="BW30" i="1"/>
  <c r="BX30" i="1"/>
  <c r="CQ30" i="1"/>
  <c r="CR30" i="1"/>
  <c r="CY30" i="1"/>
  <c r="CZ30" i="1"/>
  <c r="AE31" i="1"/>
  <c r="AF31" i="1"/>
  <c r="AQ31" i="1"/>
  <c r="AR31" i="1"/>
  <c r="AU31" i="1"/>
  <c r="AV31" i="1"/>
  <c r="BW31" i="1"/>
  <c r="BX31" i="1"/>
  <c r="CQ31" i="1"/>
  <c r="CR31" i="1"/>
  <c r="CY31" i="1"/>
  <c r="CZ31" i="1"/>
  <c r="AE32" i="1"/>
  <c r="AF32" i="1"/>
  <c r="AQ32" i="1"/>
  <c r="AR32" i="1"/>
  <c r="AU32" i="1"/>
  <c r="AV32" i="1"/>
  <c r="BW32" i="1"/>
  <c r="BX32" i="1"/>
  <c r="CQ32" i="1"/>
  <c r="CR32" i="1"/>
  <c r="CY32" i="1"/>
  <c r="CZ32" i="1"/>
  <c r="B33" i="1"/>
  <c r="C33" i="1"/>
  <c r="D33" i="1"/>
  <c r="F33" i="1"/>
  <c r="G33" i="1"/>
  <c r="H33" i="1"/>
  <c r="J33" i="1"/>
  <c r="K33" i="1"/>
  <c r="N33" i="1"/>
  <c r="O33" i="1"/>
  <c r="P33" i="1"/>
  <c r="R33" i="1"/>
  <c r="S33" i="1"/>
  <c r="T33" i="1"/>
  <c r="V33" i="1"/>
  <c r="W33" i="1"/>
  <c r="X33" i="1"/>
  <c r="Z33" i="1"/>
  <c r="AA33" i="1"/>
  <c r="AB33" i="1"/>
  <c r="AD33" i="1"/>
  <c r="AH33" i="1"/>
  <c r="AI33" i="1"/>
  <c r="AJ33" i="1"/>
  <c r="AM33" i="1"/>
  <c r="AQ33" i="1"/>
  <c r="AX33" i="1"/>
  <c r="AY33" i="1"/>
  <c r="BB33" i="1"/>
  <c r="BC33" i="1"/>
  <c r="BF33" i="1"/>
  <c r="BG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X33" i="1"/>
  <c r="CY33" i="1"/>
  <c r="DB33" i="1"/>
  <c r="DC33" i="1"/>
  <c r="DD33" i="1"/>
  <c r="DE33" i="1"/>
  <c r="B34" i="1"/>
  <c r="H34" i="1"/>
  <c r="I34" i="1"/>
  <c r="L34" i="1"/>
  <c r="M34" i="1"/>
  <c r="P34" i="1"/>
  <c r="Q34" i="1"/>
  <c r="R34" i="1"/>
  <c r="T34" i="1"/>
  <c r="U34" i="1" s="1"/>
  <c r="X34" i="1"/>
  <c r="Y34" i="1" s="1"/>
  <c r="AB34" i="1"/>
  <c r="AC34" i="1" s="1"/>
  <c r="AD34" i="1"/>
  <c r="AE34" i="1"/>
  <c r="AH34" i="1"/>
  <c r="AJ34" i="1"/>
  <c r="AK34" i="1"/>
  <c r="AN34" i="1"/>
  <c r="AO34" i="1" s="1"/>
  <c r="AQ34" i="1"/>
  <c r="AR34" i="1"/>
  <c r="AS34" i="1" s="1"/>
  <c r="AU34" i="1"/>
  <c r="AX34" i="1"/>
  <c r="AZ34" i="1"/>
  <c r="BA34" i="1"/>
  <c r="BB34" i="1"/>
  <c r="BD34" i="1"/>
  <c r="BE34" i="1" s="1"/>
  <c r="BF34" i="1"/>
  <c r="BH34" i="1"/>
  <c r="BI34" i="1"/>
  <c r="BN34" i="1"/>
  <c r="BV34" i="1"/>
  <c r="BW34" i="1"/>
  <c r="BZ34" i="1"/>
  <c r="CB34" i="1"/>
  <c r="CC34" i="1"/>
  <c r="CH34" i="1"/>
  <c r="CJ34" i="1"/>
  <c r="CK34" i="1" s="1"/>
  <c r="CK53" i="1" s="1"/>
  <c r="CN34" i="1"/>
  <c r="CO34" i="1" s="1"/>
  <c r="CO53" i="1" s="1"/>
  <c r="CP34" i="1"/>
  <c r="CQ34" i="1"/>
  <c r="CR34" i="1"/>
  <c r="CS34" i="1" s="1"/>
  <c r="CS53" i="1" s="1"/>
  <c r="CY34" i="1"/>
  <c r="DE34" i="1"/>
  <c r="D35" i="1"/>
  <c r="D34" i="1" s="1"/>
  <c r="T35" i="1"/>
  <c r="AE35" i="1"/>
  <c r="AQ35" i="1"/>
  <c r="AR35" i="1"/>
  <c r="AU35" i="1"/>
  <c r="BL35" i="1"/>
  <c r="BL34" i="1" s="1"/>
  <c r="BP35" i="1"/>
  <c r="BT35" i="1"/>
  <c r="BT34" i="1" s="1"/>
  <c r="BW35" i="1"/>
  <c r="BX35" i="1"/>
  <c r="CQ35" i="1"/>
  <c r="CR35" i="1"/>
  <c r="CV35" i="1"/>
  <c r="CV34" i="1" s="1"/>
  <c r="CY35" i="1"/>
  <c r="AE36" i="1"/>
  <c r="AF36" i="1"/>
  <c r="AQ36" i="1"/>
  <c r="AR36" i="1"/>
  <c r="AU36" i="1"/>
  <c r="AV36" i="1"/>
  <c r="BL36" i="1"/>
  <c r="BP36" i="1"/>
  <c r="BT36" i="1"/>
  <c r="BX36" i="1" s="1"/>
  <c r="CQ36" i="1"/>
  <c r="CR36" i="1"/>
  <c r="CV36" i="1"/>
  <c r="AE37" i="1"/>
  <c r="AF37" i="1"/>
  <c r="AQ37" i="1"/>
  <c r="AR37" i="1"/>
  <c r="AU37" i="1"/>
  <c r="AV37" i="1"/>
  <c r="BW37" i="1"/>
  <c r="BX37" i="1"/>
  <c r="CQ37" i="1"/>
  <c r="CR37" i="1"/>
  <c r="CY37" i="1"/>
  <c r="CZ37" i="1"/>
  <c r="AE38" i="1"/>
  <c r="AF38" i="1"/>
  <c r="AQ38" i="1"/>
  <c r="AR38" i="1"/>
  <c r="AU38" i="1"/>
  <c r="AV38" i="1"/>
  <c r="BP38" i="1"/>
  <c r="BP34" i="1" s="1"/>
  <c r="BW38" i="1"/>
  <c r="BX38" i="1"/>
  <c r="CQ38" i="1"/>
  <c r="CR38" i="1"/>
  <c r="CY38" i="1"/>
  <c r="CZ38" i="1"/>
  <c r="AE39" i="1"/>
  <c r="AF39" i="1"/>
  <c r="AQ39" i="1"/>
  <c r="AR39" i="1"/>
  <c r="AU39" i="1"/>
  <c r="AV39" i="1"/>
  <c r="BW39" i="1"/>
  <c r="BX39" i="1"/>
  <c r="CQ39" i="1"/>
  <c r="CR39" i="1"/>
  <c r="CY39" i="1"/>
  <c r="CZ39" i="1"/>
  <c r="AE40" i="1"/>
  <c r="AF40" i="1"/>
  <c r="AQ40" i="1"/>
  <c r="AR40" i="1"/>
  <c r="AU40" i="1"/>
  <c r="AV40" i="1"/>
  <c r="BW40" i="1"/>
  <c r="BX40" i="1"/>
  <c r="CQ40" i="1"/>
  <c r="CR40" i="1"/>
  <c r="CY40" i="1"/>
  <c r="CZ40" i="1"/>
  <c r="AE41" i="1"/>
  <c r="AF41" i="1"/>
  <c r="AQ41" i="1"/>
  <c r="AR41" i="1"/>
  <c r="AU41" i="1"/>
  <c r="AV41" i="1"/>
  <c r="BW41" i="1"/>
  <c r="BX41" i="1"/>
  <c r="CQ41" i="1"/>
  <c r="CR41" i="1"/>
  <c r="CY41" i="1"/>
  <c r="CZ41" i="1"/>
  <c r="AE42" i="1"/>
  <c r="AF42" i="1"/>
  <c r="AQ42" i="1"/>
  <c r="AR42" i="1"/>
  <c r="AU42" i="1"/>
  <c r="AV42" i="1"/>
  <c r="BW42" i="1"/>
  <c r="BX42" i="1"/>
  <c r="CQ42" i="1"/>
  <c r="CR42" i="1"/>
  <c r="CY42" i="1"/>
  <c r="CZ42" i="1"/>
  <c r="AE43" i="1"/>
  <c r="AF43" i="1"/>
  <c r="AQ43" i="1"/>
  <c r="AR43" i="1"/>
  <c r="AU43" i="1"/>
  <c r="AV43" i="1"/>
  <c r="BW43" i="1"/>
  <c r="BX43" i="1"/>
  <c r="CQ43" i="1"/>
  <c r="CR43" i="1"/>
  <c r="CY43" i="1"/>
  <c r="CZ43" i="1"/>
  <c r="AE44" i="1"/>
  <c r="AF44" i="1"/>
  <c r="AQ44" i="1"/>
  <c r="AR44" i="1"/>
  <c r="AU44" i="1"/>
  <c r="AV44" i="1"/>
  <c r="BW44" i="1"/>
  <c r="BX44" i="1"/>
  <c r="CQ44" i="1"/>
  <c r="CR44" i="1"/>
  <c r="CY44" i="1"/>
  <c r="CZ44" i="1"/>
  <c r="AE45" i="1"/>
  <c r="AF45" i="1"/>
  <c r="AQ45" i="1"/>
  <c r="AR45" i="1"/>
  <c r="AU45" i="1"/>
  <c r="AV45" i="1"/>
  <c r="BW45" i="1"/>
  <c r="BX45" i="1"/>
  <c r="CQ45" i="1"/>
  <c r="CR45" i="1"/>
  <c r="CY45" i="1"/>
  <c r="CZ45" i="1"/>
  <c r="AE46" i="1"/>
  <c r="AF46" i="1"/>
  <c r="AQ46" i="1"/>
  <c r="AR46" i="1"/>
  <c r="AU46" i="1"/>
  <c r="AV46" i="1"/>
  <c r="BW46" i="1"/>
  <c r="BX46" i="1"/>
  <c r="CQ46" i="1"/>
  <c r="CR46" i="1"/>
  <c r="CY46" i="1"/>
  <c r="CZ46" i="1"/>
  <c r="AE47" i="1"/>
  <c r="AF47" i="1"/>
  <c r="AQ47" i="1"/>
  <c r="AR47" i="1"/>
  <c r="AU47" i="1"/>
  <c r="AV47" i="1"/>
  <c r="BW47" i="1"/>
  <c r="BX47" i="1"/>
  <c r="CQ47" i="1"/>
  <c r="CR47" i="1"/>
  <c r="CY47" i="1"/>
  <c r="CZ47" i="1"/>
  <c r="AE48" i="1"/>
  <c r="AF48" i="1"/>
  <c r="AQ48" i="1"/>
  <c r="AR48" i="1"/>
  <c r="AU48" i="1"/>
  <c r="AV48" i="1"/>
  <c r="BW48" i="1"/>
  <c r="BX48" i="1"/>
  <c r="CZ48" i="1" s="1"/>
  <c r="CF48" i="1"/>
  <c r="CF34" i="1" s="1"/>
  <c r="CQ48" i="1"/>
  <c r="CR48" i="1"/>
  <c r="CY48" i="1"/>
  <c r="AE49" i="1"/>
  <c r="AF49" i="1"/>
  <c r="AQ49" i="1"/>
  <c r="AR49" i="1"/>
  <c r="AU49" i="1"/>
  <c r="AV49" i="1"/>
  <c r="BW49" i="1"/>
  <c r="BX49" i="1"/>
  <c r="CQ49" i="1"/>
  <c r="CR49" i="1"/>
  <c r="CY49" i="1"/>
  <c r="CZ49" i="1"/>
  <c r="AE50" i="1"/>
  <c r="AF50" i="1"/>
  <c r="AQ50" i="1"/>
  <c r="AR50" i="1"/>
  <c r="AU50" i="1"/>
  <c r="AV50" i="1"/>
  <c r="BW50" i="1"/>
  <c r="BX50" i="1"/>
  <c r="CQ50" i="1"/>
  <c r="CR50" i="1"/>
  <c r="CY50" i="1"/>
  <c r="CZ50" i="1"/>
  <c r="AE51" i="1"/>
  <c r="AF51" i="1"/>
  <c r="AQ51" i="1"/>
  <c r="AR51" i="1"/>
  <c r="AU51" i="1"/>
  <c r="AV51" i="1"/>
  <c r="BW51" i="1"/>
  <c r="BX51" i="1"/>
  <c r="CQ51" i="1"/>
  <c r="CR51" i="1"/>
  <c r="CY51" i="1"/>
  <c r="CZ51" i="1"/>
  <c r="AE52" i="1"/>
  <c r="AF52" i="1"/>
  <c r="AQ52" i="1"/>
  <c r="AU52" i="1" s="1"/>
  <c r="AR52" i="1"/>
  <c r="AV52" i="1"/>
  <c r="BW52" i="1"/>
  <c r="BX52" i="1"/>
  <c r="CQ52" i="1"/>
  <c r="CR52" i="1"/>
  <c r="CY52" i="1"/>
  <c r="CZ52" i="1"/>
  <c r="B53" i="1"/>
  <c r="C53" i="1"/>
  <c r="F53" i="1"/>
  <c r="G53" i="1"/>
  <c r="H53" i="1"/>
  <c r="J53" i="1"/>
  <c r="K53" i="1"/>
  <c r="N53" i="1"/>
  <c r="O53" i="1"/>
  <c r="P53" i="1"/>
  <c r="R53" i="1"/>
  <c r="S53" i="1"/>
  <c r="T53" i="1"/>
  <c r="V53" i="1"/>
  <c r="W53" i="1"/>
  <c r="X53" i="1"/>
  <c r="Z53" i="1"/>
  <c r="AA53" i="1"/>
  <c r="AB53" i="1"/>
  <c r="AD53" i="1"/>
  <c r="AH53" i="1"/>
  <c r="AI53" i="1"/>
  <c r="AJ53" i="1"/>
  <c r="AM53" i="1"/>
  <c r="AQ53" i="1"/>
  <c r="AX53" i="1"/>
  <c r="AX54" i="1" s="1"/>
  <c r="AY53" i="1"/>
  <c r="BB53" i="1"/>
  <c r="BB54" i="1" s="1"/>
  <c r="BC53" i="1"/>
  <c r="BF53" i="1"/>
  <c r="BF54" i="1" s="1"/>
  <c r="BG53" i="1"/>
  <c r="BJ53" i="1"/>
  <c r="BJ54" i="1" s="1"/>
  <c r="BK53" i="1"/>
  <c r="BN53" i="1"/>
  <c r="BN54" i="1" s="1"/>
  <c r="BO53" i="1"/>
  <c r="BR53" i="1"/>
  <c r="BR54" i="1" s="1"/>
  <c r="BS53" i="1"/>
  <c r="BV53" i="1"/>
  <c r="BV54" i="1" s="1"/>
  <c r="BW53" i="1"/>
  <c r="BZ53" i="1"/>
  <c r="BZ54" i="1" s="1"/>
  <c r="CA53" i="1"/>
  <c r="CB53" i="1"/>
  <c r="CB54" i="1" s="1"/>
  <c r="CC53" i="1"/>
  <c r="CD53" i="1"/>
  <c r="CD54" i="1" s="1"/>
  <c r="CE53" i="1"/>
  <c r="CH53" i="1"/>
  <c r="CH54" i="1" s="1"/>
  <c r="CI53" i="1"/>
  <c r="CJ53" i="1"/>
  <c r="CJ54" i="1" s="1"/>
  <c r="CL53" i="1"/>
  <c r="CL54" i="1" s="1"/>
  <c r="CM53" i="1"/>
  <c r="CN53" i="1"/>
  <c r="CN54" i="1" s="1"/>
  <c r="CP53" i="1"/>
  <c r="CP54" i="1" s="1"/>
  <c r="CQ53" i="1"/>
  <c r="CR53" i="1"/>
  <c r="CR54" i="1" s="1"/>
  <c r="CU53" i="1"/>
  <c r="CY53" i="1"/>
  <c r="DB53" i="1"/>
  <c r="DC53" i="1"/>
  <c r="DD53" i="1"/>
  <c r="DE53" i="1"/>
  <c r="B54" i="1"/>
  <c r="C54" i="1"/>
  <c r="F54" i="1"/>
  <c r="G54" i="1"/>
  <c r="H54" i="1"/>
  <c r="J54" i="1"/>
  <c r="K54" i="1"/>
  <c r="N54" i="1"/>
  <c r="O54" i="1"/>
  <c r="P54" i="1"/>
  <c r="R54" i="1"/>
  <c r="S54" i="1"/>
  <c r="T54" i="1"/>
  <c r="V54" i="1"/>
  <c r="W54" i="1"/>
  <c r="X54" i="1"/>
  <c r="Z54" i="1"/>
  <c r="AA54" i="1"/>
  <c r="AB54" i="1"/>
  <c r="AD54" i="1"/>
  <c r="AH54" i="1"/>
  <c r="AI54" i="1"/>
  <c r="AJ54" i="1"/>
  <c r="AR54" i="1" s="1"/>
  <c r="AQ54" i="1"/>
  <c r="AY54" i="1"/>
  <c r="BC54" i="1"/>
  <c r="BG54" i="1"/>
  <c r="BK54" i="1"/>
  <c r="BO54" i="1"/>
  <c r="BS54" i="1"/>
  <c r="BW54" i="1"/>
  <c r="CA54" i="1"/>
  <c r="CC54" i="1"/>
  <c r="CE54" i="1"/>
  <c r="CI54" i="1"/>
  <c r="CK54" i="1"/>
  <c r="CM54" i="1"/>
  <c r="CO54" i="1"/>
  <c r="CQ54" i="1"/>
  <c r="CS54" i="1"/>
  <c r="CU54" i="1"/>
  <c r="CY54" i="1"/>
  <c r="E8" i="2"/>
  <c r="C9" i="2"/>
  <c r="E9" i="2"/>
  <c r="E10" i="2"/>
  <c r="E11" i="2"/>
  <c r="D12" i="2"/>
  <c r="E12" i="2"/>
  <c r="E13" i="2"/>
  <c r="E14" i="2"/>
  <c r="E15" i="2"/>
  <c r="E16" i="2"/>
  <c r="C17" i="2"/>
  <c r="D17" i="2"/>
  <c r="D20" i="2" s="1"/>
  <c r="E18" i="2"/>
  <c r="E19" i="2"/>
  <c r="C20" i="2"/>
  <c r="CF53" i="1" l="1"/>
  <c r="CF54" i="1" s="1"/>
  <c r="CG34" i="1"/>
  <c r="CG53" i="1" s="1"/>
  <c r="CG54" i="1" s="1"/>
  <c r="BU34" i="1"/>
  <c r="BU53" i="1" s="1"/>
  <c r="BU54" i="1" s="1"/>
  <c r="BT53" i="1"/>
  <c r="BT54" i="1" s="1"/>
  <c r="BL53" i="1"/>
  <c r="BL54" i="1" s="1"/>
  <c r="BM34" i="1"/>
  <c r="BM53" i="1" s="1"/>
  <c r="BM54" i="1" s="1"/>
  <c r="D56" i="1"/>
  <c r="D53" i="1"/>
  <c r="D54" i="1" s="1"/>
  <c r="E34" i="1"/>
  <c r="AF34" i="1"/>
  <c r="BA27" i="1"/>
  <c r="CZ27" i="1"/>
  <c r="DA27" i="1" s="1"/>
  <c r="AZ33" i="1"/>
  <c r="AO27" i="1"/>
  <c r="AO33" i="1" s="1"/>
  <c r="AO53" i="1" s="1"/>
  <c r="AN33" i="1"/>
  <c r="AN53" i="1" s="1"/>
  <c r="AP27" i="1"/>
  <c r="AL33" i="1"/>
  <c r="AT27" i="1"/>
  <c r="Y53" i="1"/>
  <c r="Y54" i="1" s="1"/>
  <c r="AT20" i="1"/>
  <c r="AT26" i="1" s="1"/>
  <c r="AP26" i="1"/>
  <c r="AP33" i="1" s="1"/>
  <c r="E17" i="2"/>
  <c r="E20" i="2" s="1"/>
  <c r="BQ34" i="1"/>
  <c r="BQ53" i="1" s="1"/>
  <c r="BQ54" i="1" s="1"/>
  <c r="BP53" i="1"/>
  <c r="BP54" i="1" s="1"/>
  <c r="BX34" i="1"/>
  <c r="BY34" i="1" s="1"/>
  <c r="CZ36" i="1"/>
  <c r="CW34" i="1"/>
  <c r="CV53" i="1"/>
  <c r="CV54" i="1" s="1"/>
  <c r="CW54" i="1" s="1"/>
  <c r="BE27" i="1"/>
  <c r="CW53" i="1"/>
  <c r="AC33" i="1"/>
  <c r="AC53" i="1" s="1"/>
  <c r="AC54" i="1" s="1"/>
  <c r="AV20" i="1"/>
  <c r="AW20" i="1" s="1"/>
  <c r="BH12" i="1"/>
  <c r="BA6" i="1"/>
  <c r="BA26" i="1" s="1"/>
  <c r="CZ6" i="1"/>
  <c r="Q26" i="1"/>
  <c r="Q33" i="1" s="1"/>
  <c r="Q53" i="1" s="1"/>
  <c r="Q54" i="1" s="1"/>
  <c r="I26" i="1"/>
  <c r="I33" i="1" s="1"/>
  <c r="I53" i="1" s="1"/>
  <c r="I54" i="1" s="1"/>
  <c r="CZ35" i="1"/>
  <c r="AF35" i="1"/>
  <c r="AV35" i="1" s="1"/>
  <c r="CZ34" i="1"/>
  <c r="DA34" i="1" s="1"/>
  <c r="CZ28" i="1"/>
  <c r="AV27" i="1"/>
  <c r="AW27" i="1" s="1"/>
  <c r="AR27" i="1"/>
  <c r="AS27" i="1" s="1"/>
  <c r="L26" i="1"/>
  <c r="L33" i="1" s="1"/>
  <c r="L53" i="1" s="1"/>
  <c r="L54" i="1" s="1"/>
  <c r="BX20" i="1"/>
  <c r="M20" i="1"/>
  <c r="M26" i="1" s="1"/>
  <c r="M33" i="1" s="1"/>
  <c r="M53" i="1" s="1"/>
  <c r="M54" i="1" s="1"/>
  <c r="CZ16" i="1"/>
  <c r="BD12" i="1"/>
  <c r="AC26" i="1"/>
  <c r="U26" i="1"/>
  <c r="U33" i="1" s="1"/>
  <c r="U53" i="1" s="1"/>
  <c r="U54" i="1" s="1"/>
  <c r="E6" i="1"/>
  <c r="E26" i="1" s="1"/>
  <c r="E33" i="1" s="1"/>
  <c r="E53" i="1" s="1"/>
  <c r="E54" i="1" s="1"/>
  <c r="AF6" i="1"/>
  <c r="AF12" i="1"/>
  <c r="CZ8" i="1"/>
  <c r="AR6" i="1"/>
  <c r="AE6" i="1"/>
  <c r="AG6" i="1" l="1"/>
  <c r="AG26" i="1" s="1"/>
  <c r="AG33" i="1" s="1"/>
  <c r="AV6" i="1"/>
  <c r="AF26" i="1"/>
  <c r="AF33" i="1" s="1"/>
  <c r="BE12" i="1"/>
  <c r="BE26" i="1" s="1"/>
  <c r="CZ12" i="1"/>
  <c r="DA12" i="1" s="1"/>
  <c r="BD26" i="1"/>
  <c r="BD33" i="1" s="1"/>
  <c r="BD53" i="1" s="1"/>
  <c r="BD54" i="1" s="1"/>
  <c r="AS6" i="1"/>
  <c r="AS26" i="1" s="1"/>
  <c r="AR26" i="1"/>
  <c r="AR33" i="1" s="1"/>
  <c r="AR53" i="1" s="1"/>
  <c r="AG12" i="1"/>
  <c r="AV12" i="1"/>
  <c r="AW12" i="1" s="1"/>
  <c r="BY20" i="1"/>
  <c r="BY26" i="1" s="1"/>
  <c r="BY33" i="1" s="1"/>
  <c r="BY53" i="1" s="1"/>
  <c r="BY54" i="1" s="1"/>
  <c r="CZ20" i="1"/>
  <c r="DA20" i="1" s="1"/>
  <c r="BX26" i="1"/>
  <c r="BX33" i="1" s="1"/>
  <c r="BX53" i="1" s="1"/>
  <c r="BX54" i="1" s="1"/>
  <c r="AS33" i="1"/>
  <c r="AS53" i="1" s="1"/>
  <c r="AS54" i="1" s="1"/>
  <c r="DA6" i="1"/>
  <c r="CZ26" i="1"/>
  <c r="BI12" i="1"/>
  <c r="BI26" i="1" s="1"/>
  <c r="BI33" i="1" s="1"/>
  <c r="BI53" i="1" s="1"/>
  <c r="BI54" i="1" s="1"/>
  <c r="BH26" i="1"/>
  <c r="BH33" i="1" s="1"/>
  <c r="BH53" i="1" s="1"/>
  <c r="BH54" i="1" s="1"/>
  <c r="BE33" i="1"/>
  <c r="BE53" i="1" s="1"/>
  <c r="BE54" i="1" s="1"/>
  <c r="CT34" i="1"/>
  <c r="AZ53" i="1"/>
  <c r="AZ54" i="1" s="1"/>
  <c r="CZ54" i="1" s="1"/>
  <c r="DA54" i="1" s="1"/>
  <c r="BA33" i="1"/>
  <c r="BA53" i="1" s="1"/>
  <c r="BA54" i="1" s="1"/>
  <c r="AG34" i="1"/>
  <c r="AV34" i="1"/>
  <c r="AW34" i="1" s="1"/>
  <c r="AE26" i="1"/>
  <c r="AE33" i="1" s="1"/>
  <c r="AU6" i="1"/>
  <c r="AU26" i="1" s="1"/>
  <c r="AT33" i="1"/>
  <c r="AU33" i="1" l="1"/>
  <c r="AE53" i="1"/>
  <c r="CZ33" i="1"/>
  <c r="CZ53" i="1" s="1"/>
  <c r="DA26" i="1"/>
  <c r="DA33" i="1" s="1"/>
  <c r="DA53" i="1" s="1"/>
  <c r="AW6" i="1"/>
  <c r="AW26" i="1" s="1"/>
  <c r="AW33" i="1" s="1"/>
  <c r="AW53" i="1" s="1"/>
  <c r="AV26" i="1"/>
  <c r="CT53" i="1"/>
  <c r="CT54" i="1" s="1"/>
  <c r="CX54" i="1" s="1"/>
  <c r="CX34" i="1"/>
  <c r="AV33" i="1"/>
  <c r="AF53" i="1"/>
  <c r="AG53" i="1"/>
  <c r="AG54" i="1" s="1"/>
  <c r="AV53" i="1" l="1"/>
  <c r="AF54" i="1"/>
  <c r="AV54" i="1" s="1"/>
  <c r="AL34" i="1"/>
  <c r="CX53" i="1"/>
  <c r="AU53" i="1"/>
  <c r="AE54" i="1"/>
  <c r="AU54" i="1" s="1"/>
  <c r="AW54" i="1" l="1"/>
  <c r="AP34" i="1"/>
  <c r="AL53" i="1"/>
  <c r="AL54" i="1" s="1"/>
  <c r="AP54" i="1" s="1"/>
  <c r="AT54" i="1" s="1"/>
  <c r="AT34" i="1" l="1"/>
  <c r="AP53" i="1"/>
  <c r="AT53" i="1" s="1"/>
</calcChain>
</file>

<file path=xl/sharedStrings.xml><?xml version="1.0" encoding="utf-8"?>
<sst xmlns="http://schemas.openxmlformats.org/spreadsheetml/2006/main" count="210" uniqueCount="98">
  <si>
    <t>Kőszeg Város Önkormányzatának bevételei 2015. évben</t>
  </si>
  <si>
    <t>Kőszeg Város Önkormányzatának kiadásai 2015. évben</t>
  </si>
  <si>
    <t>Intézmény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</si>
  <si>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</si>
  <si>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</si>
  <si>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</si>
  <si>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</si>
  <si>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c. támogatások áht-n belülről</t>
  </si>
  <si>
    <t>Felhalmozási bevételek</t>
  </si>
  <si>
    <t>Költségvetési bevételek összesen:</t>
  </si>
  <si>
    <t>Előző évi maradvány</t>
  </si>
  <si>
    <t>Irányító szervi támogatás bevétele</t>
  </si>
  <si>
    <t>Finanszírozási bevételek összesen: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</si>
  <si>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</si>
  <si>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</si>
  <si>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</si>
  <si>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</si>
  <si>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</si>
  <si>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 c támogatások, elvonások, befizetések</t>
  </si>
  <si>
    <t xml:space="preserve">Működési c. tartalékok </t>
  </si>
  <si>
    <t>Egyéb működési c. kiadások összesen:</t>
  </si>
  <si>
    <t>Beruházások</t>
  </si>
  <si>
    <t>Felújítások</t>
  </si>
  <si>
    <t>Egyéb felhalm c támogatások, kölcsönök áht-n belülre és kívülre</t>
  </si>
  <si>
    <t xml:space="preserve">Felhalmozási c. tartalékok </t>
  </si>
  <si>
    <t>Egyéb felhalmozási c. kiadások</t>
  </si>
  <si>
    <t xml:space="preserve">Finanszírozási kiadások </t>
  </si>
  <si>
    <t>KIADÁSOK ÖSSZESEN</t>
  </si>
  <si>
    <t>Költségvetési létszámkeret (fő)</t>
  </si>
  <si>
    <t xml:space="preserve">Eredeti ei. </t>
  </si>
  <si>
    <t xml:space="preserve">Változás </t>
  </si>
  <si>
    <t xml:space="preserve">Eredeti  ei. </t>
  </si>
  <si>
    <t xml:space="preserve">szakmai </t>
  </si>
  <si>
    <t>technikai</t>
  </si>
  <si>
    <t>közfogl</t>
  </si>
  <si>
    <t>összesen</t>
  </si>
  <si>
    <t>1. Chernel K. Városi Könyvtár</t>
  </si>
  <si>
    <t xml:space="preserve">3. Kőszegi Városi Múzeum </t>
  </si>
  <si>
    <t>Közműv. intézm. összesen:</t>
  </si>
  <si>
    <t xml:space="preserve">4. Kőszegi Közös Önkormányzati Hivatal </t>
  </si>
  <si>
    <t>Intézmények összesen:</t>
  </si>
  <si>
    <t>5. Kőszeg Város Önkormányzata</t>
  </si>
  <si>
    <t>I. Önkormányzat és intézményei összesen</t>
  </si>
  <si>
    <t>"</t>
  </si>
  <si>
    <t>Irányító szervi (adott-kapott) támogatással nettósítva:</t>
  </si>
  <si>
    <t>(E Ft)</t>
  </si>
  <si>
    <t>Megnevezés</t>
  </si>
  <si>
    <t>Bevétel</t>
  </si>
  <si>
    <t>Kiadás</t>
  </si>
  <si>
    <t>Hiány</t>
  </si>
  <si>
    <t>1.</t>
  </si>
  <si>
    <t>2.</t>
  </si>
  <si>
    <t>Bérpolitikai intézkedések támogatása: bérkompenzáció</t>
  </si>
  <si>
    <t>3.</t>
  </si>
  <si>
    <t>Bérpolitikai intézkedések támogatása: ágazati pótlék</t>
  </si>
  <si>
    <t>4.</t>
  </si>
  <si>
    <t>5.</t>
  </si>
  <si>
    <t>Városi rendezvények támogatása</t>
  </si>
  <si>
    <t>Átcsoportosítás</t>
  </si>
  <si>
    <t>Központi támogatások</t>
  </si>
  <si>
    <t>Felhalmozási célú kölcsönök vtér., átvett pénzeszközök</t>
  </si>
  <si>
    <t>Jövedelempótló támogatások elszámolása</t>
  </si>
  <si>
    <t>2. Jurisics-vár Művelődési Központ és Várszínház</t>
  </si>
  <si>
    <t>1. információs tábla az 3/2015. (II.13.) önkormányzati rendelet módosításához</t>
  </si>
  <si>
    <t>2. információs tábla az 3/2015. (II.13.) önkormányzati rendelet módosításához</t>
  </si>
  <si>
    <t>Módosított ei. 09.30.</t>
  </si>
  <si>
    <t>Közfoglalkoztatás támogatása</t>
  </si>
  <si>
    <t xml:space="preserve">Ostromévforduló </t>
  </si>
  <si>
    <t>6.</t>
  </si>
  <si>
    <t>7.</t>
  </si>
  <si>
    <t>Módosított ei. 12.31.</t>
  </si>
  <si>
    <t>Bérkopmenzáció támogatása</t>
  </si>
  <si>
    <t>Érdekeltségnövelő támogatás</t>
  </si>
  <si>
    <t xml:space="preserve">Pótelőirányzat </t>
  </si>
  <si>
    <t>Várszínház támogatása</t>
  </si>
  <si>
    <t>Átcsoportosítás, bevétel emelés</t>
  </si>
  <si>
    <t>Október 1-jei állami támogtások módosítása</t>
  </si>
  <si>
    <t>Október 1-jei állami támogtások módosítása miatti saját bevétel csökkenése</t>
  </si>
  <si>
    <t xml:space="preserve">Oktatási intézmények működtetsének támogatása </t>
  </si>
  <si>
    <t>8.</t>
  </si>
  <si>
    <t>Vis maior támogatás</t>
  </si>
  <si>
    <t xml:space="preserve">Közművelődési érdekeltségnövelő támogatás </t>
  </si>
  <si>
    <t>Család és gyermekjóléti központ kialakításának egyszeri támogatása</t>
  </si>
  <si>
    <t>Nyári gyermekétkeztetés támogatásának korrigálása</t>
  </si>
  <si>
    <t>Állami támogatások változása összesen:</t>
  </si>
  <si>
    <t>Állami támogatások és emiatt saját és átvett bevételek változása összesen:</t>
  </si>
  <si>
    <t>Előirányzat emelés áfa visszatérülés miatt</t>
  </si>
  <si>
    <t>Bezerédy u. tűzeset miatt felújítási munkák kiadásainak támogatása Kft-nek</t>
  </si>
  <si>
    <t>Korábban tartalékba helyezett állami támogatások átadása intézménynek, és társult intézménynek</t>
  </si>
  <si>
    <t>Jurisics vár pótelőirányzata</t>
  </si>
  <si>
    <t>ÉNYKK szállítási díj</t>
  </si>
  <si>
    <t>vis maior korrekció</t>
  </si>
  <si>
    <t>Étkeztetés előriányzat rendezés</t>
  </si>
  <si>
    <t>Balog iskola lábázat felújítás átcsoporotsítás</t>
  </si>
  <si>
    <t xml:space="preserve">Előirányzat átcsoportosítások </t>
  </si>
  <si>
    <t>Központilag szabályozott bevételek változása 2015. 12.31-ig</t>
  </si>
  <si>
    <t>Vis maior támogatás átvett pénzeszközként tervezett összegének csökkenése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</si>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</sst>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1" fillId="22" borderId="7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26" fillId="0" borderId="0"/>
    <xf numFmtId="0" fontId="2" fillId="22" borderId="7" applyNumberFormat="0" applyFont="0" applyAlignment="0" applyProtection="0"/>
    <xf numFmtId="0" fontId="16" fillId="20" borderId="8" applyNumberFormat="0" applyAlignment="0" applyProtection="0"/>
    <xf numFmtId="0" fontId="18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32">
    <xf numFmtId="0" fontId="0" fillId="0" borderId="0" xfId="0"/>
    <xf numFmtId="0" fontId="20" fillId="0" borderId="0" xfId="0" applyFont="1" applyFill="1" applyBorder="1"/>
    <xf numFmtId="0" fontId="21" fillId="0" borderId="0" xfId="0" applyFont="1" applyFill="1" applyBorder="1"/>
    <xf numFmtId="0" fontId="22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3" fontId="21" fillId="0" borderId="0" xfId="0" applyNumberFormat="1" applyFont="1" applyFill="1" applyBorder="1"/>
    <xf numFmtId="3" fontId="22" fillId="0" borderId="0" xfId="0" applyNumberFormat="1" applyFont="1" applyFill="1" applyBorder="1"/>
    <xf numFmtId="4" fontId="21" fillId="0" borderId="0" xfId="0" applyNumberFormat="1" applyFont="1" applyFill="1" applyBorder="1"/>
    <xf numFmtId="4" fontId="22" fillId="0" borderId="0" xfId="0" applyNumberFormat="1" applyFont="1" applyFill="1" applyBorder="1"/>
    <xf numFmtId="3" fontId="22" fillId="24" borderId="0" xfId="0" applyNumberFormat="1" applyFont="1" applyFill="1" applyBorder="1"/>
    <xf numFmtId="3" fontId="22" fillId="25" borderId="0" xfId="0" applyNumberFormat="1" applyFont="1" applyFill="1" applyBorder="1"/>
    <xf numFmtId="3" fontId="24" fillId="0" borderId="0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3" fontId="24" fillId="0" borderId="10" xfId="0" applyNumberFormat="1" applyFont="1" applyFill="1" applyBorder="1" applyAlignment="1">
      <alignment horizontal="center" wrapText="1"/>
    </xf>
    <xf numFmtId="3" fontId="24" fillId="0" borderId="11" xfId="0" applyNumberFormat="1" applyFont="1" applyFill="1" applyBorder="1" applyAlignment="1">
      <alignment horizontal="center" wrapText="1"/>
    </xf>
    <xf numFmtId="3" fontId="21" fillId="0" borderId="10" xfId="0" applyNumberFormat="1" applyFont="1" applyFill="1" applyBorder="1"/>
    <xf numFmtId="3" fontId="21" fillId="0" borderId="11" xfId="0" applyNumberFormat="1" applyFont="1" applyFill="1" applyBorder="1"/>
    <xf numFmtId="3" fontId="22" fillId="0" borderId="10" xfId="0" applyNumberFormat="1" applyFont="1" applyFill="1" applyBorder="1"/>
    <xf numFmtId="3" fontId="22" fillId="0" borderId="11" xfId="0" applyNumberFormat="1" applyFont="1" applyFill="1" applyBorder="1"/>
    <xf numFmtId="3" fontId="22" fillId="0" borderId="12" xfId="0" applyNumberFormat="1" applyFont="1" applyFill="1" applyBorder="1"/>
    <xf numFmtId="3" fontId="22" fillId="0" borderId="13" xfId="0" applyNumberFormat="1" applyFont="1" applyFill="1" applyBorder="1"/>
    <xf numFmtId="3" fontId="22" fillId="0" borderId="14" xfId="0" applyNumberFormat="1" applyFont="1" applyFill="1" applyBorder="1"/>
    <xf numFmtId="0" fontId="25" fillId="0" borderId="10" xfId="0" applyFont="1" applyFill="1" applyBorder="1" applyAlignment="1">
      <alignment horizontal="center"/>
    </xf>
    <xf numFmtId="0" fontId="25" fillId="0" borderId="11" xfId="0" applyFont="1" applyFill="1" applyBorder="1"/>
    <xf numFmtId="4" fontId="21" fillId="0" borderId="10" xfId="0" applyNumberFormat="1" applyFont="1" applyFill="1" applyBorder="1"/>
    <xf numFmtId="4" fontId="22" fillId="0" borderId="11" xfId="0" applyNumberFormat="1" applyFont="1" applyFill="1" applyBorder="1"/>
    <xf numFmtId="4" fontId="22" fillId="0" borderId="10" xfId="0" applyNumberFormat="1" applyFont="1" applyFill="1" applyBorder="1"/>
    <xf numFmtId="4" fontId="22" fillId="0" borderId="12" xfId="0" applyNumberFormat="1" applyFont="1" applyFill="1" applyBorder="1"/>
    <xf numFmtId="4" fontId="22" fillId="0" borderId="13" xfId="0" applyNumberFormat="1" applyFont="1" applyFill="1" applyBorder="1"/>
    <xf numFmtId="4" fontId="22" fillId="0" borderId="14" xfId="0" applyNumberFormat="1" applyFont="1" applyFill="1" applyBorder="1"/>
    <xf numFmtId="3" fontId="22" fillId="0" borderId="15" xfId="0" applyNumberFormat="1" applyFont="1" applyFill="1" applyBorder="1"/>
    <xf numFmtId="3" fontId="22" fillId="0" borderId="16" xfId="0" applyNumberFormat="1" applyFont="1" applyFill="1" applyBorder="1"/>
    <xf numFmtId="3" fontId="22" fillId="0" borderId="17" xfId="0" applyNumberFormat="1" applyFont="1" applyFill="1" applyBorder="1"/>
    <xf numFmtId="4" fontId="22" fillId="0" borderId="15" xfId="0" applyNumberFormat="1" applyFont="1" applyFill="1" applyBorder="1"/>
    <xf numFmtId="4" fontId="22" fillId="0" borderId="16" xfId="0" applyNumberFormat="1" applyFont="1" applyFill="1" applyBorder="1"/>
    <xf numFmtId="4" fontId="22" fillId="0" borderId="17" xfId="0" applyNumberFormat="1" applyFont="1" applyFill="1" applyBorder="1"/>
    <xf numFmtId="3" fontId="21" fillId="0" borderId="12" xfId="0" applyNumberFormat="1" applyFont="1" applyFill="1" applyBorder="1"/>
    <xf numFmtId="3" fontId="21" fillId="0" borderId="13" xfId="0" applyNumberFormat="1" applyFont="1" applyFill="1" applyBorder="1"/>
    <xf numFmtId="3" fontId="21" fillId="0" borderId="14" xfId="0" applyNumberFormat="1" applyFont="1" applyFill="1" applyBorder="1"/>
    <xf numFmtId="4" fontId="21" fillId="0" borderId="12" xfId="0" applyNumberFormat="1" applyFont="1" applyFill="1" applyBorder="1"/>
    <xf numFmtId="4" fontId="21" fillId="0" borderId="13" xfId="0" applyNumberFormat="1" applyFont="1" applyFill="1" applyBorder="1"/>
    <xf numFmtId="3" fontId="22" fillId="0" borderId="18" xfId="0" applyNumberFormat="1" applyFont="1" applyFill="1" applyBorder="1"/>
    <xf numFmtId="3" fontId="22" fillId="0" borderId="19" xfId="0" applyNumberFormat="1" applyFont="1" applyFill="1" applyBorder="1"/>
    <xf numFmtId="3" fontId="22" fillId="0" borderId="20" xfId="0" applyNumberFormat="1" applyFont="1" applyFill="1" applyBorder="1"/>
    <xf numFmtId="4" fontId="22" fillId="0" borderId="18" xfId="0" applyNumberFormat="1" applyFont="1" applyFill="1" applyBorder="1"/>
    <xf numFmtId="4" fontId="22" fillId="0" borderId="19" xfId="0" applyNumberFormat="1" applyFont="1" applyFill="1" applyBorder="1"/>
    <xf numFmtId="4" fontId="22" fillId="0" borderId="20" xfId="0" applyNumberFormat="1" applyFont="1" applyFill="1" applyBorder="1"/>
    <xf numFmtId="0" fontId="22" fillId="0" borderId="17" xfId="0" applyFont="1" applyFill="1" applyBorder="1"/>
    <xf numFmtId="0" fontId="22" fillId="0" borderId="14" xfId="0" applyFont="1" applyFill="1" applyBorder="1"/>
    <xf numFmtId="0" fontId="22" fillId="0" borderId="11" xfId="0" applyFont="1" applyFill="1" applyBorder="1"/>
    <xf numFmtId="3" fontId="24" fillId="26" borderId="10" xfId="0" applyNumberFormat="1" applyFont="1" applyFill="1" applyBorder="1" applyAlignment="1">
      <alignment horizontal="center" wrapText="1"/>
    </xf>
    <xf numFmtId="3" fontId="24" fillId="26" borderId="0" xfId="0" applyNumberFormat="1" applyFont="1" applyFill="1" applyBorder="1" applyAlignment="1">
      <alignment horizontal="center" wrapText="1"/>
    </xf>
    <xf numFmtId="3" fontId="22" fillId="26" borderId="15" xfId="0" applyNumberFormat="1" applyFont="1" applyFill="1" applyBorder="1"/>
    <xf numFmtId="3" fontId="22" fillId="26" borderId="16" xfId="0" applyNumberFormat="1" applyFont="1" applyFill="1" applyBorder="1"/>
    <xf numFmtId="3" fontId="22" fillId="26" borderId="12" xfId="0" applyNumberFormat="1" applyFont="1" applyFill="1" applyBorder="1"/>
    <xf numFmtId="3" fontId="22" fillId="26" borderId="13" xfId="0" applyNumberFormat="1" applyFont="1" applyFill="1" applyBorder="1"/>
    <xf numFmtId="3" fontId="22" fillId="26" borderId="10" xfId="0" applyNumberFormat="1" applyFont="1" applyFill="1" applyBorder="1"/>
    <xf numFmtId="3" fontId="22" fillId="26" borderId="0" xfId="0" applyNumberFormat="1" applyFont="1" applyFill="1" applyBorder="1"/>
    <xf numFmtId="3" fontId="22" fillId="26" borderId="18" xfId="0" applyNumberFormat="1" applyFont="1" applyFill="1" applyBorder="1"/>
    <xf numFmtId="3" fontId="22" fillId="26" borderId="19" xfId="0" applyNumberFormat="1" applyFont="1" applyFill="1" applyBorder="1"/>
    <xf numFmtId="3" fontId="24" fillId="26" borderId="11" xfId="0" applyNumberFormat="1" applyFont="1" applyFill="1" applyBorder="1" applyAlignment="1">
      <alignment horizontal="center" wrapText="1"/>
    </xf>
    <xf numFmtId="3" fontId="22" fillId="26" borderId="17" xfId="0" applyNumberFormat="1" applyFont="1" applyFill="1" applyBorder="1"/>
    <xf numFmtId="3" fontId="21" fillId="26" borderId="14" xfId="0" applyNumberFormat="1" applyFont="1" applyFill="1" applyBorder="1"/>
    <xf numFmtId="3" fontId="21" fillId="26" borderId="11" xfId="0" applyNumberFormat="1" applyFont="1" applyFill="1" applyBorder="1"/>
    <xf numFmtId="3" fontId="22" fillId="26" borderId="20" xfId="0" applyNumberFormat="1" applyFont="1" applyFill="1" applyBorder="1"/>
    <xf numFmtId="3" fontId="22" fillId="26" borderId="11" xfId="0" applyNumberFormat="1" applyFont="1" applyFill="1" applyBorder="1"/>
    <xf numFmtId="3" fontId="22" fillId="26" borderId="14" xfId="0" applyNumberFormat="1" applyFont="1" applyFill="1" applyBorder="1"/>
    <xf numFmtId="3" fontId="24" fillId="25" borderId="10" xfId="0" applyNumberFormat="1" applyFont="1" applyFill="1" applyBorder="1" applyAlignment="1">
      <alignment horizontal="center" wrapText="1"/>
    </xf>
    <xf numFmtId="3" fontId="24" fillId="25" borderId="0" xfId="0" applyNumberFormat="1" applyFont="1" applyFill="1" applyBorder="1" applyAlignment="1">
      <alignment horizontal="center" wrapText="1"/>
    </xf>
    <xf numFmtId="3" fontId="22" fillId="25" borderId="15" xfId="0" applyNumberFormat="1" applyFont="1" applyFill="1" applyBorder="1"/>
    <xf numFmtId="3" fontId="22" fillId="25" borderId="16" xfId="0" applyNumberFormat="1" applyFont="1" applyFill="1" applyBorder="1"/>
    <xf numFmtId="3" fontId="22" fillId="25" borderId="12" xfId="0" applyNumberFormat="1" applyFont="1" applyFill="1" applyBorder="1"/>
    <xf numFmtId="3" fontId="22" fillId="25" borderId="13" xfId="0" applyNumberFormat="1" applyFont="1" applyFill="1" applyBorder="1"/>
    <xf numFmtId="3" fontId="22" fillId="25" borderId="10" xfId="0" applyNumberFormat="1" applyFont="1" applyFill="1" applyBorder="1"/>
    <xf numFmtId="3" fontId="22" fillId="25" borderId="18" xfId="0" applyNumberFormat="1" applyFont="1" applyFill="1" applyBorder="1"/>
    <xf numFmtId="3" fontId="22" fillId="25" borderId="19" xfId="0" applyNumberFormat="1" applyFont="1" applyFill="1" applyBorder="1"/>
    <xf numFmtId="3" fontId="24" fillId="25" borderId="11" xfId="0" applyNumberFormat="1" applyFont="1" applyFill="1" applyBorder="1" applyAlignment="1">
      <alignment horizontal="center" wrapText="1"/>
    </xf>
    <xf numFmtId="3" fontId="22" fillId="25" borderId="17" xfId="0" applyNumberFormat="1" applyFont="1" applyFill="1" applyBorder="1"/>
    <xf numFmtId="3" fontId="21" fillId="25" borderId="14" xfId="0" applyNumberFormat="1" applyFont="1" applyFill="1" applyBorder="1"/>
    <xf numFmtId="3" fontId="21" fillId="25" borderId="11" xfId="0" applyNumberFormat="1" applyFont="1" applyFill="1" applyBorder="1"/>
    <xf numFmtId="3" fontId="22" fillId="25" borderId="20" xfId="0" applyNumberFormat="1" applyFont="1" applyFill="1" applyBorder="1"/>
    <xf numFmtId="3" fontId="22" fillId="25" borderId="11" xfId="0" applyNumberFormat="1" applyFont="1" applyFill="1" applyBorder="1"/>
    <xf numFmtId="3" fontId="22" fillId="25" borderId="14" xfId="0" applyNumberFormat="1" applyFont="1" applyFill="1" applyBorder="1"/>
    <xf numFmtId="0" fontId="22" fillId="0" borderId="21" xfId="0" applyFont="1" applyFill="1" applyBorder="1" applyAlignment="1">
      <alignment wrapText="1"/>
    </xf>
    <xf numFmtId="0" fontId="24" fillId="0" borderId="22" xfId="0" applyFont="1" applyFill="1" applyBorder="1" applyAlignment="1">
      <alignment wrapText="1"/>
    </xf>
    <xf numFmtId="0" fontId="22" fillId="0" borderId="21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21" fillId="0" borderId="22" xfId="0" applyFont="1" applyFill="1" applyBorder="1" applyAlignment="1">
      <alignment horizontal="left" wrapText="1"/>
    </xf>
    <xf numFmtId="0" fontId="22" fillId="0" borderId="21" xfId="0" applyFont="1" applyFill="1" applyBorder="1"/>
    <xf numFmtId="0" fontId="22" fillId="0" borderId="24" xfId="0" applyFont="1" applyFill="1" applyBorder="1" applyAlignment="1">
      <alignment horizontal="left" wrapText="1"/>
    </xf>
    <xf numFmtId="0" fontId="22" fillId="0" borderId="23" xfId="0" applyFont="1" applyFill="1" applyBorder="1" applyAlignment="1">
      <alignment horizontal="left" wrapText="1"/>
    </xf>
    <xf numFmtId="0" fontId="22" fillId="0" borderId="22" xfId="0" applyFont="1" applyFill="1" applyBorder="1" applyAlignment="1">
      <alignment horizontal="left" wrapText="1"/>
    </xf>
    <xf numFmtId="3" fontId="21" fillId="0" borderId="0" xfId="0" applyNumberFormat="1" applyFont="1" applyFill="1" applyBorder="1" applyAlignment="1">
      <alignment horizontal="right"/>
    </xf>
    <xf numFmtId="0" fontId="21" fillId="0" borderId="22" xfId="0" applyFont="1" applyFill="1" applyBorder="1"/>
    <xf numFmtId="3" fontId="22" fillId="24" borderId="10" xfId="0" applyNumberFormat="1" applyFont="1" applyFill="1" applyBorder="1"/>
    <xf numFmtId="3" fontId="21" fillId="24" borderId="11" xfId="0" applyNumberFormat="1" applyFont="1" applyFill="1" applyBorder="1"/>
    <xf numFmtId="3" fontId="28" fillId="0" borderId="0" xfId="75" applyNumberFormat="1" applyFont="1" applyFill="1"/>
    <xf numFmtId="0" fontId="29" fillId="0" borderId="0" xfId="75" applyFont="1" applyFill="1"/>
    <xf numFmtId="0" fontId="28" fillId="0" borderId="0" xfId="75" applyFont="1" applyFill="1"/>
    <xf numFmtId="0" fontId="28" fillId="0" borderId="0" xfId="75" applyFont="1" applyFill="1" applyAlignment="1">
      <alignment horizontal="left" wrapText="1"/>
    </xf>
    <xf numFmtId="0" fontId="27" fillId="0" borderId="0" xfId="75" applyFont="1" applyFill="1" applyAlignment="1">
      <alignment horizontal="center" wrapText="1"/>
    </xf>
    <xf numFmtId="3" fontId="27" fillId="0" borderId="0" xfId="75" applyNumberFormat="1" applyFont="1" applyFill="1" applyAlignment="1">
      <alignment horizontal="right"/>
    </xf>
    <xf numFmtId="0" fontId="28" fillId="0" borderId="0" xfId="75" applyFont="1" applyFill="1" applyAlignment="1">
      <alignment horizontal="right" vertical="top"/>
    </xf>
    <xf numFmtId="0" fontId="28" fillId="0" borderId="0" xfId="75" applyFont="1" applyFill="1" applyAlignment="1">
      <alignment horizontal="left" vertical="top" wrapText="1"/>
    </xf>
    <xf numFmtId="3" fontId="28" fillId="0" borderId="0" xfId="75" applyNumberFormat="1" applyFont="1" applyFill="1" applyAlignment="1">
      <alignment vertical="top"/>
    </xf>
    <xf numFmtId="0" fontId="29" fillId="0" borderId="0" xfId="75" applyFont="1" applyFill="1" applyAlignment="1">
      <alignment vertical="top"/>
    </xf>
    <xf numFmtId="3" fontId="28" fillId="0" borderId="0" xfId="75" applyNumberFormat="1" applyFont="1" applyFill="1" applyAlignment="1">
      <alignment horizontal="right" vertical="top"/>
    </xf>
    <xf numFmtId="0" fontId="27" fillId="0" borderId="0" xfId="75" applyFont="1" applyFill="1" applyAlignment="1">
      <alignment vertical="top" wrapText="1"/>
    </xf>
    <xf numFmtId="3" fontId="30" fillId="0" borderId="0" xfId="75" applyNumberFormat="1" applyFont="1" applyFill="1" applyAlignment="1">
      <alignment vertical="top"/>
    </xf>
    <xf numFmtId="0" fontId="28" fillId="0" borderId="0" xfId="75" applyFont="1" applyFill="1" applyAlignment="1">
      <alignment vertical="top"/>
    </xf>
    <xf numFmtId="0" fontId="27" fillId="0" borderId="0" xfId="75" applyFont="1" applyFill="1" applyAlignment="1">
      <alignment horizontal="left" vertical="top" wrapText="1"/>
    </xf>
    <xf numFmtId="3" fontId="27" fillId="0" borderId="0" xfId="75" applyNumberFormat="1" applyFont="1" applyFill="1" applyAlignment="1">
      <alignment vertical="top"/>
    </xf>
    <xf numFmtId="0" fontId="22" fillId="0" borderId="15" xfId="0" applyFont="1" applyFill="1" applyBorder="1" applyAlignment="1">
      <alignment horizontal="center" wrapText="1"/>
    </xf>
    <xf numFmtId="0" fontId="22" fillId="0" borderId="16" xfId="0" applyFont="1" applyFill="1" applyBorder="1" applyAlignment="1">
      <alignment horizontal="center" wrapText="1"/>
    </xf>
    <xf numFmtId="0" fontId="22" fillId="0" borderId="17" xfId="0" applyFont="1" applyFill="1" applyBorder="1" applyAlignment="1">
      <alignment horizontal="center" wrapText="1"/>
    </xf>
    <xf numFmtId="0" fontId="22" fillId="26" borderId="15" xfId="0" applyFont="1" applyFill="1" applyBorder="1" applyAlignment="1">
      <alignment horizontal="center" wrapText="1"/>
    </xf>
    <xf numFmtId="0" fontId="22" fillId="26" borderId="16" xfId="0" applyFont="1" applyFill="1" applyBorder="1" applyAlignment="1">
      <alignment horizontal="center" wrapText="1"/>
    </xf>
    <xf numFmtId="0" fontId="22" fillId="26" borderId="17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/>
    </xf>
    <xf numFmtId="0" fontId="20" fillId="0" borderId="0" xfId="75" applyFont="1" applyFill="1" applyBorder="1" applyAlignment="1">
      <alignment horizontal="left"/>
    </xf>
    <xf numFmtId="0" fontId="22" fillId="25" borderId="15" xfId="0" applyFont="1" applyFill="1" applyBorder="1" applyAlignment="1">
      <alignment horizontal="center" wrapText="1"/>
    </xf>
    <xf numFmtId="0" fontId="22" fillId="25" borderId="16" xfId="0" applyFont="1" applyFill="1" applyBorder="1" applyAlignment="1">
      <alignment horizontal="center" wrapText="1"/>
    </xf>
    <xf numFmtId="0" fontId="22" fillId="25" borderId="17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0" fontId="30" fillId="0" borderId="0" xfId="75" applyFont="1" applyFill="1" applyAlignment="1">
      <alignment horizontal="center"/>
    </xf>
    <xf numFmtId="0" fontId="27" fillId="0" borderId="0" xfId="75" applyFont="1" applyFill="1" applyAlignment="1">
      <alignment horizontal="center"/>
    </xf>
    <xf numFmtId="0" fontId="27" fillId="0" borderId="0" xfId="75" applyFont="1" applyFill="1" applyAlignment="1">
      <alignment horizontal="left"/>
    </xf>
  </cellXfs>
  <cellStyles count="8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elölőszín (1)" xfId="63" builtinId="29" customBuiltin="1"/>
    <cellStyle name="Jelölőszín (2)" xfId="64" builtinId="33" customBuiltin="1"/>
    <cellStyle name="Jelölőszín (3)" xfId="65" builtinId="37" customBuiltin="1"/>
    <cellStyle name="Jelölőszín (4)" xfId="66" builtinId="41" customBuiltin="1"/>
    <cellStyle name="Jelölőszín (5)" xfId="67" builtinId="45" customBuiltin="1"/>
    <cellStyle name="Jelölőszín (6)" xfId="68" builtinId="49" customBuiltin="1"/>
    <cellStyle name="Jó" xfId="69" builtinId="26" customBuiltin="1"/>
    <cellStyle name="Kimenet" xfId="70" builtinId="21" customBuiltin="1"/>
    <cellStyle name="Linked Cell" xfId="71"/>
    <cellStyle name="Magyarázó szöveg" xfId="72" builtinId="53" customBuiltin="1"/>
    <cellStyle name="Neutral" xfId="73"/>
    <cellStyle name="Normál" xfId="0" builtinId="0"/>
    <cellStyle name="Normál 2" xfId="74"/>
    <cellStyle name="Normál_info táblák 2014. III. névi rendelethez Kőszeg" xfId="75"/>
    <cellStyle name="Note" xfId="76"/>
    <cellStyle name="Output" xfId="77"/>
    <cellStyle name="Összesen" xfId="78" builtinId="25" customBuiltin="1"/>
    <cellStyle name="Rossz" xfId="79" builtinId="27" customBuiltin="1"/>
    <cellStyle name="Semleges" xfId="80" builtinId="28" customBuiltin="1"/>
    <cellStyle name="Számítás" xfId="81" builtinId="22" customBuiltin="1"/>
    <cellStyle name="Title" xfId="82"/>
    <cellStyle name="Total" xfId="83"/>
    <cellStyle name="Warning Text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sztaly\Penzugy\2015\2015.IV.n&#233;vi%20rendeletm&#243;dos&#237;t&#225;s\K&#337;szeg%202015.%20IV.%20n&#233;vi%20rendelet\K&#337;szeg%202015.%20IV.%20n&#233;vi%20k&#246;lts&#233;gvet&#233;s%20m&#243;dos&#237;t&#225;s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 melléklet"/>
      <sheetName val="2. melléklet"/>
      <sheetName val="3. melléklet"/>
      <sheetName val="4. melléklet"/>
      <sheetName val="5. melléklet"/>
      <sheetName val="6. melléklet"/>
    </sheetNames>
    <sheetDataSet>
      <sheetData sheetId="0"/>
      <sheetData sheetId="1"/>
      <sheetData sheetId="2"/>
      <sheetData sheetId="3">
        <row r="13">
          <cell r="D13">
            <v>977547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56"/>
  <sheetViews>
    <sheetView tabSelected="1" zoomScaleNormal="100" zoomScaleSheetLayoutView="100" workbookViewId="0">
      <pane xSplit="1" ySplit="5" topLeftCell="BY48" activePane="bottomRight" state="frozen"/>
      <selection pane="topRight" activeCell="B1" sqref="B1"/>
      <selection pane="bottomLeft" activeCell="A6" sqref="A6"/>
      <selection pane="bottomRight" activeCell="CB55" sqref="CB55"/>
    </sheetView>
  </sheetViews>
  <sheetFormatPr defaultRowHeight="12.75" x14ac:dyDescent="0.2"/>
  <cols>
    <col min="1" max="1" width="28.7109375" style="2" customWidth="1"/>
    <col min="2" max="2" width="8.42578125" style="2" customWidth="1"/>
    <col min="3" max="8" width="9" style="2" customWidth="1"/>
    <col min="9" max="9" width="7.42578125" style="2" bestFit="1" customWidth="1"/>
    <col min="10" max="12" width="9" style="2" customWidth="1"/>
    <col min="13" max="13" width="7.42578125" style="2" bestFit="1" customWidth="1"/>
    <col min="14" max="14" width="8.7109375" style="2" bestFit="1" customWidth="1"/>
    <col min="15" max="16" width="8.85546875" style="2" bestFit="1" customWidth="1"/>
    <col min="17" max="17" width="7.42578125" style="2" bestFit="1" customWidth="1"/>
    <col min="18" max="18" width="8.7109375" style="2" bestFit="1" customWidth="1"/>
    <col min="19" max="20" width="9.28515625" style="2" customWidth="1"/>
    <col min="21" max="21" width="7.42578125" style="2" bestFit="1" customWidth="1"/>
    <col min="22" max="22" width="8.7109375" style="2" bestFit="1" customWidth="1"/>
    <col min="23" max="24" width="9" style="2" customWidth="1"/>
    <col min="25" max="25" width="7.42578125" style="2" bestFit="1" customWidth="1"/>
    <col min="26" max="26" width="8.7109375" style="2" bestFit="1" customWidth="1"/>
    <col min="27" max="28" width="9.5703125" style="2" customWidth="1"/>
    <col min="29" max="29" width="7.42578125" style="2" bestFit="1" customWidth="1"/>
    <col min="30" max="32" width="10" style="2" customWidth="1"/>
    <col min="33" max="33" width="8.140625" style="2" customWidth="1"/>
    <col min="34" max="35" width="7.42578125" style="2" customWidth="1"/>
    <col min="36" max="36" width="8.140625" style="2" customWidth="1"/>
    <col min="37" max="37" width="6.85546875" style="2" customWidth="1"/>
    <col min="38" max="38" width="8.7109375" style="2" bestFit="1" customWidth="1"/>
    <col min="39" max="40" width="9.7109375" style="2" customWidth="1"/>
    <col min="41" max="41" width="8" style="2" bestFit="1" customWidth="1"/>
    <col min="42" max="42" width="8.7109375" style="2" bestFit="1" customWidth="1"/>
    <col min="43" max="44" width="8.85546875" style="2" bestFit="1" customWidth="1"/>
    <col min="45" max="45" width="7.42578125" style="2" bestFit="1" customWidth="1"/>
    <col min="46" max="48" width="8.85546875" style="2" bestFit="1" customWidth="1"/>
    <col min="49" max="49" width="7.42578125" style="2" bestFit="1" customWidth="1"/>
    <col min="50" max="50" width="8.7109375" style="2" customWidth="1"/>
    <col min="51" max="52" width="9.42578125" style="2" customWidth="1"/>
    <col min="53" max="53" width="8" style="2" bestFit="1" customWidth="1"/>
    <col min="54" max="54" width="9.140625" style="2" bestFit="1"/>
    <col min="55" max="55" width="8.5703125" style="2" customWidth="1"/>
    <col min="56" max="56" width="8.85546875" style="2" bestFit="1" customWidth="1"/>
    <col min="57" max="57" width="7.42578125" style="2" bestFit="1" customWidth="1"/>
    <col min="58" max="58" width="9.140625" style="2" bestFit="1"/>
    <col min="59" max="60" width="9.28515625" style="2" customWidth="1"/>
    <col min="61" max="61" width="7" style="2" customWidth="1"/>
    <col min="62" max="62" width="8.140625" style="2" customWidth="1"/>
    <col min="63" max="64" width="8.7109375" style="2" customWidth="1"/>
    <col min="65" max="65" width="7.42578125" style="2" bestFit="1" customWidth="1"/>
    <col min="66" max="66" width="9.140625" style="2" bestFit="1"/>
    <col min="67" max="68" width="8.28515625" style="2" customWidth="1"/>
    <col min="69" max="69" width="8" style="2" bestFit="1" customWidth="1"/>
    <col min="70" max="70" width="9.140625" style="2" bestFit="1"/>
    <col min="71" max="72" width="9.42578125" style="2" customWidth="1"/>
    <col min="73" max="73" width="7.42578125" style="2" bestFit="1" customWidth="1"/>
    <col min="74" max="74" width="9.140625" style="2" bestFit="1"/>
    <col min="75" max="76" width="9.42578125" style="2" customWidth="1"/>
    <col min="77" max="77" width="8" style="2" bestFit="1" customWidth="1"/>
    <col min="78" max="78" width="8.140625" style="2" customWidth="1"/>
    <col min="79" max="80" width="9.5703125" style="2" customWidth="1"/>
    <col min="81" max="81" width="7.42578125" style="2" bestFit="1" customWidth="1"/>
    <col min="82" max="82" width="9" style="2" customWidth="1"/>
    <col min="83" max="84" width="8.7109375" style="2" customWidth="1"/>
    <col min="85" max="85" width="7.42578125" style="2" bestFit="1" customWidth="1"/>
    <col min="86" max="86" width="9.140625" style="2" bestFit="1"/>
    <col min="87" max="88" width="9.42578125" style="2" customWidth="1"/>
    <col min="89" max="89" width="7.42578125" style="2" bestFit="1" customWidth="1"/>
    <col min="90" max="90" width="9.140625" style="2" bestFit="1"/>
    <col min="91" max="92" width="8.42578125" style="2" customWidth="1"/>
    <col min="93" max="93" width="7.42578125" style="2" bestFit="1" customWidth="1"/>
    <col min="94" max="94" width="10.5703125" style="2" customWidth="1"/>
    <col min="95" max="96" width="8.85546875" style="2" customWidth="1"/>
    <col min="97" max="97" width="7.42578125" style="2" bestFit="1" customWidth="1"/>
    <col min="98" max="98" width="9.42578125" style="2" customWidth="1"/>
    <col min="99" max="100" width="8.85546875" style="2" customWidth="1"/>
    <col min="101" max="101" width="7.42578125" style="2" bestFit="1" customWidth="1"/>
    <col min="102" max="102" width="12.140625" style="3" customWidth="1"/>
    <col min="103" max="104" width="8.85546875" style="2" customWidth="1"/>
    <col min="105" max="105" width="7.42578125" style="2" bestFit="1" customWidth="1"/>
    <col min="106" max="107" width="8.28515625" style="2" customWidth="1"/>
    <col min="108" max="108" width="6.5703125" style="2" bestFit="1" customWidth="1"/>
    <col min="109" max="109" width="7.5703125" style="2" bestFit="1" customWidth="1"/>
    <col min="110" max="110" width="2" style="2" bestFit="1" customWidth="1"/>
    <col min="111" max="16384" width="9.140625" style="2"/>
  </cols>
  <sheetData>
    <row r="1" spans="1:110" ht="13.5" x14ac:dyDescent="0.25">
      <c r="A1" s="122" t="s">
        <v>63</v>
      </c>
      <c r="B1" s="122"/>
      <c r="C1" s="122"/>
      <c r="D1" s="122"/>
      <c r="E1" s="122"/>
    </row>
    <row r="2" spans="1:110" ht="13.5" x14ac:dyDescent="0.25">
      <c r="A2" s="1"/>
    </row>
    <row r="3" spans="1:110" ht="15.75" x14ac:dyDescent="0.25">
      <c r="A3" s="4"/>
      <c r="B3" s="121" t="s">
        <v>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 t="s">
        <v>0</v>
      </c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 t="s">
        <v>0</v>
      </c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 t="s">
        <v>1</v>
      </c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 t="s">
        <v>1</v>
      </c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 t="s">
        <v>1</v>
      </c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</row>
    <row r="4" spans="1:110" s="5" customFormat="1" x14ac:dyDescent="0.2">
      <c r="A4" s="86" t="s">
        <v>2</v>
      </c>
      <c r="B4" s="115" t="s">
        <v>3</v>
      </c>
      <c r="C4" s="116"/>
      <c r="D4" s="116"/>
      <c r="E4" s="117"/>
      <c r="F4" s="115" t="s">
        <v>4</v>
      </c>
      <c r="G4" s="116"/>
      <c r="H4" s="116"/>
      <c r="I4" s="117"/>
      <c r="J4" s="115" t="s">
        <v>5</v>
      </c>
      <c r="K4" s="116"/>
      <c r="L4" s="116"/>
      <c r="M4" s="117"/>
      <c r="N4" s="115" t="s">
        <v>6</v>
      </c>
      <c r="O4" s="116"/>
      <c r="P4" s="116"/>
      <c r="Q4" s="117"/>
      <c r="R4" s="115" t="s">
        <v>7</v>
      </c>
      <c r="S4" s="116"/>
      <c r="T4" s="116"/>
      <c r="U4" s="117"/>
      <c r="V4" s="115" t="s">
        <v>8</v>
      </c>
      <c r="W4" s="116"/>
      <c r="X4" s="116"/>
      <c r="Y4" s="117"/>
      <c r="Z4" s="115" t="s">
        <v>60</v>
      </c>
      <c r="AA4" s="116"/>
      <c r="AB4" s="116"/>
      <c r="AC4" s="117"/>
      <c r="AD4" s="118" t="s">
        <v>9</v>
      </c>
      <c r="AE4" s="119"/>
      <c r="AF4" s="119"/>
      <c r="AG4" s="120"/>
      <c r="AH4" s="115" t="s">
        <v>10</v>
      </c>
      <c r="AI4" s="116"/>
      <c r="AJ4" s="116"/>
      <c r="AK4" s="117"/>
      <c r="AL4" s="115" t="s">
        <v>11</v>
      </c>
      <c r="AM4" s="116"/>
      <c r="AN4" s="116"/>
      <c r="AO4" s="117"/>
      <c r="AP4" s="118" t="s">
        <v>12</v>
      </c>
      <c r="AQ4" s="119"/>
      <c r="AR4" s="119"/>
      <c r="AS4" s="120"/>
      <c r="AT4" s="123" t="s">
        <v>13</v>
      </c>
      <c r="AU4" s="124"/>
      <c r="AV4" s="124"/>
      <c r="AW4" s="125"/>
      <c r="AX4" s="115" t="s">
        <v>14</v>
      </c>
      <c r="AY4" s="116"/>
      <c r="AZ4" s="116"/>
      <c r="BA4" s="117"/>
      <c r="BB4" s="115" t="s">
        <v>15</v>
      </c>
      <c r="BC4" s="116"/>
      <c r="BD4" s="116"/>
      <c r="BE4" s="116"/>
      <c r="BF4" s="115" t="s">
        <v>16</v>
      </c>
      <c r="BG4" s="116"/>
      <c r="BH4" s="116"/>
      <c r="BI4" s="117"/>
      <c r="BJ4" s="115" t="s">
        <v>17</v>
      </c>
      <c r="BK4" s="116"/>
      <c r="BL4" s="116"/>
      <c r="BM4" s="116"/>
      <c r="BN4" s="126" t="s">
        <v>18</v>
      </c>
      <c r="BO4" s="127"/>
      <c r="BP4" s="127"/>
      <c r="BQ4" s="128"/>
      <c r="BR4" s="126" t="s">
        <v>19</v>
      </c>
      <c r="BS4" s="127"/>
      <c r="BT4" s="127"/>
      <c r="BU4" s="127"/>
      <c r="BV4" s="115" t="s">
        <v>20</v>
      </c>
      <c r="BW4" s="116"/>
      <c r="BX4" s="116"/>
      <c r="BY4" s="117"/>
      <c r="BZ4" s="115" t="s">
        <v>21</v>
      </c>
      <c r="CA4" s="116"/>
      <c r="CB4" s="116"/>
      <c r="CC4" s="117"/>
      <c r="CD4" s="115" t="s">
        <v>22</v>
      </c>
      <c r="CE4" s="116"/>
      <c r="CF4" s="116"/>
      <c r="CG4" s="117"/>
      <c r="CH4" s="126" t="s">
        <v>23</v>
      </c>
      <c r="CI4" s="127"/>
      <c r="CJ4" s="127"/>
      <c r="CK4" s="127"/>
      <c r="CL4" s="126" t="s">
        <v>24</v>
      </c>
      <c r="CM4" s="127"/>
      <c r="CN4" s="127"/>
      <c r="CO4" s="128"/>
      <c r="CP4" s="115" t="s">
        <v>25</v>
      </c>
      <c r="CQ4" s="116"/>
      <c r="CR4" s="116"/>
      <c r="CS4" s="116"/>
      <c r="CT4" s="115" t="s">
        <v>26</v>
      </c>
      <c r="CU4" s="116"/>
      <c r="CV4" s="116"/>
      <c r="CW4" s="117"/>
      <c r="CX4" s="123" t="s">
        <v>27</v>
      </c>
      <c r="CY4" s="124"/>
      <c r="CZ4" s="124"/>
      <c r="DA4" s="125"/>
      <c r="DB4" s="115" t="s">
        <v>28</v>
      </c>
      <c r="DC4" s="116"/>
      <c r="DD4" s="116"/>
      <c r="DE4" s="117"/>
    </row>
    <row r="5" spans="1:110" s="6" customFormat="1" ht="34.5" customHeight="1" x14ac:dyDescent="0.2">
      <c r="A5" s="87"/>
      <c r="B5" s="16" t="s">
        <v>29</v>
      </c>
      <c r="C5" s="13" t="s">
        <v>65</v>
      </c>
      <c r="D5" s="13" t="s">
        <v>70</v>
      </c>
      <c r="E5" s="17" t="s">
        <v>30</v>
      </c>
      <c r="F5" s="16" t="s">
        <v>29</v>
      </c>
      <c r="G5" s="13" t="s">
        <v>65</v>
      </c>
      <c r="H5" s="13" t="s">
        <v>70</v>
      </c>
      <c r="I5" s="17" t="s">
        <v>30</v>
      </c>
      <c r="J5" s="16" t="s">
        <v>29</v>
      </c>
      <c r="K5" s="13" t="s">
        <v>65</v>
      </c>
      <c r="L5" s="13" t="s">
        <v>70</v>
      </c>
      <c r="M5" s="17" t="s">
        <v>30</v>
      </c>
      <c r="N5" s="16" t="s">
        <v>29</v>
      </c>
      <c r="O5" s="13" t="s">
        <v>65</v>
      </c>
      <c r="P5" s="13" t="s">
        <v>70</v>
      </c>
      <c r="Q5" s="17" t="s">
        <v>30</v>
      </c>
      <c r="R5" s="16" t="s">
        <v>29</v>
      </c>
      <c r="S5" s="13" t="s">
        <v>65</v>
      </c>
      <c r="T5" s="13" t="s">
        <v>70</v>
      </c>
      <c r="U5" s="17" t="s">
        <v>30</v>
      </c>
      <c r="V5" s="16" t="s">
        <v>29</v>
      </c>
      <c r="W5" s="13" t="s">
        <v>65</v>
      </c>
      <c r="X5" s="13" t="s">
        <v>70</v>
      </c>
      <c r="Y5" s="17" t="s">
        <v>30</v>
      </c>
      <c r="Z5" s="16" t="s">
        <v>29</v>
      </c>
      <c r="AA5" s="13" t="s">
        <v>65</v>
      </c>
      <c r="AB5" s="13" t="s">
        <v>70</v>
      </c>
      <c r="AC5" s="17" t="s">
        <v>30</v>
      </c>
      <c r="AD5" s="53" t="s">
        <v>29</v>
      </c>
      <c r="AE5" s="54" t="s">
        <v>65</v>
      </c>
      <c r="AF5" s="54" t="s">
        <v>70</v>
      </c>
      <c r="AG5" s="63" t="s">
        <v>30</v>
      </c>
      <c r="AH5" s="16" t="s">
        <v>29</v>
      </c>
      <c r="AI5" s="13" t="s">
        <v>65</v>
      </c>
      <c r="AJ5" s="13" t="s">
        <v>70</v>
      </c>
      <c r="AK5" s="17" t="s">
        <v>30</v>
      </c>
      <c r="AL5" s="16" t="s">
        <v>29</v>
      </c>
      <c r="AM5" s="13" t="s">
        <v>65</v>
      </c>
      <c r="AN5" s="13" t="s">
        <v>70</v>
      </c>
      <c r="AO5" s="17" t="s">
        <v>30</v>
      </c>
      <c r="AP5" s="53" t="s">
        <v>29</v>
      </c>
      <c r="AQ5" s="54" t="s">
        <v>65</v>
      </c>
      <c r="AR5" s="54" t="s">
        <v>70</v>
      </c>
      <c r="AS5" s="63" t="s">
        <v>30</v>
      </c>
      <c r="AT5" s="70" t="s">
        <v>29</v>
      </c>
      <c r="AU5" s="71" t="s">
        <v>65</v>
      </c>
      <c r="AV5" s="71" t="s">
        <v>70</v>
      </c>
      <c r="AW5" s="79" t="s">
        <v>30</v>
      </c>
      <c r="AX5" s="16" t="s">
        <v>31</v>
      </c>
      <c r="AY5" s="13" t="s">
        <v>65</v>
      </c>
      <c r="AZ5" s="13" t="s">
        <v>70</v>
      </c>
      <c r="BA5" s="17" t="s">
        <v>30</v>
      </c>
      <c r="BB5" s="16" t="s">
        <v>31</v>
      </c>
      <c r="BC5" s="13" t="s">
        <v>65</v>
      </c>
      <c r="BD5" s="13" t="s">
        <v>70</v>
      </c>
      <c r="BE5" s="13" t="s">
        <v>30</v>
      </c>
      <c r="BF5" s="16" t="s">
        <v>31</v>
      </c>
      <c r="BG5" s="13" t="s">
        <v>65</v>
      </c>
      <c r="BH5" s="13" t="s">
        <v>70</v>
      </c>
      <c r="BI5" s="17" t="s">
        <v>30</v>
      </c>
      <c r="BJ5" s="16" t="s">
        <v>31</v>
      </c>
      <c r="BK5" s="13" t="s">
        <v>65</v>
      </c>
      <c r="BL5" s="13" t="s">
        <v>70</v>
      </c>
      <c r="BM5" s="13" t="s">
        <v>30</v>
      </c>
      <c r="BN5" s="16" t="s">
        <v>31</v>
      </c>
      <c r="BO5" s="13" t="s">
        <v>65</v>
      </c>
      <c r="BP5" s="13" t="s">
        <v>70</v>
      </c>
      <c r="BQ5" s="17" t="s">
        <v>30</v>
      </c>
      <c r="BR5" s="16" t="s">
        <v>31</v>
      </c>
      <c r="BS5" s="13" t="s">
        <v>65</v>
      </c>
      <c r="BT5" s="13" t="s">
        <v>70</v>
      </c>
      <c r="BU5" s="13" t="s">
        <v>30</v>
      </c>
      <c r="BV5" s="16" t="s">
        <v>31</v>
      </c>
      <c r="BW5" s="13" t="s">
        <v>65</v>
      </c>
      <c r="BX5" s="13" t="s">
        <v>70</v>
      </c>
      <c r="BY5" s="17" t="s">
        <v>30</v>
      </c>
      <c r="BZ5" s="16" t="s">
        <v>31</v>
      </c>
      <c r="CA5" s="13" t="s">
        <v>65</v>
      </c>
      <c r="CB5" s="13" t="s">
        <v>70</v>
      </c>
      <c r="CC5" s="17" t="s">
        <v>30</v>
      </c>
      <c r="CD5" s="16" t="s">
        <v>31</v>
      </c>
      <c r="CE5" s="13" t="s">
        <v>65</v>
      </c>
      <c r="CF5" s="13" t="s">
        <v>70</v>
      </c>
      <c r="CG5" s="17" t="s">
        <v>30</v>
      </c>
      <c r="CH5" s="16" t="s">
        <v>31</v>
      </c>
      <c r="CI5" s="13" t="s">
        <v>65</v>
      </c>
      <c r="CJ5" s="13" t="s">
        <v>70</v>
      </c>
      <c r="CK5" s="13" t="s">
        <v>30</v>
      </c>
      <c r="CL5" s="16" t="s">
        <v>31</v>
      </c>
      <c r="CM5" s="13" t="s">
        <v>65</v>
      </c>
      <c r="CN5" s="13" t="s">
        <v>70</v>
      </c>
      <c r="CO5" s="17" t="s">
        <v>30</v>
      </c>
      <c r="CP5" s="16" t="s">
        <v>31</v>
      </c>
      <c r="CQ5" s="13" t="s">
        <v>65</v>
      </c>
      <c r="CR5" s="13" t="s">
        <v>70</v>
      </c>
      <c r="CS5" s="13" t="s">
        <v>30</v>
      </c>
      <c r="CT5" s="16" t="s">
        <v>31</v>
      </c>
      <c r="CU5" s="13" t="s">
        <v>65</v>
      </c>
      <c r="CV5" s="13" t="s">
        <v>70</v>
      </c>
      <c r="CW5" s="17" t="s">
        <v>30</v>
      </c>
      <c r="CX5" s="70" t="s">
        <v>31</v>
      </c>
      <c r="CY5" s="71" t="s">
        <v>65</v>
      </c>
      <c r="CZ5" s="71" t="s">
        <v>70</v>
      </c>
      <c r="DA5" s="79" t="s">
        <v>30</v>
      </c>
      <c r="DB5" s="25" t="s">
        <v>32</v>
      </c>
      <c r="DC5" s="14" t="s">
        <v>33</v>
      </c>
      <c r="DD5" s="14" t="s">
        <v>34</v>
      </c>
      <c r="DE5" s="26" t="s">
        <v>35</v>
      </c>
    </row>
    <row r="6" spans="1:110" s="3" customFormat="1" ht="24.75" customHeight="1" x14ac:dyDescent="0.2">
      <c r="A6" s="88" t="s">
        <v>36</v>
      </c>
      <c r="B6" s="33">
        <v>529</v>
      </c>
      <c r="C6" s="34">
        <f>B6+C7+C8+C9+C10+C11</f>
        <v>529</v>
      </c>
      <c r="D6" s="34">
        <f>C6+D7+D8+D9+D10+D11</f>
        <v>983</v>
      </c>
      <c r="E6" s="35">
        <f>D6-C6</f>
        <v>454</v>
      </c>
      <c r="F6" s="33"/>
      <c r="G6" s="34">
        <f>F6+G7+G8+G9+G10+G11</f>
        <v>0</v>
      </c>
      <c r="H6" s="34">
        <f>G6+H7+H8+H9+H10+H11</f>
        <v>0</v>
      </c>
      <c r="I6" s="35">
        <f>H6-G6</f>
        <v>0</v>
      </c>
      <c r="J6" s="33">
        <v>1900</v>
      </c>
      <c r="K6" s="34">
        <v>1900</v>
      </c>
      <c r="L6" s="34">
        <f>K6+L7+L8+L9+L10+L11</f>
        <v>1900</v>
      </c>
      <c r="M6" s="35">
        <f>L6-K6</f>
        <v>0</v>
      </c>
      <c r="N6" s="33"/>
      <c r="O6" s="34">
        <f>N6+O7+O8+O9+O10+O11</f>
        <v>0</v>
      </c>
      <c r="P6" s="34">
        <f>O6+P7+P8+P9+P10+P11</f>
        <v>0</v>
      </c>
      <c r="Q6" s="35">
        <f>P6-O6</f>
        <v>0</v>
      </c>
      <c r="R6" s="33"/>
      <c r="S6" s="34">
        <f>R6+S7+S8+S9+S10+S11</f>
        <v>0</v>
      </c>
      <c r="T6" s="34">
        <f>S6+T7+T8+T9+T10+T11</f>
        <v>0</v>
      </c>
      <c r="U6" s="35">
        <f>T6-S6</f>
        <v>0</v>
      </c>
      <c r="V6" s="33"/>
      <c r="W6" s="34"/>
      <c r="X6" s="34">
        <f>W6+X7+X8+X9+X10+X11</f>
        <v>0</v>
      </c>
      <c r="Y6" s="35">
        <f>X6-W6</f>
        <v>0</v>
      </c>
      <c r="Z6" s="33"/>
      <c r="AA6" s="34">
        <f>Z6+AA7+AA8+AA9+AA10+AA11</f>
        <v>0</v>
      </c>
      <c r="AB6" s="34">
        <f>AA6+AB7+AB8+AB9+AB10+AB11</f>
        <v>0</v>
      </c>
      <c r="AC6" s="35">
        <f>AB6-AA6</f>
        <v>0</v>
      </c>
      <c r="AD6" s="55">
        <f>B6+F6+J6+N6+R6+V6+Z6</f>
        <v>2429</v>
      </c>
      <c r="AE6" s="56">
        <f>C6+G6+K6+O6+S6+W6+AA6</f>
        <v>2429</v>
      </c>
      <c r="AF6" s="56">
        <f>D6+H6+L6+P6+T6+X6+AB6</f>
        <v>2883</v>
      </c>
      <c r="AG6" s="64">
        <f>AF6-AE6</f>
        <v>454</v>
      </c>
      <c r="AH6" s="33"/>
      <c r="AI6" s="34">
        <v>2415</v>
      </c>
      <c r="AJ6" s="34">
        <f>AI6+AJ7+AJ8+AJ9+AJ10+AJ11</f>
        <v>2415</v>
      </c>
      <c r="AK6" s="35">
        <f>AJ6-AI6</f>
        <v>0</v>
      </c>
      <c r="AL6" s="33">
        <f>CX6-AD6-AH6</f>
        <v>30595</v>
      </c>
      <c r="AM6" s="34">
        <v>32097</v>
      </c>
      <c r="AN6" s="34">
        <f>AM6+AN7+AN8+AN9+AN10+AN11</f>
        <v>32474</v>
      </c>
      <c r="AO6" s="35">
        <f>AN6-AM6</f>
        <v>377</v>
      </c>
      <c r="AP6" s="55">
        <f>AH6+AL6</f>
        <v>30595</v>
      </c>
      <c r="AQ6" s="56">
        <f>AI6+AM6</f>
        <v>34512</v>
      </c>
      <c r="AR6" s="56">
        <f>AJ6+AN6</f>
        <v>34889</v>
      </c>
      <c r="AS6" s="64">
        <f>AR6-AQ6</f>
        <v>377</v>
      </c>
      <c r="AT6" s="72">
        <f>AD6+AP6</f>
        <v>33024</v>
      </c>
      <c r="AU6" s="73">
        <f>AE6+AQ6</f>
        <v>36941</v>
      </c>
      <c r="AV6" s="73">
        <f>AF6+AR6</f>
        <v>37772</v>
      </c>
      <c r="AW6" s="80">
        <f>AV6-AU6</f>
        <v>831</v>
      </c>
      <c r="AX6" s="33">
        <v>15802</v>
      </c>
      <c r="AY6" s="34">
        <v>16130</v>
      </c>
      <c r="AZ6" s="34">
        <f>AY6+AZ7+AZ8+AZ9+AZ10+AZ11</f>
        <v>16813</v>
      </c>
      <c r="BA6" s="35">
        <f>AZ6-AY6</f>
        <v>683</v>
      </c>
      <c r="BB6" s="33">
        <v>4289</v>
      </c>
      <c r="BC6" s="34">
        <v>4368</v>
      </c>
      <c r="BD6" s="34">
        <f>BC6+BD7+BD8+BD9+BD10+BD11</f>
        <v>4516</v>
      </c>
      <c r="BE6" s="34">
        <f>BD6-BC6</f>
        <v>148</v>
      </c>
      <c r="BF6" s="33">
        <f>9433+3350</f>
        <v>12783</v>
      </c>
      <c r="BG6" s="34">
        <v>14729</v>
      </c>
      <c r="BH6" s="34">
        <f>BG6+BH7+BH8+BH9+BH10+BH11</f>
        <v>14729</v>
      </c>
      <c r="BI6" s="35">
        <f>BH6-BG6</f>
        <v>0</v>
      </c>
      <c r="BJ6" s="33"/>
      <c r="BK6" s="34">
        <v>0</v>
      </c>
      <c r="BL6" s="34">
        <f>BK6+BL7+BL8+BL9+BL10+BL11</f>
        <v>0</v>
      </c>
      <c r="BM6" s="34">
        <f>BL6-BK6</f>
        <v>0</v>
      </c>
      <c r="BN6" s="33"/>
      <c r="BO6" s="34">
        <v>0</v>
      </c>
      <c r="BP6" s="34">
        <f>BO6+BP7+BP8+BP9+BP10+BP11</f>
        <v>0</v>
      </c>
      <c r="BQ6" s="35">
        <f>BP6-BO6</f>
        <v>0</v>
      </c>
      <c r="BR6" s="33"/>
      <c r="BS6" s="34">
        <v>0</v>
      </c>
      <c r="BT6" s="34">
        <f>BS6+BT7+BT8+BT9+BT10+BT11</f>
        <v>0</v>
      </c>
      <c r="BU6" s="34">
        <f>BT6-BS6</f>
        <v>0</v>
      </c>
      <c r="BV6" s="33">
        <f>BN6+BR6</f>
        <v>0</v>
      </c>
      <c r="BW6" s="34">
        <f>BO6+BS6</f>
        <v>0</v>
      </c>
      <c r="BX6" s="34">
        <f>BP6+BT6</f>
        <v>0</v>
      </c>
      <c r="BY6" s="35">
        <f>BX6-BW6</f>
        <v>0</v>
      </c>
      <c r="BZ6" s="33">
        <v>150</v>
      </c>
      <c r="CA6" s="34">
        <v>1714</v>
      </c>
      <c r="CB6" s="34">
        <f>CA6+CB7+CB8+CB9+CB10+CB11</f>
        <v>1714</v>
      </c>
      <c r="CC6" s="35">
        <f>CB6-CA6</f>
        <v>0</v>
      </c>
      <c r="CD6" s="33"/>
      <c r="CE6" s="34">
        <v>0</v>
      </c>
      <c r="CF6" s="34">
        <f>CE6+CF7+CF8+CF9+CF10+CF11</f>
        <v>0</v>
      </c>
      <c r="CG6" s="35">
        <f>CF6-CE6</f>
        <v>0</v>
      </c>
      <c r="CH6" s="33"/>
      <c r="CI6" s="34">
        <v>0</v>
      </c>
      <c r="CJ6" s="34">
        <f>CI6+CJ7+CJ8+CJ9+CJ10+CJ11</f>
        <v>0</v>
      </c>
      <c r="CK6" s="34">
        <f>CJ6-CI6</f>
        <v>0</v>
      </c>
      <c r="CL6" s="33"/>
      <c r="CM6" s="34">
        <v>0</v>
      </c>
      <c r="CN6" s="34">
        <f>CM6+CN7+CN8+CN9+CN10+CN11</f>
        <v>0</v>
      </c>
      <c r="CO6" s="35">
        <f>CN6-CL6</f>
        <v>0</v>
      </c>
      <c r="CP6" s="33">
        <f>CH6+CL6</f>
        <v>0</v>
      </c>
      <c r="CQ6" s="34">
        <f>CI6+CM6</f>
        <v>0</v>
      </c>
      <c r="CR6" s="34">
        <f>CJ6+CN6</f>
        <v>0</v>
      </c>
      <c r="CS6" s="34">
        <f>CR6-CQ6</f>
        <v>0</v>
      </c>
      <c r="CT6" s="33"/>
      <c r="CU6" s="34">
        <v>0</v>
      </c>
      <c r="CV6" s="34">
        <f>CU6+CV7+CV8+CV9+CV10+CV11</f>
        <v>0</v>
      </c>
      <c r="CW6" s="35">
        <f>CV6-CU6</f>
        <v>0</v>
      </c>
      <c r="CX6" s="72">
        <f>AX6+BB6+BF6+BJ6+BV6+BZ6+CD6+CP6+CT6</f>
        <v>33024</v>
      </c>
      <c r="CY6" s="73">
        <f>AY6+BC6+BG6+BK6+BW6+CA6+CE6+CQ6+CU6</f>
        <v>36941</v>
      </c>
      <c r="CZ6" s="73">
        <f>AZ6+BD6+BH6+BL6+BX6+CB6+CF6+CR6+CV6</f>
        <v>37772</v>
      </c>
      <c r="DA6" s="80">
        <f>CZ6-CY6</f>
        <v>831</v>
      </c>
      <c r="DB6" s="36">
        <v>7</v>
      </c>
      <c r="DC6" s="37">
        <v>0.75</v>
      </c>
      <c r="DD6" s="37">
        <v>1</v>
      </c>
      <c r="DE6" s="38">
        <f>SUM(DB6:DD6)</f>
        <v>8.75</v>
      </c>
      <c r="DF6" s="50"/>
    </row>
    <row r="7" spans="1:110" s="3" customFormat="1" ht="24.75" customHeight="1" x14ac:dyDescent="0.2">
      <c r="A7" s="90" t="s">
        <v>66</v>
      </c>
      <c r="B7" s="18"/>
      <c r="C7" s="7"/>
      <c r="D7" s="7">
        <v>454</v>
      </c>
      <c r="E7" s="19"/>
      <c r="F7" s="18"/>
      <c r="G7" s="7"/>
      <c r="H7" s="7"/>
      <c r="I7" s="19"/>
      <c r="J7" s="18"/>
      <c r="K7" s="7"/>
      <c r="L7" s="7"/>
      <c r="M7" s="19"/>
      <c r="N7" s="18"/>
      <c r="O7" s="7"/>
      <c r="P7" s="7"/>
      <c r="Q7" s="19"/>
      <c r="R7" s="18"/>
      <c r="S7" s="7"/>
      <c r="T7" s="7"/>
      <c r="U7" s="19"/>
      <c r="V7" s="18"/>
      <c r="W7" s="7"/>
      <c r="X7" s="7"/>
      <c r="Y7" s="19"/>
      <c r="Z7" s="18"/>
      <c r="AA7" s="7"/>
      <c r="AB7" s="7"/>
      <c r="AC7" s="19"/>
      <c r="AD7" s="59"/>
      <c r="AE7" s="60">
        <f t="shared" ref="AE7:AE25" si="0">C7+G7+K7+O7+S7+W7+AA7</f>
        <v>0</v>
      </c>
      <c r="AF7" s="60">
        <f t="shared" ref="AF7:AF25" si="1">D7+H7+L7+P7+T7+X7+AB7</f>
        <v>454</v>
      </c>
      <c r="AG7" s="66"/>
      <c r="AH7" s="18"/>
      <c r="AI7" s="7"/>
      <c r="AJ7" s="7"/>
      <c r="AK7" s="19"/>
      <c r="AL7" s="18"/>
      <c r="AM7" s="7"/>
      <c r="AN7" s="7"/>
      <c r="AO7" s="19"/>
      <c r="AP7" s="59"/>
      <c r="AQ7" s="60">
        <f t="shared" ref="AQ7:AQ25" si="2">AI7+AM7</f>
        <v>0</v>
      </c>
      <c r="AR7" s="60">
        <f t="shared" ref="AR7:AR25" si="3">AJ7+AN7</f>
        <v>0</v>
      </c>
      <c r="AS7" s="66"/>
      <c r="AT7" s="76"/>
      <c r="AU7" s="12">
        <f t="shared" ref="AU7:AU25" si="4">AE7+AQ7</f>
        <v>0</v>
      </c>
      <c r="AV7" s="12">
        <f t="shared" ref="AV7:AV25" si="5">AF7+AR7</f>
        <v>454</v>
      </c>
      <c r="AW7" s="82"/>
      <c r="AX7" s="18"/>
      <c r="AY7" s="7"/>
      <c r="AZ7" s="7">
        <v>393</v>
      </c>
      <c r="BA7" s="19"/>
      <c r="BB7" s="18"/>
      <c r="BC7" s="7"/>
      <c r="BD7" s="7">
        <v>61</v>
      </c>
      <c r="BE7" s="7"/>
      <c r="BF7" s="18"/>
      <c r="BG7" s="7"/>
      <c r="BH7" s="7"/>
      <c r="BI7" s="19"/>
      <c r="BJ7" s="18"/>
      <c r="BK7" s="7"/>
      <c r="BL7" s="7"/>
      <c r="BM7" s="7"/>
      <c r="BN7" s="18"/>
      <c r="BO7" s="7"/>
      <c r="BP7" s="7"/>
      <c r="BQ7" s="19"/>
      <c r="BR7" s="18"/>
      <c r="BS7" s="7"/>
      <c r="BT7" s="7"/>
      <c r="BU7" s="7"/>
      <c r="BV7" s="18"/>
      <c r="BW7" s="7">
        <f t="shared" ref="BW7:BW25" si="6">BO7+BS7</f>
        <v>0</v>
      </c>
      <c r="BX7" s="7">
        <f t="shared" ref="BX7:BX25" si="7">BP7+BT7</f>
        <v>0</v>
      </c>
      <c r="BY7" s="19"/>
      <c r="BZ7" s="18"/>
      <c r="CA7" s="7"/>
      <c r="CB7" s="7"/>
      <c r="CC7" s="19"/>
      <c r="CD7" s="18"/>
      <c r="CE7" s="7"/>
      <c r="CF7" s="7"/>
      <c r="CG7" s="19"/>
      <c r="CH7" s="18"/>
      <c r="CI7" s="7"/>
      <c r="CJ7" s="7"/>
      <c r="CK7" s="7"/>
      <c r="CL7" s="18"/>
      <c r="CM7" s="7"/>
      <c r="CN7" s="7"/>
      <c r="CO7" s="19"/>
      <c r="CP7" s="18"/>
      <c r="CQ7" s="7">
        <f t="shared" ref="CQ7:CQ25" si="8">CI7+CM7</f>
        <v>0</v>
      </c>
      <c r="CR7" s="7">
        <f t="shared" ref="CR7:CR25" si="9">CJ7+CN7</f>
        <v>0</v>
      </c>
      <c r="CS7" s="7"/>
      <c r="CT7" s="18"/>
      <c r="CU7" s="7"/>
      <c r="CV7" s="7"/>
      <c r="CW7" s="19"/>
      <c r="CX7" s="76"/>
      <c r="CY7" s="12">
        <f t="shared" ref="CY7:CY25" si="10">AY7+BC7+BG7+BK7+BW7+CA7+CE7+CQ7+CU7</f>
        <v>0</v>
      </c>
      <c r="CZ7" s="12">
        <f t="shared" ref="CZ7:CZ25" si="11">AZ7+BD7+BH7+BL7+BX7+CB7+CF7+CR7+CV7</f>
        <v>454</v>
      </c>
      <c r="DA7" s="82"/>
      <c r="DB7" s="27"/>
      <c r="DC7" s="9"/>
      <c r="DD7" s="9"/>
      <c r="DE7" s="28"/>
      <c r="DF7" s="52"/>
    </row>
    <row r="8" spans="1:110" s="3" customFormat="1" ht="24.75" customHeight="1" x14ac:dyDescent="0.2">
      <c r="A8" s="90" t="s">
        <v>71</v>
      </c>
      <c r="B8" s="18"/>
      <c r="C8" s="7"/>
      <c r="D8" s="7"/>
      <c r="E8" s="19"/>
      <c r="F8" s="18"/>
      <c r="G8" s="7"/>
      <c r="H8" s="7"/>
      <c r="I8" s="19"/>
      <c r="J8" s="18"/>
      <c r="K8" s="7"/>
      <c r="L8" s="7"/>
      <c r="M8" s="19"/>
      <c r="N8" s="18"/>
      <c r="O8" s="7"/>
      <c r="P8" s="7"/>
      <c r="Q8" s="19"/>
      <c r="R8" s="18"/>
      <c r="S8" s="7"/>
      <c r="T8" s="7"/>
      <c r="U8" s="19"/>
      <c r="V8" s="18"/>
      <c r="W8" s="7"/>
      <c r="X8" s="7"/>
      <c r="Y8" s="19"/>
      <c r="Z8" s="18"/>
      <c r="AA8" s="7"/>
      <c r="AB8" s="7"/>
      <c r="AC8" s="19"/>
      <c r="AD8" s="59"/>
      <c r="AE8" s="60">
        <f t="shared" si="0"/>
        <v>0</v>
      </c>
      <c r="AF8" s="60">
        <f t="shared" si="1"/>
        <v>0</v>
      </c>
      <c r="AG8" s="66"/>
      <c r="AH8" s="18"/>
      <c r="AI8" s="7"/>
      <c r="AJ8" s="7"/>
      <c r="AK8" s="19"/>
      <c r="AL8" s="18"/>
      <c r="AM8" s="7"/>
      <c r="AN8" s="7">
        <f>347+30</f>
        <v>377</v>
      </c>
      <c r="AO8" s="19"/>
      <c r="AP8" s="59"/>
      <c r="AQ8" s="60">
        <f t="shared" si="2"/>
        <v>0</v>
      </c>
      <c r="AR8" s="60">
        <f t="shared" si="3"/>
        <v>377</v>
      </c>
      <c r="AS8" s="66"/>
      <c r="AT8" s="76"/>
      <c r="AU8" s="12">
        <f t="shared" si="4"/>
        <v>0</v>
      </c>
      <c r="AV8" s="12">
        <f t="shared" si="5"/>
        <v>377</v>
      </c>
      <c r="AW8" s="82"/>
      <c r="AX8" s="18"/>
      <c r="AY8" s="7"/>
      <c r="AZ8" s="7">
        <f>273+17</f>
        <v>290</v>
      </c>
      <c r="BA8" s="19"/>
      <c r="BB8" s="18"/>
      <c r="BC8" s="7"/>
      <c r="BD8" s="7">
        <f>347-273+13</f>
        <v>87</v>
      </c>
      <c r="BE8" s="7"/>
      <c r="BF8" s="18"/>
      <c r="BG8" s="7"/>
      <c r="BH8" s="7"/>
      <c r="BI8" s="19"/>
      <c r="BJ8" s="18"/>
      <c r="BK8" s="7"/>
      <c r="BL8" s="7"/>
      <c r="BM8" s="7"/>
      <c r="BN8" s="18"/>
      <c r="BO8" s="7"/>
      <c r="BP8" s="7"/>
      <c r="BQ8" s="19"/>
      <c r="BR8" s="18"/>
      <c r="BS8" s="7"/>
      <c r="BT8" s="7"/>
      <c r="BU8" s="7"/>
      <c r="BV8" s="18"/>
      <c r="BW8" s="7">
        <f t="shared" si="6"/>
        <v>0</v>
      </c>
      <c r="BX8" s="7">
        <f t="shared" si="7"/>
        <v>0</v>
      </c>
      <c r="BY8" s="19"/>
      <c r="BZ8" s="18"/>
      <c r="CA8" s="7"/>
      <c r="CB8" s="7"/>
      <c r="CC8" s="19"/>
      <c r="CD8" s="18"/>
      <c r="CE8" s="7"/>
      <c r="CF8" s="7"/>
      <c r="CG8" s="19"/>
      <c r="CH8" s="18"/>
      <c r="CI8" s="7"/>
      <c r="CJ8" s="7"/>
      <c r="CK8" s="7"/>
      <c r="CL8" s="18"/>
      <c r="CM8" s="7"/>
      <c r="CN8" s="7"/>
      <c r="CO8" s="19"/>
      <c r="CP8" s="18"/>
      <c r="CQ8" s="7">
        <f t="shared" si="8"/>
        <v>0</v>
      </c>
      <c r="CR8" s="7">
        <f t="shared" si="9"/>
        <v>0</v>
      </c>
      <c r="CS8" s="7"/>
      <c r="CT8" s="18"/>
      <c r="CU8" s="7"/>
      <c r="CV8" s="7"/>
      <c r="CW8" s="19"/>
      <c r="CX8" s="76"/>
      <c r="CY8" s="12">
        <f t="shared" si="10"/>
        <v>0</v>
      </c>
      <c r="CZ8" s="12">
        <f t="shared" si="11"/>
        <v>377</v>
      </c>
      <c r="DA8" s="82"/>
      <c r="DB8" s="27"/>
      <c r="DC8" s="9"/>
      <c r="DD8" s="9"/>
      <c r="DE8" s="28"/>
    </row>
    <row r="9" spans="1:110" s="3" customFormat="1" ht="18" hidden="1" customHeight="1" x14ac:dyDescent="0.2">
      <c r="A9" s="90"/>
      <c r="B9" s="18"/>
      <c r="C9" s="7"/>
      <c r="D9" s="7"/>
      <c r="E9" s="19"/>
      <c r="F9" s="18"/>
      <c r="G9" s="7"/>
      <c r="H9" s="7"/>
      <c r="I9" s="19"/>
      <c r="J9" s="18"/>
      <c r="K9" s="7"/>
      <c r="L9" s="7"/>
      <c r="M9" s="19"/>
      <c r="N9" s="18"/>
      <c r="O9" s="7"/>
      <c r="P9" s="7"/>
      <c r="Q9" s="19"/>
      <c r="R9" s="18"/>
      <c r="S9" s="7"/>
      <c r="T9" s="7"/>
      <c r="U9" s="19"/>
      <c r="V9" s="18"/>
      <c r="W9" s="7"/>
      <c r="X9" s="7"/>
      <c r="Y9" s="19"/>
      <c r="Z9" s="18"/>
      <c r="AA9" s="7"/>
      <c r="AB9" s="7"/>
      <c r="AC9" s="19"/>
      <c r="AD9" s="59"/>
      <c r="AE9" s="60">
        <f t="shared" si="0"/>
        <v>0</v>
      </c>
      <c r="AF9" s="60">
        <f t="shared" si="1"/>
        <v>0</v>
      </c>
      <c r="AG9" s="66"/>
      <c r="AH9" s="18"/>
      <c r="AI9" s="7"/>
      <c r="AJ9" s="7"/>
      <c r="AK9" s="19"/>
      <c r="AL9" s="18"/>
      <c r="AM9" s="7"/>
      <c r="AN9" s="7"/>
      <c r="AO9" s="19"/>
      <c r="AP9" s="59"/>
      <c r="AQ9" s="60">
        <f t="shared" si="2"/>
        <v>0</v>
      </c>
      <c r="AR9" s="60">
        <f t="shared" si="3"/>
        <v>0</v>
      </c>
      <c r="AS9" s="66"/>
      <c r="AT9" s="76"/>
      <c r="AU9" s="12">
        <f t="shared" si="4"/>
        <v>0</v>
      </c>
      <c r="AV9" s="12">
        <f t="shared" si="5"/>
        <v>0</v>
      </c>
      <c r="AW9" s="82"/>
      <c r="AX9" s="18"/>
      <c r="AY9" s="7"/>
      <c r="AZ9" s="7"/>
      <c r="BA9" s="19"/>
      <c r="BB9" s="18"/>
      <c r="BC9" s="7"/>
      <c r="BD9" s="7"/>
      <c r="BE9" s="7"/>
      <c r="BF9" s="18"/>
      <c r="BG9" s="7"/>
      <c r="BH9" s="7"/>
      <c r="BI9" s="19"/>
      <c r="BJ9" s="18"/>
      <c r="BK9" s="7"/>
      <c r="BL9" s="7"/>
      <c r="BM9" s="7"/>
      <c r="BN9" s="18"/>
      <c r="BO9" s="7"/>
      <c r="BP9" s="7"/>
      <c r="BQ9" s="19"/>
      <c r="BR9" s="18"/>
      <c r="BS9" s="7"/>
      <c r="BT9" s="7"/>
      <c r="BU9" s="7"/>
      <c r="BV9" s="18"/>
      <c r="BW9" s="7">
        <f t="shared" si="6"/>
        <v>0</v>
      </c>
      <c r="BX9" s="7">
        <f t="shared" si="7"/>
        <v>0</v>
      </c>
      <c r="BY9" s="19"/>
      <c r="BZ9" s="18"/>
      <c r="CA9" s="7"/>
      <c r="CB9" s="7"/>
      <c r="CC9" s="19"/>
      <c r="CD9" s="18"/>
      <c r="CE9" s="7"/>
      <c r="CF9" s="7"/>
      <c r="CG9" s="19"/>
      <c r="CH9" s="18"/>
      <c r="CI9" s="7"/>
      <c r="CJ9" s="7"/>
      <c r="CK9" s="7"/>
      <c r="CL9" s="18"/>
      <c r="CM9" s="7"/>
      <c r="CN9" s="7"/>
      <c r="CO9" s="19"/>
      <c r="CP9" s="18"/>
      <c r="CQ9" s="7">
        <f t="shared" si="8"/>
        <v>0</v>
      </c>
      <c r="CR9" s="7">
        <f t="shared" si="9"/>
        <v>0</v>
      </c>
      <c r="CS9" s="7"/>
      <c r="CT9" s="18"/>
      <c r="CU9" s="7"/>
      <c r="CV9" s="7"/>
      <c r="CW9" s="19"/>
      <c r="CX9" s="76"/>
      <c r="CY9" s="12">
        <f t="shared" si="10"/>
        <v>0</v>
      </c>
      <c r="CZ9" s="12">
        <f t="shared" si="11"/>
        <v>0</v>
      </c>
      <c r="DA9" s="82"/>
      <c r="DB9" s="27"/>
      <c r="DC9" s="9"/>
      <c r="DD9" s="9"/>
      <c r="DE9" s="28"/>
    </row>
    <row r="10" spans="1:110" s="3" customFormat="1" hidden="1" x14ac:dyDescent="0.2">
      <c r="A10" s="90"/>
      <c r="B10" s="18"/>
      <c r="C10" s="7"/>
      <c r="D10" s="7"/>
      <c r="E10" s="19"/>
      <c r="F10" s="18"/>
      <c r="G10" s="7"/>
      <c r="H10" s="7"/>
      <c r="I10" s="19"/>
      <c r="J10" s="18"/>
      <c r="K10" s="7"/>
      <c r="L10" s="7"/>
      <c r="M10" s="19"/>
      <c r="N10" s="18"/>
      <c r="O10" s="7"/>
      <c r="P10" s="7"/>
      <c r="Q10" s="19"/>
      <c r="R10" s="18"/>
      <c r="S10" s="7"/>
      <c r="T10" s="7"/>
      <c r="U10" s="19"/>
      <c r="V10" s="18"/>
      <c r="W10" s="7"/>
      <c r="X10" s="7"/>
      <c r="Y10" s="19"/>
      <c r="Z10" s="18"/>
      <c r="AA10" s="7"/>
      <c r="AB10" s="7"/>
      <c r="AC10" s="19"/>
      <c r="AD10" s="59"/>
      <c r="AE10" s="60">
        <f t="shared" si="0"/>
        <v>0</v>
      </c>
      <c r="AF10" s="60">
        <f t="shared" si="1"/>
        <v>0</v>
      </c>
      <c r="AG10" s="66"/>
      <c r="AH10" s="18"/>
      <c r="AI10" s="7"/>
      <c r="AJ10" s="7"/>
      <c r="AK10" s="19"/>
      <c r="AL10" s="18"/>
      <c r="AM10" s="7"/>
      <c r="AN10" s="7"/>
      <c r="AO10" s="19"/>
      <c r="AP10" s="59"/>
      <c r="AQ10" s="60">
        <f t="shared" si="2"/>
        <v>0</v>
      </c>
      <c r="AR10" s="60">
        <f t="shared" si="3"/>
        <v>0</v>
      </c>
      <c r="AS10" s="66"/>
      <c r="AT10" s="76"/>
      <c r="AU10" s="12">
        <f t="shared" si="4"/>
        <v>0</v>
      </c>
      <c r="AV10" s="12">
        <f t="shared" si="5"/>
        <v>0</v>
      </c>
      <c r="AW10" s="82"/>
      <c r="AX10" s="18"/>
      <c r="AY10" s="7"/>
      <c r="AZ10" s="7"/>
      <c r="BA10" s="19"/>
      <c r="BB10" s="18"/>
      <c r="BC10" s="7"/>
      <c r="BD10" s="7"/>
      <c r="BE10" s="7"/>
      <c r="BF10" s="18"/>
      <c r="BG10" s="7"/>
      <c r="BH10" s="7"/>
      <c r="BI10" s="19"/>
      <c r="BJ10" s="18"/>
      <c r="BK10" s="7"/>
      <c r="BL10" s="7"/>
      <c r="BM10" s="7"/>
      <c r="BN10" s="18"/>
      <c r="BO10" s="7"/>
      <c r="BP10" s="7"/>
      <c r="BQ10" s="19"/>
      <c r="BR10" s="18"/>
      <c r="BS10" s="7"/>
      <c r="BT10" s="7"/>
      <c r="BU10" s="7"/>
      <c r="BV10" s="18"/>
      <c r="BW10" s="7">
        <f t="shared" si="6"/>
        <v>0</v>
      </c>
      <c r="BX10" s="7">
        <f t="shared" si="7"/>
        <v>0</v>
      </c>
      <c r="BY10" s="19"/>
      <c r="BZ10" s="18"/>
      <c r="CA10" s="7"/>
      <c r="CB10" s="7"/>
      <c r="CC10" s="19"/>
      <c r="CD10" s="18"/>
      <c r="CE10" s="7"/>
      <c r="CF10" s="7"/>
      <c r="CG10" s="19"/>
      <c r="CH10" s="18"/>
      <c r="CI10" s="7"/>
      <c r="CJ10" s="7"/>
      <c r="CK10" s="7"/>
      <c r="CL10" s="18"/>
      <c r="CM10" s="7"/>
      <c r="CN10" s="7"/>
      <c r="CO10" s="19"/>
      <c r="CP10" s="18"/>
      <c r="CQ10" s="7">
        <f t="shared" si="8"/>
        <v>0</v>
      </c>
      <c r="CR10" s="7">
        <f t="shared" si="9"/>
        <v>0</v>
      </c>
      <c r="CS10" s="7"/>
      <c r="CT10" s="18"/>
      <c r="CU10" s="7"/>
      <c r="CV10" s="7"/>
      <c r="CW10" s="19"/>
      <c r="CX10" s="76"/>
      <c r="CY10" s="12">
        <f t="shared" si="10"/>
        <v>0</v>
      </c>
      <c r="CZ10" s="12">
        <f t="shared" si="11"/>
        <v>0</v>
      </c>
      <c r="DA10" s="82"/>
      <c r="DB10" s="27"/>
      <c r="DC10" s="9"/>
      <c r="DD10" s="9"/>
      <c r="DE10" s="28"/>
    </row>
    <row r="11" spans="1:110" s="3" customFormat="1" hidden="1" x14ac:dyDescent="0.2">
      <c r="A11" s="90"/>
      <c r="B11" s="18"/>
      <c r="C11" s="7"/>
      <c r="D11" s="7"/>
      <c r="E11" s="19"/>
      <c r="F11" s="18"/>
      <c r="G11" s="7"/>
      <c r="H11" s="7"/>
      <c r="I11" s="19"/>
      <c r="J11" s="18"/>
      <c r="K11" s="7"/>
      <c r="L11" s="7"/>
      <c r="M11" s="19"/>
      <c r="N11" s="18"/>
      <c r="O11" s="7"/>
      <c r="P11" s="7"/>
      <c r="Q11" s="19"/>
      <c r="R11" s="18"/>
      <c r="S11" s="7"/>
      <c r="T11" s="7"/>
      <c r="U11" s="19"/>
      <c r="V11" s="18"/>
      <c r="W11" s="7"/>
      <c r="X11" s="7"/>
      <c r="Y11" s="19"/>
      <c r="Z11" s="18"/>
      <c r="AA11" s="7"/>
      <c r="AB11" s="7"/>
      <c r="AC11" s="19"/>
      <c r="AD11" s="59"/>
      <c r="AE11" s="60">
        <f t="shared" si="0"/>
        <v>0</v>
      </c>
      <c r="AF11" s="60">
        <f t="shared" si="1"/>
        <v>0</v>
      </c>
      <c r="AG11" s="66"/>
      <c r="AH11" s="18"/>
      <c r="AI11" s="7"/>
      <c r="AJ11" s="7"/>
      <c r="AK11" s="19"/>
      <c r="AL11" s="18"/>
      <c r="AM11" s="7"/>
      <c r="AN11" s="7"/>
      <c r="AO11" s="19"/>
      <c r="AP11" s="59"/>
      <c r="AQ11" s="60">
        <f t="shared" si="2"/>
        <v>0</v>
      </c>
      <c r="AR11" s="60">
        <f t="shared" si="3"/>
        <v>0</v>
      </c>
      <c r="AS11" s="66"/>
      <c r="AT11" s="76"/>
      <c r="AU11" s="12">
        <f t="shared" si="4"/>
        <v>0</v>
      </c>
      <c r="AV11" s="12">
        <f t="shared" si="5"/>
        <v>0</v>
      </c>
      <c r="AW11" s="82"/>
      <c r="AX11" s="18"/>
      <c r="AY11" s="7"/>
      <c r="AZ11" s="7"/>
      <c r="BA11" s="19"/>
      <c r="BB11" s="18"/>
      <c r="BC11" s="7"/>
      <c r="BD11" s="7"/>
      <c r="BE11" s="7"/>
      <c r="BF11" s="18"/>
      <c r="BG11" s="7"/>
      <c r="BH11" s="7"/>
      <c r="BI11" s="19"/>
      <c r="BJ11" s="18"/>
      <c r="BK11" s="7"/>
      <c r="BL11" s="7"/>
      <c r="BM11" s="7"/>
      <c r="BN11" s="18"/>
      <c r="BO11" s="7"/>
      <c r="BP11" s="7"/>
      <c r="BQ11" s="19"/>
      <c r="BR11" s="18"/>
      <c r="BS11" s="7"/>
      <c r="BT11" s="7"/>
      <c r="BU11" s="7"/>
      <c r="BV11" s="18"/>
      <c r="BW11" s="7">
        <f t="shared" si="6"/>
        <v>0</v>
      </c>
      <c r="BX11" s="7">
        <f t="shared" si="7"/>
        <v>0</v>
      </c>
      <c r="BY11" s="19"/>
      <c r="BZ11" s="18"/>
      <c r="CA11" s="7"/>
      <c r="CB11" s="7"/>
      <c r="CC11" s="19"/>
      <c r="CD11" s="18"/>
      <c r="CE11" s="7"/>
      <c r="CF11" s="7"/>
      <c r="CG11" s="19"/>
      <c r="CH11" s="18"/>
      <c r="CI11" s="7"/>
      <c r="CJ11" s="7"/>
      <c r="CK11" s="7"/>
      <c r="CL11" s="18"/>
      <c r="CM11" s="7"/>
      <c r="CN11" s="7"/>
      <c r="CO11" s="19"/>
      <c r="CP11" s="18"/>
      <c r="CQ11" s="7">
        <f t="shared" si="8"/>
        <v>0</v>
      </c>
      <c r="CR11" s="7">
        <f t="shared" si="9"/>
        <v>0</v>
      </c>
      <c r="CS11" s="7"/>
      <c r="CT11" s="18"/>
      <c r="CU11" s="7"/>
      <c r="CV11" s="7"/>
      <c r="CW11" s="19"/>
      <c r="CX11" s="76"/>
      <c r="CY11" s="12">
        <f t="shared" si="10"/>
        <v>0</v>
      </c>
      <c r="CZ11" s="12">
        <f t="shared" si="11"/>
        <v>0</v>
      </c>
      <c r="DA11" s="82"/>
      <c r="DB11" s="27"/>
      <c r="DC11" s="9"/>
      <c r="DD11" s="9"/>
      <c r="DE11" s="28"/>
    </row>
    <row r="12" spans="1:110" s="3" customFormat="1" ht="39.75" customHeight="1" x14ac:dyDescent="0.2">
      <c r="A12" s="88" t="s">
        <v>62</v>
      </c>
      <c r="B12" s="33">
        <v>2844</v>
      </c>
      <c r="C12" s="34">
        <v>23580</v>
      </c>
      <c r="D12" s="34">
        <f>C12+D13+D14+D15+D16+D19+D17+D18</f>
        <v>24632</v>
      </c>
      <c r="E12" s="35">
        <f>D12-C12</f>
        <v>1052</v>
      </c>
      <c r="F12" s="33"/>
      <c r="G12" s="34">
        <f>F12+G13+G14+G15+G16+G19+G17</f>
        <v>0</v>
      </c>
      <c r="H12" s="34">
        <f>G12+H13+H14+H15+H16+H19+H17+H18</f>
        <v>0</v>
      </c>
      <c r="I12" s="35">
        <f>H12-G12</f>
        <v>0</v>
      </c>
      <c r="J12" s="33">
        <v>66266</v>
      </c>
      <c r="K12" s="34">
        <v>66266</v>
      </c>
      <c r="L12" s="34">
        <f>K12+L13+L14+L15+L16+L19+L17+L18</f>
        <v>66266</v>
      </c>
      <c r="M12" s="35">
        <f>L12-K12</f>
        <v>0</v>
      </c>
      <c r="N12" s="33">
        <v>1039</v>
      </c>
      <c r="O12" s="34">
        <v>3039</v>
      </c>
      <c r="P12" s="34">
        <f>O12+P13+P14+P15+P16+P19+P17+P18</f>
        <v>11930</v>
      </c>
      <c r="Q12" s="35">
        <f>P12-O12</f>
        <v>8891</v>
      </c>
      <c r="R12" s="33"/>
      <c r="S12" s="34">
        <v>0</v>
      </c>
      <c r="T12" s="34">
        <f>S12+T13+T14+T15+T16+T19+T17+T18</f>
        <v>0</v>
      </c>
      <c r="U12" s="35">
        <f>T12-S12</f>
        <v>0</v>
      </c>
      <c r="V12" s="33"/>
      <c r="W12" s="34">
        <v>0</v>
      </c>
      <c r="X12" s="34">
        <f>W12+X13+X14+X15+X16+X19+X17+X18</f>
        <v>0</v>
      </c>
      <c r="Y12" s="35">
        <f>X12-W12</f>
        <v>0</v>
      </c>
      <c r="Z12" s="33"/>
      <c r="AA12" s="34">
        <v>0</v>
      </c>
      <c r="AB12" s="34">
        <f>AA12+AB13+AB14+AB15+AB16+AB19+AB17+AB18</f>
        <v>0</v>
      </c>
      <c r="AC12" s="35">
        <f>AB12-AA12</f>
        <v>0</v>
      </c>
      <c r="AD12" s="55">
        <f>B12+F12+J12+N12+R12+V12+Z12</f>
        <v>70149</v>
      </c>
      <c r="AE12" s="56">
        <f t="shared" si="0"/>
        <v>92885</v>
      </c>
      <c r="AF12" s="56">
        <f t="shared" si="1"/>
        <v>102828</v>
      </c>
      <c r="AG12" s="64">
        <f>AF12-AE12</f>
        <v>9943</v>
      </c>
      <c r="AH12" s="33"/>
      <c r="AI12" s="34">
        <v>387</v>
      </c>
      <c r="AJ12" s="34">
        <f>AI12+AJ13+AJ14+AJ15+AJ16+AJ19+AJ17+AJ18</f>
        <v>387</v>
      </c>
      <c r="AK12" s="35">
        <f>AJ12-AI12</f>
        <v>0</v>
      </c>
      <c r="AL12" s="33">
        <f>CX12-AD12-AH12</f>
        <v>30638</v>
      </c>
      <c r="AM12" s="34">
        <v>30809</v>
      </c>
      <c r="AN12" s="34">
        <f>AM12+AN13+AN14+AN15+AN16+AN19+AN17+AN18</f>
        <v>33716</v>
      </c>
      <c r="AO12" s="35">
        <f>AN12-AM12</f>
        <v>2907</v>
      </c>
      <c r="AP12" s="55">
        <f>AH12+AL12</f>
        <v>30638</v>
      </c>
      <c r="AQ12" s="56">
        <f t="shared" si="2"/>
        <v>31196</v>
      </c>
      <c r="AR12" s="56">
        <f t="shared" si="3"/>
        <v>34103</v>
      </c>
      <c r="AS12" s="64">
        <f>AR12-AQ12</f>
        <v>2907</v>
      </c>
      <c r="AT12" s="72">
        <f>AD12+AP12</f>
        <v>100787</v>
      </c>
      <c r="AU12" s="73">
        <f t="shared" si="4"/>
        <v>124081</v>
      </c>
      <c r="AV12" s="73">
        <f t="shared" si="5"/>
        <v>136931</v>
      </c>
      <c r="AW12" s="80">
        <f>AV12-AU12</f>
        <v>12850</v>
      </c>
      <c r="AX12" s="33">
        <v>30941</v>
      </c>
      <c r="AY12" s="34">
        <v>32639</v>
      </c>
      <c r="AZ12" s="34">
        <f>AY12+AZ13+AZ14+AZ15+AZ16+AZ19+AZ17+AZ18</f>
        <v>32863</v>
      </c>
      <c r="BA12" s="35">
        <f>AZ12-AY12</f>
        <v>224</v>
      </c>
      <c r="BB12" s="33">
        <v>8576</v>
      </c>
      <c r="BC12" s="34">
        <v>8785</v>
      </c>
      <c r="BD12" s="34">
        <f>BC12+BD13+BD14+BD15+BD16+BD19+BD17+BD18</f>
        <v>9039</v>
      </c>
      <c r="BE12" s="34">
        <f>BD12-BC12</f>
        <v>254</v>
      </c>
      <c r="BF12" s="33">
        <v>60270</v>
      </c>
      <c r="BG12" s="34">
        <v>79401</v>
      </c>
      <c r="BH12" s="34">
        <f>BG12+BH13+BH14+BH15+BH16+BH19+BH17+BH18</f>
        <v>91493</v>
      </c>
      <c r="BI12" s="35">
        <f>BH12-BG12</f>
        <v>12092</v>
      </c>
      <c r="BJ12" s="33"/>
      <c r="BK12" s="34">
        <v>0</v>
      </c>
      <c r="BL12" s="34">
        <f>BK12+BL13+BL14+BL15+BL16+BL19+BL17+BL18</f>
        <v>0</v>
      </c>
      <c r="BM12" s="34">
        <f>BL12-BK12</f>
        <v>0</v>
      </c>
      <c r="BN12" s="33"/>
      <c r="BO12" s="34">
        <v>500</v>
      </c>
      <c r="BP12" s="34">
        <f>BO12+BP13+BP14+BP15+BP16+BP19+BP17+BP18</f>
        <v>500</v>
      </c>
      <c r="BQ12" s="35">
        <f>BP12-BO12</f>
        <v>0</v>
      </c>
      <c r="BR12" s="33"/>
      <c r="BS12" s="34">
        <v>0</v>
      </c>
      <c r="BT12" s="34">
        <f>BS12+BT13+BT14+BT15+BT16+BT19+BT17+BT18</f>
        <v>0</v>
      </c>
      <c r="BU12" s="34">
        <f>BT12-BS12</f>
        <v>0</v>
      </c>
      <c r="BV12" s="33">
        <f>BN12+BR12</f>
        <v>0</v>
      </c>
      <c r="BW12" s="34">
        <f t="shared" si="6"/>
        <v>500</v>
      </c>
      <c r="BX12" s="34">
        <f t="shared" si="7"/>
        <v>500</v>
      </c>
      <c r="BY12" s="35">
        <f>BX12-BW12</f>
        <v>0</v>
      </c>
      <c r="BZ12" s="33">
        <v>1000</v>
      </c>
      <c r="CA12" s="34">
        <v>2756</v>
      </c>
      <c r="CB12" s="34">
        <f>CA12+CB13+CB14+CB15+CB16+CB19+CB17+CB18</f>
        <v>3036</v>
      </c>
      <c r="CC12" s="35">
        <f>CB12-CA12</f>
        <v>280</v>
      </c>
      <c r="CD12" s="33"/>
      <c r="CE12" s="34">
        <v>0</v>
      </c>
      <c r="CF12" s="34">
        <f>CE12+CF13+CF14+CF15+CF16+CF19+CF17+CF18</f>
        <v>0</v>
      </c>
      <c r="CG12" s="35">
        <f>CF12-CE12</f>
        <v>0</v>
      </c>
      <c r="CH12" s="33"/>
      <c r="CI12" s="34">
        <v>0</v>
      </c>
      <c r="CJ12" s="34">
        <f>CI12+CJ13+CJ14+CJ15+CJ16+CJ19+CJ17+CJ18</f>
        <v>0</v>
      </c>
      <c r="CK12" s="34">
        <f>CJ12-CI12</f>
        <v>0</v>
      </c>
      <c r="CL12" s="33"/>
      <c r="CM12" s="34">
        <v>0</v>
      </c>
      <c r="CN12" s="34">
        <f>CM12+CN13+CN14+CN15+CN16+CN19+CN17+CN18</f>
        <v>0</v>
      </c>
      <c r="CO12" s="35">
        <f>CN12-CM12</f>
        <v>0</v>
      </c>
      <c r="CP12" s="33">
        <f>CH12+CL12</f>
        <v>0</v>
      </c>
      <c r="CQ12" s="34">
        <f t="shared" si="8"/>
        <v>0</v>
      </c>
      <c r="CR12" s="34">
        <f t="shared" si="9"/>
        <v>0</v>
      </c>
      <c r="CS12" s="34">
        <f>CR12-CQ12</f>
        <v>0</v>
      </c>
      <c r="CT12" s="33"/>
      <c r="CU12" s="34">
        <v>0</v>
      </c>
      <c r="CV12" s="34">
        <f>CU12+CV13+CV14+CV15+CV16+CV19+CV17+CV18</f>
        <v>0</v>
      </c>
      <c r="CW12" s="35">
        <f>CV12-CU12</f>
        <v>0</v>
      </c>
      <c r="CX12" s="72">
        <f>AX12+BB12+BF12+BJ12+BV12+BZ12+CD12+CP12+CT12</f>
        <v>100787</v>
      </c>
      <c r="CY12" s="73">
        <f t="shared" si="10"/>
        <v>124081</v>
      </c>
      <c r="CZ12" s="73">
        <f t="shared" si="11"/>
        <v>136931</v>
      </c>
      <c r="DA12" s="80">
        <f>CZ12-CY12</f>
        <v>12850</v>
      </c>
      <c r="DB12" s="36">
        <v>5</v>
      </c>
      <c r="DC12" s="37">
        <v>9</v>
      </c>
      <c r="DD12" s="37">
        <v>3</v>
      </c>
      <c r="DE12" s="38">
        <f>SUM(DB12:DD12)</f>
        <v>17</v>
      </c>
      <c r="DF12" s="50"/>
    </row>
    <row r="13" spans="1:110" s="3" customFormat="1" ht="23.25" customHeight="1" x14ac:dyDescent="0.2">
      <c r="A13" s="90" t="s">
        <v>66</v>
      </c>
      <c r="B13" s="18"/>
      <c r="C13" s="7"/>
      <c r="D13" s="7">
        <v>274</v>
      </c>
      <c r="E13" s="19"/>
      <c r="F13" s="18"/>
      <c r="G13" s="7"/>
      <c r="H13" s="7"/>
      <c r="I13" s="19"/>
      <c r="J13" s="18"/>
      <c r="K13" s="7"/>
      <c r="L13" s="7"/>
      <c r="M13" s="19"/>
      <c r="N13" s="18"/>
      <c r="O13" s="7"/>
      <c r="P13" s="7"/>
      <c r="Q13" s="19"/>
      <c r="R13" s="18"/>
      <c r="S13" s="7"/>
      <c r="T13" s="7"/>
      <c r="U13" s="19"/>
      <c r="V13" s="18"/>
      <c r="W13" s="7"/>
      <c r="X13" s="7"/>
      <c r="Y13" s="19"/>
      <c r="Z13" s="18"/>
      <c r="AA13" s="7"/>
      <c r="AB13" s="7"/>
      <c r="AC13" s="19"/>
      <c r="AD13" s="59"/>
      <c r="AE13" s="60">
        <f t="shared" si="0"/>
        <v>0</v>
      </c>
      <c r="AF13" s="60">
        <f t="shared" si="1"/>
        <v>274</v>
      </c>
      <c r="AG13" s="66"/>
      <c r="AH13" s="18"/>
      <c r="AI13" s="7"/>
      <c r="AJ13" s="7"/>
      <c r="AK13" s="19"/>
      <c r="AL13" s="18"/>
      <c r="AM13" s="7"/>
      <c r="AN13" s="7"/>
      <c r="AO13" s="19"/>
      <c r="AP13" s="59"/>
      <c r="AQ13" s="60">
        <f t="shared" si="2"/>
        <v>0</v>
      </c>
      <c r="AR13" s="60">
        <f t="shared" si="3"/>
        <v>0</v>
      </c>
      <c r="AS13" s="66"/>
      <c r="AT13" s="76"/>
      <c r="AU13" s="12">
        <f t="shared" si="4"/>
        <v>0</v>
      </c>
      <c r="AV13" s="12">
        <f t="shared" si="5"/>
        <v>274</v>
      </c>
      <c r="AW13" s="82"/>
      <c r="AX13" s="18"/>
      <c r="AY13" s="7"/>
      <c r="AZ13" s="7">
        <v>237</v>
      </c>
      <c r="BA13" s="19"/>
      <c r="BB13" s="18"/>
      <c r="BC13" s="7"/>
      <c r="BD13" s="7">
        <v>37</v>
      </c>
      <c r="BE13" s="7"/>
      <c r="BF13" s="18"/>
      <c r="BG13" s="7"/>
      <c r="BH13" s="7"/>
      <c r="BI13" s="19"/>
      <c r="BJ13" s="18"/>
      <c r="BK13" s="7"/>
      <c r="BL13" s="7"/>
      <c r="BM13" s="7"/>
      <c r="BN13" s="18"/>
      <c r="BO13" s="7"/>
      <c r="BP13" s="7"/>
      <c r="BQ13" s="19"/>
      <c r="BR13" s="18"/>
      <c r="BS13" s="7"/>
      <c r="BT13" s="7"/>
      <c r="BU13" s="7"/>
      <c r="BV13" s="18"/>
      <c r="BW13" s="7">
        <f t="shared" si="6"/>
        <v>0</v>
      </c>
      <c r="BX13" s="7">
        <f t="shared" si="7"/>
        <v>0</v>
      </c>
      <c r="BY13" s="19"/>
      <c r="BZ13" s="18"/>
      <c r="CA13" s="7"/>
      <c r="CB13" s="7"/>
      <c r="CC13" s="19"/>
      <c r="CD13" s="18"/>
      <c r="CE13" s="7"/>
      <c r="CF13" s="7"/>
      <c r="CG13" s="19"/>
      <c r="CH13" s="18"/>
      <c r="CI13" s="7"/>
      <c r="CJ13" s="7"/>
      <c r="CK13" s="7"/>
      <c r="CL13" s="18"/>
      <c r="CM13" s="7"/>
      <c r="CN13" s="7"/>
      <c r="CO13" s="19"/>
      <c r="CP13" s="18"/>
      <c r="CQ13" s="7">
        <f t="shared" si="8"/>
        <v>0</v>
      </c>
      <c r="CR13" s="7">
        <f t="shared" si="9"/>
        <v>0</v>
      </c>
      <c r="CS13" s="7"/>
      <c r="CT13" s="18"/>
      <c r="CU13" s="7"/>
      <c r="CV13" s="7"/>
      <c r="CW13" s="19"/>
      <c r="CX13" s="76"/>
      <c r="CY13" s="12">
        <f t="shared" si="10"/>
        <v>0</v>
      </c>
      <c r="CZ13" s="12">
        <f t="shared" si="11"/>
        <v>274</v>
      </c>
      <c r="DA13" s="82"/>
      <c r="DB13" s="27"/>
      <c r="DC13" s="9"/>
      <c r="DD13" s="9"/>
      <c r="DE13" s="28"/>
      <c r="DF13" s="52"/>
    </row>
    <row r="14" spans="1:110" s="3" customFormat="1" ht="23.25" customHeight="1" x14ac:dyDescent="0.2">
      <c r="A14" s="90" t="s">
        <v>71</v>
      </c>
      <c r="B14" s="18"/>
      <c r="C14" s="7"/>
      <c r="D14" s="7"/>
      <c r="E14" s="19"/>
      <c r="F14" s="18"/>
      <c r="G14" s="7"/>
      <c r="H14" s="7"/>
      <c r="I14" s="19"/>
      <c r="J14" s="18"/>
      <c r="K14" s="7"/>
      <c r="L14" s="7"/>
      <c r="M14" s="19"/>
      <c r="N14" s="18"/>
      <c r="O14" s="7"/>
      <c r="P14" s="7"/>
      <c r="Q14" s="19"/>
      <c r="R14" s="18"/>
      <c r="S14" s="7"/>
      <c r="T14" s="7"/>
      <c r="U14" s="19"/>
      <c r="V14" s="18"/>
      <c r="W14" s="7"/>
      <c r="X14" s="7"/>
      <c r="Y14" s="19"/>
      <c r="Z14" s="18"/>
      <c r="AA14" s="7"/>
      <c r="AB14" s="7"/>
      <c r="AC14" s="19"/>
      <c r="AD14" s="59"/>
      <c r="AE14" s="60">
        <f t="shared" si="0"/>
        <v>0</v>
      </c>
      <c r="AF14" s="60">
        <f t="shared" si="1"/>
        <v>0</v>
      </c>
      <c r="AG14" s="66"/>
      <c r="AH14" s="18"/>
      <c r="AI14" s="7"/>
      <c r="AJ14" s="7"/>
      <c r="AK14" s="19"/>
      <c r="AL14" s="18"/>
      <c r="AM14" s="7"/>
      <c r="AN14" s="7">
        <v>127</v>
      </c>
      <c r="AO14" s="19"/>
      <c r="AP14" s="59"/>
      <c r="AQ14" s="60">
        <f t="shared" si="2"/>
        <v>0</v>
      </c>
      <c r="AR14" s="60">
        <f t="shared" si="3"/>
        <v>127</v>
      </c>
      <c r="AS14" s="66"/>
      <c r="AT14" s="76"/>
      <c r="AU14" s="12">
        <f t="shared" si="4"/>
        <v>0</v>
      </c>
      <c r="AV14" s="12">
        <f t="shared" si="5"/>
        <v>127</v>
      </c>
      <c r="AW14" s="82"/>
      <c r="AX14" s="18"/>
      <c r="AY14" s="7"/>
      <c r="AZ14" s="7">
        <v>97</v>
      </c>
      <c r="BA14" s="19"/>
      <c r="BB14" s="18"/>
      <c r="BC14" s="7"/>
      <c r="BD14" s="7">
        <v>30</v>
      </c>
      <c r="BE14" s="7"/>
      <c r="BF14" s="18"/>
      <c r="BG14" s="7"/>
      <c r="BH14" s="7"/>
      <c r="BI14" s="19"/>
      <c r="BJ14" s="18"/>
      <c r="BK14" s="7"/>
      <c r="BL14" s="7"/>
      <c r="BM14" s="7"/>
      <c r="BN14" s="18"/>
      <c r="BO14" s="7"/>
      <c r="BP14" s="7"/>
      <c r="BQ14" s="19"/>
      <c r="BR14" s="18"/>
      <c r="BS14" s="7"/>
      <c r="BT14" s="7"/>
      <c r="BU14" s="7"/>
      <c r="BV14" s="18"/>
      <c r="BW14" s="7">
        <f t="shared" si="6"/>
        <v>0</v>
      </c>
      <c r="BX14" s="7">
        <f t="shared" si="7"/>
        <v>0</v>
      </c>
      <c r="BY14" s="19"/>
      <c r="BZ14" s="18"/>
      <c r="CA14" s="7"/>
      <c r="CB14" s="7"/>
      <c r="CC14" s="19"/>
      <c r="CD14" s="18"/>
      <c r="CE14" s="7"/>
      <c r="CF14" s="7"/>
      <c r="CG14" s="19"/>
      <c r="CH14" s="18"/>
      <c r="CI14" s="7"/>
      <c r="CJ14" s="7"/>
      <c r="CK14" s="7"/>
      <c r="CL14" s="18"/>
      <c r="CM14" s="7"/>
      <c r="CN14" s="7"/>
      <c r="CO14" s="19"/>
      <c r="CP14" s="18"/>
      <c r="CQ14" s="7">
        <f t="shared" si="8"/>
        <v>0</v>
      </c>
      <c r="CR14" s="7">
        <f t="shared" si="9"/>
        <v>0</v>
      </c>
      <c r="CS14" s="7"/>
      <c r="CT14" s="18"/>
      <c r="CU14" s="7"/>
      <c r="CV14" s="7"/>
      <c r="CW14" s="19"/>
      <c r="CX14" s="76"/>
      <c r="CY14" s="12">
        <f t="shared" si="10"/>
        <v>0</v>
      </c>
      <c r="CZ14" s="12">
        <f t="shared" si="11"/>
        <v>127</v>
      </c>
      <c r="DA14" s="82"/>
      <c r="DB14" s="27"/>
      <c r="DC14" s="9"/>
      <c r="DD14" s="9"/>
      <c r="DE14" s="28"/>
      <c r="DF14" s="52"/>
    </row>
    <row r="15" spans="1:110" s="3" customFormat="1" ht="23.25" customHeight="1" x14ac:dyDescent="0.2">
      <c r="A15" s="90" t="s">
        <v>72</v>
      </c>
      <c r="B15" s="18"/>
      <c r="C15" s="7"/>
      <c r="D15" s="7"/>
      <c r="E15" s="19"/>
      <c r="F15" s="18"/>
      <c r="G15" s="7"/>
      <c r="H15" s="7"/>
      <c r="I15" s="19"/>
      <c r="J15" s="18"/>
      <c r="K15" s="7"/>
      <c r="L15" s="7"/>
      <c r="M15" s="19"/>
      <c r="N15" s="18"/>
      <c r="O15" s="7"/>
      <c r="P15" s="7"/>
      <c r="Q15" s="19"/>
      <c r="R15" s="18"/>
      <c r="S15" s="7"/>
      <c r="T15" s="7"/>
      <c r="U15" s="19"/>
      <c r="V15" s="18"/>
      <c r="W15" s="7"/>
      <c r="X15" s="7"/>
      <c r="Y15" s="19"/>
      <c r="Z15" s="18"/>
      <c r="AA15" s="7"/>
      <c r="AB15" s="7"/>
      <c r="AC15" s="19"/>
      <c r="AD15" s="59"/>
      <c r="AE15" s="60">
        <f t="shared" si="0"/>
        <v>0</v>
      </c>
      <c r="AF15" s="60">
        <f t="shared" si="1"/>
        <v>0</v>
      </c>
      <c r="AG15" s="66"/>
      <c r="AH15" s="18"/>
      <c r="AI15" s="7"/>
      <c r="AJ15" s="7"/>
      <c r="AK15" s="19"/>
      <c r="AL15" s="18"/>
      <c r="AM15" s="7"/>
      <c r="AN15" s="7">
        <v>280</v>
      </c>
      <c r="AO15" s="19"/>
      <c r="AP15" s="59"/>
      <c r="AQ15" s="60">
        <f t="shared" si="2"/>
        <v>0</v>
      </c>
      <c r="AR15" s="60">
        <f t="shared" si="3"/>
        <v>280</v>
      </c>
      <c r="AS15" s="66"/>
      <c r="AT15" s="76"/>
      <c r="AU15" s="12">
        <f t="shared" si="4"/>
        <v>0</v>
      </c>
      <c r="AV15" s="12">
        <f t="shared" si="5"/>
        <v>280</v>
      </c>
      <c r="AW15" s="82"/>
      <c r="AX15" s="18"/>
      <c r="AY15" s="7"/>
      <c r="AZ15" s="7"/>
      <c r="BA15" s="19"/>
      <c r="BB15" s="18"/>
      <c r="BC15" s="7"/>
      <c r="BD15" s="7"/>
      <c r="BE15" s="7"/>
      <c r="BF15" s="18"/>
      <c r="BG15" s="7"/>
      <c r="BH15" s="7"/>
      <c r="BI15" s="19"/>
      <c r="BJ15" s="18"/>
      <c r="BK15" s="7"/>
      <c r="BL15" s="7"/>
      <c r="BM15" s="7"/>
      <c r="BN15" s="18"/>
      <c r="BO15" s="7"/>
      <c r="BP15" s="7"/>
      <c r="BQ15" s="19"/>
      <c r="BR15" s="18"/>
      <c r="BS15" s="7"/>
      <c r="BT15" s="7"/>
      <c r="BU15" s="7"/>
      <c r="BV15" s="18"/>
      <c r="BW15" s="7">
        <f t="shared" si="6"/>
        <v>0</v>
      </c>
      <c r="BX15" s="7">
        <f t="shared" si="7"/>
        <v>0</v>
      </c>
      <c r="BY15" s="19"/>
      <c r="BZ15" s="18"/>
      <c r="CA15" s="7"/>
      <c r="CB15" s="7">
        <v>280</v>
      </c>
      <c r="CC15" s="19"/>
      <c r="CD15" s="18"/>
      <c r="CE15" s="7"/>
      <c r="CF15" s="7"/>
      <c r="CG15" s="19"/>
      <c r="CH15" s="18"/>
      <c r="CI15" s="7"/>
      <c r="CJ15" s="7"/>
      <c r="CK15" s="7"/>
      <c r="CL15" s="18"/>
      <c r="CM15" s="7"/>
      <c r="CN15" s="7"/>
      <c r="CO15" s="19"/>
      <c r="CP15" s="18"/>
      <c r="CQ15" s="7">
        <f t="shared" si="8"/>
        <v>0</v>
      </c>
      <c r="CR15" s="7">
        <f t="shared" si="9"/>
        <v>0</v>
      </c>
      <c r="CS15" s="7"/>
      <c r="CT15" s="18"/>
      <c r="CU15" s="7"/>
      <c r="CV15" s="7"/>
      <c r="CW15" s="19"/>
      <c r="CX15" s="76"/>
      <c r="CY15" s="12">
        <f t="shared" si="10"/>
        <v>0</v>
      </c>
      <c r="CZ15" s="12">
        <f t="shared" si="11"/>
        <v>280</v>
      </c>
      <c r="DA15" s="82"/>
      <c r="DB15" s="27"/>
      <c r="DC15" s="9"/>
      <c r="DD15" s="9"/>
      <c r="DE15" s="28"/>
      <c r="DF15" s="52"/>
    </row>
    <row r="16" spans="1:110" s="3" customFormat="1" ht="23.25" customHeight="1" x14ac:dyDescent="0.2">
      <c r="A16" s="90" t="s">
        <v>58</v>
      </c>
      <c r="B16" s="18"/>
      <c r="C16" s="7"/>
      <c r="D16" s="7">
        <v>-622</v>
      </c>
      <c r="E16" s="19"/>
      <c r="F16" s="18"/>
      <c r="G16" s="7"/>
      <c r="H16" s="7"/>
      <c r="I16" s="19"/>
      <c r="J16" s="18"/>
      <c r="K16" s="7"/>
      <c r="L16" s="7"/>
      <c r="M16" s="19"/>
      <c r="N16" s="18"/>
      <c r="O16" s="7"/>
      <c r="P16" s="7"/>
      <c r="Q16" s="19"/>
      <c r="R16" s="18"/>
      <c r="S16" s="7"/>
      <c r="T16" s="7"/>
      <c r="U16" s="19"/>
      <c r="V16" s="18"/>
      <c r="W16" s="7"/>
      <c r="X16" s="7"/>
      <c r="Y16" s="19"/>
      <c r="Z16" s="18"/>
      <c r="AA16" s="7"/>
      <c r="AB16" s="7"/>
      <c r="AC16" s="19"/>
      <c r="AD16" s="59"/>
      <c r="AE16" s="60">
        <f t="shared" si="0"/>
        <v>0</v>
      </c>
      <c r="AF16" s="60">
        <f t="shared" si="1"/>
        <v>-622</v>
      </c>
      <c r="AG16" s="66"/>
      <c r="AH16" s="18"/>
      <c r="AI16" s="7"/>
      <c r="AJ16" s="7"/>
      <c r="AK16" s="19"/>
      <c r="AL16" s="18"/>
      <c r="AM16" s="7"/>
      <c r="AN16" s="7"/>
      <c r="AO16" s="19"/>
      <c r="AP16" s="59"/>
      <c r="AQ16" s="60">
        <f t="shared" si="2"/>
        <v>0</v>
      </c>
      <c r="AR16" s="60">
        <f t="shared" si="3"/>
        <v>0</v>
      </c>
      <c r="AS16" s="66"/>
      <c r="AT16" s="76"/>
      <c r="AU16" s="12">
        <f t="shared" si="4"/>
        <v>0</v>
      </c>
      <c r="AV16" s="12">
        <f t="shared" si="5"/>
        <v>-622</v>
      </c>
      <c r="AW16" s="82"/>
      <c r="AX16" s="18"/>
      <c r="AY16" s="7"/>
      <c r="AZ16" s="7">
        <f>-252-332-1919</f>
        <v>-2503</v>
      </c>
      <c r="BA16" s="19"/>
      <c r="BB16" s="18"/>
      <c r="BC16" s="7"/>
      <c r="BD16" s="7">
        <f>-38</f>
        <v>-38</v>
      </c>
      <c r="BE16" s="7"/>
      <c r="BF16" s="18"/>
      <c r="BG16" s="7"/>
      <c r="BH16" s="7">
        <f>1919+500</f>
        <v>2419</v>
      </c>
      <c r="BI16" s="19"/>
      <c r="BJ16" s="18"/>
      <c r="BK16" s="7"/>
      <c r="BL16" s="7"/>
      <c r="BM16" s="7"/>
      <c r="BN16" s="18"/>
      <c r="BO16" s="7"/>
      <c r="BP16" s="7">
        <v>-500</v>
      </c>
      <c r="BQ16" s="19"/>
      <c r="BR16" s="18"/>
      <c r="BS16" s="7"/>
      <c r="BT16" s="7"/>
      <c r="BU16" s="7"/>
      <c r="BV16" s="18"/>
      <c r="BW16" s="7">
        <f t="shared" si="6"/>
        <v>0</v>
      </c>
      <c r="BX16" s="7">
        <f t="shared" si="7"/>
        <v>-500</v>
      </c>
      <c r="BY16" s="19"/>
      <c r="BZ16" s="18"/>
      <c r="CA16" s="7"/>
      <c r="CB16" s="7"/>
      <c r="CC16" s="19"/>
      <c r="CD16" s="18"/>
      <c r="CE16" s="7"/>
      <c r="CF16" s="7"/>
      <c r="CG16" s="19"/>
      <c r="CH16" s="18"/>
      <c r="CI16" s="7"/>
      <c r="CJ16" s="7"/>
      <c r="CK16" s="7"/>
      <c r="CL16" s="18"/>
      <c r="CM16" s="7"/>
      <c r="CN16" s="7"/>
      <c r="CO16" s="19"/>
      <c r="CP16" s="18"/>
      <c r="CQ16" s="7">
        <f t="shared" si="8"/>
        <v>0</v>
      </c>
      <c r="CR16" s="7">
        <f t="shared" si="9"/>
        <v>0</v>
      </c>
      <c r="CS16" s="7"/>
      <c r="CT16" s="18"/>
      <c r="CU16" s="7"/>
      <c r="CV16" s="7"/>
      <c r="CW16" s="19"/>
      <c r="CX16" s="76"/>
      <c r="CY16" s="12">
        <f t="shared" si="10"/>
        <v>0</v>
      </c>
      <c r="CZ16" s="12">
        <f t="shared" si="11"/>
        <v>-622</v>
      </c>
      <c r="DA16" s="82"/>
      <c r="DB16" s="27"/>
      <c r="DC16" s="9"/>
      <c r="DD16" s="9"/>
      <c r="DE16" s="28"/>
      <c r="DF16" s="52"/>
    </row>
    <row r="17" spans="1:109" s="3" customFormat="1" ht="23.25" customHeight="1" x14ac:dyDescent="0.2">
      <c r="A17" s="90" t="s">
        <v>57</v>
      </c>
      <c r="B17" s="18"/>
      <c r="C17" s="7"/>
      <c r="D17" s="7">
        <v>0</v>
      </c>
      <c r="E17" s="19"/>
      <c r="F17" s="18"/>
      <c r="G17" s="7"/>
      <c r="H17" s="7"/>
      <c r="I17" s="19"/>
      <c r="J17" s="18"/>
      <c r="K17" s="7"/>
      <c r="L17" s="7"/>
      <c r="M17" s="19"/>
      <c r="N17" s="18"/>
      <c r="O17" s="7"/>
      <c r="P17" s="7">
        <v>195</v>
      </c>
      <c r="Q17" s="19"/>
      <c r="R17" s="18"/>
      <c r="S17" s="7"/>
      <c r="T17" s="7"/>
      <c r="U17" s="19"/>
      <c r="V17" s="18"/>
      <c r="W17" s="7"/>
      <c r="X17" s="7"/>
      <c r="Y17" s="19"/>
      <c r="Z17" s="18"/>
      <c r="AA17" s="7"/>
      <c r="AB17" s="7"/>
      <c r="AC17" s="19"/>
      <c r="AD17" s="59"/>
      <c r="AE17" s="60">
        <f t="shared" si="0"/>
        <v>0</v>
      </c>
      <c r="AF17" s="60">
        <f t="shared" si="1"/>
        <v>195</v>
      </c>
      <c r="AG17" s="66"/>
      <c r="AH17" s="18"/>
      <c r="AI17" s="7"/>
      <c r="AJ17" s="7"/>
      <c r="AK17" s="19"/>
      <c r="AL17" s="18"/>
      <c r="AM17" s="7"/>
      <c r="AN17" s="7"/>
      <c r="AO17" s="19"/>
      <c r="AP17" s="59"/>
      <c r="AQ17" s="60">
        <f t="shared" si="2"/>
        <v>0</v>
      </c>
      <c r="AR17" s="60">
        <f t="shared" si="3"/>
        <v>0</v>
      </c>
      <c r="AS17" s="66"/>
      <c r="AT17" s="76"/>
      <c r="AU17" s="12">
        <f t="shared" si="4"/>
        <v>0</v>
      </c>
      <c r="AV17" s="12">
        <f t="shared" si="5"/>
        <v>195</v>
      </c>
      <c r="AW17" s="82"/>
      <c r="AX17" s="18"/>
      <c r="AY17" s="7"/>
      <c r="AZ17" s="7">
        <v>118</v>
      </c>
      <c r="BA17" s="19"/>
      <c r="BB17" s="18"/>
      <c r="BC17" s="7"/>
      <c r="BD17" s="7"/>
      <c r="BE17" s="7"/>
      <c r="BF17" s="18"/>
      <c r="BG17" s="7"/>
      <c r="BH17" s="7">
        <f>45+32</f>
        <v>77</v>
      </c>
      <c r="BI17" s="19"/>
      <c r="BJ17" s="18"/>
      <c r="BK17" s="7"/>
      <c r="BL17" s="7"/>
      <c r="BM17" s="7"/>
      <c r="BN17" s="18"/>
      <c r="BO17" s="7"/>
      <c r="BP17" s="7"/>
      <c r="BQ17" s="19"/>
      <c r="BR17" s="18"/>
      <c r="BS17" s="7"/>
      <c r="BT17" s="7"/>
      <c r="BU17" s="7"/>
      <c r="BV17" s="18"/>
      <c r="BW17" s="7">
        <f t="shared" si="6"/>
        <v>0</v>
      </c>
      <c r="BX17" s="7">
        <f t="shared" si="7"/>
        <v>0</v>
      </c>
      <c r="BY17" s="19"/>
      <c r="BZ17" s="18"/>
      <c r="CA17" s="7"/>
      <c r="CB17" s="7"/>
      <c r="CC17" s="19"/>
      <c r="CD17" s="18"/>
      <c r="CE17" s="7"/>
      <c r="CF17" s="7"/>
      <c r="CG17" s="19"/>
      <c r="CH17" s="18"/>
      <c r="CI17" s="7"/>
      <c r="CJ17" s="7"/>
      <c r="CK17" s="7"/>
      <c r="CL17" s="18"/>
      <c r="CM17" s="7"/>
      <c r="CN17" s="7"/>
      <c r="CO17" s="19"/>
      <c r="CP17" s="18"/>
      <c r="CQ17" s="7">
        <f t="shared" si="8"/>
        <v>0</v>
      </c>
      <c r="CR17" s="7">
        <f t="shared" si="9"/>
        <v>0</v>
      </c>
      <c r="CS17" s="7"/>
      <c r="CT17" s="18"/>
      <c r="CU17" s="7"/>
      <c r="CV17" s="7"/>
      <c r="CW17" s="19"/>
      <c r="CX17" s="76"/>
      <c r="CY17" s="12">
        <f t="shared" si="10"/>
        <v>0</v>
      </c>
      <c r="CZ17" s="12">
        <f t="shared" si="11"/>
        <v>195</v>
      </c>
      <c r="DA17" s="82"/>
      <c r="DB17" s="27"/>
      <c r="DC17" s="9"/>
      <c r="DD17" s="9"/>
      <c r="DE17" s="28"/>
    </row>
    <row r="18" spans="1:109" s="3" customFormat="1" ht="23.25" customHeight="1" x14ac:dyDescent="0.2">
      <c r="A18" s="96" t="s">
        <v>74</v>
      </c>
      <c r="B18" s="18"/>
      <c r="C18" s="7"/>
      <c r="D18" s="7">
        <v>1400</v>
      </c>
      <c r="E18" s="19"/>
      <c r="F18" s="18"/>
      <c r="G18" s="7"/>
      <c r="H18" s="7"/>
      <c r="I18" s="19"/>
      <c r="J18" s="18"/>
      <c r="K18" s="7"/>
      <c r="L18" s="7"/>
      <c r="M18" s="19"/>
      <c r="N18" s="18"/>
      <c r="O18" s="7"/>
      <c r="P18" s="7">
        <f>5800+1787+1109</f>
        <v>8696</v>
      </c>
      <c r="Q18" s="19"/>
      <c r="R18" s="18"/>
      <c r="S18" s="7"/>
      <c r="T18" s="7"/>
      <c r="U18" s="19"/>
      <c r="V18" s="18"/>
      <c r="W18" s="7"/>
      <c r="X18" s="7"/>
      <c r="Y18" s="19"/>
      <c r="Z18" s="18"/>
      <c r="AA18" s="7"/>
      <c r="AB18" s="7"/>
      <c r="AC18" s="19"/>
      <c r="AD18" s="59"/>
      <c r="AE18" s="60">
        <f t="shared" si="0"/>
        <v>0</v>
      </c>
      <c r="AF18" s="60">
        <f t="shared" si="1"/>
        <v>10096</v>
      </c>
      <c r="AG18" s="66"/>
      <c r="AH18" s="18"/>
      <c r="AI18" s="7"/>
      <c r="AJ18" s="7"/>
      <c r="AK18" s="19"/>
      <c r="AL18" s="18"/>
      <c r="AM18" s="7"/>
      <c r="AN18" s="7"/>
      <c r="AO18" s="19"/>
      <c r="AP18" s="59"/>
      <c r="AQ18" s="60">
        <f t="shared" si="2"/>
        <v>0</v>
      </c>
      <c r="AR18" s="60">
        <f t="shared" si="3"/>
        <v>0</v>
      </c>
      <c r="AS18" s="66"/>
      <c r="AT18" s="76"/>
      <c r="AU18" s="12">
        <f t="shared" si="4"/>
        <v>0</v>
      </c>
      <c r="AV18" s="12">
        <f t="shared" si="5"/>
        <v>10096</v>
      </c>
      <c r="AW18" s="82"/>
      <c r="AX18" s="18"/>
      <c r="AY18" s="7"/>
      <c r="AZ18" s="7"/>
      <c r="BA18" s="19"/>
      <c r="BB18" s="18"/>
      <c r="BC18" s="7"/>
      <c r="BD18" s="7"/>
      <c r="BE18" s="7"/>
      <c r="BF18" s="18"/>
      <c r="BG18" s="7"/>
      <c r="BH18" s="7">
        <f>900+8696</f>
        <v>9596</v>
      </c>
      <c r="BI18" s="19"/>
      <c r="BJ18" s="18"/>
      <c r="BK18" s="7"/>
      <c r="BL18" s="7"/>
      <c r="BM18" s="7"/>
      <c r="BN18" s="18"/>
      <c r="BO18" s="7"/>
      <c r="BP18" s="7">
        <v>500</v>
      </c>
      <c r="BQ18" s="19"/>
      <c r="BR18" s="18"/>
      <c r="BS18" s="7"/>
      <c r="BT18" s="7"/>
      <c r="BU18" s="7"/>
      <c r="BV18" s="18"/>
      <c r="BW18" s="7">
        <f t="shared" si="6"/>
        <v>0</v>
      </c>
      <c r="BX18" s="7">
        <f t="shared" si="7"/>
        <v>500</v>
      </c>
      <c r="BY18" s="19"/>
      <c r="BZ18" s="18"/>
      <c r="CA18" s="7"/>
      <c r="CB18" s="7"/>
      <c r="CC18" s="19"/>
      <c r="CD18" s="18"/>
      <c r="CE18" s="7"/>
      <c r="CF18" s="7"/>
      <c r="CG18" s="19"/>
      <c r="CH18" s="18"/>
      <c r="CI18" s="7"/>
      <c r="CJ18" s="7"/>
      <c r="CK18" s="7"/>
      <c r="CL18" s="18"/>
      <c r="CM18" s="7"/>
      <c r="CN18" s="7"/>
      <c r="CO18" s="19"/>
      <c r="CP18" s="18"/>
      <c r="CQ18" s="7">
        <f t="shared" si="8"/>
        <v>0</v>
      </c>
      <c r="CR18" s="7">
        <f t="shared" si="9"/>
        <v>0</v>
      </c>
      <c r="CS18" s="7"/>
      <c r="CT18" s="18"/>
      <c r="CU18" s="7"/>
      <c r="CV18" s="7"/>
      <c r="CW18" s="19"/>
      <c r="CX18" s="76"/>
      <c r="CY18" s="12">
        <f t="shared" si="10"/>
        <v>0</v>
      </c>
      <c r="CZ18" s="12">
        <f t="shared" si="11"/>
        <v>10096</v>
      </c>
      <c r="DA18" s="82"/>
      <c r="DB18" s="27"/>
      <c r="DC18" s="9"/>
      <c r="DD18" s="9"/>
      <c r="DE18" s="28"/>
    </row>
    <row r="19" spans="1:109" s="3" customFormat="1" ht="23.25" customHeight="1" x14ac:dyDescent="0.2">
      <c r="A19" s="96" t="s">
        <v>73</v>
      </c>
      <c r="B19" s="18"/>
      <c r="C19" s="7"/>
      <c r="D19" s="7">
        <v>0</v>
      </c>
      <c r="E19" s="19"/>
      <c r="F19" s="18"/>
      <c r="G19" s="7"/>
      <c r="H19" s="7"/>
      <c r="I19" s="19"/>
      <c r="J19" s="18"/>
      <c r="K19" s="7"/>
      <c r="L19" s="7"/>
      <c r="M19" s="19"/>
      <c r="N19" s="18"/>
      <c r="O19" s="7"/>
      <c r="P19" s="7"/>
      <c r="Q19" s="19"/>
      <c r="R19" s="18"/>
      <c r="S19" s="7"/>
      <c r="T19" s="7"/>
      <c r="U19" s="19"/>
      <c r="V19" s="18"/>
      <c r="W19" s="7"/>
      <c r="X19" s="7"/>
      <c r="Y19" s="19"/>
      <c r="Z19" s="18"/>
      <c r="AA19" s="7"/>
      <c r="AB19" s="7"/>
      <c r="AC19" s="19"/>
      <c r="AD19" s="59"/>
      <c r="AE19" s="60">
        <f t="shared" si="0"/>
        <v>0</v>
      </c>
      <c r="AF19" s="60">
        <f t="shared" si="1"/>
        <v>0</v>
      </c>
      <c r="AG19" s="66"/>
      <c r="AH19" s="18"/>
      <c r="AI19" s="7"/>
      <c r="AJ19" s="7"/>
      <c r="AK19" s="19"/>
      <c r="AL19" s="18"/>
      <c r="AM19" s="7"/>
      <c r="AN19" s="7">
        <v>2500</v>
      </c>
      <c r="AO19" s="19"/>
      <c r="AP19" s="59"/>
      <c r="AQ19" s="60">
        <f t="shared" si="2"/>
        <v>0</v>
      </c>
      <c r="AR19" s="60">
        <f t="shared" si="3"/>
        <v>2500</v>
      </c>
      <c r="AS19" s="66"/>
      <c r="AT19" s="76"/>
      <c r="AU19" s="12">
        <f t="shared" si="4"/>
        <v>0</v>
      </c>
      <c r="AV19" s="12">
        <f t="shared" si="5"/>
        <v>2500</v>
      </c>
      <c r="AW19" s="82"/>
      <c r="AX19" s="18"/>
      <c r="AY19" s="7"/>
      <c r="AZ19" s="7">
        <v>2275</v>
      </c>
      <c r="BA19" s="19"/>
      <c r="BB19" s="18"/>
      <c r="BC19" s="7"/>
      <c r="BD19" s="7">
        <v>225</v>
      </c>
      <c r="BE19" s="7"/>
      <c r="BF19" s="18"/>
      <c r="BG19" s="7"/>
      <c r="BH19" s="7"/>
      <c r="BI19" s="19"/>
      <c r="BJ19" s="18"/>
      <c r="BK19" s="7"/>
      <c r="BL19" s="7"/>
      <c r="BM19" s="7"/>
      <c r="BN19" s="18"/>
      <c r="BO19" s="7"/>
      <c r="BP19" s="7">
        <v>0</v>
      </c>
      <c r="BQ19" s="19"/>
      <c r="BR19" s="18"/>
      <c r="BS19" s="7"/>
      <c r="BT19" s="7"/>
      <c r="BU19" s="7"/>
      <c r="BV19" s="18"/>
      <c r="BW19" s="7">
        <f t="shared" si="6"/>
        <v>0</v>
      </c>
      <c r="BX19" s="7">
        <f t="shared" si="7"/>
        <v>0</v>
      </c>
      <c r="BY19" s="19"/>
      <c r="BZ19" s="18"/>
      <c r="CA19" s="7"/>
      <c r="CB19" s="7"/>
      <c r="CC19" s="19"/>
      <c r="CD19" s="18"/>
      <c r="CE19" s="7"/>
      <c r="CF19" s="7"/>
      <c r="CG19" s="19"/>
      <c r="CH19" s="18"/>
      <c r="CI19" s="7"/>
      <c r="CJ19" s="7"/>
      <c r="CK19" s="7"/>
      <c r="CL19" s="18"/>
      <c r="CM19" s="7"/>
      <c r="CN19" s="7"/>
      <c r="CO19" s="19"/>
      <c r="CP19" s="18"/>
      <c r="CQ19" s="7">
        <f t="shared" si="8"/>
        <v>0</v>
      </c>
      <c r="CR19" s="7">
        <f t="shared" si="9"/>
        <v>0</v>
      </c>
      <c r="CS19" s="7"/>
      <c r="CT19" s="18"/>
      <c r="CU19" s="7"/>
      <c r="CV19" s="7"/>
      <c r="CW19" s="19"/>
      <c r="CX19" s="76"/>
      <c r="CY19" s="12">
        <f t="shared" si="10"/>
        <v>0</v>
      </c>
      <c r="CZ19" s="12">
        <f t="shared" si="11"/>
        <v>2500</v>
      </c>
      <c r="DA19" s="82"/>
      <c r="DB19" s="27"/>
      <c r="DC19" s="9"/>
      <c r="DD19" s="9"/>
      <c r="DE19" s="28"/>
    </row>
    <row r="20" spans="1:109" s="3" customFormat="1" ht="27.75" customHeight="1" x14ac:dyDescent="0.2">
      <c r="A20" s="91" t="s">
        <v>37</v>
      </c>
      <c r="B20" s="33"/>
      <c r="C20" s="34">
        <v>2386</v>
      </c>
      <c r="D20" s="34">
        <f>C20+D21+D22+D23+D24+D25</f>
        <v>2386</v>
      </c>
      <c r="E20" s="35">
        <f>D20-C20</f>
        <v>0</v>
      </c>
      <c r="F20" s="33"/>
      <c r="G20" s="34">
        <v>0</v>
      </c>
      <c r="H20" s="34">
        <f>G20+H21+H22+H23+H24+H25</f>
        <v>0</v>
      </c>
      <c r="I20" s="35">
        <f>H20-G20</f>
        <v>0</v>
      </c>
      <c r="J20" s="33">
        <v>3000</v>
      </c>
      <c r="K20" s="34">
        <v>3000</v>
      </c>
      <c r="L20" s="34">
        <f>K20+L21+L22+L23+L24+L25</f>
        <v>3201</v>
      </c>
      <c r="M20" s="35">
        <f>L20-K20</f>
        <v>201</v>
      </c>
      <c r="N20" s="33"/>
      <c r="O20" s="34">
        <v>0</v>
      </c>
      <c r="P20" s="34">
        <f>O20+P21+P22+P23+P24+P25</f>
        <v>0</v>
      </c>
      <c r="Q20" s="35">
        <f>P20-O20</f>
        <v>0</v>
      </c>
      <c r="R20" s="33"/>
      <c r="S20" s="34">
        <v>0</v>
      </c>
      <c r="T20" s="34">
        <f>S20+T21+T22+T23+T24+T25</f>
        <v>0</v>
      </c>
      <c r="U20" s="35">
        <f>T20-S20</f>
        <v>0</v>
      </c>
      <c r="V20" s="33"/>
      <c r="W20" s="34">
        <v>0</v>
      </c>
      <c r="X20" s="34">
        <f>W20+X21+X22+X23+X24+X25</f>
        <v>0</v>
      </c>
      <c r="Y20" s="35">
        <f>X20-W20</f>
        <v>0</v>
      </c>
      <c r="Z20" s="33"/>
      <c r="AA20" s="34">
        <v>0</v>
      </c>
      <c r="AB20" s="34">
        <f>AA20+AB21+AB22+AB23+AB24+AB25</f>
        <v>0</v>
      </c>
      <c r="AC20" s="35">
        <f>AB20-AA20</f>
        <v>0</v>
      </c>
      <c r="AD20" s="55">
        <f>B20+F20+J20+N20+R20+V20+Z20</f>
        <v>3000</v>
      </c>
      <c r="AE20" s="56">
        <f t="shared" si="0"/>
        <v>5386</v>
      </c>
      <c r="AF20" s="56">
        <f t="shared" si="1"/>
        <v>5587</v>
      </c>
      <c r="AG20" s="64">
        <f>AF20-AE20</f>
        <v>201</v>
      </c>
      <c r="AH20" s="33"/>
      <c r="AI20" s="34">
        <v>0</v>
      </c>
      <c r="AJ20" s="34">
        <f>AI20+AJ21+AJ22+AJ23+AJ24+AJ25</f>
        <v>0</v>
      </c>
      <c r="AK20" s="35">
        <f>AJ20-AI20</f>
        <v>0</v>
      </c>
      <c r="AL20" s="33">
        <f>CX20-AD20-AH20</f>
        <v>36295</v>
      </c>
      <c r="AM20" s="34">
        <v>37829</v>
      </c>
      <c r="AN20" s="34">
        <f>AM20+AN21+AN22+AN23+AN24+AN25</f>
        <v>37985</v>
      </c>
      <c r="AO20" s="35">
        <f>AN20-AM20</f>
        <v>156</v>
      </c>
      <c r="AP20" s="55">
        <f>AH20+AL20</f>
        <v>36295</v>
      </c>
      <c r="AQ20" s="56">
        <f t="shared" si="2"/>
        <v>37829</v>
      </c>
      <c r="AR20" s="56">
        <f t="shared" si="3"/>
        <v>37985</v>
      </c>
      <c r="AS20" s="64">
        <f>AR20-AQ20</f>
        <v>156</v>
      </c>
      <c r="AT20" s="72">
        <f>AD20+AP20</f>
        <v>39295</v>
      </c>
      <c r="AU20" s="73">
        <f t="shared" si="4"/>
        <v>43215</v>
      </c>
      <c r="AV20" s="73">
        <f t="shared" si="5"/>
        <v>43572</v>
      </c>
      <c r="AW20" s="80">
        <f>AV20-AU20</f>
        <v>357</v>
      </c>
      <c r="AX20" s="33">
        <v>22408</v>
      </c>
      <c r="AY20" s="34">
        <v>23306</v>
      </c>
      <c r="AZ20" s="34">
        <f>AY20+AZ21+AZ22+AZ23+AZ24+AZ25</f>
        <v>23426</v>
      </c>
      <c r="BA20" s="35">
        <f>AZ20-AY20</f>
        <v>120</v>
      </c>
      <c r="BB20" s="33">
        <v>5934</v>
      </c>
      <c r="BC20" s="34">
        <v>6123</v>
      </c>
      <c r="BD20" s="34">
        <f>BC20+BD21+BD22+BD23+BD24+BD25</f>
        <v>6159</v>
      </c>
      <c r="BE20" s="35">
        <f>BD20-BC20</f>
        <v>36</v>
      </c>
      <c r="BF20" s="33">
        <v>10573</v>
      </c>
      <c r="BG20" s="34">
        <v>11823</v>
      </c>
      <c r="BH20" s="34">
        <f>BG20+BH21+BH22+BH23+BH24+BH25</f>
        <v>11123</v>
      </c>
      <c r="BI20" s="35">
        <f>BH20-BG20</f>
        <v>-700</v>
      </c>
      <c r="BJ20" s="33"/>
      <c r="BK20" s="34">
        <v>0</v>
      </c>
      <c r="BL20" s="34">
        <f>BK20+BL21+BL22+BL23+BL24+BL25</f>
        <v>0</v>
      </c>
      <c r="BM20" s="35">
        <f>BL20-BK20</f>
        <v>0</v>
      </c>
      <c r="BN20" s="33"/>
      <c r="BO20" s="34">
        <v>0</v>
      </c>
      <c r="BP20" s="34">
        <f>BO20+BP21+BP22+BP23+BP24+BP25</f>
        <v>0</v>
      </c>
      <c r="BQ20" s="35">
        <f>BP20-BO20</f>
        <v>0</v>
      </c>
      <c r="BR20" s="33"/>
      <c r="BS20" s="34">
        <v>0</v>
      </c>
      <c r="BT20" s="34">
        <f>BS20+BT21+BT22+BT23+BT24+BT25</f>
        <v>0</v>
      </c>
      <c r="BU20" s="35">
        <f>BT20-BS20</f>
        <v>0</v>
      </c>
      <c r="BV20" s="33">
        <f>BN20+BR20</f>
        <v>0</v>
      </c>
      <c r="BW20" s="34">
        <f t="shared" si="6"/>
        <v>0</v>
      </c>
      <c r="BX20" s="34">
        <f t="shared" si="7"/>
        <v>0</v>
      </c>
      <c r="BY20" s="35">
        <f>BX20-BW20</f>
        <v>0</v>
      </c>
      <c r="BZ20" s="33">
        <v>380</v>
      </c>
      <c r="CA20" s="34">
        <v>1963</v>
      </c>
      <c r="CB20" s="34">
        <f>CA20+CB21+CB22+CB23+CB24+CB25</f>
        <v>2864</v>
      </c>
      <c r="CC20" s="35">
        <f>CB20-CA20</f>
        <v>901</v>
      </c>
      <c r="CD20" s="33"/>
      <c r="CE20" s="34">
        <v>0</v>
      </c>
      <c r="CF20" s="34">
        <f>CE20+CF21+CF22+CF23+CF24+CF25</f>
        <v>0</v>
      </c>
      <c r="CG20" s="35">
        <f>CF20-CE20</f>
        <v>0</v>
      </c>
      <c r="CH20" s="33"/>
      <c r="CI20" s="34">
        <v>0</v>
      </c>
      <c r="CJ20" s="34">
        <f>CI20+CJ21+CJ22+CJ23+CJ24+CJ25</f>
        <v>0</v>
      </c>
      <c r="CK20" s="35">
        <f>CJ20-CI20</f>
        <v>0</v>
      </c>
      <c r="CL20" s="33"/>
      <c r="CM20" s="34">
        <v>0</v>
      </c>
      <c r="CN20" s="34">
        <f>CM20+CN21+CN22+CN23+CN24+CN25</f>
        <v>0</v>
      </c>
      <c r="CO20" s="35">
        <f>CN20-CM20</f>
        <v>0</v>
      </c>
      <c r="CP20" s="33">
        <f>CH20+CL20</f>
        <v>0</v>
      </c>
      <c r="CQ20" s="34">
        <f t="shared" si="8"/>
        <v>0</v>
      </c>
      <c r="CR20" s="34">
        <f t="shared" si="9"/>
        <v>0</v>
      </c>
      <c r="CS20" s="34">
        <f>CR20-CQ20</f>
        <v>0</v>
      </c>
      <c r="CT20" s="33"/>
      <c r="CU20" s="34">
        <v>0</v>
      </c>
      <c r="CV20" s="34">
        <f>CU20+CV21+CV22+CV23+CV24+CV25</f>
        <v>0</v>
      </c>
      <c r="CW20" s="35">
        <f>CV20-CU20</f>
        <v>0</v>
      </c>
      <c r="CX20" s="72">
        <f>AX20+BB20+BF20+BJ20+BV20+BZ20+CD20+CP20+CT20</f>
        <v>39295</v>
      </c>
      <c r="CY20" s="73">
        <f t="shared" si="10"/>
        <v>43215</v>
      </c>
      <c r="CZ20" s="73">
        <f t="shared" si="11"/>
        <v>43572</v>
      </c>
      <c r="DA20" s="80">
        <f>CZ20-CY20</f>
        <v>357</v>
      </c>
      <c r="DB20" s="36">
        <v>4</v>
      </c>
      <c r="DC20" s="37">
        <v>8</v>
      </c>
      <c r="DD20" s="37">
        <v>2</v>
      </c>
      <c r="DE20" s="38">
        <f>SUM(DB20:DD20)</f>
        <v>14</v>
      </c>
    </row>
    <row r="21" spans="1:109" s="3" customFormat="1" ht="23.25" customHeight="1" x14ac:dyDescent="0.2">
      <c r="A21" s="90" t="s">
        <v>71</v>
      </c>
      <c r="B21" s="18"/>
      <c r="C21" s="7"/>
      <c r="D21" s="7"/>
      <c r="E21" s="19"/>
      <c r="F21" s="18"/>
      <c r="G21" s="7"/>
      <c r="H21" s="7"/>
      <c r="I21" s="19"/>
      <c r="J21" s="18"/>
      <c r="K21" s="7"/>
      <c r="L21" s="7"/>
      <c r="M21" s="19"/>
      <c r="N21" s="18"/>
      <c r="O21" s="7"/>
      <c r="P21" s="7"/>
      <c r="Q21" s="19"/>
      <c r="R21" s="18"/>
      <c r="S21" s="7"/>
      <c r="T21" s="7"/>
      <c r="U21" s="19"/>
      <c r="V21" s="18"/>
      <c r="W21" s="7"/>
      <c r="X21" s="7"/>
      <c r="Y21" s="19"/>
      <c r="Z21" s="18"/>
      <c r="AA21" s="7"/>
      <c r="AB21" s="7"/>
      <c r="AC21" s="19"/>
      <c r="AD21" s="59"/>
      <c r="AE21" s="60">
        <f t="shared" si="0"/>
        <v>0</v>
      </c>
      <c r="AF21" s="60">
        <f t="shared" si="1"/>
        <v>0</v>
      </c>
      <c r="AG21" s="66"/>
      <c r="AH21" s="18"/>
      <c r="AI21" s="7"/>
      <c r="AJ21" s="7"/>
      <c r="AK21" s="19"/>
      <c r="AL21" s="18"/>
      <c r="AM21" s="7"/>
      <c r="AN21" s="7">
        <f>142+14</f>
        <v>156</v>
      </c>
      <c r="AO21" s="19"/>
      <c r="AP21" s="59"/>
      <c r="AQ21" s="60">
        <f t="shared" si="2"/>
        <v>0</v>
      </c>
      <c r="AR21" s="60">
        <f t="shared" si="3"/>
        <v>156</v>
      </c>
      <c r="AS21" s="66"/>
      <c r="AT21" s="76"/>
      <c r="AU21" s="12">
        <f t="shared" si="4"/>
        <v>0</v>
      </c>
      <c r="AV21" s="12">
        <f t="shared" si="5"/>
        <v>156</v>
      </c>
      <c r="AW21" s="82"/>
      <c r="AX21" s="18"/>
      <c r="AY21" s="7"/>
      <c r="AZ21" s="7">
        <v>120</v>
      </c>
      <c r="BA21" s="19"/>
      <c r="BB21" s="18"/>
      <c r="BC21" s="7"/>
      <c r="BD21" s="7">
        <v>36</v>
      </c>
      <c r="BE21" s="7"/>
      <c r="BF21" s="18"/>
      <c r="BG21" s="7"/>
      <c r="BH21" s="7"/>
      <c r="BI21" s="19"/>
      <c r="BJ21" s="18"/>
      <c r="BK21" s="7"/>
      <c r="BL21" s="7"/>
      <c r="BM21" s="7"/>
      <c r="BN21" s="18"/>
      <c r="BO21" s="7"/>
      <c r="BP21" s="7"/>
      <c r="BQ21" s="19"/>
      <c r="BR21" s="18"/>
      <c r="BS21" s="7"/>
      <c r="BT21" s="7"/>
      <c r="BU21" s="7"/>
      <c r="BV21" s="18"/>
      <c r="BW21" s="7">
        <f t="shared" si="6"/>
        <v>0</v>
      </c>
      <c r="BX21" s="7">
        <f t="shared" si="7"/>
        <v>0</v>
      </c>
      <c r="BY21" s="19"/>
      <c r="BZ21" s="18"/>
      <c r="CA21" s="7"/>
      <c r="CB21" s="7"/>
      <c r="CC21" s="19"/>
      <c r="CD21" s="18"/>
      <c r="CE21" s="7"/>
      <c r="CF21" s="7"/>
      <c r="CG21" s="19"/>
      <c r="CH21" s="18"/>
      <c r="CI21" s="7"/>
      <c r="CJ21" s="7"/>
      <c r="CK21" s="7"/>
      <c r="CL21" s="18"/>
      <c r="CM21" s="7"/>
      <c r="CN21" s="7"/>
      <c r="CO21" s="19"/>
      <c r="CP21" s="18"/>
      <c r="CQ21" s="7">
        <f t="shared" si="8"/>
        <v>0</v>
      </c>
      <c r="CR21" s="7">
        <f t="shared" si="9"/>
        <v>0</v>
      </c>
      <c r="CS21" s="7"/>
      <c r="CT21" s="18"/>
      <c r="CU21" s="7"/>
      <c r="CV21" s="7"/>
      <c r="CW21" s="19"/>
      <c r="CX21" s="76"/>
      <c r="CY21" s="12">
        <f t="shared" si="10"/>
        <v>0</v>
      </c>
      <c r="CZ21" s="12">
        <f t="shared" si="11"/>
        <v>156</v>
      </c>
      <c r="DA21" s="82"/>
      <c r="DB21" s="27"/>
      <c r="DC21" s="9"/>
      <c r="DD21" s="9"/>
      <c r="DE21" s="28"/>
    </row>
    <row r="22" spans="1:109" s="3" customFormat="1" ht="23.25" customHeight="1" x14ac:dyDescent="0.2">
      <c r="A22" s="90" t="s">
        <v>75</v>
      </c>
      <c r="B22" s="18"/>
      <c r="C22" s="7"/>
      <c r="D22" s="7"/>
      <c r="E22" s="19"/>
      <c r="F22" s="18"/>
      <c r="G22" s="7"/>
      <c r="H22" s="7"/>
      <c r="I22" s="19"/>
      <c r="J22" s="18"/>
      <c r="K22" s="7"/>
      <c r="L22" s="7">
        <f>43+158</f>
        <v>201</v>
      </c>
      <c r="M22" s="19"/>
      <c r="N22" s="18"/>
      <c r="O22" s="7"/>
      <c r="P22" s="7"/>
      <c r="Q22" s="19"/>
      <c r="R22" s="18"/>
      <c r="S22" s="7"/>
      <c r="T22" s="7"/>
      <c r="U22" s="19"/>
      <c r="V22" s="18"/>
      <c r="W22" s="7"/>
      <c r="X22" s="7"/>
      <c r="Y22" s="19"/>
      <c r="Z22" s="18"/>
      <c r="AA22" s="7"/>
      <c r="AB22" s="7"/>
      <c r="AC22" s="19"/>
      <c r="AD22" s="59"/>
      <c r="AE22" s="60">
        <f t="shared" si="0"/>
        <v>0</v>
      </c>
      <c r="AF22" s="60">
        <f t="shared" si="1"/>
        <v>201</v>
      </c>
      <c r="AG22" s="66"/>
      <c r="AH22" s="18"/>
      <c r="AI22" s="7"/>
      <c r="AJ22" s="7"/>
      <c r="AK22" s="19"/>
      <c r="AL22" s="18"/>
      <c r="AM22" s="7"/>
      <c r="AN22" s="7"/>
      <c r="AO22" s="19"/>
      <c r="AP22" s="59"/>
      <c r="AQ22" s="60">
        <f t="shared" si="2"/>
        <v>0</v>
      </c>
      <c r="AR22" s="60">
        <f t="shared" si="3"/>
        <v>0</v>
      </c>
      <c r="AS22" s="66"/>
      <c r="AT22" s="76"/>
      <c r="AU22" s="12">
        <f t="shared" si="4"/>
        <v>0</v>
      </c>
      <c r="AV22" s="12">
        <f t="shared" si="5"/>
        <v>201</v>
      </c>
      <c r="AW22" s="82"/>
      <c r="AX22" s="18"/>
      <c r="AY22" s="7"/>
      <c r="AZ22" s="7"/>
      <c r="BA22" s="19"/>
      <c r="BB22" s="18"/>
      <c r="BC22" s="7"/>
      <c r="BD22" s="7"/>
      <c r="BE22" s="7"/>
      <c r="BF22" s="18"/>
      <c r="BG22" s="7"/>
      <c r="BH22" s="7">
        <v>-700</v>
      </c>
      <c r="BI22" s="19"/>
      <c r="BJ22" s="18"/>
      <c r="BK22" s="7"/>
      <c r="BL22" s="7"/>
      <c r="BM22" s="7"/>
      <c r="BN22" s="18"/>
      <c r="BO22" s="7"/>
      <c r="BP22" s="7"/>
      <c r="BQ22" s="19"/>
      <c r="BR22" s="18"/>
      <c r="BS22" s="7"/>
      <c r="BT22" s="7"/>
      <c r="BU22" s="7"/>
      <c r="BV22" s="18"/>
      <c r="BW22" s="7">
        <f t="shared" si="6"/>
        <v>0</v>
      </c>
      <c r="BX22" s="7">
        <f t="shared" si="7"/>
        <v>0</v>
      </c>
      <c r="BY22" s="19"/>
      <c r="BZ22" s="18"/>
      <c r="CA22" s="7"/>
      <c r="CB22" s="7">
        <f>43+858</f>
        <v>901</v>
      </c>
      <c r="CC22" s="19"/>
      <c r="CD22" s="18"/>
      <c r="CE22" s="7"/>
      <c r="CF22" s="7"/>
      <c r="CG22" s="19"/>
      <c r="CH22" s="18"/>
      <c r="CI22" s="7"/>
      <c r="CJ22" s="7"/>
      <c r="CK22" s="7"/>
      <c r="CL22" s="18"/>
      <c r="CM22" s="7"/>
      <c r="CN22" s="7"/>
      <c r="CO22" s="19"/>
      <c r="CP22" s="18"/>
      <c r="CQ22" s="7">
        <f t="shared" si="8"/>
        <v>0</v>
      </c>
      <c r="CR22" s="7">
        <f t="shared" si="9"/>
        <v>0</v>
      </c>
      <c r="CS22" s="7"/>
      <c r="CT22" s="18"/>
      <c r="CU22" s="7"/>
      <c r="CV22" s="7"/>
      <c r="CW22" s="19"/>
      <c r="CX22" s="76"/>
      <c r="CY22" s="12">
        <f t="shared" si="10"/>
        <v>0</v>
      </c>
      <c r="CZ22" s="12">
        <f t="shared" si="11"/>
        <v>201</v>
      </c>
      <c r="DA22" s="82"/>
      <c r="DB22" s="27"/>
      <c r="DC22" s="9"/>
      <c r="DD22" s="9"/>
      <c r="DE22" s="28"/>
    </row>
    <row r="23" spans="1:109" s="3" customFormat="1" hidden="1" x14ac:dyDescent="0.2">
      <c r="A23" s="90"/>
      <c r="B23" s="18"/>
      <c r="C23" s="7"/>
      <c r="D23" s="7"/>
      <c r="E23" s="19"/>
      <c r="F23" s="18"/>
      <c r="G23" s="7"/>
      <c r="H23" s="7"/>
      <c r="I23" s="19"/>
      <c r="J23" s="18"/>
      <c r="K23" s="7"/>
      <c r="L23" s="7"/>
      <c r="M23" s="19"/>
      <c r="N23" s="18"/>
      <c r="O23" s="7"/>
      <c r="P23" s="7"/>
      <c r="Q23" s="19"/>
      <c r="R23" s="18"/>
      <c r="S23" s="7"/>
      <c r="T23" s="7"/>
      <c r="U23" s="19"/>
      <c r="V23" s="18"/>
      <c r="W23" s="7"/>
      <c r="X23" s="7"/>
      <c r="Y23" s="19"/>
      <c r="Z23" s="18"/>
      <c r="AA23" s="7"/>
      <c r="AB23" s="7"/>
      <c r="AC23" s="19"/>
      <c r="AD23" s="59"/>
      <c r="AE23" s="60">
        <f t="shared" si="0"/>
        <v>0</v>
      </c>
      <c r="AF23" s="60">
        <f t="shared" si="1"/>
        <v>0</v>
      </c>
      <c r="AG23" s="66"/>
      <c r="AH23" s="18"/>
      <c r="AI23" s="7"/>
      <c r="AJ23" s="7"/>
      <c r="AK23" s="19"/>
      <c r="AL23" s="18"/>
      <c r="AM23" s="7"/>
      <c r="AN23" s="7"/>
      <c r="AO23" s="19"/>
      <c r="AP23" s="59"/>
      <c r="AQ23" s="60">
        <f t="shared" si="2"/>
        <v>0</v>
      </c>
      <c r="AR23" s="60">
        <f t="shared" si="3"/>
        <v>0</v>
      </c>
      <c r="AS23" s="66"/>
      <c r="AT23" s="76"/>
      <c r="AU23" s="12">
        <f t="shared" si="4"/>
        <v>0</v>
      </c>
      <c r="AV23" s="12">
        <f t="shared" si="5"/>
        <v>0</v>
      </c>
      <c r="AW23" s="82"/>
      <c r="AX23" s="18"/>
      <c r="AY23" s="7"/>
      <c r="AZ23" s="7"/>
      <c r="BA23" s="19"/>
      <c r="BB23" s="18"/>
      <c r="BC23" s="7"/>
      <c r="BD23" s="7"/>
      <c r="BE23" s="7"/>
      <c r="BF23" s="18"/>
      <c r="BG23" s="7"/>
      <c r="BH23" s="7"/>
      <c r="BI23" s="19"/>
      <c r="BJ23" s="18"/>
      <c r="BK23" s="7"/>
      <c r="BL23" s="7"/>
      <c r="BM23" s="7"/>
      <c r="BN23" s="18"/>
      <c r="BO23" s="7"/>
      <c r="BP23" s="7"/>
      <c r="BQ23" s="19"/>
      <c r="BR23" s="18"/>
      <c r="BS23" s="7"/>
      <c r="BT23" s="7"/>
      <c r="BU23" s="7"/>
      <c r="BV23" s="18"/>
      <c r="BW23" s="7">
        <f t="shared" si="6"/>
        <v>0</v>
      </c>
      <c r="BX23" s="7">
        <f t="shared" si="7"/>
        <v>0</v>
      </c>
      <c r="BY23" s="19"/>
      <c r="BZ23" s="18"/>
      <c r="CA23" s="7"/>
      <c r="CB23" s="7"/>
      <c r="CC23" s="19"/>
      <c r="CD23" s="18"/>
      <c r="CE23" s="7"/>
      <c r="CF23" s="7"/>
      <c r="CG23" s="19"/>
      <c r="CH23" s="18"/>
      <c r="CI23" s="7"/>
      <c r="CJ23" s="7"/>
      <c r="CK23" s="7"/>
      <c r="CL23" s="18"/>
      <c r="CM23" s="7"/>
      <c r="CN23" s="7"/>
      <c r="CO23" s="19"/>
      <c r="CP23" s="18"/>
      <c r="CQ23" s="7">
        <f t="shared" si="8"/>
        <v>0</v>
      </c>
      <c r="CR23" s="7">
        <f t="shared" si="9"/>
        <v>0</v>
      </c>
      <c r="CS23" s="7"/>
      <c r="CT23" s="18"/>
      <c r="CU23" s="7"/>
      <c r="CV23" s="7"/>
      <c r="CW23" s="19"/>
      <c r="CX23" s="76"/>
      <c r="CY23" s="12">
        <f t="shared" si="10"/>
        <v>0</v>
      </c>
      <c r="CZ23" s="12">
        <f t="shared" si="11"/>
        <v>0</v>
      </c>
      <c r="DA23" s="82"/>
      <c r="DB23" s="27"/>
      <c r="DC23" s="9"/>
      <c r="DD23" s="9"/>
      <c r="DE23" s="28"/>
    </row>
    <row r="24" spans="1:109" s="3" customFormat="1" hidden="1" x14ac:dyDescent="0.2">
      <c r="A24" s="90"/>
      <c r="B24" s="18"/>
      <c r="C24" s="7"/>
      <c r="D24" s="7"/>
      <c r="E24" s="19"/>
      <c r="F24" s="18"/>
      <c r="G24" s="7"/>
      <c r="H24" s="7"/>
      <c r="I24" s="19"/>
      <c r="J24" s="18"/>
      <c r="K24" s="7"/>
      <c r="L24" s="7"/>
      <c r="M24" s="19"/>
      <c r="N24" s="18"/>
      <c r="O24" s="7"/>
      <c r="P24" s="7"/>
      <c r="Q24" s="19"/>
      <c r="R24" s="18"/>
      <c r="S24" s="7"/>
      <c r="T24" s="7"/>
      <c r="U24" s="19"/>
      <c r="V24" s="18"/>
      <c r="W24" s="7"/>
      <c r="X24" s="7"/>
      <c r="Y24" s="19"/>
      <c r="Z24" s="18"/>
      <c r="AA24" s="7"/>
      <c r="AB24" s="7"/>
      <c r="AC24" s="19"/>
      <c r="AD24" s="59"/>
      <c r="AE24" s="60">
        <f t="shared" si="0"/>
        <v>0</v>
      </c>
      <c r="AF24" s="60">
        <f t="shared" si="1"/>
        <v>0</v>
      </c>
      <c r="AG24" s="66"/>
      <c r="AH24" s="18"/>
      <c r="AI24" s="7"/>
      <c r="AJ24" s="7"/>
      <c r="AK24" s="19"/>
      <c r="AL24" s="18"/>
      <c r="AM24" s="7"/>
      <c r="AN24" s="7"/>
      <c r="AO24" s="19"/>
      <c r="AP24" s="59"/>
      <c r="AQ24" s="60">
        <f t="shared" si="2"/>
        <v>0</v>
      </c>
      <c r="AR24" s="60">
        <f t="shared" si="3"/>
        <v>0</v>
      </c>
      <c r="AS24" s="66"/>
      <c r="AT24" s="76"/>
      <c r="AU24" s="12">
        <f t="shared" si="4"/>
        <v>0</v>
      </c>
      <c r="AV24" s="12">
        <f t="shared" si="5"/>
        <v>0</v>
      </c>
      <c r="AW24" s="82"/>
      <c r="AX24" s="18"/>
      <c r="AY24" s="7"/>
      <c r="AZ24" s="7"/>
      <c r="BA24" s="19"/>
      <c r="BB24" s="18"/>
      <c r="BC24" s="7"/>
      <c r="BD24" s="7"/>
      <c r="BE24" s="7"/>
      <c r="BF24" s="18"/>
      <c r="BG24" s="7"/>
      <c r="BH24" s="7"/>
      <c r="BI24" s="19"/>
      <c r="BJ24" s="18"/>
      <c r="BK24" s="7"/>
      <c r="BL24" s="7"/>
      <c r="BM24" s="7"/>
      <c r="BN24" s="18"/>
      <c r="BO24" s="7"/>
      <c r="BP24" s="7"/>
      <c r="BQ24" s="19"/>
      <c r="BR24" s="18"/>
      <c r="BS24" s="7"/>
      <c r="BT24" s="7"/>
      <c r="BU24" s="7"/>
      <c r="BV24" s="18"/>
      <c r="BW24" s="7">
        <f t="shared" si="6"/>
        <v>0</v>
      </c>
      <c r="BX24" s="7">
        <f t="shared" si="7"/>
        <v>0</v>
      </c>
      <c r="BY24" s="19"/>
      <c r="BZ24" s="18"/>
      <c r="CA24" s="7"/>
      <c r="CB24" s="7"/>
      <c r="CC24" s="19"/>
      <c r="CD24" s="18"/>
      <c r="CE24" s="7"/>
      <c r="CF24" s="7"/>
      <c r="CG24" s="19"/>
      <c r="CH24" s="18"/>
      <c r="CI24" s="7"/>
      <c r="CJ24" s="7"/>
      <c r="CK24" s="7"/>
      <c r="CL24" s="18"/>
      <c r="CM24" s="7"/>
      <c r="CN24" s="7"/>
      <c r="CO24" s="19"/>
      <c r="CP24" s="18"/>
      <c r="CQ24" s="7">
        <f t="shared" si="8"/>
        <v>0</v>
      </c>
      <c r="CR24" s="7">
        <f t="shared" si="9"/>
        <v>0</v>
      </c>
      <c r="CS24" s="7"/>
      <c r="CT24" s="18"/>
      <c r="CU24" s="7"/>
      <c r="CV24" s="7"/>
      <c r="CW24" s="19"/>
      <c r="CX24" s="76"/>
      <c r="CY24" s="12">
        <f t="shared" si="10"/>
        <v>0</v>
      </c>
      <c r="CZ24" s="12">
        <f t="shared" si="11"/>
        <v>0</v>
      </c>
      <c r="DA24" s="82"/>
      <c r="DB24" s="27"/>
      <c r="DC24" s="9"/>
      <c r="DD24" s="9"/>
      <c r="DE24" s="28"/>
    </row>
    <row r="25" spans="1:109" s="3" customFormat="1" hidden="1" x14ac:dyDescent="0.2">
      <c r="A25" s="89"/>
      <c r="B25" s="39"/>
      <c r="C25" s="40"/>
      <c r="D25" s="40"/>
      <c r="E25" s="41"/>
      <c r="F25" s="39"/>
      <c r="G25" s="40"/>
      <c r="H25" s="40"/>
      <c r="I25" s="41"/>
      <c r="J25" s="39"/>
      <c r="K25" s="40"/>
      <c r="L25" s="40"/>
      <c r="M25" s="41"/>
      <c r="N25" s="39"/>
      <c r="O25" s="40"/>
      <c r="P25" s="40"/>
      <c r="Q25" s="41"/>
      <c r="R25" s="39"/>
      <c r="S25" s="40"/>
      <c r="T25" s="40"/>
      <c r="U25" s="41"/>
      <c r="V25" s="39"/>
      <c r="W25" s="40"/>
      <c r="X25" s="40"/>
      <c r="Y25" s="41"/>
      <c r="Z25" s="39"/>
      <c r="AA25" s="40"/>
      <c r="AB25" s="40"/>
      <c r="AC25" s="41"/>
      <c r="AD25" s="57"/>
      <c r="AE25" s="58">
        <f t="shared" si="0"/>
        <v>0</v>
      </c>
      <c r="AF25" s="58">
        <f t="shared" si="1"/>
        <v>0</v>
      </c>
      <c r="AG25" s="65"/>
      <c r="AH25" s="39"/>
      <c r="AI25" s="40"/>
      <c r="AJ25" s="40"/>
      <c r="AK25" s="41"/>
      <c r="AL25" s="39"/>
      <c r="AM25" s="40"/>
      <c r="AN25" s="40"/>
      <c r="AO25" s="41"/>
      <c r="AP25" s="57"/>
      <c r="AQ25" s="58">
        <f t="shared" si="2"/>
        <v>0</v>
      </c>
      <c r="AR25" s="58">
        <f t="shared" si="3"/>
        <v>0</v>
      </c>
      <c r="AS25" s="65"/>
      <c r="AT25" s="74"/>
      <c r="AU25" s="75">
        <f t="shared" si="4"/>
        <v>0</v>
      </c>
      <c r="AV25" s="75">
        <f t="shared" si="5"/>
        <v>0</v>
      </c>
      <c r="AW25" s="81"/>
      <c r="AX25" s="39"/>
      <c r="AY25" s="40"/>
      <c r="AZ25" s="40"/>
      <c r="BA25" s="41"/>
      <c r="BB25" s="39"/>
      <c r="BC25" s="40"/>
      <c r="BD25" s="40"/>
      <c r="BE25" s="40"/>
      <c r="BF25" s="39"/>
      <c r="BG25" s="40"/>
      <c r="BH25" s="40"/>
      <c r="BI25" s="41"/>
      <c r="BJ25" s="39"/>
      <c r="BK25" s="40"/>
      <c r="BL25" s="40"/>
      <c r="BM25" s="40"/>
      <c r="BN25" s="39"/>
      <c r="BO25" s="40"/>
      <c r="BP25" s="40"/>
      <c r="BQ25" s="41"/>
      <c r="BR25" s="39"/>
      <c r="BS25" s="40"/>
      <c r="BT25" s="40"/>
      <c r="BU25" s="40"/>
      <c r="BV25" s="39"/>
      <c r="BW25" s="40">
        <f t="shared" si="6"/>
        <v>0</v>
      </c>
      <c r="BX25" s="40">
        <f t="shared" si="7"/>
        <v>0</v>
      </c>
      <c r="BY25" s="41"/>
      <c r="BZ25" s="39"/>
      <c r="CA25" s="40"/>
      <c r="CB25" s="40"/>
      <c r="CC25" s="41"/>
      <c r="CD25" s="39"/>
      <c r="CE25" s="40"/>
      <c r="CF25" s="40"/>
      <c r="CG25" s="41"/>
      <c r="CH25" s="39"/>
      <c r="CI25" s="40"/>
      <c r="CJ25" s="40"/>
      <c r="CK25" s="40"/>
      <c r="CL25" s="39"/>
      <c r="CM25" s="40"/>
      <c r="CN25" s="40"/>
      <c r="CO25" s="41"/>
      <c r="CP25" s="39"/>
      <c r="CQ25" s="40">
        <f t="shared" si="8"/>
        <v>0</v>
      </c>
      <c r="CR25" s="40">
        <f t="shared" si="9"/>
        <v>0</v>
      </c>
      <c r="CS25" s="40"/>
      <c r="CT25" s="39"/>
      <c r="CU25" s="40"/>
      <c r="CV25" s="40"/>
      <c r="CW25" s="41"/>
      <c r="CX25" s="74"/>
      <c r="CY25" s="75">
        <f t="shared" si="10"/>
        <v>0</v>
      </c>
      <c r="CZ25" s="75">
        <f t="shared" si="11"/>
        <v>0</v>
      </c>
      <c r="DA25" s="81"/>
      <c r="DB25" s="42"/>
      <c r="DC25" s="43"/>
      <c r="DD25" s="43"/>
      <c r="DE25" s="32"/>
    </row>
    <row r="26" spans="1:109" s="3" customFormat="1" ht="18" customHeight="1" x14ac:dyDescent="0.2">
      <c r="A26" s="92" t="s">
        <v>38</v>
      </c>
      <c r="B26" s="44">
        <f t="shared" ref="B26:AG26" si="12">B6+B12+B20</f>
        <v>3373</v>
      </c>
      <c r="C26" s="45">
        <f t="shared" si="12"/>
        <v>26495</v>
      </c>
      <c r="D26" s="45">
        <f t="shared" si="12"/>
        <v>28001</v>
      </c>
      <c r="E26" s="46">
        <f t="shared" si="12"/>
        <v>1506</v>
      </c>
      <c r="F26" s="44">
        <f t="shared" si="12"/>
        <v>0</v>
      </c>
      <c r="G26" s="45">
        <f t="shared" si="12"/>
        <v>0</v>
      </c>
      <c r="H26" s="45">
        <f t="shared" si="12"/>
        <v>0</v>
      </c>
      <c r="I26" s="46">
        <f t="shared" si="12"/>
        <v>0</v>
      </c>
      <c r="J26" s="44">
        <f t="shared" si="12"/>
        <v>71166</v>
      </c>
      <c r="K26" s="45">
        <f t="shared" si="12"/>
        <v>71166</v>
      </c>
      <c r="L26" s="45">
        <f t="shared" si="12"/>
        <v>71367</v>
      </c>
      <c r="M26" s="46">
        <f t="shared" si="12"/>
        <v>201</v>
      </c>
      <c r="N26" s="44">
        <f t="shared" si="12"/>
        <v>1039</v>
      </c>
      <c r="O26" s="45">
        <f t="shared" si="12"/>
        <v>3039</v>
      </c>
      <c r="P26" s="45">
        <f t="shared" si="12"/>
        <v>11930</v>
      </c>
      <c r="Q26" s="46">
        <f t="shared" si="12"/>
        <v>8891</v>
      </c>
      <c r="R26" s="44">
        <f t="shared" si="12"/>
        <v>0</v>
      </c>
      <c r="S26" s="45">
        <f t="shared" si="12"/>
        <v>0</v>
      </c>
      <c r="T26" s="45">
        <f t="shared" si="12"/>
        <v>0</v>
      </c>
      <c r="U26" s="46">
        <f t="shared" si="12"/>
        <v>0</v>
      </c>
      <c r="V26" s="44">
        <f t="shared" si="12"/>
        <v>0</v>
      </c>
      <c r="W26" s="45">
        <f t="shared" si="12"/>
        <v>0</v>
      </c>
      <c r="X26" s="45">
        <f t="shared" si="12"/>
        <v>0</v>
      </c>
      <c r="Y26" s="46">
        <f t="shared" si="12"/>
        <v>0</v>
      </c>
      <c r="Z26" s="44">
        <f t="shared" si="12"/>
        <v>0</v>
      </c>
      <c r="AA26" s="45">
        <f t="shared" si="12"/>
        <v>0</v>
      </c>
      <c r="AB26" s="45">
        <f t="shared" si="12"/>
        <v>0</v>
      </c>
      <c r="AC26" s="46">
        <f t="shared" si="12"/>
        <v>0</v>
      </c>
      <c r="AD26" s="61">
        <f t="shared" si="12"/>
        <v>75578</v>
      </c>
      <c r="AE26" s="62">
        <f t="shared" si="12"/>
        <v>100700</v>
      </c>
      <c r="AF26" s="62">
        <f t="shared" si="12"/>
        <v>111298</v>
      </c>
      <c r="AG26" s="67">
        <f t="shared" si="12"/>
        <v>10598</v>
      </c>
      <c r="AH26" s="44">
        <f t="shared" ref="AH26:BM26" si="13">AH6+AH12+AH20</f>
        <v>0</v>
      </c>
      <c r="AI26" s="45">
        <f t="shared" si="13"/>
        <v>2802</v>
      </c>
      <c r="AJ26" s="45">
        <f t="shared" si="13"/>
        <v>2802</v>
      </c>
      <c r="AK26" s="46">
        <f t="shared" si="13"/>
        <v>0</v>
      </c>
      <c r="AL26" s="44">
        <f t="shared" si="13"/>
        <v>97528</v>
      </c>
      <c r="AM26" s="45">
        <f t="shared" si="13"/>
        <v>100735</v>
      </c>
      <c r="AN26" s="45">
        <f t="shared" si="13"/>
        <v>104175</v>
      </c>
      <c r="AO26" s="46">
        <f t="shared" si="13"/>
        <v>3440</v>
      </c>
      <c r="AP26" s="61">
        <f t="shared" si="13"/>
        <v>97528</v>
      </c>
      <c r="AQ26" s="62">
        <f t="shared" si="13"/>
        <v>103537</v>
      </c>
      <c r="AR26" s="62">
        <f t="shared" si="13"/>
        <v>106977</v>
      </c>
      <c r="AS26" s="67">
        <f t="shared" si="13"/>
        <v>3440</v>
      </c>
      <c r="AT26" s="77">
        <f t="shared" si="13"/>
        <v>173106</v>
      </c>
      <c r="AU26" s="78">
        <f t="shared" si="13"/>
        <v>204237</v>
      </c>
      <c r="AV26" s="78">
        <f t="shared" si="13"/>
        <v>218275</v>
      </c>
      <c r="AW26" s="83">
        <f t="shared" si="13"/>
        <v>14038</v>
      </c>
      <c r="AX26" s="44">
        <f t="shared" si="13"/>
        <v>69151</v>
      </c>
      <c r="AY26" s="45">
        <f t="shared" si="13"/>
        <v>72075</v>
      </c>
      <c r="AZ26" s="45">
        <f t="shared" si="13"/>
        <v>73102</v>
      </c>
      <c r="BA26" s="46">
        <f t="shared" si="13"/>
        <v>1027</v>
      </c>
      <c r="BB26" s="44">
        <f t="shared" si="13"/>
        <v>18799</v>
      </c>
      <c r="BC26" s="45">
        <f t="shared" si="13"/>
        <v>19276</v>
      </c>
      <c r="BD26" s="45">
        <f t="shared" si="13"/>
        <v>19714</v>
      </c>
      <c r="BE26" s="45">
        <f t="shared" si="13"/>
        <v>438</v>
      </c>
      <c r="BF26" s="44">
        <f t="shared" si="13"/>
        <v>83626</v>
      </c>
      <c r="BG26" s="45">
        <f t="shared" si="13"/>
        <v>105953</v>
      </c>
      <c r="BH26" s="45">
        <f t="shared" si="13"/>
        <v>117345</v>
      </c>
      <c r="BI26" s="46">
        <f t="shared" si="13"/>
        <v>11392</v>
      </c>
      <c r="BJ26" s="44">
        <f t="shared" si="13"/>
        <v>0</v>
      </c>
      <c r="BK26" s="45">
        <f t="shared" si="13"/>
        <v>0</v>
      </c>
      <c r="BL26" s="45">
        <f t="shared" si="13"/>
        <v>0</v>
      </c>
      <c r="BM26" s="45">
        <f t="shared" si="13"/>
        <v>0</v>
      </c>
      <c r="BN26" s="44">
        <f t="shared" ref="BN26:CQ26" si="14">BN6+BN12+BN20</f>
        <v>0</v>
      </c>
      <c r="BO26" s="45">
        <f t="shared" si="14"/>
        <v>500</v>
      </c>
      <c r="BP26" s="45">
        <f t="shared" si="14"/>
        <v>500</v>
      </c>
      <c r="BQ26" s="46">
        <f t="shared" si="14"/>
        <v>0</v>
      </c>
      <c r="BR26" s="44">
        <f t="shared" si="14"/>
        <v>0</v>
      </c>
      <c r="BS26" s="45">
        <f t="shared" si="14"/>
        <v>0</v>
      </c>
      <c r="BT26" s="45">
        <f t="shared" si="14"/>
        <v>0</v>
      </c>
      <c r="BU26" s="45">
        <f t="shared" si="14"/>
        <v>0</v>
      </c>
      <c r="BV26" s="44">
        <f t="shared" si="14"/>
        <v>0</v>
      </c>
      <c r="BW26" s="45">
        <f t="shared" si="14"/>
        <v>500</v>
      </c>
      <c r="BX26" s="45">
        <f t="shared" si="14"/>
        <v>500</v>
      </c>
      <c r="BY26" s="46">
        <f t="shared" si="14"/>
        <v>0</v>
      </c>
      <c r="BZ26" s="44">
        <f t="shared" si="14"/>
        <v>1530</v>
      </c>
      <c r="CA26" s="45">
        <f t="shared" si="14"/>
        <v>6433</v>
      </c>
      <c r="CB26" s="45">
        <f t="shared" si="14"/>
        <v>7614</v>
      </c>
      <c r="CC26" s="46">
        <f t="shared" si="14"/>
        <v>1181</v>
      </c>
      <c r="CD26" s="44">
        <f t="shared" si="14"/>
        <v>0</v>
      </c>
      <c r="CE26" s="45">
        <f t="shared" si="14"/>
        <v>0</v>
      </c>
      <c r="CF26" s="45">
        <f t="shared" si="14"/>
        <v>0</v>
      </c>
      <c r="CG26" s="46">
        <f t="shared" si="14"/>
        <v>0</v>
      </c>
      <c r="CH26" s="44">
        <f t="shared" si="14"/>
        <v>0</v>
      </c>
      <c r="CI26" s="45">
        <f t="shared" si="14"/>
        <v>0</v>
      </c>
      <c r="CJ26" s="45">
        <f t="shared" si="14"/>
        <v>0</v>
      </c>
      <c r="CK26" s="45">
        <f t="shared" si="14"/>
        <v>0</v>
      </c>
      <c r="CL26" s="44">
        <f t="shared" si="14"/>
        <v>0</v>
      </c>
      <c r="CM26" s="45">
        <f t="shared" si="14"/>
        <v>0</v>
      </c>
      <c r="CN26" s="45">
        <f t="shared" si="14"/>
        <v>0</v>
      </c>
      <c r="CO26" s="46">
        <f t="shared" si="14"/>
        <v>0</v>
      </c>
      <c r="CP26" s="44">
        <f t="shared" si="14"/>
        <v>0</v>
      </c>
      <c r="CQ26" s="45">
        <f t="shared" si="14"/>
        <v>0</v>
      </c>
      <c r="CR26" s="45">
        <f t="shared" ref="CR26:CR52" si="15">CJ26+CN26</f>
        <v>0</v>
      </c>
      <c r="CS26" s="45">
        <f t="shared" ref="CS26:DE26" si="16">CS6+CS12+CS20</f>
        <v>0</v>
      </c>
      <c r="CT26" s="44">
        <f t="shared" si="16"/>
        <v>0</v>
      </c>
      <c r="CU26" s="45">
        <f t="shared" si="16"/>
        <v>0</v>
      </c>
      <c r="CV26" s="45">
        <f t="shared" si="16"/>
        <v>0</v>
      </c>
      <c r="CW26" s="46">
        <f t="shared" si="16"/>
        <v>0</v>
      </c>
      <c r="CX26" s="77">
        <f t="shared" si="16"/>
        <v>173106</v>
      </c>
      <c r="CY26" s="78">
        <f t="shared" si="16"/>
        <v>204237</v>
      </c>
      <c r="CZ26" s="78">
        <f t="shared" si="16"/>
        <v>218275</v>
      </c>
      <c r="DA26" s="83">
        <f t="shared" si="16"/>
        <v>14038</v>
      </c>
      <c r="DB26" s="47">
        <f t="shared" si="16"/>
        <v>16</v>
      </c>
      <c r="DC26" s="48">
        <f t="shared" si="16"/>
        <v>17.75</v>
      </c>
      <c r="DD26" s="48">
        <f t="shared" si="16"/>
        <v>6</v>
      </c>
      <c r="DE26" s="49">
        <f t="shared" si="16"/>
        <v>39.75</v>
      </c>
    </row>
    <row r="27" spans="1:109" s="3" customFormat="1" ht="25.5" x14ac:dyDescent="0.2">
      <c r="A27" s="88" t="s">
        <v>39</v>
      </c>
      <c r="B27" s="33">
        <v>20645</v>
      </c>
      <c r="C27" s="34">
        <v>22645</v>
      </c>
      <c r="D27" s="34">
        <f>C27+D28+D29+D30+D31+D32</f>
        <v>24590</v>
      </c>
      <c r="E27" s="35">
        <f>D27-C27</f>
        <v>1945</v>
      </c>
      <c r="F27" s="33"/>
      <c r="G27" s="34">
        <v>0</v>
      </c>
      <c r="H27" s="34">
        <f>G27+H28+H29+H30+H31+H32</f>
        <v>0</v>
      </c>
      <c r="I27" s="35">
        <f>H27-G27</f>
        <v>0</v>
      </c>
      <c r="J27" s="33">
        <v>1100</v>
      </c>
      <c r="K27" s="34">
        <v>1100</v>
      </c>
      <c r="L27" s="34">
        <f>K27+L28+L29+L30+L31+L32</f>
        <v>1100</v>
      </c>
      <c r="M27" s="35">
        <f>L27-K27</f>
        <v>0</v>
      </c>
      <c r="N27" s="33"/>
      <c r="O27" s="34">
        <v>0</v>
      </c>
      <c r="P27" s="34">
        <f>O27+P28+P29+P30+P31+P32</f>
        <v>0</v>
      </c>
      <c r="Q27" s="35">
        <f>P27-O27</f>
        <v>0</v>
      </c>
      <c r="R27" s="33"/>
      <c r="S27" s="34">
        <v>0</v>
      </c>
      <c r="T27" s="34">
        <f>S27+T28+T29+T30+T31+T32</f>
        <v>0</v>
      </c>
      <c r="U27" s="35">
        <f>T27-S27</f>
        <v>0</v>
      </c>
      <c r="V27" s="33"/>
      <c r="W27" s="34">
        <v>0</v>
      </c>
      <c r="X27" s="34">
        <f>W27+X28+X29+X30+X31+X32</f>
        <v>0</v>
      </c>
      <c r="Y27" s="35">
        <f>X27-W27</f>
        <v>0</v>
      </c>
      <c r="Z27" s="33"/>
      <c r="AA27" s="34">
        <v>0</v>
      </c>
      <c r="AB27" s="34">
        <f>AA27+AB28+AB29+AB30+AB31+AB32</f>
        <v>0</v>
      </c>
      <c r="AC27" s="35">
        <f>AB27-AA27</f>
        <v>0</v>
      </c>
      <c r="AD27" s="55">
        <f>B27+F27+J27+N27+R27+V27+Z27</f>
        <v>21745</v>
      </c>
      <c r="AE27" s="56">
        <f>C27+G27+K27+O27+S27+W27+AA27</f>
        <v>23745</v>
      </c>
      <c r="AF27" s="56">
        <f>D27+H27+L27+P27+T27+X27+AB27</f>
        <v>25690</v>
      </c>
      <c r="AG27" s="64">
        <f>AF27-AE27</f>
        <v>1945</v>
      </c>
      <c r="AH27" s="33"/>
      <c r="AI27" s="34">
        <v>10173</v>
      </c>
      <c r="AJ27" s="34">
        <f>AI27+AJ28+AJ29+AJ30+AJ31+AJ32</f>
        <v>10173</v>
      </c>
      <c r="AK27" s="35">
        <f>AJ27-AI27</f>
        <v>0</v>
      </c>
      <c r="AL27" s="33">
        <f>CX27-AD27-AH27</f>
        <v>279550</v>
      </c>
      <c r="AM27" s="34">
        <v>274250</v>
      </c>
      <c r="AN27" s="34">
        <f>AM27+AN28+AN29+AN30+AN31+AN32</f>
        <v>275353</v>
      </c>
      <c r="AO27" s="35">
        <f>AN27-AM27</f>
        <v>1103</v>
      </c>
      <c r="AP27" s="55">
        <f>AH27+AL27</f>
        <v>279550</v>
      </c>
      <c r="AQ27" s="56">
        <f>AI27+AM27</f>
        <v>284423</v>
      </c>
      <c r="AR27" s="56">
        <f>AJ27+AN27</f>
        <v>285526</v>
      </c>
      <c r="AS27" s="64">
        <f>AR27-AQ27</f>
        <v>1103</v>
      </c>
      <c r="AT27" s="72">
        <f>AD27+AP27</f>
        <v>301295</v>
      </c>
      <c r="AU27" s="73">
        <f>AE27+AQ27</f>
        <v>308168</v>
      </c>
      <c r="AV27" s="73">
        <f>AF27+AR27</f>
        <v>311216</v>
      </c>
      <c r="AW27" s="80">
        <f>AV27-AU27</f>
        <v>3048</v>
      </c>
      <c r="AX27" s="33">
        <v>179600</v>
      </c>
      <c r="AY27" s="34">
        <v>182303</v>
      </c>
      <c r="AZ27" s="34">
        <f>AY27+AZ28+AZ29+AZ30+AZ31+AZ32</f>
        <v>184806</v>
      </c>
      <c r="BA27" s="35">
        <f>AZ27-AY27</f>
        <v>2503</v>
      </c>
      <c r="BB27" s="33">
        <v>53200</v>
      </c>
      <c r="BC27" s="34">
        <v>53897</v>
      </c>
      <c r="BD27" s="34">
        <f>BC27+BD28+BD29+BD30+BD31+BD32</f>
        <v>54442</v>
      </c>
      <c r="BE27" s="35">
        <f>BD27-BC27</f>
        <v>545</v>
      </c>
      <c r="BF27" s="33">
        <v>66970</v>
      </c>
      <c r="BG27" s="34">
        <v>69903</v>
      </c>
      <c r="BH27" s="34">
        <f>BG27+BH28+BH29+BH30+BH31+BH32</f>
        <v>65763</v>
      </c>
      <c r="BI27" s="35">
        <f>BH27-BG27</f>
        <v>-4140</v>
      </c>
      <c r="BJ27" s="33"/>
      <c r="BK27" s="34">
        <v>0</v>
      </c>
      <c r="BL27" s="34">
        <f>BK27+BL28+BL29+BL30+BL31+BL32</f>
        <v>0</v>
      </c>
      <c r="BM27" s="35">
        <f>BL27-BK27</f>
        <v>0</v>
      </c>
      <c r="BN27" s="33"/>
      <c r="BO27" s="34">
        <v>540</v>
      </c>
      <c r="BP27" s="34">
        <f>BO27+BP28+BP29+BP30+BP31+BP32</f>
        <v>540</v>
      </c>
      <c r="BQ27" s="35">
        <f>BP27-BO27</f>
        <v>0</v>
      </c>
      <c r="BR27" s="33"/>
      <c r="BS27" s="34">
        <v>0</v>
      </c>
      <c r="BT27" s="34">
        <f>BS27+BT28+BT29+BT30+BT31+BT32</f>
        <v>0</v>
      </c>
      <c r="BU27" s="35">
        <f>BT27-BS27</f>
        <v>0</v>
      </c>
      <c r="BV27" s="33">
        <f>BN27+BR27</f>
        <v>0</v>
      </c>
      <c r="BW27" s="34">
        <f>BO27+BS27</f>
        <v>540</v>
      </c>
      <c r="BX27" s="34">
        <f>BP27+BT27</f>
        <v>540</v>
      </c>
      <c r="BY27" s="35">
        <f>BX27-BW27</f>
        <v>0</v>
      </c>
      <c r="BZ27" s="33">
        <v>1525</v>
      </c>
      <c r="CA27" s="34">
        <v>1525</v>
      </c>
      <c r="CB27" s="34">
        <f>CA27+CB28+CB29+CB30+CB31+CB32</f>
        <v>5665</v>
      </c>
      <c r="CC27" s="35">
        <f>CB27-CA27</f>
        <v>4140</v>
      </c>
      <c r="CD27" s="33"/>
      <c r="CE27" s="34">
        <v>0</v>
      </c>
      <c r="CF27" s="34">
        <f>CE27+CF28+CF29+CF30+CF31+CF32</f>
        <v>0</v>
      </c>
      <c r="CG27" s="35">
        <f>CF27-CE27</f>
        <v>0</v>
      </c>
      <c r="CH27" s="33"/>
      <c r="CI27" s="34">
        <v>0</v>
      </c>
      <c r="CJ27" s="34">
        <f>CI27+CJ28+CJ29+CJ30+CJ31+CJ32</f>
        <v>0</v>
      </c>
      <c r="CK27" s="35">
        <f>CJ27-CI27</f>
        <v>0</v>
      </c>
      <c r="CL27" s="33"/>
      <c r="CM27" s="34">
        <v>0</v>
      </c>
      <c r="CN27" s="34">
        <f>CM27+CN28+CN29+CN30+CN31+CN32</f>
        <v>0</v>
      </c>
      <c r="CO27" s="35">
        <f>CN27-CM27</f>
        <v>0</v>
      </c>
      <c r="CP27" s="33">
        <f>CH27+CL27</f>
        <v>0</v>
      </c>
      <c r="CQ27" s="34">
        <f>CI27+CM27</f>
        <v>0</v>
      </c>
      <c r="CR27" s="34">
        <f t="shared" si="15"/>
        <v>0</v>
      </c>
      <c r="CS27" s="34">
        <f>CR27-CQ27</f>
        <v>0</v>
      </c>
      <c r="CT27" s="33"/>
      <c r="CU27" s="34">
        <f>CT27+CU28+CU29+CU30+CU31+CU32</f>
        <v>0</v>
      </c>
      <c r="CV27" s="34">
        <f>CU27+CV28+CV29+CV30+CV31+CV32</f>
        <v>0</v>
      </c>
      <c r="CW27" s="35">
        <f>CV27-CU27</f>
        <v>0</v>
      </c>
      <c r="CX27" s="72">
        <f>AX27+BB27+BF27+BJ27+BV27+BZ27+CD27+CP27+CT27</f>
        <v>301295</v>
      </c>
      <c r="CY27" s="73">
        <f>AY27+BC27+BG27+BK27+BW27+CA27+CE27+CQ27+CU27</f>
        <v>308168</v>
      </c>
      <c r="CZ27" s="73">
        <f>AZ27+BD27+BH27+BL27+BX27+CB27+CF27+CR27+CV27</f>
        <v>311216</v>
      </c>
      <c r="DA27" s="80">
        <f>CZ27-CY27</f>
        <v>3048</v>
      </c>
      <c r="DB27" s="36">
        <v>48</v>
      </c>
      <c r="DC27" s="37">
        <v>2</v>
      </c>
      <c r="DD27" s="37">
        <v>1</v>
      </c>
      <c r="DE27" s="38">
        <f>SUM(DB27:DD27)</f>
        <v>51</v>
      </c>
    </row>
    <row r="28" spans="1:109" s="3" customFormat="1" ht="24" customHeight="1" x14ac:dyDescent="0.2">
      <c r="A28" s="90" t="s">
        <v>71</v>
      </c>
      <c r="B28" s="18"/>
      <c r="C28" s="7"/>
      <c r="D28" s="7"/>
      <c r="E28" s="19"/>
      <c r="F28" s="18"/>
      <c r="G28" s="7"/>
      <c r="H28" s="7"/>
      <c r="I28" s="19"/>
      <c r="J28" s="18"/>
      <c r="K28" s="7"/>
      <c r="L28" s="7"/>
      <c r="M28" s="19"/>
      <c r="N28" s="18"/>
      <c r="O28" s="7"/>
      <c r="P28" s="7"/>
      <c r="Q28" s="19"/>
      <c r="R28" s="18"/>
      <c r="S28" s="7"/>
      <c r="T28" s="7"/>
      <c r="U28" s="19"/>
      <c r="V28" s="18"/>
      <c r="W28" s="7"/>
      <c r="X28" s="7"/>
      <c r="Y28" s="19"/>
      <c r="Z28" s="18"/>
      <c r="AA28" s="7"/>
      <c r="AB28" s="7"/>
      <c r="AC28" s="19"/>
      <c r="AD28" s="59"/>
      <c r="AE28" s="60">
        <f t="shared" ref="AE28:AF32" si="17">C28+G28+K28+O28+S28+W28+AA28</f>
        <v>0</v>
      </c>
      <c r="AF28" s="60">
        <f t="shared" si="17"/>
        <v>0</v>
      </c>
      <c r="AG28" s="66"/>
      <c r="AH28" s="18"/>
      <c r="AI28" s="7"/>
      <c r="AJ28" s="7"/>
      <c r="AK28" s="19"/>
      <c r="AL28" s="18"/>
      <c r="AM28" s="7"/>
      <c r="AN28" s="7">
        <f>1017+86</f>
        <v>1103</v>
      </c>
      <c r="AO28" s="19"/>
      <c r="AP28" s="59"/>
      <c r="AQ28" s="60">
        <f t="shared" ref="AQ28:AR32" si="18">AI28+AM28</f>
        <v>0</v>
      </c>
      <c r="AR28" s="60">
        <f t="shared" si="18"/>
        <v>1103</v>
      </c>
      <c r="AS28" s="66"/>
      <c r="AT28" s="76"/>
      <c r="AU28" s="12">
        <f t="shared" ref="AU28:AU54" si="19">AE28+AQ28</f>
        <v>0</v>
      </c>
      <c r="AV28" s="12">
        <f t="shared" ref="AV28:AV54" si="20">AF28+AR28</f>
        <v>1103</v>
      </c>
      <c r="AW28" s="82"/>
      <c r="AX28" s="18"/>
      <c r="AY28" s="7"/>
      <c r="AZ28" s="7">
        <f>801+43</f>
        <v>844</v>
      </c>
      <c r="BA28" s="19"/>
      <c r="BB28" s="18"/>
      <c r="BC28" s="7"/>
      <c r="BD28" s="7">
        <f>216+43</f>
        <v>259</v>
      </c>
      <c r="BE28" s="7"/>
      <c r="BF28" s="18"/>
      <c r="BG28" s="7"/>
      <c r="BH28" s="7"/>
      <c r="BI28" s="19"/>
      <c r="BJ28" s="18"/>
      <c r="BK28" s="7"/>
      <c r="BL28" s="7"/>
      <c r="BM28" s="7"/>
      <c r="BN28" s="18"/>
      <c r="BO28" s="7"/>
      <c r="BP28" s="7"/>
      <c r="BQ28" s="19"/>
      <c r="BR28" s="18"/>
      <c r="BS28" s="7"/>
      <c r="BT28" s="7"/>
      <c r="BU28" s="7"/>
      <c r="BV28" s="18"/>
      <c r="BW28" s="7">
        <f t="shared" ref="BW28:BX32" si="21">BO28+BS28</f>
        <v>0</v>
      </c>
      <c r="BX28" s="7">
        <f t="shared" si="21"/>
        <v>0</v>
      </c>
      <c r="BY28" s="19"/>
      <c r="BZ28" s="18"/>
      <c r="CA28" s="7"/>
      <c r="CB28" s="7"/>
      <c r="CC28" s="19"/>
      <c r="CD28" s="18"/>
      <c r="CE28" s="7"/>
      <c r="CF28" s="7"/>
      <c r="CG28" s="19"/>
      <c r="CH28" s="18"/>
      <c r="CI28" s="7"/>
      <c r="CJ28" s="7"/>
      <c r="CK28" s="7"/>
      <c r="CL28" s="18"/>
      <c r="CM28" s="7"/>
      <c r="CN28" s="7"/>
      <c r="CO28" s="19"/>
      <c r="CP28" s="18"/>
      <c r="CQ28" s="7">
        <f>CI28+CM28</f>
        <v>0</v>
      </c>
      <c r="CR28" s="7">
        <f t="shared" si="15"/>
        <v>0</v>
      </c>
      <c r="CS28" s="7"/>
      <c r="CT28" s="18"/>
      <c r="CU28" s="7"/>
      <c r="CV28" s="7"/>
      <c r="CW28" s="19"/>
      <c r="CX28" s="76"/>
      <c r="CY28" s="12">
        <f t="shared" ref="CY28:CZ35" si="22">AY28+BC28+BG28+BK28+BW28+CA28+CE28+CQ28+CU28</f>
        <v>0</v>
      </c>
      <c r="CZ28" s="12">
        <f t="shared" si="22"/>
        <v>1103</v>
      </c>
      <c r="DA28" s="82"/>
      <c r="DB28" s="27"/>
      <c r="DC28" s="9"/>
      <c r="DD28" s="9"/>
      <c r="DE28" s="28"/>
    </row>
    <row r="29" spans="1:109" s="3" customFormat="1" ht="24" customHeight="1" x14ac:dyDescent="0.2">
      <c r="A29" s="90" t="s">
        <v>66</v>
      </c>
      <c r="B29" s="18"/>
      <c r="C29" s="7"/>
      <c r="D29" s="7">
        <v>1945</v>
      </c>
      <c r="E29" s="19"/>
      <c r="F29" s="18"/>
      <c r="G29" s="7"/>
      <c r="H29" s="7"/>
      <c r="I29" s="19"/>
      <c r="J29" s="18"/>
      <c r="K29" s="7"/>
      <c r="L29" s="7"/>
      <c r="M29" s="19"/>
      <c r="N29" s="18"/>
      <c r="O29" s="7"/>
      <c r="P29" s="7"/>
      <c r="Q29" s="19"/>
      <c r="R29" s="18"/>
      <c r="S29" s="7"/>
      <c r="T29" s="7"/>
      <c r="U29" s="19"/>
      <c r="V29" s="18"/>
      <c r="W29" s="7"/>
      <c r="X29" s="7"/>
      <c r="Y29" s="19"/>
      <c r="Z29" s="18"/>
      <c r="AA29" s="7"/>
      <c r="AB29" s="7"/>
      <c r="AC29" s="19"/>
      <c r="AD29" s="59"/>
      <c r="AE29" s="60">
        <f t="shared" si="17"/>
        <v>0</v>
      </c>
      <c r="AF29" s="60">
        <f t="shared" si="17"/>
        <v>1945</v>
      </c>
      <c r="AG29" s="66"/>
      <c r="AH29" s="18"/>
      <c r="AI29" s="7"/>
      <c r="AJ29" s="7"/>
      <c r="AK29" s="19"/>
      <c r="AL29" s="18"/>
      <c r="AM29" s="7"/>
      <c r="AN29" s="7"/>
      <c r="AO29" s="19"/>
      <c r="AP29" s="59"/>
      <c r="AQ29" s="60">
        <f t="shared" si="18"/>
        <v>0</v>
      </c>
      <c r="AR29" s="60">
        <f t="shared" si="18"/>
        <v>0</v>
      </c>
      <c r="AS29" s="66"/>
      <c r="AT29" s="76"/>
      <c r="AU29" s="12">
        <f t="shared" si="19"/>
        <v>0</v>
      </c>
      <c r="AV29" s="12">
        <f t="shared" si="20"/>
        <v>1945</v>
      </c>
      <c r="AW29" s="82"/>
      <c r="AX29" s="18"/>
      <c r="AY29" s="7"/>
      <c r="AZ29" s="7">
        <v>1659</v>
      </c>
      <c r="BA29" s="19"/>
      <c r="BB29" s="18"/>
      <c r="BC29" s="7"/>
      <c r="BD29" s="7">
        <v>286</v>
      </c>
      <c r="BE29" s="7"/>
      <c r="BF29" s="18"/>
      <c r="BG29" s="7"/>
      <c r="BH29" s="7"/>
      <c r="BI29" s="19"/>
      <c r="BJ29" s="18"/>
      <c r="BK29" s="7"/>
      <c r="BL29" s="7"/>
      <c r="BM29" s="7"/>
      <c r="BN29" s="18"/>
      <c r="BO29" s="7"/>
      <c r="BP29" s="7"/>
      <c r="BQ29" s="19"/>
      <c r="BR29" s="18"/>
      <c r="BS29" s="7"/>
      <c r="BT29" s="7"/>
      <c r="BU29" s="7"/>
      <c r="BV29" s="18"/>
      <c r="BW29" s="7">
        <f t="shared" si="21"/>
        <v>0</v>
      </c>
      <c r="BX29" s="7">
        <f t="shared" si="21"/>
        <v>0</v>
      </c>
      <c r="BY29" s="19"/>
      <c r="BZ29" s="18"/>
      <c r="CA29" s="7"/>
      <c r="CB29" s="7"/>
      <c r="CC29" s="19"/>
      <c r="CD29" s="18"/>
      <c r="CE29" s="7"/>
      <c r="CF29" s="7"/>
      <c r="CG29" s="19"/>
      <c r="CH29" s="18"/>
      <c r="CI29" s="7"/>
      <c r="CJ29" s="7"/>
      <c r="CK29" s="7"/>
      <c r="CL29" s="18"/>
      <c r="CM29" s="7"/>
      <c r="CN29" s="7"/>
      <c r="CO29" s="19"/>
      <c r="CP29" s="18"/>
      <c r="CQ29" s="7">
        <f>CI29+CM29</f>
        <v>0</v>
      </c>
      <c r="CR29" s="7">
        <f t="shared" si="15"/>
        <v>0</v>
      </c>
      <c r="CS29" s="7"/>
      <c r="CT29" s="18"/>
      <c r="CU29" s="7"/>
      <c r="CV29" s="7"/>
      <c r="CW29" s="19"/>
      <c r="CX29" s="76"/>
      <c r="CY29" s="12">
        <f t="shared" si="22"/>
        <v>0</v>
      </c>
      <c r="CZ29" s="12">
        <f t="shared" si="22"/>
        <v>1945</v>
      </c>
      <c r="DA29" s="82"/>
      <c r="DB29" s="27"/>
      <c r="DC29" s="9"/>
      <c r="DD29" s="9"/>
      <c r="DE29" s="28"/>
    </row>
    <row r="30" spans="1:109" s="3" customFormat="1" ht="24" customHeight="1" x14ac:dyDescent="0.2">
      <c r="A30" s="90" t="s">
        <v>58</v>
      </c>
      <c r="B30" s="18"/>
      <c r="C30" s="7"/>
      <c r="D30" s="7"/>
      <c r="E30" s="19"/>
      <c r="F30" s="18"/>
      <c r="G30" s="7"/>
      <c r="H30" s="7"/>
      <c r="I30" s="19"/>
      <c r="J30" s="18"/>
      <c r="K30" s="7"/>
      <c r="L30" s="7"/>
      <c r="M30" s="19"/>
      <c r="N30" s="18"/>
      <c r="O30" s="7"/>
      <c r="P30" s="7"/>
      <c r="Q30" s="19"/>
      <c r="R30" s="18"/>
      <c r="S30" s="7"/>
      <c r="T30" s="7"/>
      <c r="U30" s="19"/>
      <c r="V30" s="18"/>
      <c r="W30" s="7"/>
      <c r="X30" s="7"/>
      <c r="Y30" s="19"/>
      <c r="Z30" s="18"/>
      <c r="AA30" s="7"/>
      <c r="AB30" s="7"/>
      <c r="AC30" s="19"/>
      <c r="AD30" s="59"/>
      <c r="AE30" s="60">
        <f t="shared" si="17"/>
        <v>0</v>
      </c>
      <c r="AF30" s="60">
        <f t="shared" si="17"/>
        <v>0</v>
      </c>
      <c r="AG30" s="66"/>
      <c r="AH30" s="18"/>
      <c r="AI30" s="7"/>
      <c r="AJ30" s="7"/>
      <c r="AK30" s="19"/>
      <c r="AL30" s="18"/>
      <c r="AM30" s="7"/>
      <c r="AN30" s="7"/>
      <c r="AO30" s="19"/>
      <c r="AP30" s="59"/>
      <c r="AQ30" s="60">
        <f t="shared" si="18"/>
        <v>0</v>
      </c>
      <c r="AR30" s="60">
        <f t="shared" si="18"/>
        <v>0</v>
      </c>
      <c r="AS30" s="66"/>
      <c r="AT30" s="76"/>
      <c r="AU30" s="12">
        <f t="shared" si="19"/>
        <v>0</v>
      </c>
      <c r="AV30" s="12">
        <f t="shared" si="20"/>
        <v>0</v>
      </c>
      <c r="AW30" s="82"/>
      <c r="AX30" s="18"/>
      <c r="AY30" s="7"/>
      <c r="AZ30" s="7"/>
      <c r="BA30" s="19"/>
      <c r="BB30" s="18"/>
      <c r="BC30" s="7"/>
      <c r="BD30" s="7"/>
      <c r="BE30" s="7"/>
      <c r="BF30" s="18"/>
      <c r="BG30" s="7"/>
      <c r="BH30" s="7">
        <v>-4140</v>
      </c>
      <c r="BI30" s="19"/>
      <c r="BJ30" s="18"/>
      <c r="BK30" s="7"/>
      <c r="BL30" s="7"/>
      <c r="BM30" s="7"/>
      <c r="BN30" s="18"/>
      <c r="BO30" s="7"/>
      <c r="BP30" s="7"/>
      <c r="BQ30" s="19"/>
      <c r="BR30" s="18"/>
      <c r="BS30" s="7"/>
      <c r="BT30" s="7"/>
      <c r="BU30" s="7"/>
      <c r="BV30" s="18"/>
      <c r="BW30" s="7">
        <f t="shared" si="21"/>
        <v>0</v>
      </c>
      <c r="BX30" s="7">
        <f t="shared" si="21"/>
        <v>0</v>
      </c>
      <c r="BY30" s="19"/>
      <c r="BZ30" s="18"/>
      <c r="CA30" s="7"/>
      <c r="CB30" s="7">
        <v>4140</v>
      </c>
      <c r="CC30" s="19"/>
      <c r="CD30" s="18"/>
      <c r="CE30" s="7"/>
      <c r="CF30" s="7"/>
      <c r="CG30" s="19"/>
      <c r="CH30" s="18"/>
      <c r="CI30" s="7"/>
      <c r="CJ30" s="7"/>
      <c r="CK30" s="7"/>
      <c r="CL30" s="18"/>
      <c r="CM30" s="7"/>
      <c r="CN30" s="7"/>
      <c r="CO30" s="19"/>
      <c r="CP30" s="18"/>
      <c r="CQ30" s="7">
        <f>CI30+CM30</f>
        <v>0</v>
      </c>
      <c r="CR30" s="7">
        <f t="shared" si="15"/>
        <v>0</v>
      </c>
      <c r="CS30" s="7"/>
      <c r="CT30" s="18"/>
      <c r="CU30" s="7"/>
      <c r="CV30" s="7"/>
      <c r="CW30" s="19"/>
      <c r="CX30" s="76"/>
      <c r="CY30" s="12">
        <f t="shared" si="22"/>
        <v>0</v>
      </c>
      <c r="CZ30" s="12">
        <f t="shared" si="22"/>
        <v>0</v>
      </c>
      <c r="DA30" s="82"/>
      <c r="DB30" s="27"/>
      <c r="DC30" s="9"/>
      <c r="DD30" s="9"/>
      <c r="DE30" s="28"/>
    </row>
    <row r="31" spans="1:109" s="3" customFormat="1" hidden="1" x14ac:dyDescent="0.2">
      <c r="A31" s="90"/>
      <c r="B31" s="18"/>
      <c r="C31" s="7"/>
      <c r="D31" s="7"/>
      <c r="E31" s="19"/>
      <c r="F31" s="18"/>
      <c r="G31" s="7"/>
      <c r="H31" s="7"/>
      <c r="I31" s="19"/>
      <c r="J31" s="18"/>
      <c r="K31" s="7"/>
      <c r="L31" s="7"/>
      <c r="M31" s="19"/>
      <c r="N31" s="18"/>
      <c r="O31" s="7"/>
      <c r="P31" s="7"/>
      <c r="Q31" s="19"/>
      <c r="R31" s="18"/>
      <c r="S31" s="7"/>
      <c r="T31" s="7"/>
      <c r="U31" s="19"/>
      <c r="V31" s="18"/>
      <c r="W31" s="7"/>
      <c r="X31" s="7"/>
      <c r="Y31" s="19"/>
      <c r="Z31" s="18"/>
      <c r="AA31" s="7"/>
      <c r="AB31" s="7"/>
      <c r="AC31" s="19"/>
      <c r="AD31" s="59"/>
      <c r="AE31" s="60">
        <f t="shared" si="17"/>
        <v>0</v>
      </c>
      <c r="AF31" s="60">
        <f t="shared" si="17"/>
        <v>0</v>
      </c>
      <c r="AG31" s="66"/>
      <c r="AH31" s="18"/>
      <c r="AI31" s="7"/>
      <c r="AJ31" s="7"/>
      <c r="AK31" s="19"/>
      <c r="AL31" s="18"/>
      <c r="AM31" s="7"/>
      <c r="AN31" s="7"/>
      <c r="AO31" s="19"/>
      <c r="AP31" s="59"/>
      <c r="AQ31" s="60">
        <f t="shared" si="18"/>
        <v>0</v>
      </c>
      <c r="AR31" s="60">
        <f t="shared" si="18"/>
        <v>0</v>
      </c>
      <c r="AS31" s="66"/>
      <c r="AT31" s="76"/>
      <c r="AU31" s="12">
        <f t="shared" si="19"/>
        <v>0</v>
      </c>
      <c r="AV31" s="12">
        <f t="shared" si="20"/>
        <v>0</v>
      </c>
      <c r="AW31" s="82"/>
      <c r="AX31" s="18"/>
      <c r="AY31" s="7"/>
      <c r="AZ31" s="7"/>
      <c r="BA31" s="19"/>
      <c r="BB31" s="18"/>
      <c r="BC31" s="7"/>
      <c r="BD31" s="7"/>
      <c r="BE31" s="7"/>
      <c r="BF31" s="18"/>
      <c r="BG31" s="7"/>
      <c r="BH31" s="7"/>
      <c r="BI31" s="19"/>
      <c r="BJ31" s="18"/>
      <c r="BK31" s="7"/>
      <c r="BL31" s="7"/>
      <c r="BM31" s="7"/>
      <c r="BN31" s="18"/>
      <c r="BO31" s="7"/>
      <c r="BP31" s="7"/>
      <c r="BQ31" s="19"/>
      <c r="BR31" s="18"/>
      <c r="BS31" s="7"/>
      <c r="BT31" s="7"/>
      <c r="BU31" s="7"/>
      <c r="BV31" s="18"/>
      <c r="BW31" s="7">
        <f t="shared" si="21"/>
        <v>0</v>
      </c>
      <c r="BX31" s="7">
        <f t="shared" si="21"/>
        <v>0</v>
      </c>
      <c r="BY31" s="19"/>
      <c r="BZ31" s="18"/>
      <c r="CA31" s="7"/>
      <c r="CB31" s="7"/>
      <c r="CC31" s="19"/>
      <c r="CD31" s="18"/>
      <c r="CE31" s="7"/>
      <c r="CF31" s="7"/>
      <c r="CG31" s="19"/>
      <c r="CH31" s="18"/>
      <c r="CI31" s="7"/>
      <c r="CJ31" s="7"/>
      <c r="CK31" s="7"/>
      <c r="CL31" s="18"/>
      <c r="CM31" s="7"/>
      <c r="CN31" s="7"/>
      <c r="CO31" s="19"/>
      <c r="CP31" s="18"/>
      <c r="CQ31" s="7">
        <f>CI31+CM31</f>
        <v>0</v>
      </c>
      <c r="CR31" s="7">
        <f t="shared" si="15"/>
        <v>0</v>
      </c>
      <c r="CS31" s="7"/>
      <c r="CT31" s="18"/>
      <c r="CU31" s="7"/>
      <c r="CV31" s="7"/>
      <c r="CW31" s="19"/>
      <c r="CX31" s="76"/>
      <c r="CY31" s="12">
        <f t="shared" si="22"/>
        <v>0</v>
      </c>
      <c r="CZ31" s="12">
        <f t="shared" si="22"/>
        <v>0</v>
      </c>
      <c r="DA31" s="82"/>
      <c r="DB31" s="27"/>
      <c r="DC31" s="9"/>
      <c r="DD31" s="9"/>
      <c r="DE31" s="28"/>
    </row>
    <row r="32" spans="1:109" s="3" customFormat="1" hidden="1" x14ac:dyDescent="0.2">
      <c r="A32" s="90"/>
      <c r="B32" s="18"/>
      <c r="C32" s="7"/>
      <c r="D32" s="7"/>
      <c r="E32" s="19"/>
      <c r="F32" s="18"/>
      <c r="G32" s="7"/>
      <c r="H32" s="7"/>
      <c r="I32" s="19"/>
      <c r="J32" s="18"/>
      <c r="K32" s="7"/>
      <c r="L32" s="7"/>
      <c r="M32" s="19"/>
      <c r="N32" s="18"/>
      <c r="O32" s="7"/>
      <c r="P32" s="7"/>
      <c r="Q32" s="19"/>
      <c r="R32" s="18"/>
      <c r="S32" s="7"/>
      <c r="T32" s="7"/>
      <c r="U32" s="19"/>
      <c r="V32" s="18"/>
      <c r="W32" s="7"/>
      <c r="X32" s="7"/>
      <c r="Y32" s="19"/>
      <c r="Z32" s="18"/>
      <c r="AA32" s="7"/>
      <c r="AB32" s="7"/>
      <c r="AC32" s="19"/>
      <c r="AD32" s="59"/>
      <c r="AE32" s="60">
        <f t="shared" si="17"/>
        <v>0</v>
      </c>
      <c r="AF32" s="60">
        <f t="shared" si="17"/>
        <v>0</v>
      </c>
      <c r="AG32" s="66"/>
      <c r="AH32" s="18"/>
      <c r="AI32" s="7"/>
      <c r="AJ32" s="7"/>
      <c r="AK32" s="19"/>
      <c r="AL32" s="18"/>
      <c r="AM32" s="7"/>
      <c r="AN32" s="7"/>
      <c r="AO32" s="19"/>
      <c r="AP32" s="59"/>
      <c r="AQ32" s="60">
        <f t="shared" si="18"/>
        <v>0</v>
      </c>
      <c r="AR32" s="60">
        <f t="shared" si="18"/>
        <v>0</v>
      </c>
      <c r="AS32" s="66"/>
      <c r="AT32" s="76"/>
      <c r="AU32" s="12">
        <f t="shared" si="19"/>
        <v>0</v>
      </c>
      <c r="AV32" s="12">
        <f t="shared" si="20"/>
        <v>0</v>
      </c>
      <c r="AW32" s="82"/>
      <c r="AX32" s="18"/>
      <c r="AY32" s="7"/>
      <c r="AZ32" s="7"/>
      <c r="BA32" s="19"/>
      <c r="BB32" s="18"/>
      <c r="BC32" s="7"/>
      <c r="BD32" s="7"/>
      <c r="BE32" s="7"/>
      <c r="BF32" s="18"/>
      <c r="BG32" s="7"/>
      <c r="BH32" s="7"/>
      <c r="BI32" s="19"/>
      <c r="BJ32" s="18"/>
      <c r="BK32" s="7"/>
      <c r="BL32" s="7"/>
      <c r="BM32" s="7"/>
      <c r="BN32" s="18"/>
      <c r="BO32" s="7"/>
      <c r="BP32" s="7"/>
      <c r="BQ32" s="19"/>
      <c r="BR32" s="18"/>
      <c r="BS32" s="7"/>
      <c r="BT32" s="7"/>
      <c r="BU32" s="7"/>
      <c r="BV32" s="18"/>
      <c r="BW32" s="7">
        <f t="shared" si="21"/>
        <v>0</v>
      </c>
      <c r="BX32" s="7">
        <f t="shared" si="21"/>
        <v>0</v>
      </c>
      <c r="BY32" s="19"/>
      <c r="BZ32" s="18"/>
      <c r="CA32" s="7"/>
      <c r="CB32" s="7"/>
      <c r="CC32" s="19"/>
      <c r="CD32" s="18"/>
      <c r="CE32" s="7"/>
      <c r="CF32" s="7"/>
      <c r="CG32" s="19"/>
      <c r="CH32" s="18"/>
      <c r="CI32" s="7"/>
      <c r="CJ32" s="7"/>
      <c r="CK32" s="7"/>
      <c r="CL32" s="18"/>
      <c r="CM32" s="7"/>
      <c r="CN32" s="7"/>
      <c r="CO32" s="19"/>
      <c r="CP32" s="18"/>
      <c r="CQ32" s="7">
        <f>CI32+CM32</f>
        <v>0</v>
      </c>
      <c r="CR32" s="7">
        <f t="shared" si="15"/>
        <v>0</v>
      </c>
      <c r="CS32" s="7"/>
      <c r="CT32" s="18"/>
      <c r="CU32" s="7"/>
      <c r="CV32" s="7"/>
      <c r="CW32" s="19"/>
      <c r="CX32" s="76"/>
      <c r="CY32" s="12">
        <f t="shared" si="22"/>
        <v>0</v>
      </c>
      <c r="CZ32" s="12">
        <f t="shared" si="22"/>
        <v>0</v>
      </c>
      <c r="DA32" s="82"/>
      <c r="DB32" s="27"/>
      <c r="DC32" s="9"/>
      <c r="DD32" s="9"/>
      <c r="DE32" s="28"/>
    </row>
    <row r="33" spans="1:109" s="3" customFormat="1" ht="21" customHeight="1" x14ac:dyDescent="0.2">
      <c r="A33" s="92" t="s">
        <v>40</v>
      </c>
      <c r="B33" s="44">
        <f t="shared" ref="B33:AO33" si="23">B27+B26</f>
        <v>24018</v>
      </c>
      <c r="C33" s="45">
        <f t="shared" si="23"/>
        <v>49140</v>
      </c>
      <c r="D33" s="45">
        <f t="shared" si="23"/>
        <v>52591</v>
      </c>
      <c r="E33" s="46">
        <f t="shared" si="23"/>
        <v>3451</v>
      </c>
      <c r="F33" s="44">
        <f t="shared" si="23"/>
        <v>0</v>
      </c>
      <c r="G33" s="45">
        <f t="shared" si="23"/>
        <v>0</v>
      </c>
      <c r="H33" s="45">
        <f t="shared" si="23"/>
        <v>0</v>
      </c>
      <c r="I33" s="46">
        <f t="shared" si="23"/>
        <v>0</v>
      </c>
      <c r="J33" s="44">
        <f t="shared" si="23"/>
        <v>72266</v>
      </c>
      <c r="K33" s="45">
        <f t="shared" si="23"/>
        <v>72266</v>
      </c>
      <c r="L33" s="45">
        <f t="shared" si="23"/>
        <v>72467</v>
      </c>
      <c r="M33" s="46">
        <f t="shared" si="23"/>
        <v>201</v>
      </c>
      <c r="N33" s="44">
        <f t="shared" si="23"/>
        <v>1039</v>
      </c>
      <c r="O33" s="45">
        <f t="shared" si="23"/>
        <v>3039</v>
      </c>
      <c r="P33" s="45">
        <f t="shared" si="23"/>
        <v>11930</v>
      </c>
      <c r="Q33" s="46">
        <f t="shared" si="23"/>
        <v>8891</v>
      </c>
      <c r="R33" s="44">
        <f t="shared" si="23"/>
        <v>0</v>
      </c>
      <c r="S33" s="45">
        <f t="shared" si="23"/>
        <v>0</v>
      </c>
      <c r="T33" s="45">
        <f t="shared" si="23"/>
        <v>0</v>
      </c>
      <c r="U33" s="46">
        <f t="shared" si="23"/>
        <v>0</v>
      </c>
      <c r="V33" s="44">
        <f t="shared" si="23"/>
        <v>0</v>
      </c>
      <c r="W33" s="45">
        <f t="shared" si="23"/>
        <v>0</v>
      </c>
      <c r="X33" s="45">
        <f t="shared" si="23"/>
        <v>0</v>
      </c>
      <c r="Y33" s="46">
        <f t="shared" si="23"/>
        <v>0</v>
      </c>
      <c r="Z33" s="44">
        <f t="shared" si="23"/>
        <v>0</v>
      </c>
      <c r="AA33" s="45">
        <f t="shared" si="23"/>
        <v>0</v>
      </c>
      <c r="AB33" s="45">
        <f t="shared" si="23"/>
        <v>0</v>
      </c>
      <c r="AC33" s="46">
        <f t="shared" si="23"/>
        <v>0</v>
      </c>
      <c r="AD33" s="61">
        <f t="shared" si="23"/>
        <v>97323</v>
      </c>
      <c r="AE33" s="62">
        <f t="shared" si="23"/>
        <v>124445</v>
      </c>
      <c r="AF33" s="62">
        <f t="shared" si="23"/>
        <v>136988</v>
      </c>
      <c r="AG33" s="67">
        <f t="shared" si="23"/>
        <v>12543</v>
      </c>
      <c r="AH33" s="44">
        <f t="shared" si="23"/>
        <v>0</v>
      </c>
      <c r="AI33" s="45">
        <f t="shared" si="23"/>
        <v>12975</v>
      </c>
      <c r="AJ33" s="45">
        <f t="shared" si="23"/>
        <v>12975</v>
      </c>
      <c r="AK33" s="46">
        <f t="shared" si="23"/>
        <v>0</v>
      </c>
      <c r="AL33" s="44">
        <f t="shared" si="23"/>
        <v>377078</v>
      </c>
      <c r="AM33" s="45">
        <f t="shared" si="23"/>
        <v>374985</v>
      </c>
      <c r="AN33" s="45">
        <f t="shared" si="23"/>
        <v>379528</v>
      </c>
      <c r="AO33" s="46">
        <f t="shared" si="23"/>
        <v>4543</v>
      </c>
      <c r="AP33" s="61">
        <f>AP26+AP27</f>
        <v>377078</v>
      </c>
      <c r="AQ33" s="62">
        <f>AQ26+AQ27</f>
        <v>387960</v>
      </c>
      <c r="AR33" s="62">
        <f>AR26+AR27</f>
        <v>392503</v>
      </c>
      <c r="AS33" s="67">
        <f>AS27+AS26</f>
        <v>4543</v>
      </c>
      <c r="AT33" s="77">
        <f>AD33+AP33</f>
        <v>474401</v>
      </c>
      <c r="AU33" s="78">
        <f t="shared" si="19"/>
        <v>512405</v>
      </c>
      <c r="AV33" s="78">
        <f t="shared" si="20"/>
        <v>529491</v>
      </c>
      <c r="AW33" s="83">
        <f t="shared" ref="AW33:CQ33" si="24">AW27+AW26</f>
        <v>17086</v>
      </c>
      <c r="AX33" s="44">
        <f t="shared" si="24"/>
        <v>248751</v>
      </c>
      <c r="AY33" s="45">
        <f t="shared" si="24"/>
        <v>254378</v>
      </c>
      <c r="AZ33" s="45">
        <f t="shared" si="24"/>
        <v>257908</v>
      </c>
      <c r="BA33" s="46">
        <f t="shared" si="24"/>
        <v>3530</v>
      </c>
      <c r="BB33" s="44">
        <f t="shared" si="24"/>
        <v>71999</v>
      </c>
      <c r="BC33" s="45">
        <f t="shared" si="24"/>
        <v>73173</v>
      </c>
      <c r="BD33" s="45">
        <f t="shared" si="24"/>
        <v>74156</v>
      </c>
      <c r="BE33" s="45">
        <f t="shared" si="24"/>
        <v>983</v>
      </c>
      <c r="BF33" s="44">
        <f t="shared" si="24"/>
        <v>150596</v>
      </c>
      <c r="BG33" s="45">
        <f t="shared" si="24"/>
        <v>175856</v>
      </c>
      <c r="BH33" s="45">
        <f t="shared" si="24"/>
        <v>183108</v>
      </c>
      <c r="BI33" s="46">
        <f t="shared" si="24"/>
        <v>7252</v>
      </c>
      <c r="BJ33" s="44">
        <f t="shared" si="24"/>
        <v>0</v>
      </c>
      <c r="BK33" s="45">
        <f t="shared" si="24"/>
        <v>0</v>
      </c>
      <c r="BL33" s="45">
        <f t="shared" si="24"/>
        <v>0</v>
      </c>
      <c r="BM33" s="45">
        <f t="shared" si="24"/>
        <v>0</v>
      </c>
      <c r="BN33" s="44">
        <f t="shared" si="24"/>
        <v>0</v>
      </c>
      <c r="BO33" s="45">
        <f t="shared" si="24"/>
        <v>1040</v>
      </c>
      <c r="BP33" s="45">
        <f t="shared" si="24"/>
        <v>1040</v>
      </c>
      <c r="BQ33" s="46">
        <f t="shared" si="24"/>
        <v>0</v>
      </c>
      <c r="BR33" s="44">
        <f t="shared" si="24"/>
        <v>0</v>
      </c>
      <c r="BS33" s="45">
        <f t="shared" si="24"/>
        <v>0</v>
      </c>
      <c r="BT33" s="45">
        <f t="shared" si="24"/>
        <v>0</v>
      </c>
      <c r="BU33" s="45">
        <f t="shared" si="24"/>
        <v>0</v>
      </c>
      <c r="BV33" s="44">
        <f t="shared" si="24"/>
        <v>0</v>
      </c>
      <c r="BW33" s="45">
        <f t="shared" si="24"/>
        <v>1040</v>
      </c>
      <c r="BX33" s="45">
        <f t="shared" si="24"/>
        <v>1040</v>
      </c>
      <c r="BY33" s="46">
        <f t="shared" si="24"/>
        <v>0</v>
      </c>
      <c r="BZ33" s="44">
        <f t="shared" si="24"/>
        <v>3055</v>
      </c>
      <c r="CA33" s="45">
        <f t="shared" si="24"/>
        <v>7958</v>
      </c>
      <c r="CB33" s="45">
        <f t="shared" si="24"/>
        <v>13279</v>
      </c>
      <c r="CC33" s="46">
        <f t="shared" si="24"/>
        <v>5321</v>
      </c>
      <c r="CD33" s="44">
        <f t="shared" si="24"/>
        <v>0</v>
      </c>
      <c r="CE33" s="45">
        <f t="shared" si="24"/>
        <v>0</v>
      </c>
      <c r="CF33" s="45">
        <f t="shared" si="24"/>
        <v>0</v>
      </c>
      <c r="CG33" s="46">
        <f t="shared" si="24"/>
        <v>0</v>
      </c>
      <c r="CH33" s="44">
        <f t="shared" si="24"/>
        <v>0</v>
      </c>
      <c r="CI33" s="45">
        <f t="shared" si="24"/>
        <v>0</v>
      </c>
      <c r="CJ33" s="45">
        <f t="shared" si="24"/>
        <v>0</v>
      </c>
      <c r="CK33" s="45">
        <f t="shared" si="24"/>
        <v>0</v>
      </c>
      <c r="CL33" s="44">
        <f t="shared" si="24"/>
        <v>0</v>
      </c>
      <c r="CM33" s="45">
        <f t="shared" si="24"/>
        <v>0</v>
      </c>
      <c r="CN33" s="45">
        <f t="shared" si="24"/>
        <v>0</v>
      </c>
      <c r="CO33" s="46">
        <f t="shared" si="24"/>
        <v>0</v>
      </c>
      <c r="CP33" s="44">
        <f t="shared" si="24"/>
        <v>0</v>
      </c>
      <c r="CQ33" s="45">
        <f t="shared" si="24"/>
        <v>0</v>
      </c>
      <c r="CR33" s="45">
        <f t="shared" si="15"/>
        <v>0</v>
      </c>
      <c r="CS33" s="45">
        <f>CS27+CS26</f>
        <v>0</v>
      </c>
      <c r="CT33" s="44">
        <f>CT27+CT26</f>
        <v>0</v>
      </c>
      <c r="CU33" s="45">
        <f>CU27+CU26</f>
        <v>0</v>
      </c>
      <c r="CV33" s="45">
        <f>CV27+CV26</f>
        <v>0</v>
      </c>
      <c r="CW33" s="46">
        <f>CW27+CW26</f>
        <v>0</v>
      </c>
      <c r="CX33" s="77">
        <f>AX33+BB33+BF33+BJ33+BV33+BZ33+CD33+CP33+CT33</f>
        <v>474401</v>
      </c>
      <c r="CY33" s="78">
        <f t="shared" si="22"/>
        <v>512405</v>
      </c>
      <c r="CZ33" s="78">
        <f t="shared" si="22"/>
        <v>529491</v>
      </c>
      <c r="DA33" s="83">
        <f>DA27+DA26</f>
        <v>17086</v>
      </c>
      <c r="DB33" s="47">
        <f>DB27+DB26</f>
        <v>64</v>
      </c>
      <c r="DC33" s="48">
        <f>DC27+DC26</f>
        <v>19.75</v>
      </c>
      <c r="DD33" s="48">
        <f>DD27+DD26</f>
        <v>7</v>
      </c>
      <c r="DE33" s="49">
        <f>DE27+DE26</f>
        <v>90.75</v>
      </c>
    </row>
    <row r="34" spans="1:109" s="3" customFormat="1" ht="21.75" customHeight="1" x14ac:dyDescent="0.2">
      <c r="A34" s="94" t="s">
        <v>41</v>
      </c>
      <c r="B34" s="20">
        <f>926525+2021-24018</f>
        <v>904528</v>
      </c>
      <c r="C34" s="8">
        <v>954170</v>
      </c>
      <c r="D34" s="8">
        <f>SUM(D35:D52)+C34</f>
        <v>977547</v>
      </c>
      <c r="E34" s="21">
        <f>D34-C34</f>
        <v>23377</v>
      </c>
      <c r="F34" s="20">
        <v>394911</v>
      </c>
      <c r="G34" s="8">
        <v>402240</v>
      </c>
      <c r="H34" s="8">
        <f>SUM(H35:H52)+G34</f>
        <v>418441</v>
      </c>
      <c r="I34" s="21">
        <f>H34-G34</f>
        <v>16201</v>
      </c>
      <c r="J34" s="20">
        <v>71004</v>
      </c>
      <c r="K34" s="8">
        <v>82546</v>
      </c>
      <c r="L34" s="8">
        <f>SUM(L35:L52)+K34</f>
        <v>94356</v>
      </c>
      <c r="M34" s="21">
        <f>L34-K34</f>
        <v>11810</v>
      </c>
      <c r="N34" s="20">
        <v>10320</v>
      </c>
      <c r="O34" s="8">
        <v>10620</v>
      </c>
      <c r="P34" s="8">
        <f>SUM(P35:P52)+O34</f>
        <v>10620</v>
      </c>
      <c r="Q34" s="21">
        <f>P34-O34</f>
        <v>0</v>
      </c>
      <c r="R34" s="20">
        <f>2177+12434+2600</f>
        <v>17211</v>
      </c>
      <c r="S34" s="8">
        <v>115892</v>
      </c>
      <c r="T34" s="8">
        <f>SUM(T35:T52)+S34</f>
        <v>146180</v>
      </c>
      <c r="U34" s="21">
        <f>T34-S34</f>
        <v>30288</v>
      </c>
      <c r="V34" s="20">
        <v>81349</v>
      </c>
      <c r="W34" s="8">
        <v>81349</v>
      </c>
      <c r="X34" s="8">
        <f>SUM(X35:X52)+W34</f>
        <v>26515</v>
      </c>
      <c r="Y34" s="21">
        <f>X34-W34</f>
        <v>-54834</v>
      </c>
      <c r="Z34" s="20">
        <v>65600</v>
      </c>
      <c r="AA34" s="8">
        <v>17350</v>
      </c>
      <c r="AB34" s="8">
        <f>SUM(AB35:AB52)+AA34</f>
        <v>17350</v>
      </c>
      <c r="AC34" s="21">
        <f>AB34-AA34</f>
        <v>0</v>
      </c>
      <c r="AD34" s="59">
        <f>B34+F34+J34+N34+R34+V34+Z34</f>
        <v>1544923</v>
      </c>
      <c r="AE34" s="60">
        <f>C34+G34+K34+O34+S34+W34+AA34</f>
        <v>1664167</v>
      </c>
      <c r="AF34" s="60">
        <f>D34+H34+L34+P34+T34+X34+AB34</f>
        <v>1691009</v>
      </c>
      <c r="AG34" s="68">
        <f>AF34-AE34</f>
        <v>26842</v>
      </c>
      <c r="AH34" s="20">
        <f>152384+98027</f>
        <v>250411</v>
      </c>
      <c r="AI34" s="8">
        <v>307512</v>
      </c>
      <c r="AJ34" s="8">
        <f>SUM(AJ35:AJ52)+AI34</f>
        <v>307512</v>
      </c>
      <c r="AK34" s="21">
        <f>AJ34-AI34</f>
        <v>0</v>
      </c>
      <c r="AL34" s="20">
        <f>CX34-AD34-AH34</f>
        <v>0</v>
      </c>
      <c r="AM34" s="8">
        <v>0</v>
      </c>
      <c r="AN34" s="8">
        <f>SUM(AN35:AN52)+AM34</f>
        <v>0</v>
      </c>
      <c r="AO34" s="21">
        <f>AN34-AM34</f>
        <v>0</v>
      </c>
      <c r="AP34" s="59">
        <f>AH34+AL34</f>
        <v>250411</v>
      </c>
      <c r="AQ34" s="60">
        <f>AI34+AM34</f>
        <v>307512</v>
      </c>
      <c r="AR34" s="60">
        <f>AJ34+AN34</f>
        <v>307512</v>
      </c>
      <c r="AS34" s="68">
        <f>AR34-AQ34</f>
        <v>0</v>
      </c>
      <c r="AT34" s="76">
        <f>AD34+AP34</f>
        <v>1795334</v>
      </c>
      <c r="AU34" s="12">
        <f t="shared" si="19"/>
        <v>1971679</v>
      </c>
      <c r="AV34" s="12">
        <f t="shared" si="20"/>
        <v>1998521</v>
      </c>
      <c r="AW34" s="84">
        <f>AV34-AU34</f>
        <v>26842</v>
      </c>
      <c r="AX34" s="20">
        <f>19837+14746</f>
        <v>34583</v>
      </c>
      <c r="AY34" s="8">
        <v>41350</v>
      </c>
      <c r="AZ34" s="8">
        <f>SUM(AZ35:AZ52)+AY34</f>
        <v>44635</v>
      </c>
      <c r="BA34" s="21">
        <f>AZ34-AY34</f>
        <v>3285</v>
      </c>
      <c r="BB34" s="20">
        <f>5360+4176</f>
        <v>9536</v>
      </c>
      <c r="BC34" s="8">
        <v>11097</v>
      </c>
      <c r="BD34" s="8">
        <f>SUM(BD35:BD52)+BC34</f>
        <v>12605</v>
      </c>
      <c r="BE34" s="8">
        <f>BD34-BC34</f>
        <v>1508</v>
      </c>
      <c r="BF34" s="20">
        <f>373081+39718</f>
        <v>412799</v>
      </c>
      <c r="BG34" s="8">
        <v>436822</v>
      </c>
      <c r="BH34" s="8">
        <f>SUM(BH35:BH52)+BG34</f>
        <v>443336</v>
      </c>
      <c r="BI34" s="21">
        <f>BH34-BG34</f>
        <v>6514</v>
      </c>
      <c r="BJ34" s="20">
        <v>39605</v>
      </c>
      <c r="BK34" s="8">
        <v>42516</v>
      </c>
      <c r="BL34" s="8">
        <f>SUM(BL35:BL52)+BK34</f>
        <v>38547</v>
      </c>
      <c r="BM34" s="8">
        <f>BL34-BK34</f>
        <v>-3969</v>
      </c>
      <c r="BN34" s="20">
        <f>421035+27881+113976+13052</f>
        <v>575944</v>
      </c>
      <c r="BO34" s="8">
        <v>616542</v>
      </c>
      <c r="BP34" s="8">
        <f>SUM(BP35:BP52)+BO34</f>
        <v>661804</v>
      </c>
      <c r="BQ34" s="21">
        <f>BP34-BO34</f>
        <v>45262</v>
      </c>
      <c r="BR34" s="20">
        <v>32300</v>
      </c>
      <c r="BS34" s="8">
        <v>16670</v>
      </c>
      <c r="BT34" s="8">
        <f>SUM(BT35:BT52)+BS34</f>
        <v>0</v>
      </c>
      <c r="BU34" s="8">
        <f>BT34-BS34</f>
        <v>-16670</v>
      </c>
      <c r="BV34" s="20">
        <f>BN34+BR34</f>
        <v>608244</v>
      </c>
      <c r="BW34" s="8">
        <f>BO34+BS34</f>
        <v>633212</v>
      </c>
      <c r="BX34" s="8">
        <f>BP34+BT34</f>
        <v>661804</v>
      </c>
      <c r="BY34" s="21">
        <f>BX34-BW34</f>
        <v>28592</v>
      </c>
      <c r="BZ34" s="20">
        <f>247613-3055</f>
        <v>244558</v>
      </c>
      <c r="CA34" s="8">
        <v>167890</v>
      </c>
      <c r="CB34" s="8">
        <f>SUM(CB35:CB52)+CA34</f>
        <v>171925</v>
      </c>
      <c r="CC34" s="21">
        <f>CB34-CA34</f>
        <v>4035</v>
      </c>
      <c r="CD34" s="20">
        <v>54047</v>
      </c>
      <c r="CE34" s="8">
        <v>223784</v>
      </c>
      <c r="CF34" s="8">
        <f>SUM(CF35:CF52)+CE34</f>
        <v>204118</v>
      </c>
      <c r="CG34" s="21">
        <f>CF34-CE34</f>
        <v>-19666</v>
      </c>
      <c r="CH34" s="20">
        <f>14884</f>
        <v>14884</v>
      </c>
      <c r="CI34" s="8">
        <v>14884</v>
      </c>
      <c r="CJ34" s="8">
        <f>SUM(CJ35:CJ52)+CI34</f>
        <v>16884</v>
      </c>
      <c r="CK34" s="8">
        <f>CJ34-CI34</f>
        <v>2000</v>
      </c>
      <c r="CL34" s="20">
        <v>0</v>
      </c>
      <c r="CM34" s="8">
        <v>0</v>
      </c>
      <c r="CN34" s="8">
        <f>SUM(CN35:CN52)+CM34</f>
        <v>0</v>
      </c>
      <c r="CO34" s="21">
        <f>CN34-CM34</f>
        <v>0</v>
      </c>
      <c r="CP34" s="20">
        <f>CH34+CL34</f>
        <v>14884</v>
      </c>
      <c r="CQ34" s="8">
        <f>CI34+CM34</f>
        <v>14884</v>
      </c>
      <c r="CR34" s="8">
        <f t="shared" si="15"/>
        <v>16884</v>
      </c>
      <c r="CS34" s="8">
        <f>CR34-CQ34</f>
        <v>2000</v>
      </c>
      <c r="CT34" s="20">
        <f>AL33</f>
        <v>377078</v>
      </c>
      <c r="CU34" s="8">
        <v>400124</v>
      </c>
      <c r="CV34" s="8">
        <f>SUM(CV35:CV52)+CU34</f>
        <v>404667</v>
      </c>
      <c r="CW34" s="21">
        <f>CV34-CU34</f>
        <v>4543</v>
      </c>
      <c r="CX34" s="76">
        <f>AX34+BB34+BF34+BJ34+BV34+BZ34+CD34+CP34+CT34</f>
        <v>1795334</v>
      </c>
      <c r="CY34" s="12">
        <f t="shared" si="22"/>
        <v>1971679</v>
      </c>
      <c r="CZ34" s="12">
        <f t="shared" si="22"/>
        <v>1998521</v>
      </c>
      <c r="DA34" s="84">
        <f>CZ34-CY34</f>
        <v>26842</v>
      </c>
      <c r="DB34" s="29">
        <v>2.5</v>
      </c>
      <c r="DC34" s="10">
        <v>1.7</v>
      </c>
      <c r="DD34" s="10"/>
      <c r="DE34" s="28">
        <f>SUM(DB34:DD34)</f>
        <v>4.2</v>
      </c>
    </row>
    <row r="35" spans="1:109" s="3" customFormat="1" ht="24" customHeight="1" x14ac:dyDescent="0.2">
      <c r="A35" s="90" t="s">
        <v>59</v>
      </c>
      <c r="B35" s="18"/>
      <c r="C35" s="7"/>
      <c r="D35" s="7">
        <f>43460-570-280-2000</f>
        <v>40610</v>
      </c>
      <c r="E35" s="19"/>
      <c r="F35" s="18"/>
      <c r="G35" s="7"/>
      <c r="H35" s="95"/>
      <c r="I35" s="19"/>
      <c r="J35" s="18"/>
      <c r="K35" s="7"/>
      <c r="L35" s="7">
        <v>-9772</v>
      </c>
      <c r="M35" s="19"/>
      <c r="N35" s="18"/>
      <c r="O35" s="7"/>
      <c r="P35" s="7"/>
      <c r="Q35" s="19"/>
      <c r="R35" s="18"/>
      <c r="S35" s="7"/>
      <c r="T35" s="7">
        <f>570+280+2000-570</f>
        <v>2280</v>
      </c>
      <c r="U35" s="19"/>
      <c r="V35" s="18"/>
      <c r="W35" s="7"/>
      <c r="X35" s="7"/>
      <c r="Y35" s="19"/>
      <c r="Z35" s="18"/>
      <c r="AA35" s="7"/>
      <c r="AB35" s="7"/>
      <c r="AC35" s="19"/>
      <c r="AD35" s="59"/>
      <c r="AE35" s="60">
        <f t="shared" ref="AE35:AE52" si="25">C35+G35+K35+O35+S35+W35+AA35</f>
        <v>0</v>
      </c>
      <c r="AF35" s="60">
        <f t="shared" ref="AF35:AF52" si="26">D35+H35+L35+P35+T35+X35+AB35</f>
        <v>33118</v>
      </c>
      <c r="AG35" s="66"/>
      <c r="AH35" s="18"/>
      <c r="AI35" s="7"/>
      <c r="AJ35" s="7"/>
      <c r="AK35" s="19"/>
      <c r="AL35" s="18"/>
      <c r="AM35" s="7"/>
      <c r="AN35" s="7"/>
      <c r="AO35" s="19"/>
      <c r="AP35" s="59"/>
      <c r="AQ35" s="60">
        <f t="shared" ref="AQ35:AQ52" si="27">AI35+AM35</f>
        <v>0</v>
      </c>
      <c r="AR35" s="60">
        <f t="shared" ref="AR35:AR52" si="28">AJ35+AN35</f>
        <v>0</v>
      </c>
      <c r="AS35" s="66"/>
      <c r="AT35" s="76"/>
      <c r="AU35" s="12">
        <f t="shared" si="19"/>
        <v>0</v>
      </c>
      <c r="AV35" s="12">
        <f t="shared" si="20"/>
        <v>33118</v>
      </c>
      <c r="AW35" s="82"/>
      <c r="AX35" s="18"/>
      <c r="AY35" s="7"/>
      <c r="AZ35" s="7"/>
      <c r="BA35" s="19"/>
      <c r="BB35" s="18"/>
      <c r="BC35" s="7"/>
      <c r="BD35" s="7"/>
      <c r="BE35" s="7"/>
      <c r="BF35" s="18"/>
      <c r="BG35" s="7"/>
      <c r="BH35" s="7">
        <v>-9</v>
      </c>
      <c r="BI35" s="19"/>
      <c r="BJ35" s="18"/>
      <c r="BK35" s="7"/>
      <c r="BL35" s="7">
        <f>185+-925+1</f>
        <v>-739</v>
      </c>
      <c r="BM35" s="7"/>
      <c r="BN35" s="18"/>
      <c r="BO35" s="7"/>
      <c r="BP35" s="7">
        <f>607+25215+299</f>
        <v>26121</v>
      </c>
      <c r="BQ35" s="19"/>
      <c r="BR35" s="18"/>
      <c r="BS35" s="7"/>
      <c r="BT35" s="7">
        <f>1591+945+2460</f>
        <v>4996</v>
      </c>
      <c r="BU35" s="7"/>
      <c r="BV35" s="18"/>
      <c r="BW35" s="7">
        <f>BO35+BS35</f>
        <v>0</v>
      </c>
      <c r="BX35" s="7">
        <f>BP35+BT35</f>
        <v>31117</v>
      </c>
      <c r="BY35" s="19"/>
      <c r="BZ35" s="18"/>
      <c r="CA35" s="7"/>
      <c r="CB35" s="7"/>
      <c r="CC35" s="19"/>
      <c r="CD35" s="18"/>
      <c r="CE35" s="7"/>
      <c r="CF35" s="7"/>
      <c r="CG35" s="19"/>
      <c r="CH35" s="18"/>
      <c r="CI35" s="7"/>
      <c r="CJ35" s="7">
        <v>2000</v>
      </c>
      <c r="CK35" s="7"/>
      <c r="CL35" s="18"/>
      <c r="CM35" s="7"/>
      <c r="CN35" s="7"/>
      <c r="CO35" s="19"/>
      <c r="CP35" s="18"/>
      <c r="CQ35" s="7">
        <f t="shared" ref="CQ35:CQ52" si="29">CI35+CM35</f>
        <v>0</v>
      </c>
      <c r="CR35" s="7">
        <f t="shared" si="15"/>
        <v>2000</v>
      </c>
      <c r="CS35" s="7"/>
      <c r="CT35" s="18"/>
      <c r="CU35" s="7"/>
      <c r="CV35" s="7">
        <f>280+332+137</f>
        <v>749</v>
      </c>
      <c r="CW35" s="19"/>
      <c r="CX35" s="76"/>
      <c r="CY35" s="12">
        <f t="shared" si="22"/>
        <v>0</v>
      </c>
      <c r="CZ35" s="12">
        <f t="shared" si="22"/>
        <v>33118</v>
      </c>
      <c r="DA35" s="82"/>
      <c r="DB35" s="27"/>
      <c r="DC35" s="9"/>
      <c r="DD35" s="9"/>
      <c r="DE35" s="28"/>
    </row>
    <row r="36" spans="1:109" s="3" customFormat="1" ht="51" x14ac:dyDescent="0.2">
      <c r="A36" s="90" t="s">
        <v>88</v>
      </c>
      <c r="B36" s="18"/>
      <c r="C36" s="7"/>
      <c r="D36" s="7"/>
      <c r="E36" s="19"/>
      <c r="F36" s="18"/>
      <c r="G36" s="7"/>
      <c r="H36" s="95"/>
      <c r="I36" s="19"/>
      <c r="J36" s="18"/>
      <c r="K36" s="7"/>
      <c r="L36" s="7">
        <v>0</v>
      </c>
      <c r="M36" s="19"/>
      <c r="N36" s="18"/>
      <c r="O36" s="7"/>
      <c r="P36" s="7"/>
      <c r="Q36" s="19"/>
      <c r="R36" s="18"/>
      <c r="S36" s="7"/>
      <c r="T36" s="7"/>
      <c r="U36" s="19"/>
      <c r="V36" s="18"/>
      <c r="W36" s="7"/>
      <c r="X36" s="7"/>
      <c r="Y36" s="19"/>
      <c r="Z36" s="18"/>
      <c r="AA36" s="7"/>
      <c r="AB36" s="7"/>
      <c r="AC36" s="19"/>
      <c r="AD36" s="59"/>
      <c r="AE36" s="60">
        <f t="shared" si="25"/>
        <v>0</v>
      </c>
      <c r="AF36" s="60">
        <f t="shared" si="26"/>
        <v>0</v>
      </c>
      <c r="AG36" s="66"/>
      <c r="AH36" s="18"/>
      <c r="AI36" s="7"/>
      <c r="AJ36" s="7"/>
      <c r="AK36" s="19"/>
      <c r="AL36" s="18"/>
      <c r="AM36" s="7"/>
      <c r="AN36" s="7"/>
      <c r="AO36" s="19"/>
      <c r="AP36" s="59"/>
      <c r="AQ36" s="60">
        <f t="shared" si="27"/>
        <v>0</v>
      </c>
      <c r="AR36" s="60">
        <f t="shared" si="28"/>
        <v>0</v>
      </c>
      <c r="AS36" s="66"/>
      <c r="AT36" s="76"/>
      <c r="AU36" s="12">
        <f t="shared" si="19"/>
        <v>0</v>
      </c>
      <c r="AV36" s="12">
        <f t="shared" si="20"/>
        <v>0</v>
      </c>
      <c r="AW36" s="82"/>
      <c r="AX36" s="18"/>
      <c r="AY36" s="7"/>
      <c r="AZ36" s="7"/>
      <c r="BA36" s="19"/>
      <c r="BB36" s="18"/>
      <c r="BC36" s="7"/>
      <c r="BD36" s="7"/>
      <c r="BE36" s="7"/>
      <c r="BF36" s="18"/>
      <c r="BG36" s="7"/>
      <c r="BH36" s="7"/>
      <c r="BI36" s="19"/>
      <c r="BJ36" s="18"/>
      <c r="BK36" s="7"/>
      <c r="BL36" s="7">
        <f>-796-1</f>
        <v>-797</v>
      </c>
      <c r="BM36" s="7"/>
      <c r="BN36" s="18"/>
      <c r="BO36" s="7"/>
      <c r="BP36" s="7">
        <f>3049+2442+3562+1154-647</f>
        <v>9560</v>
      </c>
      <c r="BQ36" s="19"/>
      <c r="BR36" s="18"/>
      <c r="BS36" s="7"/>
      <c r="BT36" s="7">
        <f>-3049-3735-3562+289</f>
        <v>-10057</v>
      </c>
      <c r="BU36" s="7"/>
      <c r="BV36" s="18"/>
      <c r="BW36" s="7"/>
      <c r="BX36" s="7">
        <f t="shared" ref="BX36:BX52" si="30">BP36+BT36</f>
        <v>-497</v>
      </c>
      <c r="BY36" s="19"/>
      <c r="BZ36" s="18"/>
      <c r="CA36" s="7"/>
      <c r="CB36" s="7"/>
      <c r="CC36" s="19"/>
      <c r="CD36" s="18"/>
      <c r="CE36" s="7"/>
      <c r="CF36" s="7"/>
      <c r="CG36" s="19"/>
      <c r="CH36" s="18"/>
      <c r="CI36" s="7"/>
      <c r="CJ36" s="7"/>
      <c r="CK36" s="7"/>
      <c r="CL36" s="18"/>
      <c r="CM36" s="7"/>
      <c r="CN36" s="7"/>
      <c r="CO36" s="19"/>
      <c r="CP36" s="18"/>
      <c r="CQ36" s="7">
        <f t="shared" si="29"/>
        <v>0</v>
      </c>
      <c r="CR36" s="7">
        <f t="shared" si="15"/>
        <v>0</v>
      </c>
      <c r="CS36" s="7"/>
      <c r="CT36" s="18"/>
      <c r="CU36" s="7"/>
      <c r="CV36" s="7">
        <f>1294</f>
        <v>1294</v>
      </c>
      <c r="CW36" s="19"/>
      <c r="CX36" s="76"/>
      <c r="CY36" s="12"/>
      <c r="CZ36" s="12">
        <f t="shared" ref="CZ36:CZ52" si="31">AZ36+BD36+BH36+BL36+BX36+CB36+CF36+CR36+CV36</f>
        <v>0</v>
      </c>
      <c r="DA36" s="82"/>
      <c r="DB36" s="27"/>
      <c r="DC36" s="9"/>
      <c r="DD36" s="9"/>
      <c r="DE36" s="28"/>
    </row>
    <row r="37" spans="1:109" s="3" customFormat="1" ht="24.75" customHeight="1" x14ac:dyDescent="0.2">
      <c r="A37" s="90" t="s">
        <v>67</v>
      </c>
      <c r="B37" s="18"/>
      <c r="C37" s="7"/>
      <c r="D37" s="7"/>
      <c r="E37" s="19"/>
      <c r="F37" s="18"/>
      <c r="G37" s="7"/>
      <c r="H37" s="7"/>
      <c r="I37" s="19"/>
      <c r="J37" s="18"/>
      <c r="K37" s="7"/>
      <c r="L37" s="7"/>
      <c r="M37" s="19"/>
      <c r="N37" s="18"/>
      <c r="O37" s="7"/>
      <c r="P37" s="7"/>
      <c r="Q37" s="19"/>
      <c r="R37" s="18"/>
      <c r="S37" s="7"/>
      <c r="T37" s="7"/>
      <c r="U37" s="19"/>
      <c r="V37" s="18"/>
      <c r="W37" s="7"/>
      <c r="X37" s="7"/>
      <c r="Y37" s="19"/>
      <c r="Z37" s="18"/>
      <c r="AA37" s="7"/>
      <c r="AB37" s="7"/>
      <c r="AC37" s="19"/>
      <c r="AD37" s="97"/>
      <c r="AE37" s="11">
        <f t="shared" si="25"/>
        <v>0</v>
      </c>
      <c r="AF37" s="11">
        <f t="shared" si="26"/>
        <v>0</v>
      </c>
      <c r="AG37" s="98"/>
      <c r="AH37" s="18"/>
      <c r="AI37" s="7"/>
      <c r="AJ37" s="7"/>
      <c r="AK37" s="19"/>
      <c r="AL37" s="18"/>
      <c r="AM37" s="7"/>
      <c r="AN37" s="7"/>
      <c r="AO37" s="19"/>
      <c r="AP37" s="97"/>
      <c r="AQ37" s="11">
        <f t="shared" si="27"/>
        <v>0</v>
      </c>
      <c r="AR37" s="11">
        <f t="shared" si="28"/>
        <v>0</v>
      </c>
      <c r="AS37" s="98"/>
      <c r="AT37" s="76"/>
      <c r="AU37" s="12">
        <f t="shared" si="19"/>
        <v>0</v>
      </c>
      <c r="AV37" s="12">
        <f t="shared" si="20"/>
        <v>0</v>
      </c>
      <c r="AW37" s="82"/>
      <c r="AX37" s="18"/>
      <c r="AY37" s="7"/>
      <c r="AZ37" s="7"/>
      <c r="BA37" s="19"/>
      <c r="BB37" s="18"/>
      <c r="BC37" s="7"/>
      <c r="BD37" s="7"/>
      <c r="BE37" s="7"/>
      <c r="BF37" s="18"/>
      <c r="BG37" s="7"/>
      <c r="BH37" s="7"/>
      <c r="BI37" s="19"/>
      <c r="BJ37" s="18"/>
      <c r="BK37" s="7"/>
      <c r="BL37" s="7"/>
      <c r="BM37" s="7"/>
      <c r="BN37" s="18"/>
      <c r="BO37" s="7"/>
      <c r="BP37" s="7">
        <v>806</v>
      </c>
      <c r="BQ37" s="19"/>
      <c r="BR37" s="18"/>
      <c r="BS37" s="7"/>
      <c r="BT37" s="7">
        <v>-806</v>
      </c>
      <c r="BU37" s="7"/>
      <c r="BV37" s="18"/>
      <c r="BW37" s="7">
        <f t="shared" ref="BW37:BW52" si="32">BO37+BS37</f>
        <v>0</v>
      </c>
      <c r="BX37" s="7">
        <f t="shared" si="30"/>
        <v>0</v>
      </c>
      <c r="BY37" s="19"/>
      <c r="BZ37" s="18"/>
      <c r="CA37" s="7"/>
      <c r="CB37" s="7"/>
      <c r="CC37" s="19"/>
      <c r="CD37" s="18"/>
      <c r="CE37" s="7"/>
      <c r="CF37" s="7"/>
      <c r="CG37" s="19"/>
      <c r="CH37" s="18"/>
      <c r="CI37" s="7"/>
      <c r="CJ37" s="7"/>
      <c r="CK37" s="7"/>
      <c r="CL37" s="18"/>
      <c r="CM37" s="7"/>
      <c r="CN37" s="7"/>
      <c r="CO37" s="19"/>
      <c r="CP37" s="18"/>
      <c r="CQ37" s="7">
        <f t="shared" si="29"/>
        <v>0</v>
      </c>
      <c r="CR37" s="7">
        <f t="shared" si="15"/>
        <v>0</v>
      </c>
      <c r="CS37" s="7"/>
      <c r="CT37" s="18"/>
      <c r="CU37" s="7"/>
      <c r="CV37" s="7"/>
      <c r="CW37" s="19"/>
      <c r="CX37" s="76"/>
      <c r="CY37" s="12">
        <f t="shared" ref="CY37:CY52" si="33">AY37+BC37+BG37+BK37+BW37+CA37+CE37+CQ37+CU37</f>
        <v>0</v>
      </c>
      <c r="CZ37" s="12">
        <f t="shared" si="31"/>
        <v>0</v>
      </c>
      <c r="DA37" s="82"/>
      <c r="DB37" s="27"/>
      <c r="DC37" s="9"/>
      <c r="DD37" s="9"/>
      <c r="DE37" s="28"/>
    </row>
    <row r="38" spans="1:109" s="3" customFormat="1" ht="38.25" x14ac:dyDescent="0.2">
      <c r="A38" s="90" t="s">
        <v>87</v>
      </c>
      <c r="B38" s="18"/>
      <c r="C38" s="7"/>
      <c r="D38" s="7"/>
      <c r="E38" s="19"/>
      <c r="F38" s="18"/>
      <c r="G38" s="7"/>
      <c r="H38" s="7"/>
      <c r="I38" s="19"/>
      <c r="J38" s="18"/>
      <c r="K38" s="7"/>
      <c r="L38" s="7">
        <v>1807</v>
      </c>
      <c r="M38" s="19"/>
      <c r="N38" s="18"/>
      <c r="O38" s="7"/>
      <c r="P38" s="7"/>
      <c r="Q38" s="19"/>
      <c r="R38" s="18"/>
      <c r="S38" s="7"/>
      <c r="T38" s="7"/>
      <c r="U38" s="19"/>
      <c r="V38" s="18"/>
      <c r="W38" s="7"/>
      <c r="X38" s="7"/>
      <c r="Y38" s="19"/>
      <c r="Z38" s="18"/>
      <c r="AA38" s="7"/>
      <c r="AB38" s="7"/>
      <c r="AC38" s="19"/>
      <c r="AD38" s="97"/>
      <c r="AE38" s="11">
        <f t="shared" si="25"/>
        <v>0</v>
      </c>
      <c r="AF38" s="11">
        <f t="shared" si="26"/>
        <v>1807</v>
      </c>
      <c r="AG38" s="98"/>
      <c r="AH38" s="18"/>
      <c r="AI38" s="7"/>
      <c r="AJ38" s="7"/>
      <c r="AK38" s="19"/>
      <c r="AL38" s="18"/>
      <c r="AM38" s="7"/>
      <c r="AN38" s="7"/>
      <c r="AO38" s="19"/>
      <c r="AP38" s="97"/>
      <c r="AQ38" s="11">
        <f t="shared" si="27"/>
        <v>0</v>
      </c>
      <c r="AR38" s="11">
        <f t="shared" si="28"/>
        <v>0</v>
      </c>
      <c r="AS38" s="98"/>
      <c r="AT38" s="76"/>
      <c r="AU38" s="12">
        <f t="shared" si="19"/>
        <v>0</v>
      </c>
      <c r="AV38" s="12">
        <f t="shared" si="20"/>
        <v>1807</v>
      </c>
      <c r="AW38" s="82"/>
      <c r="AX38" s="18"/>
      <c r="AY38" s="7"/>
      <c r="AZ38" s="7"/>
      <c r="BA38" s="19"/>
      <c r="BB38" s="18"/>
      <c r="BC38" s="7"/>
      <c r="BD38" s="7"/>
      <c r="BE38" s="7"/>
      <c r="BF38" s="18"/>
      <c r="BG38" s="7"/>
      <c r="BH38" s="7"/>
      <c r="BI38" s="19"/>
      <c r="BJ38" s="18"/>
      <c r="BK38" s="7"/>
      <c r="BL38" s="7"/>
      <c r="BM38" s="7"/>
      <c r="BN38" s="18"/>
      <c r="BO38" s="7"/>
      <c r="BP38" s="7">
        <f>4531+1807</f>
        <v>6338</v>
      </c>
      <c r="BQ38" s="19"/>
      <c r="BR38" s="18"/>
      <c r="BS38" s="7"/>
      <c r="BT38" s="7">
        <v>-4531</v>
      </c>
      <c r="BU38" s="7"/>
      <c r="BV38" s="18"/>
      <c r="BW38" s="7">
        <f t="shared" si="32"/>
        <v>0</v>
      </c>
      <c r="BX38" s="7">
        <f t="shared" si="30"/>
        <v>1807</v>
      </c>
      <c r="BY38" s="19"/>
      <c r="BZ38" s="18"/>
      <c r="CA38" s="7"/>
      <c r="CB38" s="7"/>
      <c r="CC38" s="19"/>
      <c r="CD38" s="18"/>
      <c r="CE38" s="7"/>
      <c r="CF38" s="7"/>
      <c r="CG38" s="19"/>
      <c r="CH38" s="18"/>
      <c r="CI38" s="7"/>
      <c r="CJ38" s="7"/>
      <c r="CK38" s="7"/>
      <c r="CL38" s="18"/>
      <c r="CM38" s="7"/>
      <c r="CN38" s="7"/>
      <c r="CO38" s="19"/>
      <c r="CP38" s="18"/>
      <c r="CQ38" s="7">
        <f t="shared" si="29"/>
        <v>0</v>
      </c>
      <c r="CR38" s="7">
        <f t="shared" si="15"/>
        <v>0</v>
      </c>
      <c r="CS38" s="7"/>
      <c r="CT38" s="18"/>
      <c r="CU38" s="7"/>
      <c r="CV38" s="7"/>
      <c r="CW38" s="19"/>
      <c r="CX38" s="76"/>
      <c r="CY38" s="12">
        <f t="shared" si="33"/>
        <v>0</v>
      </c>
      <c r="CZ38" s="12">
        <f t="shared" si="31"/>
        <v>1807</v>
      </c>
      <c r="DA38" s="82"/>
      <c r="DB38" s="27"/>
      <c r="DC38" s="9"/>
      <c r="DD38" s="9"/>
      <c r="DE38" s="28"/>
    </row>
    <row r="39" spans="1:109" s="3" customFormat="1" ht="27.75" customHeight="1" x14ac:dyDescent="0.2">
      <c r="A39" s="90" t="s">
        <v>86</v>
      </c>
      <c r="B39" s="18"/>
      <c r="C39" s="7"/>
      <c r="D39" s="7"/>
      <c r="E39" s="19"/>
      <c r="F39" s="18"/>
      <c r="G39" s="7"/>
      <c r="H39" s="7"/>
      <c r="I39" s="19"/>
      <c r="J39" s="18"/>
      <c r="K39" s="7"/>
      <c r="L39" s="7">
        <v>5000</v>
      </c>
      <c r="M39" s="19"/>
      <c r="N39" s="18"/>
      <c r="O39" s="7"/>
      <c r="P39" s="7"/>
      <c r="Q39" s="19"/>
      <c r="R39" s="18"/>
      <c r="S39" s="7"/>
      <c r="T39" s="7"/>
      <c r="U39" s="19"/>
      <c r="V39" s="18"/>
      <c r="W39" s="7"/>
      <c r="X39" s="7"/>
      <c r="Y39" s="19"/>
      <c r="Z39" s="18"/>
      <c r="AA39" s="7"/>
      <c r="AB39" s="7"/>
      <c r="AC39" s="19"/>
      <c r="AD39" s="97"/>
      <c r="AE39" s="11">
        <f t="shared" si="25"/>
        <v>0</v>
      </c>
      <c r="AF39" s="11">
        <f t="shared" si="26"/>
        <v>5000</v>
      </c>
      <c r="AG39" s="98"/>
      <c r="AH39" s="18"/>
      <c r="AI39" s="7"/>
      <c r="AJ39" s="7"/>
      <c r="AK39" s="19"/>
      <c r="AL39" s="18"/>
      <c r="AM39" s="7"/>
      <c r="AN39" s="7"/>
      <c r="AO39" s="19"/>
      <c r="AP39" s="97"/>
      <c r="AQ39" s="11">
        <f t="shared" si="27"/>
        <v>0</v>
      </c>
      <c r="AR39" s="11">
        <f t="shared" si="28"/>
        <v>0</v>
      </c>
      <c r="AS39" s="98"/>
      <c r="AT39" s="76"/>
      <c r="AU39" s="12">
        <f t="shared" si="19"/>
        <v>0</v>
      </c>
      <c r="AV39" s="12">
        <f t="shared" si="20"/>
        <v>5000</v>
      </c>
      <c r="AW39" s="82"/>
      <c r="AX39" s="18"/>
      <c r="AY39" s="7"/>
      <c r="AZ39" s="7"/>
      <c r="BA39" s="19"/>
      <c r="BB39" s="18"/>
      <c r="BC39" s="7"/>
      <c r="BD39" s="7"/>
      <c r="BE39" s="7"/>
      <c r="BF39" s="18"/>
      <c r="BG39" s="7"/>
      <c r="BH39" s="7">
        <v>5000</v>
      </c>
      <c r="BI39" s="19"/>
      <c r="BJ39" s="18"/>
      <c r="BK39" s="7"/>
      <c r="BL39" s="7"/>
      <c r="BM39" s="7"/>
      <c r="BN39" s="18"/>
      <c r="BO39" s="7"/>
      <c r="BP39" s="7"/>
      <c r="BQ39" s="19"/>
      <c r="BR39" s="18"/>
      <c r="BS39" s="7"/>
      <c r="BT39" s="7"/>
      <c r="BU39" s="7"/>
      <c r="BV39" s="18"/>
      <c r="BW39" s="7">
        <f t="shared" si="32"/>
        <v>0</v>
      </c>
      <c r="BX39" s="7">
        <f t="shared" si="30"/>
        <v>0</v>
      </c>
      <c r="BY39" s="19"/>
      <c r="BZ39" s="18"/>
      <c r="CA39" s="7"/>
      <c r="CB39" s="7"/>
      <c r="CC39" s="19"/>
      <c r="CD39" s="18"/>
      <c r="CE39" s="7"/>
      <c r="CF39" s="7"/>
      <c r="CG39" s="19"/>
      <c r="CH39" s="18"/>
      <c r="CI39" s="7"/>
      <c r="CJ39" s="7"/>
      <c r="CK39" s="7"/>
      <c r="CL39" s="18"/>
      <c r="CM39" s="7"/>
      <c r="CN39" s="7"/>
      <c r="CO39" s="19"/>
      <c r="CP39" s="18"/>
      <c r="CQ39" s="7">
        <f t="shared" si="29"/>
        <v>0</v>
      </c>
      <c r="CR39" s="7">
        <f t="shared" si="15"/>
        <v>0</v>
      </c>
      <c r="CS39" s="7"/>
      <c r="CT39" s="18"/>
      <c r="CU39" s="7"/>
      <c r="CV39" s="7"/>
      <c r="CW39" s="19"/>
      <c r="CX39" s="76"/>
      <c r="CY39" s="12">
        <f t="shared" si="33"/>
        <v>0</v>
      </c>
      <c r="CZ39" s="12">
        <f t="shared" si="31"/>
        <v>5000</v>
      </c>
      <c r="DA39" s="82"/>
      <c r="DB39" s="27"/>
      <c r="DC39" s="9"/>
      <c r="DD39" s="9"/>
      <c r="DE39" s="28"/>
    </row>
    <row r="40" spans="1:109" s="3" customFormat="1" ht="27.75" customHeight="1" x14ac:dyDescent="0.2">
      <c r="A40" s="90" t="s">
        <v>89</v>
      </c>
      <c r="B40" s="18"/>
      <c r="C40" s="7"/>
      <c r="D40" s="7"/>
      <c r="E40" s="19"/>
      <c r="F40" s="18"/>
      <c r="G40" s="7"/>
      <c r="H40" s="7"/>
      <c r="I40" s="19"/>
      <c r="J40" s="18"/>
      <c r="K40" s="7"/>
      <c r="L40" s="7"/>
      <c r="M40" s="19"/>
      <c r="N40" s="18"/>
      <c r="O40" s="7"/>
      <c r="P40" s="7"/>
      <c r="Q40" s="19"/>
      <c r="R40" s="18"/>
      <c r="S40" s="7"/>
      <c r="T40" s="7"/>
      <c r="U40" s="19"/>
      <c r="V40" s="18"/>
      <c r="W40" s="7"/>
      <c r="X40" s="7"/>
      <c r="Y40" s="19"/>
      <c r="Z40" s="18"/>
      <c r="AA40" s="7"/>
      <c r="AB40" s="7"/>
      <c r="AC40" s="19"/>
      <c r="AD40" s="97"/>
      <c r="AE40" s="11">
        <f t="shared" si="25"/>
        <v>0</v>
      </c>
      <c r="AF40" s="11">
        <f t="shared" si="26"/>
        <v>0</v>
      </c>
      <c r="AG40" s="98"/>
      <c r="AH40" s="18"/>
      <c r="AI40" s="7"/>
      <c r="AJ40" s="7"/>
      <c r="AK40" s="19"/>
      <c r="AL40" s="18"/>
      <c r="AM40" s="7"/>
      <c r="AN40" s="7"/>
      <c r="AO40" s="19"/>
      <c r="AP40" s="97"/>
      <c r="AQ40" s="11">
        <f t="shared" si="27"/>
        <v>0</v>
      </c>
      <c r="AR40" s="11">
        <f t="shared" si="28"/>
        <v>0</v>
      </c>
      <c r="AS40" s="98"/>
      <c r="AT40" s="76"/>
      <c r="AU40" s="12">
        <f t="shared" si="19"/>
        <v>0</v>
      </c>
      <c r="AV40" s="12">
        <f t="shared" si="20"/>
        <v>0</v>
      </c>
      <c r="AW40" s="82"/>
      <c r="AX40" s="18"/>
      <c r="AY40" s="7"/>
      <c r="AZ40" s="7"/>
      <c r="BA40" s="19"/>
      <c r="BB40" s="18"/>
      <c r="BC40" s="7"/>
      <c r="BD40" s="7"/>
      <c r="BE40" s="7"/>
      <c r="BF40" s="18"/>
      <c r="BG40" s="7"/>
      <c r="BH40" s="7"/>
      <c r="BI40" s="19"/>
      <c r="BJ40" s="18"/>
      <c r="BK40" s="7"/>
      <c r="BL40" s="7"/>
      <c r="BM40" s="7"/>
      <c r="BN40" s="18"/>
      <c r="BO40" s="7"/>
      <c r="BP40" s="7"/>
      <c r="BQ40" s="19"/>
      <c r="BR40" s="18"/>
      <c r="BS40" s="7"/>
      <c r="BT40" s="7">
        <v>-2500</v>
      </c>
      <c r="BU40" s="7"/>
      <c r="BV40" s="18"/>
      <c r="BW40" s="7">
        <f t="shared" si="32"/>
        <v>0</v>
      </c>
      <c r="BX40" s="7">
        <f t="shared" si="30"/>
        <v>-2500</v>
      </c>
      <c r="BY40" s="19"/>
      <c r="BZ40" s="18"/>
      <c r="CA40" s="7"/>
      <c r="CB40" s="7"/>
      <c r="CC40" s="19"/>
      <c r="CD40" s="18"/>
      <c r="CE40" s="7"/>
      <c r="CF40" s="7"/>
      <c r="CG40" s="19"/>
      <c r="CH40" s="18"/>
      <c r="CI40" s="7"/>
      <c r="CJ40" s="7"/>
      <c r="CK40" s="7"/>
      <c r="CL40" s="18"/>
      <c r="CM40" s="7"/>
      <c r="CN40" s="7"/>
      <c r="CO40" s="19"/>
      <c r="CP40" s="18"/>
      <c r="CQ40" s="7">
        <f t="shared" si="29"/>
        <v>0</v>
      </c>
      <c r="CR40" s="7">
        <f t="shared" si="15"/>
        <v>0</v>
      </c>
      <c r="CS40" s="7"/>
      <c r="CT40" s="18"/>
      <c r="CU40" s="7"/>
      <c r="CV40" s="7">
        <v>2500</v>
      </c>
      <c r="CW40" s="19"/>
      <c r="CX40" s="76"/>
      <c r="CY40" s="12">
        <f t="shared" si="33"/>
        <v>0</v>
      </c>
      <c r="CZ40" s="12">
        <f t="shared" si="31"/>
        <v>0</v>
      </c>
      <c r="DA40" s="82"/>
      <c r="DB40" s="27"/>
      <c r="DC40" s="9"/>
      <c r="DD40" s="9"/>
      <c r="DE40" s="28"/>
    </row>
    <row r="41" spans="1:109" s="3" customFormat="1" ht="27.75" customHeight="1" x14ac:dyDescent="0.2">
      <c r="A41" s="90" t="s">
        <v>90</v>
      </c>
      <c r="B41" s="18"/>
      <c r="C41" s="7"/>
      <c r="D41" s="7"/>
      <c r="E41" s="19"/>
      <c r="F41" s="18"/>
      <c r="G41" s="7"/>
      <c r="H41" s="7"/>
      <c r="I41" s="19"/>
      <c r="J41" s="18"/>
      <c r="K41" s="7"/>
      <c r="L41" s="7">
        <v>3747</v>
      </c>
      <c r="M41" s="19"/>
      <c r="N41" s="18"/>
      <c r="O41" s="7"/>
      <c r="P41" s="7"/>
      <c r="Q41" s="19"/>
      <c r="R41" s="18"/>
      <c r="S41" s="7"/>
      <c r="T41" s="7"/>
      <c r="U41" s="19"/>
      <c r="V41" s="18"/>
      <c r="W41" s="7"/>
      <c r="X41" s="7"/>
      <c r="Y41" s="19"/>
      <c r="Z41" s="18"/>
      <c r="AA41" s="7"/>
      <c r="AB41" s="7"/>
      <c r="AC41" s="19"/>
      <c r="AD41" s="97"/>
      <c r="AE41" s="11">
        <f t="shared" si="25"/>
        <v>0</v>
      </c>
      <c r="AF41" s="11">
        <f t="shared" si="26"/>
        <v>3747</v>
      </c>
      <c r="AG41" s="98"/>
      <c r="AH41" s="18"/>
      <c r="AI41" s="7"/>
      <c r="AJ41" s="7"/>
      <c r="AK41" s="19"/>
      <c r="AL41" s="18"/>
      <c r="AM41" s="7"/>
      <c r="AN41" s="7"/>
      <c r="AO41" s="19"/>
      <c r="AP41" s="97"/>
      <c r="AQ41" s="11">
        <f t="shared" si="27"/>
        <v>0</v>
      </c>
      <c r="AR41" s="11">
        <f t="shared" si="28"/>
        <v>0</v>
      </c>
      <c r="AS41" s="98"/>
      <c r="AT41" s="76"/>
      <c r="AU41" s="12">
        <f t="shared" si="19"/>
        <v>0</v>
      </c>
      <c r="AV41" s="12">
        <f t="shared" si="20"/>
        <v>3747</v>
      </c>
      <c r="AW41" s="82"/>
      <c r="AX41" s="18"/>
      <c r="AY41" s="7"/>
      <c r="AZ41" s="7"/>
      <c r="BA41" s="19"/>
      <c r="BB41" s="18"/>
      <c r="BC41" s="7"/>
      <c r="BD41" s="7"/>
      <c r="BE41" s="7"/>
      <c r="BF41" s="18"/>
      <c r="BG41" s="7"/>
      <c r="BH41" s="7">
        <v>3747</v>
      </c>
      <c r="BI41" s="19"/>
      <c r="BJ41" s="18"/>
      <c r="BK41" s="7"/>
      <c r="BL41" s="7"/>
      <c r="BM41" s="7"/>
      <c r="BN41" s="18"/>
      <c r="BO41" s="7"/>
      <c r="BP41" s="7"/>
      <c r="BQ41" s="19"/>
      <c r="BR41" s="18"/>
      <c r="BS41" s="7"/>
      <c r="BT41" s="7"/>
      <c r="BU41" s="7"/>
      <c r="BV41" s="18"/>
      <c r="BW41" s="7">
        <f t="shared" si="32"/>
        <v>0</v>
      </c>
      <c r="BX41" s="7">
        <f t="shared" si="30"/>
        <v>0</v>
      </c>
      <c r="BY41" s="19"/>
      <c r="BZ41" s="18"/>
      <c r="CA41" s="7"/>
      <c r="CB41" s="7"/>
      <c r="CC41" s="19"/>
      <c r="CD41" s="18"/>
      <c r="CE41" s="7"/>
      <c r="CF41" s="7"/>
      <c r="CG41" s="19"/>
      <c r="CH41" s="18"/>
      <c r="CI41" s="7"/>
      <c r="CJ41" s="7"/>
      <c r="CK41" s="7"/>
      <c r="CL41" s="18"/>
      <c r="CM41" s="7"/>
      <c r="CN41" s="7"/>
      <c r="CO41" s="19"/>
      <c r="CP41" s="18"/>
      <c r="CQ41" s="7">
        <f t="shared" si="29"/>
        <v>0</v>
      </c>
      <c r="CR41" s="7">
        <f t="shared" si="15"/>
        <v>0</v>
      </c>
      <c r="CS41" s="7"/>
      <c r="CT41" s="18"/>
      <c r="CU41" s="7"/>
      <c r="CV41" s="7"/>
      <c r="CW41" s="19"/>
      <c r="CX41" s="76"/>
      <c r="CY41" s="12">
        <f t="shared" si="33"/>
        <v>0</v>
      </c>
      <c r="CZ41" s="12">
        <f t="shared" si="31"/>
        <v>3747</v>
      </c>
      <c r="DA41" s="82"/>
      <c r="DB41" s="27"/>
      <c r="DC41" s="9"/>
      <c r="DD41" s="9"/>
      <c r="DE41" s="28"/>
    </row>
    <row r="42" spans="1:109" s="3" customFormat="1" ht="27.75" customHeight="1" x14ac:dyDescent="0.2">
      <c r="A42" s="90" t="s">
        <v>91</v>
      </c>
      <c r="B42" s="18"/>
      <c r="C42" s="7"/>
      <c r="D42" s="7"/>
      <c r="E42" s="19"/>
      <c r="F42" s="18"/>
      <c r="G42" s="7"/>
      <c r="H42" s="7"/>
      <c r="I42" s="19"/>
      <c r="J42" s="18"/>
      <c r="K42" s="7"/>
      <c r="L42" s="7"/>
      <c r="M42" s="19"/>
      <c r="N42" s="18"/>
      <c r="O42" s="7"/>
      <c r="P42" s="7"/>
      <c r="Q42" s="19"/>
      <c r="R42" s="18"/>
      <c r="S42" s="7"/>
      <c r="T42" s="7">
        <v>-11864</v>
      </c>
      <c r="U42" s="19"/>
      <c r="V42" s="18"/>
      <c r="W42" s="7"/>
      <c r="X42" s="7">
        <v>-2350</v>
      </c>
      <c r="Y42" s="19"/>
      <c r="Z42" s="18"/>
      <c r="AA42" s="7"/>
      <c r="AB42" s="7"/>
      <c r="AC42" s="19"/>
      <c r="AD42" s="97"/>
      <c r="AE42" s="11">
        <f t="shared" si="25"/>
        <v>0</v>
      </c>
      <c r="AF42" s="11">
        <f t="shared" si="26"/>
        <v>-14214</v>
      </c>
      <c r="AG42" s="98"/>
      <c r="AH42" s="18"/>
      <c r="AI42" s="7"/>
      <c r="AJ42" s="7"/>
      <c r="AK42" s="19"/>
      <c r="AL42" s="18"/>
      <c r="AM42" s="7"/>
      <c r="AN42" s="7"/>
      <c r="AO42" s="19"/>
      <c r="AP42" s="97"/>
      <c r="AQ42" s="11">
        <f t="shared" si="27"/>
        <v>0</v>
      </c>
      <c r="AR42" s="11">
        <f t="shared" si="28"/>
        <v>0</v>
      </c>
      <c r="AS42" s="98"/>
      <c r="AT42" s="76"/>
      <c r="AU42" s="12">
        <f t="shared" si="19"/>
        <v>0</v>
      </c>
      <c r="AV42" s="12">
        <f t="shared" si="20"/>
        <v>-14214</v>
      </c>
      <c r="AW42" s="82"/>
      <c r="AX42" s="18"/>
      <c r="AY42" s="7"/>
      <c r="AZ42" s="7"/>
      <c r="BA42" s="19"/>
      <c r="BB42" s="18"/>
      <c r="BC42" s="7"/>
      <c r="BD42" s="7"/>
      <c r="BE42" s="7"/>
      <c r="BF42" s="18"/>
      <c r="BG42" s="7"/>
      <c r="BH42" s="7">
        <v>64</v>
      </c>
      <c r="BI42" s="19"/>
      <c r="BJ42" s="18"/>
      <c r="BK42" s="7"/>
      <c r="BL42" s="7"/>
      <c r="BM42" s="7"/>
      <c r="BN42" s="18"/>
      <c r="BO42" s="7"/>
      <c r="BP42" s="7"/>
      <c r="BQ42" s="19"/>
      <c r="BR42" s="18"/>
      <c r="BS42" s="7"/>
      <c r="BT42" s="7"/>
      <c r="BU42" s="7"/>
      <c r="BV42" s="18"/>
      <c r="BW42" s="7">
        <f t="shared" si="32"/>
        <v>0</v>
      </c>
      <c r="BX42" s="7">
        <f t="shared" si="30"/>
        <v>0</v>
      </c>
      <c r="BY42" s="19"/>
      <c r="BZ42" s="18"/>
      <c r="CA42" s="7"/>
      <c r="CB42" s="7"/>
      <c r="CC42" s="19"/>
      <c r="CD42" s="18"/>
      <c r="CE42" s="7"/>
      <c r="CF42" s="7">
        <v>-14278</v>
      </c>
      <c r="CG42" s="19"/>
      <c r="CH42" s="18"/>
      <c r="CI42" s="7"/>
      <c r="CJ42" s="7"/>
      <c r="CK42" s="7"/>
      <c r="CL42" s="18"/>
      <c r="CM42" s="7"/>
      <c r="CN42" s="7"/>
      <c r="CO42" s="19"/>
      <c r="CP42" s="18"/>
      <c r="CQ42" s="7">
        <f t="shared" si="29"/>
        <v>0</v>
      </c>
      <c r="CR42" s="7">
        <f t="shared" si="15"/>
        <v>0</v>
      </c>
      <c r="CS42" s="7"/>
      <c r="CT42" s="18"/>
      <c r="CU42" s="7"/>
      <c r="CV42" s="7"/>
      <c r="CW42" s="19"/>
      <c r="CX42" s="76"/>
      <c r="CY42" s="12">
        <f t="shared" si="33"/>
        <v>0</v>
      </c>
      <c r="CZ42" s="12">
        <f t="shared" si="31"/>
        <v>-14214</v>
      </c>
      <c r="DA42" s="82"/>
      <c r="DB42" s="27"/>
      <c r="DC42" s="9"/>
      <c r="DD42" s="9"/>
      <c r="DE42" s="28"/>
    </row>
    <row r="43" spans="1:109" s="3" customFormat="1" ht="27.75" customHeight="1" x14ac:dyDescent="0.2">
      <c r="A43" s="90" t="s">
        <v>94</v>
      </c>
      <c r="B43" s="18"/>
      <c r="C43" s="7"/>
      <c r="D43" s="7"/>
      <c r="E43" s="19"/>
      <c r="F43" s="18"/>
      <c r="G43" s="7"/>
      <c r="H43" s="7"/>
      <c r="I43" s="19"/>
      <c r="J43" s="18"/>
      <c r="K43" s="7"/>
      <c r="L43" s="7"/>
      <c r="M43" s="19"/>
      <c r="N43" s="18"/>
      <c r="O43" s="7"/>
      <c r="P43" s="7"/>
      <c r="Q43" s="19"/>
      <c r="R43" s="18"/>
      <c r="S43" s="7"/>
      <c r="T43" s="7"/>
      <c r="U43" s="19"/>
      <c r="V43" s="18"/>
      <c r="W43" s="7"/>
      <c r="X43" s="7"/>
      <c r="Y43" s="19"/>
      <c r="Z43" s="18"/>
      <c r="AA43" s="7"/>
      <c r="AB43" s="7"/>
      <c r="AC43" s="19"/>
      <c r="AD43" s="97"/>
      <c r="AE43" s="11">
        <f t="shared" si="25"/>
        <v>0</v>
      </c>
      <c r="AF43" s="11">
        <f t="shared" si="26"/>
        <v>0</v>
      </c>
      <c r="AG43" s="98"/>
      <c r="AH43" s="18"/>
      <c r="AI43" s="7"/>
      <c r="AJ43" s="7"/>
      <c r="AK43" s="19"/>
      <c r="AL43" s="18"/>
      <c r="AM43" s="7"/>
      <c r="AN43" s="7"/>
      <c r="AO43" s="19"/>
      <c r="AP43" s="97"/>
      <c r="AQ43" s="11">
        <f t="shared" si="27"/>
        <v>0</v>
      </c>
      <c r="AR43" s="11">
        <f t="shared" si="28"/>
        <v>0</v>
      </c>
      <c r="AS43" s="98"/>
      <c r="AT43" s="76"/>
      <c r="AU43" s="12">
        <f t="shared" si="19"/>
        <v>0</v>
      </c>
      <c r="AV43" s="12">
        <f t="shared" si="20"/>
        <v>0</v>
      </c>
      <c r="AW43" s="82"/>
      <c r="AX43" s="18"/>
      <c r="AY43" s="7"/>
      <c r="AZ43" s="7">
        <v>3685</v>
      </c>
      <c r="BA43" s="19"/>
      <c r="BB43" s="18"/>
      <c r="BC43" s="7"/>
      <c r="BD43" s="7">
        <v>1158</v>
      </c>
      <c r="BE43" s="7"/>
      <c r="BF43" s="18"/>
      <c r="BG43" s="7"/>
      <c r="BH43" s="7">
        <v>9228</v>
      </c>
      <c r="BI43" s="19"/>
      <c r="BJ43" s="18"/>
      <c r="BK43" s="7"/>
      <c r="BL43" s="7">
        <v>-2344</v>
      </c>
      <c r="BM43" s="7"/>
      <c r="BN43" s="18"/>
      <c r="BO43" s="7"/>
      <c r="BP43" s="7">
        <v>1300</v>
      </c>
      <c r="BQ43" s="19"/>
      <c r="BR43" s="18"/>
      <c r="BS43" s="7"/>
      <c r="BT43" s="7">
        <v>-1301</v>
      </c>
      <c r="BU43" s="7"/>
      <c r="BV43" s="18"/>
      <c r="BW43" s="7">
        <f t="shared" si="32"/>
        <v>0</v>
      </c>
      <c r="BX43" s="7">
        <f t="shared" si="30"/>
        <v>-1</v>
      </c>
      <c r="BY43" s="19"/>
      <c r="BZ43" s="18"/>
      <c r="CA43" s="7"/>
      <c r="CB43" s="7">
        <v>678</v>
      </c>
      <c r="CC43" s="19"/>
      <c r="CD43" s="18"/>
      <c r="CE43" s="7"/>
      <c r="CF43" s="7">
        <v>-12404</v>
      </c>
      <c r="CG43" s="19"/>
      <c r="CH43" s="18"/>
      <c r="CI43" s="7"/>
      <c r="CJ43" s="7"/>
      <c r="CK43" s="7"/>
      <c r="CL43" s="18"/>
      <c r="CM43" s="7"/>
      <c r="CN43" s="7"/>
      <c r="CO43" s="19"/>
      <c r="CP43" s="18"/>
      <c r="CQ43" s="7">
        <f t="shared" si="29"/>
        <v>0</v>
      </c>
      <c r="CR43" s="7">
        <f t="shared" si="15"/>
        <v>0</v>
      </c>
      <c r="CS43" s="7"/>
      <c r="CT43" s="18"/>
      <c r="CU43" s="7"/>
      <c r="CV43" s="7"/>
      <c r="CW43" s="19"/>
      <c r="CX43" s="76"/>
      <c r="CY43" s="12">
        <f t="shared" si="33"/>
        <v>0</v>
      </c>
      <c r="CZ43" s="12">
        <f t="shared" si="31"/>
        <v>0</v>
      </c>
      <c r="DA43" s="82"/>
      <c r="DB43" s="27"/>
      <c r="DC43" s="9"/>
      <c r="DD43" s="9"/>
      <c r="DE43" s="28"/>
    </row>
    <row r="44" spans="1:109" s="3" customFormat="1" ht="27.75" customHeight="1" x14ac:dyDescent="0.2">
      <c r="A44" s="90" t="s">
        <v>94</v>
      </c>
      <c r="B44" s="18"/>
      <c r="C44" s="7"/>
      <c r="D44" s="7">
        <v>-17233</v>
      </c>
      <c r="E44" s="19"/>
      <c r="F44" s="18"/>
      <c r="G44" s="7"/>
      <c r="H44" s="7">
        <v>16201</v>
      </c>
      <c r="I44" s="19"/>
      <c r="J44" s="18"/>
      <c r="K44" s="7"/>
      <c r="L44" s="7">
        <v>14642</v>
      </c>
      <c r="M44" s="19"/>
      <c r="N44" s="18"/>
      <c r="O44" s="7"/>
      <c r="P44" s="7"/>
      <c r="Q44" s="19"/>
      <c r="R44" s="18"/>
      <c r="S44" s="7"/>
      <c r="T44" s="7">
        <v>39872</v>
      </c>
      <c r="U44" s="19"/>
      <c r="V44" s="18"/>
      <c r="W44" s="7"/>
      <c r="X44" s="7">
        <v>-52484</v>
      </c>
      <c r="Y44" s="19"/>
      <c r="Z44" s="18"/>
      <c r="AA44" s="7"/>
      <c r="AB44" s="7"/>
      <c r="AC44" s="19"/>
      <c r="AD44" s="97"/>
      <c r="AE44" s="11">
        <f t="shared" si="25"/>
        <v>0</v>
      </c>
      <c r="AF44" s="11">
        <f t="shared" si="26"/>
        <v>998</v>
      </c>
      <c r="AG44" s="98"/>
      <c r="AH44" s="18"/>
      <c r="AI44" s="7"/>
      <c r="AJ44" s="7"/>
      <c r="AK44" s="19"/>
      <c r="AL44" s="18"/>
      <c r="AM44" s="7"/>
      <c r="AN44" s="7"/>
      <c r="AO44" s="19"/>
      <c r="AP44" s="97"/>
      <c r="AQ44" s="11">
        <f t="shared" si="27"/>
        <v>0</v>
      </c>
      <c r="AR44" s="11">
        <f t="shared" si="28"/>
        <v>0</v>
      </c>
      <c r="AS44" s="98"/>
      <c r="AT44" s="76"/>
      <c r="AU44" s="12">
        <f t="shared" si="19"/>
        <v>0</v>
      </c>
      <c r="AV44" s="12">
        <f t="shared" si="20"/>
        <v>998</v>
      </c>
      <c r="AW44" s="82"/>
      <c r="AX44" s="18"/>
      <c r="AY44" s="7"/>
      <c r="AZ44" s="7">
        <v>-400</v>
      </c>
      <c r="BA44" s="19"/>
      <c r="BB44" s="18"/>
      <c r="BC44" s="7"/>
      <c r="BD44" s="7">
        <v>350</v>
      </c>
      <c r="BE44" s="7"/>
      <c r="BF44" s="18"/>
      <c r="BG44" s="7"/>
      <c r="BH44" s="7"/>
      <c r="BI44" s="19"/>
      <c r="BJ44" s="18"/>
      <c r="BK44" s="7"/>
      <c r="BL44" s="7">
        <v>-89</v>
      </c>
      <c r="BM44" s="7"/>
      <c r="BN44" s="18"/>
      <c r="BO44" s="7"/>
      <c r="BP44" s="7">
        <v>1137</v>
      </c>
      <c r="BQ44" s="19"/>
      <c r="BR44" s="18"/>
      <c r="BS44" s="7"/>
      <c r="BT44" s="7"/>
      <c r="BU44" s="7"/>
      <c r="BV44" s="18"/>
      <c r="BW44" s="7">
        <f t="shared" si="32"/>
        <v>0</v>
      </c>
      <c r="BX44" s="7">
        <f t="shared" si="30"/>
        <v>1137</v>
      </c>
      <c r="BY44" s="19"/>
      <c r="BZ44" s="18"/>
      <c r="CA44" s="7"/>
      <c r="CB44" s="7"/>
      <c r="CC44" s="19"/>
      <c r="CD44" s="18"/>
      <c r="CE44" s="7"/>
      <c r="CF44" s="7"/>
      <c r="CG44" s="19"/>
      <c r="CH44" s="18"/>
      <c r="CI44" s="7"/>
      <c r="CJ44" s="7"/>
      <c r="CK44" s="7"/>
      <c r="CL44" s="18"/>
      <c r="CM44" s="7"/>
      <c r="CN44" s="7"/>
      <c r="CO44" s="19"/>
      <c r="CP44" s="18"/>
      <c r="CQ44" s="7">
        <f t="shared" si="29"/>
        <v>0</v>
      </c>
      <c r="CR44" s="7">
        <f t="shared" si="15"/>
        <v>0</v>
      </c>
      <c r="CS44" s="7"/>
      <c r="CT44" s="18"/>
      <c r="CU44" s="7"/>
      <c r="CV44" s="7"/>
      <c r="CW44" s="19"/>
      <c r="CX44" s="76"/>
      <c r="CY44" s="12">
        <f t="shared" si="33"/>
        <v>0</v>
      </c>
      <c r="CZ44" s="12">
        <f t="shared" si="31"/>
        <v>998</v>
      </c>
      <c r="DA44" s="82"/>
      <c r="DB44" s="27"/>
      <c r="DC44" s="9"/>
      <c r="DD44" s="9"/>
      <c r="DE44" s="28"/>
    </row>
    <row r="45" spans="1:109" s="3" customFormat="1" ht="27.75" customHeight="1" x14ac:dyDescent="0.2">
      <c r="A45" s="90" t="s">
        <v>94</v>
      </c>
      <c r="B45" s="18"/>
      <c r="C45" s="7"/>
      <c r="D45" s="7"/>
      <c r="E45" s="19"/>
      <c r="F45" s="18"/>
      <c r="G45" s="7"/>
      <c r="H45" s="7"/>
      <c r="I45" s="19"/>
      <c r="J45" s="18"/>
      <c r="K45" s="7"/>
      <c r="L45" s="7"/>
      <c r="M45" s="19"/>
      <c r="N45" s="18"/>
      <c r="O45" s="7"/>
      <c r="P45" s="7"/>
      <c r="Q45" s="19"/>
      <c r="R45" s="18"/>
      <c r="S45" s="7"/>
      <c r="T45" s="7"/>
      <c r="U45" s="19"/>
      <c r="V45" s="18"/>
      <c r="W45" s="7"/>
      <c r="X45" s="7"/>
      <c r="Y45" s="19"/>
      <c r="Z45" s="18"/>
      <c r="AA45" s="7"/>
      <c r="AB45" s="7"/>
      <c r="AC45" s="19"/>
      <c r="AD45" s="97"/>
      <c r="AE45" s="11">
        <f t="shared" si="25"/>
        <v>0</v>
      </c>
      <c r="AF45" s="11">
        <f t="shared" si="26"/>
        <v>0</v>
      </c>
      <c r="AG45" s="98"/>
      <c r="AH45" s="18"/>
      <c r="AI45" s="7"/>
      <c r="AJ45" s="7"/>
      <c r="AK45" s="19"/>
      <c r="AL45" s="18"/>
      <c r="AM45" s="7"/>
      <c r="AN45" s="7"/>
      <c r="AO45" s="19"/>
      <c r="AP45" s="97"/>
      <c r="AQ45" s="11">
        <f t="shared" si="27"/>
        <v>0</v>
      </c>
      <c r="AR45" s="11">
        <f t="shared" si="28"/>
        <v>0</v>
      </c>
      <c r="AS45" s="98"/>
      <c r="AT45" s="76"/>
      <c r="AU45" s="12">
        <f t="shared" si="19"/>
        <v>0</v>
      </c>
      <c r="AV45" s="12">
        <f t="shared" si="20"/>
        <v>0</v>
      </c>
      <c r="AW45" s="82"/>
      <c r="AX45" s="18"/>
      <c r="AY45" s="7"/>
      <c r="AZ45" s="7"/>
      <c r="BA45" s="19"/>
      <c r="BB45" s="18"/>
      <c r="BC45" s="7"/>
      <c r="BD45" s="7"/>
      <c r="BE45" s="7"/>
      <c r="BF45" s="18"/>
      <c r="BG45" s="7"/>
      <c r="BH45" s="7">
        <v>-3852</v>
      </c>
      <c r="BI45" s="19"/>
      <c r="BJ45" s="18"/>
      <c r="BK45" s="7"/>
      <c r="BL45" s="7"/>
      <c r="BM45" s="7"/>
      <c r="BN45" s="18"/>
      <c r="BO45" s="7"/>
      <c r="BP45" s="7"/>
      <c r="BQ45" s="19"/>
      <c r="BR45" s="18"/>
      <c r="BS45" s="7"/>
      <c r="BT45" s="7">
        <v>-2258</v>
      </c>
      <c r="BU45" s="7"/>
      <c r="BV45" s="18"/>
      <c r="BW45" s="7">
        <f t="shared" si="32"/>
        <v>0</v>
      </c>
      <c r="BX45" s="7">
        <f t="shared" si="30"/>
        <v>-2258</v>
      </c>
      <c r="BY45" s="19"/>
      <c r="BZ45" s="18"/>
      <c r="CA45" s="7"/>
      <c r="CB45" s="7"/>
      <c r="CC45" s="19"/>
      <c r="CD45" s="18"/>
      <c r="CE45" s="7"/>
      <c r="CF45" s="7">
        <v>6110</v>
      </c>
      <c r="CG45" s="19"/>
      <c r="CH45" s="18"/>
      <c r="CI45" s="7"/>
      <c r="CJ45" s="7"/>
      <c r="CK45" s="7"/>
      <c r="CL45" s="18"/>
      <c r="CM45" s="7"/>
      <c r="CN45" s="7"/>
      <c r="CO45" s="19"/>
      <c r="CP45" s="18"/>
      <c r="CQ45" s="7">
        <f t="shared" si="29"/>
        <v>0</v>
      </c>
      <c r="CR45" s="7">
        <f t="shared" si="15"/>
        <v>0</v>
      </c>
      <c r="CS45" s="7"/>
      <c r="CT45" s="18"/>
      <c r="CU45" s="7"/>
      <c r="CV45" s="7"/>
      <c r="CW45" s="19"/>
      <c r="CX45" s="76"/>
      <c r="CY45" s="12">
        <f t="shared" si="33"/>
        <v>0</v>
      </c>
      <c r="CZ45" s="12">
        <f t="shared" si="31"/>
        <v>0</v>
      </c>
      <c r="DA45" s="82"/>
      <c r="DB45" s="27"/>
      <c r="DC45" s="9"/>
      <c r="DD45" s="9"/>
      <c r="DE45" s="28"/>
    </row>
    <row r="46" spans="1:109" s="3" customFormat="1" ht="27.75" customHeight="1" x14ac:dyDescent="0.2">
      <c r="A46" s="90" t="s">
        <v>94</v>
      </c>
      <c r="B46" s="18"/>
      <c r="C46" s="7"/>
      <c r="D46" s="7"/>
      <c r="E46" s="19"/>
      <c r="F46" s="18"/>
      <c r="G46" s="7"/>
      <c r="H46" s="7"/>
      <c r="I46" s="19"/>
      <c r="J46" s="18"/>
      <c r="K46" s="7"/>
      <c r="L46" s="7"/>
      <c r="M46" s="19"/>
      <c r="N46" s="18"/>
      <c r="O46" s="7"/>
      <c r="P46" s="7"/>
      <c r="Q46" s="19"/>
      <c r="R46" s="18"/>
      <c r="S46" s="7"/>
      <c r="T46" s="7"/>
      <c r="U46" s="19"/>
      <c r="V46" s="18"/>
      <c r="W46" s="7"/>
      <c r="X46" s="7"/>
      <c r="Y46" s="19"/>
      <c r="Z46" s="18"/>
      <c r="AA46" s="7"/>
      <c r="AB46" s="7"/>
      <c r="AC46" s="19"/>
      <c r="AD46" s="97"/>
      <c r="AE46" s="11">
        <f t="shared" si="25"/>
        <v>0</v>
      </c>
      <c r="AF46" s="11">
        <f t="shared" si="26"/>
        <v>0</v>
      </c>
      <c r="AG46" s="98"/>
      <c r="AH46" s="18"/>
      <c r="AI46" s="7"/>
      <c r="AJ46" s="7"/>
      <c r="AK46" s="19"/>
      <c r="AL46" s="18"/>
      <c r="AM46" s="7"/>
      <c r="AN46" s="7"/>
      <c r="AO46" s="19"/>
      <c r="AP46" s="97"/>
      <c r="AQ46" s="11">
        <f t="shared" si="27"/>
        <v>0</v>
      </c>
      <c r="AR46" s="11">
        <f t="shared" si="28"/>
        <v>0</v>
      </c>
      <c r="AS46" s="98"/>
      <c r="AT46" s="76"/>
      <c r="AU46" s="12">
        <f t="shared" si="19"/>
        <v>0</v>
      </c>
      <c r="AV46" s="12">
        <f t="shared" si="20"/>
        <v>0</v>
      </c>
      <c r="AW46" s="82"/>
      <c r="AX46" s="18"/>
      <c r="AY46" s="7"/>
      <c r="AZ46" s="7"/>
      <c r="BA46" s="19"/>
      <c r="BB46" s="18"/>
      <c r="BC46" s="7"/>
      <c r="BD46" s="7"/>
      <c r="BE46" s="7"/>
      <c r="BF46" s="18"/>
      <c r="BG46" s="7"/>
      <c r="BH46" s="7">
        <v>-4050</v>
      </c>
      <c r="BI46" s="19"/>
      <c r="BJ46" s="18"/>
      <c r="BK46" s="7"/>
      <c r="BL46" s="7"/>
      <c r="BM46" s="7"/>
      <c r="BN46" s="18"/>
      <c r="BO46" s="7"/>
      <c r="BP46" s="7"/>
      <c r="BQ46" s="19"/>
      <c r="BR46" s="18"/>
      <c r="BS46" s="7"/>
      <c r="BT46" s="7">
        <v>-50</v>
      </c>
      <c r="BU46" s="7"/>
      <c r="BV46" s="18"/>
      <c r="BW46" s="7">
        <f t="shared" si="32"/>
        <v>0</v>
      </c>
      <c r="BX46" s="7">
        <f t="shared" si="30"/>
        <v>-50</v>
      </c>
      <c r="BY46" s="19"/>
      <c r="BZ46" s="18"/>
      <c r="CA46" s="7"/>
      <c r="CB46" s="7">
        <v>4100</v>
      </c>
      <c r="CC46" s="19"/>
      <c r="CD46" s="18"/>
      <c r="CE46" s="7"/>
      <c r="CF46" s="7">
        <v>0</v>
      </c>
      <c r="CG46" s="19"/>
      <c r="CH46" s="18"/>
      <c r="CI46" s="7"/>
      <c r="CJ46" s="7"/>
      <c r="CK46" s="7"/>
      <c r="CL46" s="18"/>
      <c r="CM46" s="7"/>
      <c r="CN46" s="7"/>
      <c r="CO46" s="19"/>
      <c r="CP46" s="18"/>
      <c r="CQ46" s="7">
        <f t="shared" si="29"/>
        <v>0</v>
      </c>
      <c r="CR46" s="7">
        <f t="shared" si="15"/>
        <v>0</v>
      </c>
      <c r="CS46" s="7"/>
      <c r="CT46" s="18"/>
      <c r="CU46" s="7"/>
      <c r="CV46" s="7"/>
      <c r="CW46" s="19"/>
      <c r="CX46" s="76"/>
      <c r="CY46" s="12">
        <f t="shared" si="33"/>
        <v>0</v>
      </c>
      <c r="CZ46" s="12">
        <f t="shared" si="31"/>
        <v>0</v>
      </c>
      <c r="DA46" s="82"/>
      <c r="DB46" s="27"/>
      <c r="DC46" s="9"/>
      <c r="DD46" s="9"/>
      <c r="DE46" s="28"/>
    </row>
    <row r="47" spans="1:109" s="3" customFormat="1" ht="27.75" customHeight="1" x14ac:dyDescent="0.2">
      <c r="A47" s="90" t="s">
        <v>92</v>
      </c>
      <c r="B47" s="18"/>
      <c r="C47" s="7"/>
      <c r="D47" s="7"/>
      <c r="E47" s="19"/>
      <c r="F47" s="18"/>
      <c r="G47" s="7"/>
      <c r="H47" s="7"/>
      <c r="I47" s="19"/>
      <c r="J47" s="18"/>
      <c r="K47" s="7"/>
      <c r="L47" s="7">
        <v>-3614</v>
      </c>
      <c r="M47" s="19"/>
      <c r="N47" s="18"/>
      <c r="O47" s="7"/>
      <c r="P47" s="7"/>
      <c r="Q47" s="19"/>
      <c r="R47" s="18"/>
      <c r="S47" s="7"/>
      <c r="T47" s="7"/>
      <c r="U47" s="19"/>
      <c r="V47" s="18"/>
      <c r="W47" s="7"/>
      <c r="X47" s="7"/>
      <c r="Y47" s="19"/>
      <c r="Z47" s="18"/>
      <c r="AA47" s="7"/>
      <c r="AB47" s="7"/>
      <c r="AC47" s="19"/>
      <c r="AD47" s="97"/>
      <c r="AE47" s="11">
        <f t="shared" si="25"/>
        <v>0</v>
      </c>
      <c r="AF47" s="11">
        <f t="shared" si="26"/>
        <v>-3614</v>
      </c>
      <c r="AG47" s="98"/>
      <c r="AH47" s="18"/>
      <c r="AI47" s="7"/>
      <c r="AJ47" s="7"/>
      <c r="AK47" s="19"/>
      <c r="AL47" s="18"/>
      <c r="AM47" s="7"/>
      <c r="AN47" s="7"/>
      <c r="AO47" s="19"/>
      <c r="AP47" s="97"/>
      <c r="AQ47" s="11">
        <f t="shared" si="27"/>
        <v>0</v>
      </c>
      <c r="AR47" s="11">
        <f t="shared" si="28"/>
        <v>0</v>
      </c>
      <c r="AS47" s="98"/>
      <c r="AT47" s="76"/>
      <c r="AU47" s="12">
        <f t="shared" si="19"/>
        <v>0</v>
      </c>
      <c r="AV47" s="12">
        <f t="shared" si="20"/>
        <v>-3614</v>
      </c>
      <c r="AW47" s="82"/>
      <c r="AX47" s="18"/>
      <c r="AY47" s="7"/>
      <c r="AZ47" s="7"/>
      <c r="BA47" s="19"/>
      <c r="BB47" s="18"/>
      <c r="BC47" s="7"/>
      <c r="BD47" s="7"/>
      <c r="BE47" s="7"/>
      <c r="BF47" s="18"/>
      <c r="BG47" s="7"/>
      <c r="BH47" s="7">
        <v>-3614</v>
      </c>
      <c r="BI47" s="19"/>
      <c r="BJ47" s="18"/>
      <c r="BK47" s="7"/>
      <c r="BL47" s="7"/>
      <c r="BM47" s="7"/>
      <c r="BN47" s="18"/>
      <c r="BO47" s="7"/>
      <c r="BP47" s="7"/>
      <c r="BQ47" s="19"/>
      <c r="BR47" s="18"/>
      <c r="BS47" s="7"/>
      <c r="BT47" s="7"/>
      <c r="BU47" s="7"/>
      <c r="BV47" s="18"/>
      <c r="BW47" s="7">
        <f t="shared" si="32"/>
        <v>0</v>
      </c>
      <c r="BX47" s="7">
        <f t="shared" si="30"/>
        <v>0</v>
      </c>
      <c r="BY47" s="19"/>
      <c r="BZ47" s="18"/>
      <c r="CA47" s="7"/>
      <c r="CB47" s="7"/>
      <c r="CC47" s="19"/>
      <c r="CD47" s="18"/>
      <c r="CE47" s="7"/>
      <c r="CF47" s="7"/>
      <c r="CG47" s="19"/>
      <c r="CH47" s="18"/>
      <c r="CI47" s="7"/>
      <c r="CJ47" s="7"/>
      <c r="CK47" s="7"/>
      <c r="CL47" s="18"/>
      <c r="CM47" s="7"/>
      <c r="CN47" s="7"/>
      <c r="CO47" s="19"/>
      <c r="CP47" s="18"/>
      <c r="CQ47" s="7">
        <f t="shared" si="29"/>
        <v>0</v>
      </c>
      <c r="CR47" s="7">
        <f t="shared" si="15"/>
        <v>0</v>
      </c>
      <c r="CS47" s="7"/>
      <c r="CT47" s="18"/>
      <c r="CU47" s="7"/>
      <c r="CV47" s="7"/>
      <c r="CW47" s="19"/>
      <c r="CX47" s="76"/>
      <c r="CY47" s="12">
        <f t="shared" si="33"/>
        <v>0</v>
      </c>
      <c r="CZ47" s="12">
        <f t="shared" si="31"/>
        <v>-3614</v>
      </c>
      <c r="DA47" s="82"/>
      <c r="DB47" s="27"/>
      <c r="DC47" s="9"/>
      <c r="DD47" s="9"/>
      <c r="DE47" s="28"/>
    </row>
    <row r="48" spans="1:109" s="3" customFormat="1" ht="25.5" x14ac:dyDescent="0.2">
      <c r="A48" s="90" t="s">
        <v>93</v>
      </c>
      <c r="B48" s="18"/>
      <c r="C48" s="7"/>
      <c r="D48" s="7"/>
      <c r="E48" s="19"/>
      <c r="F48" s="18"/>
      <c r="G48" s="7"/>
      <c r="H48" s="7"/>
      <c r="I48" s="19"/>
      <c r="J48" s="18"/>
      <c r="K48" s="7"/>
      <c r="L48" s="7"/>
      <c r="M48" s="19"/>
      <c r="N48" s="18"/>
      <c r="O48" s="7"/>
      <c r="P48" s="7"/>
      <c r="Q48" s="19"/>
      <c r="R48" s="18"/>
      <c r="S48" s="7"/>
      <c r="T48" s="7"/>
      <c r="U48" s="19"/>
      <c r="V48" s="18"/>
      <c r="W48" s="7"/>
      <c r="X48" s="7"/>
      <c r="Y48" s="19"/>
      <c r="Z48" s="18"/>
      <c r="AA48" s="7"/>
      <c r="AB48" s="7"/>
      <c r="AC48" s="19"/>
      <c r="AD48" s="97"/>
      <c r="AE48" s="11">
        <f t="shared" si="25"/>
        <v>0</v>
      </c>
      <c r="AF48" s="11">
        <f t="shared" si="26"/>
        <v>0</v>
      </c>
      <c r="AG48" s="98"/>
      <c r="AH48" s="18"/>
      <c r="AI48" s="7"/>
      <c r="AJ48" s="7"/>
      <c r="AK48" s="19"/>
      <c r="AL48" s="18"/>
      <c r="AM48" s="7"/>
      <c r="AN48" s="7"/>
      <c r="AO48" s="19"/>
      <c r="AP48" s="97"/>
      <c r="AQ48" s="11">
        <f t="shared" si="27"/>
        <v>0</v>
      </c>
      <c r="AR48" s="11">
        <f t="shared" si="28"/>
        <v>0</v>
      </c>
      <c r="AS48" s="98"/>
      <c r="AT48" s="76"/>
      <c r="AU48" s="12">
        <f t="shared" si="19"/>
        <v>0</v>
      </c>
      <c r="AV48" s="12">
        <f t="shared" si="20"/>
        <v>0</v>
      </c>
      <c r="AW48" s="82"/>
      <c r="AX48" s="18"/>
      <c r="AY48" s="7"/>
      <c r="AZ48" s="7"/>
      <c r="BA48" s="19"/>
      <c r="BB48" s="18"/>
      <c r="BC48" s="7"/>
      <c r="BD48" s="7"/>
      <c r="BE48" s="7"/>
      <c r="BF48" s="18"/>
      <c r="BG48" s="7"/>
      <c r="BH48" s="7"/>
      <c r="BI48" s="19"/>
      <c r="BJ48" s="18"/>
      <c r="BK48" s="7"/>
      <c r="BL48" s="7"/>
      <c r="BM48" s="7"/>
      <c r="BN48" s="18"/>
      <c r="BO48" s="7"/>
      <c r="BP48" s="7"/>
      <c r="BQ48" s="19"/>
      <c r="BR48" s="18"/>
      <c r="BS48" s="7"/>
      <c r="BT48" s="7">
        <v>-163</v>
      </c>
      <c r="BU48" s="7"/>
      <c r="BV48" s="18"/>
      <c r="BW48" s="7">
        <f t="shared" si="32"/>
        <v>0</v>
      </c>
      <c r="BX48" s="7">
        <f t="shared" si="30"/>
        <v>-163</v>
      </c>
      <c r="BY48" s="19"/>
      <c r="BZ48" s="18"/>
      <c r="CA48" s="7"/>
      <c r="CB48" s="7">
        <v>-743</v>
      </c>
      <c r="CC48" s="19"/>
      <c r="CD48" s="18"/>
      <c r="CE48" s="7"/>
      <c r="CF48" s="7">
        <f>743+163</f>
        <v>906</v>
      </c>
      <c r="CG48" s="19"/>
      <c r="CH48" s="18"/>
      <c r="CI48" s="7"/>
      <c r="CJ48" s="7"/>
      <c r="CK48" s="7"/>
      <c r="CL48" s="18"/>
      <c r="CM48" s="7"/>
      <c r="CN48" s="7"/>
      <c r="CO48" s="19"/>
      <c r="CP48" s="18"/>
      <c r="CQ48" s="7">
        <f t="shared" si="29"/>
        <v>0</v>
      </c>
      <c r="CR48" s="7">
        <f t="shared" si="15"/>
        <v>0</v>
      </c>
      <c r="CS48" s="7"/>
      <c r="CT48" s="18"/>
      <c r="CU48" s="7"/>
      <c r="CV48" s="7"/>
      <c r="CW48" s="19"/>
      <c r="CX48" s="76"/>
      <c r="CY48" s="12">
        <f t="shared" si="33"/>
        <v>0</v>
      </c>
      <c r="CZ48" s="12">
        <f t="shared" si="31"/>
        <v>0</v>
      </c>
      <c r="DA48" s="82"/>
      <c r="DB48" s="27"/>
      <c r="DC48" s="9"/>
      <c r="DD48" s="9"/>
      <c r="DE48" s="28"/>
    </row>
    <row r="49" spans="1:110" s="3" customFormat="1" hidden="1" x14ac:dyDescent="0.2">
      <c r="A49" s="90"/>
      <c r="B49" s="18"/>
      <c r="C49" s="7"/>
      <c r="D49" s="7"/>
      <c r="E49" s="19"/>
      <c r="F49" s="18"/>
      <c r="G49" s="7"/>
      <c r="H49" s="7"/>
      <c r="I49" s="19"/>
      <c r="J49" s="18"/>
      <c r="K49" s="7"/>
      <c r="L49" s="7"/>
      <c r="M49" s="19"/>
      <c r="N49" s="18"/>
      <c r="O49" s="7"/>
      <c r="P49" s="7"/>
      <c r="Q49" s="19"/>
      <c r="R49" s="18"/>
      <c r="S49" s="7"/>
      <c r="T49" s="7"/>
      <c r="U49" s="19"/>
      <c r="V49" s="18"/>
      <c r="W49" s="7"/>
      <c r="X49" s="7"/>
      <c r="Y49" s="19"/>
      <c r="Z49" s="18"/>
      <c r="AA49" s="7"/>
      <c r="AB49" s="7"/>
      <c r="AC49" s="19"/>
      <c r="AD49" s="59"/>
      <c r="AE49" s="60">
        <f t="shared" si="25"/>
        <v>0</v>
      </c>
      <c r="AF49" s="60">
        <f t="shared" si="26"/>
        <v>0</v>
      </c>
      <c r="AG49" s="66"/>
      <c r="AH49" s="18"/>
      <c r="AI49" s="7"/>
      <c r="AJ49" s="7"/>
      <c r="AK49" s="19"/>
      <c r="AL49" s="18"/>
      <c r="AM49" s="7"/>
      <c r="AN49" s="7"/>
      <c r="AO49" s="19"/>
      <c r="AP49" s="59"/>
      <c r="AQ49" s="60">
        <f t="shared" si="27"/>
        <v>0</v>
      </c>
      <c r="AR49" s="60">
        <f t="shared" si="28"/>
        <v>0</v>
      </c>
      <c r="AS49" s="66"/>
      <c r="AT49" s="76"/>
      <c r="AU49" s="12">
        <f t="shared" si="19"/>
        <v>0</v>
      </c>
      <c r="AV49" s="12">
        <f t="shared" si="20"/>
        <v>0</v>
      </c>
      <c r="AW49" s="82"/>
      <c r="AX49" s="18"/>
      <c r="AY49" s="7"/>
      <c r="AZ49" s="7"/>
      <c r="BA49" s="19"/>
      <c r="BB49" s="18"/>
      <c r="BC49" s="7"/>
      <c r="BD49" s="7"/>
      <c r="BE49" s="7"/>
      <c r="BF49" s="18"/>
      <c r="BG49" s="7"/>
      <c r="BH49" s="7"/>
      <c r="BI49" s="19"/>
      <c r="BJ49" s="18"/>
      <c r="BK49" s="7"/>
      <c r="BL49" s="7"/>
      <c r="BM49" s="7"/>
      <c r="BN49" s="18"/>
      <c r="BO49" s="7"/>
      <c r="BP49" s="7"/>
      <c r="BQ49" s="19"/>
      <c r="BR49" s="18"/>
      <c r="BS49" s="7"/>
      <c r="BT49" s="7"/>
      <c r="BU49" s="7"/>
      <c r="BV49" s="18"/>
      <c r="BW49" s="7">
        <f t="shared" si="32"/>
        <v>0</v>
      </c>
      <c r="BX49" s="7">
        <f t="shared" si="30"/>
        <v>0</v>
      </c>
      <c r="BY49" s="19"/>
      <c r="BZ49" s="18"/>
      <c r="CA49" s="7"/>
      <c r="CB49" s="7"/>
      <c r="CC49" s="19"/>
      <c r="CD49" s="18"/>
      <c r="CE49" s="7"/>
      <c r="CF49" s="7"/>
      <c r="CG49" s="19"/>
      <c r="CH49" s="18"/>
      <c r="CI49" s="7"/>
      <c r="CJ49" s="7"/>
      <c r="CK49" s="7"/>
      <c r="CL49" s="18"/>
      <c r="CM49" s="7"/>
      <c r="CN49" s="7"/>
      <c r="CO49" s="19"/>
      <c r="CP49" s="18"/>
      <c r="CQ49" s="7">
        <f t="shared" si="29"/>
        <v>0</v>
      </c>
      <c r="CR49" s="7">
        <f t="shared" si="15"/>
        <v>0</v>
      </c>
      <c r="CS49" s="7"/>
      <c r="CT49" s="18"/>
      <c r="CU49" s="7"/>
      <c r="CV49" s="7"/>
      <c r="CW49" s="19"/>
      <c r="CX49" s="76"/>
      <c r="CY49" s="12">
        <f t="shared" si="33"/>
        <v>0</v>
      </c>
      <c r="CZ49" s="12">
        <f t="shared" si="31"/>
        <v>0</v>
      </c>
      <c r="DA49" s="82"/>
      <c r="DB49" s="27"/>
      <c r="DC49" s="9"/>
      <c r="DD49" s="9"/>
      <c r="DE49" s="28"/>
    </row>
    <row r="50" spans="1:110" s="3" customFormat="1" hidden="1" x14ac:dyDescent="0.2">
      <c r="A50" s="90"/>
      <c r="B50" s="18"/>
      <c r="C50" s="7"/>
      <c r="D50" s="7"/>
      <c r="E50" s="19"/>
      <c r="F50" s="18"/>
      <c r="G50" s="7"/>
      <c r="H50" s="7"/>
      <c r="I50" s="19"/>
      <c r="J50" s="18"/>
      <c r="K50" s="7"/>
      <c r="L50" s="7"/>
      <c r="M50" s="19"/>
      <c r="N50" s="18"/>
      <c r="O50" s="7"/>
      <c r="P50" s="7"/>
      <c r="Q50" s="19"/>
      <c r="R50" s="18"/>
      <c r="S50" s="7"/>
      <c r="T50" s="7"/>
      <c r="U50" s="19"/>
      <c r="V50" s="18"/>
      <c r="W50" s="7"/>
      <c r="X50" s="7"/>
      <c r="Y50" s="19"/>
      <c r="Z50" s="18"/>
      <c r="AA50" s="7"/>
      <c r="AB50" s="7"/>
      <c r="AC50" s="19"/>
      <c r="AD50" s="59"/>
      <c r="AE50" s="60">
        <f t="shared" si="25"/>
        <v>0</v>
      </c>
      <c r="AF50" s="60">
        <f t="shared" si="26"/>
        <v>0</v>
      </c>
      <c r="AG50" s="66"/>
      <c r="AH50" s="18"/>
      <c r="AI50" s="7"/>
      <c r="AJ50" s="7"/>
      <c r="AK50" s="19"/>
      <c r="AL50" s="18"/>
      <c r="AM50" s="7"/>
      <c r="AN50" s="7"/>
      <c r="AO50" s="19"/>
      <c r="AP50" s="59"/>
      <c r="AQ50" s="60">
        <f t="shared" si="27"/>
        <v>0</v>
      </c>
      <c r="AR50" s="60">
        <f t="shared" si="28"/>
        <v>0</v>
      </c>
      <c r="AS50" s="66"/>
      <c r="AT50" s="76"/>
      <c r="AU50" s="12">
        <f t="shared" si="19"/>
        <v>0</v>
      </c>
      <c r="AV50" s="12">
        <f t="shared" si="20"/>
        <v>0</v>
      </c>
      <c r="AW50" s="82"/>
      <c r="AX50" s="18"/>
      <c r="AY50" s="7"/>
      <c r="AZ50" s="7"/>
      <c r="BA50" s="19"/>
      <c r="BB50" s="18"/>
      <c r="BC50" s="7"/>
      <c r="BD50" s="7"/>
      <c r="BE50" s="7"/>
      <c r="BF50" s="18"/>
      <c r="BG50" s="7"/>
      <c r="BH50" s="7"/>
      <c r="BI50" s="19"/>
      <c r="BJ50" s="18"/>
      <c r="BK50" s="7"/>
      <c r="BL50" s="7"/>
      <c r="BM50" s="7"/>
      <c r="BN50" s="18"/>
      <c r="BO50" s="7"/>
      <c r="BP50" s="7"/>
      <c r="BQ50" s="19"/>
      <c r="BR50" s="18"/>
      <c r="BS50" s="7"/>
      <c r="BT50" s="7"/>
      <c r="BU50" s="7"/>
      <c r="BV50" s="18"/>
      <c r="BW50" s="7">
        <f t="shared" si="32"/>
        <v>0</v>
      </c>
      <c r="BX50" s="7">
        <f t="shared" si="30"/>
        <v>0</v>
      </c>
      <c r="BY50" s="19"/>
      <c r="BZ50" s="18"/>
      <c r="CA50" s="7"/>
      <c r="CB50" s="7"/>
      <c r="CC50" s="19"/>
      <c r="CD50" s="18"/>
      <c r="CE50" s="7"/>
      <c r="CF50" s="7"/>
      <c r="CG50" s="19"/>
      <c r="CH50" s="18"/>
      <c r="CI50" s="7"/>
      <c r="CJ50" s="7"/>
      <c r="CK50" s="7"/>
      <c r="CL50" s="18"/>
      <c r="CM50" s="7"/>
      <c r="CN50" s="7"/>
      <c r="CO50" s="19"/>
      <c r="CP50" s="18"/>
      <c r="CQ50" s="7">
        <f t="shared" si="29"/>
        <v>0</v>
      </c>
      <c r="CR50" s="7">
        <f t="shared" si="15"/>
        <v>0</v>
      </c>
      <c r="CS50" s="7"/>
      <c r="CT50" s="18"/>
      <c r="CU50" s="7"/>
      <c r="CV50" s="7"/>
      <c r="CW50" s="19"/>
      <c r="CX50" s="76"/>
      <c r="CY50" s="12">
        <f t="shared" si="33"/>
        <v>0</v>
      </c>
      <c r="CZ50" s="12">
        <f t="shared" si="31"/>
        <v>0</v>
      </c>
      <c r="DA50" s="82"/>
      <c r="DB50" s="27"/>
      <c r="DC50" s="9"/>
      <c r="DD50" s="9"/>
      <c r="DE50" s="28"/>
    </row>
    <row r="51" spans="1:110" s="3" customFormat="1" hidden="1" x14ac:dyDescent="0.2">
      <c r="A51" s="90"/>
      <c r="B51" s="18"/>
      <c r="C51" s="7"/>
      <c r="D51" s="7"/>
      <c r="E51" s="19"/>
      <c r="F51" s="18"/>
      <c r="G51" s="7"/>
      <c r="H51" s="7"/>
      <c r="I51" s="19"/>
      <c r="J51" s="18"/>
      <c r="K51" s="7"/>
      <c r="L51" s="7"/>
      <c r="M51" s="19"/>
      <c r="N51" s="18"/>
      <c r="O51" s="7"/>
      <c r="P51" s="7"/>
      <c r="Q51" s="19"/>
      <c r="R51" s="18"/>
      <c r="S51" s="7"/>
      <c r="T51" s="7"/>
      <c r="U51" s="19"/>
      <c r="V51" s="18"/>
      <c r="W51" s="7"/>
      <c r="X51" s="7"/>
      <c r="Y51" s="19"/>
      <c r="Z51" s="18"/>
      <c r="AA51" s="7"/>
      <c r="AB51" s="7"/>
      <c r="AC51" s="19"/>
      <c r="AD51" s="59"/>
      <c r="AE51" s="60">
        <f t="shared" si="25"/>
        <v>0</v>
      </c>
      <c r="AF51" s="60">
        <f t="shared" si="26"/>
        <v>0</v>
      </c>
      <c r="AG51" s="66"/>
      <c r="AH51" s="18"/>
      <c r="AI51" s="7"/>
      <c r="AJ51" s="7"/>
      <c r="AK51" s="19"/>
      <c r="AL51" s="18"/>
      <c r="AM51" s="7"/>
      <c r="AN51" s="7"/>
      <c r="AO51" s="19"/>
      <c r="AP51" s="59"/>
      <c r="AQ51" s="60">
        <f t="shared" si="27"/>
        <v>0</v>
      </c>
      <c r="AR51" s="60">
        <f t="shared" si="28"/>
        <v>0</v>
      </c>
      <c r="AS51" s="66"/>
      <c r="AT51" s="76"/>
      <c r="AU51" s="12">
        <f t="shared" si="19"/>
        <v>0</v>
      </c>
      <c r="AV51" s="12">
        <f t="shared" si="20"/>
        <v>0</v>
      </c>
      <c r="AW51" s="82"/>
      <c r="AX51" s="18"/>
      <c r="AY51" s="7"/>
      <c r="AZ51" s="7"/>
      <c r="BA51" s="19"/>
      <c r="BB51" s="18"/>
      <c r="BC51" s="7"/>
      <c r="BD51" s="7"/>
      <c r="BE51" s="7"/>
      <c r="BF51" s="18"/>
      <c r="BG51" s="7"/>
      <c r="BH51" s="7"/>
      <c r="BI51" s="19"/>
      <c r="BJ51" s="18"/>
      <c r="BK51" s="7"/>
      <c r="BL51" s="7"/>
      <c r="BM51" s="7"/>
      <c r="BN51" s="18"/>
      <c r="BO51" s="7"/>
      <c r="BP51" s="7"/>
      <c r="BQ51" s="19"/>
      <c r="BR51" s="18"/>
      <c r="BS51" s="7"/>
      <c r="BT51" s="7"/>
      <c r="BU51" s="7"/>
      <c r="BV51" s="18"/>
      <c r="BW51" s="7">
        <f t="shared" si="32"/>
        <v>0</v>
      </c>
      <c r="BX51" s="7">
        <f t="shared" si="30"/>
        <v>0</v>
      </c>
      <c r="BY51" s="19"/>
      <c r="BZ51" s="18"/>
      <c r="CA51" s="7"/>
      <c r="CB51" s="7"/>
      <c r="CC51" s="19"/>
      <c r="CD51" s="18"/>
      <c r="CE51" s="7"/>
      <c r="CF51" s="7"/>
      <c r="CG51" s="19"/>
      <c r="CH51" s="18"/>
      <c r="CI51" s="7"/>
      <c r="CJ51" s="7"/>
      <c r="CK51" s="7"/>
      <c r="CL51" s="18"/>
      <c r="CM51" s="7"/>
      <c r="CN51" s="7"/>
      <c r="CO51" s="19"/>
      <c r="CP51" s="18"/>
      <c r="CQ51" s="7">
        <f t="shared" si="29"/>
        <v>0</v>
      </c>
      <c r="CR51" s="7">
        <f t="shared" si="15"/>
        <v>0</v>
      </c>
      <c r="CS51" s="7"/>
      <c r="CT51" s="18"/>
      <c r="CU51" s="7"/>
      <c r="CV51" s="7"/>
      <c r="CW51" s="19"/>
      <c r="CX51" s="76"/>
      <c r="CY51" s="12">
        <f t="shared" si="33"/>
        <v>0</v>
      </c>
      <c r="CZ51" s="12">
        <f t="shared" si="31"/>
        <v>0</v>
      </c>
      <c r="DA51" s="82"/>
      <c r="DB51" s="27"/>
      <c r="DC51" s="9"/>
      <c r="DD51" s="9"/>
      <c r="DE51" s="28"/>
    </row>
    <row r="52" spans="1:110" s="3" customFormat="1" hidden="1" x14ac:dyDescent="0.2">
      <c r="A52" s="90"/>
      <c r="B52" s="18"/>
      <c r="C52" s="7"/>
      <c r="D52" s="7"/>
      <c r="E52" s="19"/>
      <c r="F52" s="18"/>
      <c r="G52" s="7"/>
      <c r="H52" s="7"/>
      <c r="I52" s="19"/>
      <c r="J52" s="18"/>
      <c r="K52" s="7"/>
      <c r="L52" s="7"/>
      <c r="M52" s="19"/>
      <c r="N52" s="18"/>
      <c r="O52" s="7"/>
      <c r="P52" s="7"/>
      <c r="Q52" s="19"/>
      <c r="R52" s="18"/>
      <c r="S52" s="7"/>
      <c r="T52" s="7"/>
      <c r="U52" s="19"/>
      <c r="V52" s="18"/>
      <c r="W52" s="7"/>
      <c r="X52" s="7"/>
      <c r="Y52" s="19"/>
      <c r="Z52" s="18"/>
      <c r="AA52" s="7"/>
      <c r="AB52" s="7"/>
      <c r="AC52" s="19"/>
      <c r="AD52" s="59"/>
      <c r="AE52" s="60">
        <f t="shared" si="25"/>
        <v>0</v>
      </c>
      <c r="AF52" s="60">
        <f t="shared" si="26"/>
        <v>0</v>
      </c>
      <c r="AG52" s="66"/>
      <c r="AH52" s="18"/>
      <c r="AI52" s="7"/>
      <c r="AJ52" s="7"/>
      <c r="AK52" s="19"/>
      <c r="AL52" s="18"/>
      <c r="AM52" s="7"/>
      <c r="AN52" s="7"/>
      <c r="AO52" s="19"/>
      <c r="AP52" s="59"/>
      <c r="AQ52" s="60">
        <f t="shared" si="27"/>
        <v>0</v>
      </c>
      <c r="AR52" s="60">
        <f t="shared" si="28"/>
        <v>0</v>
      </c>
      <c r="AS52" s="66"/>
      <c r="AT52" s="76"/>
      <c r="AU52" s="12">
        <f t="shared" si="19"/>
        <v>0</v>
      </c>
      <c r="AV52" s="12">
        <f t="shared" si="20"/>
        <v>0</v>
      </c>
      <c r="AW52" s="82"/>
      <c r="AX52" s="18"/>
      <c r="AY52" s="7"/>
      <c r="AZ52" s="7"/>
      <c r="BA52" s="19"/>
      <c r="BB52" s="18"/>
      <c r="BC52" s="7"/>
      <c r="BD52" s="7"/>
      <c r="BE52" s="7"/>
      <c r="BF52" s="18"/>
      <c r="BG52" s="7"/>
      <c r="BH52" s="7"/>
      <c r="BI52" s="19"/>
      <c r="BJ52" s="18"/>
      <c r="BK52" s="7"/>
      <c r="BL52" s="7"/>
      <c r="BM52" s="7"/>
      <c r="BN52" s="18"/>
      <c r="BO52" s="7"/>
      <c r="BP52" s="7"/>
      <c r="BQ52" s="19"/>
      <c r="BR52" s="18"/>
      <c r="BS52" s="7"/>
      <c r="BT52" s="7"/>
      <c r="BU52" s="7"/>
      <c r="BV52" s="18"/>
      <c r="BW52" s="7">
        <f t="shared" si="32"/>
        <v>0</v>
      </c>
      <c r="BX52" s="7">
        <f t="shared" si="30"/>
        <v>0</v>
      </c>
      <c r="BY52" s="19"/>
      <c r="BZ52" s="18"/>
      <c r="CA52" s="7"/>
      <c r="CB52" s="7"/>
      <c r="CC52" s="19"/>
      <c r="CD52" s="18"/>
      <c r="CE52" s="7"/>
      <c r="CF52" s="7"/>
      <c r="CG52" s="19"/>
      <c r="CH52" s="18"/>
      <c r="CI52" s="7"/>
      <c r="CJ52" s="7"/>
      <c r="CK52" s="7"/>
      <c r="CL52" s="18"/>
      <c r="CM52" s="7"/>
      <c r="CN52" s="7"/>
      <c r="CO52" s="19"/>
      <c r="CP52" s="18"/>
      <c r="CQ52" s="7">
        <f t="shared" si="29"/>
        <v>0</v>
      </c>
      <c r="CR52" s="7">
        <f t="shared" si="15"/>
        <v>0</v>
      </c>
      <c r="CS52" s="7"/>
      <c r="CT52" s="18"/>
      <c r="CU52" s="7"/>
      <c r="CV52" s="7"/>
      <c r="CW52" s="19"/>
      <c r="CX52" s="76"/>
      <c r="CY52" s="12">
        <f t="shared" si="33"/>
        <v>0</v>
      </c>
      <c r="CZ52" s="12">
        <f t="shared" si="31"/>
        <v>0</v>
      </c>
      <c r="DA52" s="82"/>
      <c r="DB52" s="27"/>
      <c r="DC52" s="9"/>
      <c r="DD52" s="9"/>
      <c r="DE52" s="28"/>
    </row>
    <row r="53" spans="1:110" s="3" customFormat="1" ht="27" customHeight="1" x14ac:dyDescent="0.2">
      <c r="A53" s="88" t="s">
        <v>42</v>
      </c>
      <c r="B53" s="33">
        <f t="shared" ref="B53:AS53" si="34">B33+B34</f>
        <v>928546</v>
      </c>
      <c r="C53" s="34">
        <f t="shared" si="34"/>
        <v>1003310</v>
      </c>
      <c r="D53" s="34">
        <f t="shared" si="34"/>
        <v>1030138</v>
      </c>
      <c r="E53" s="35">
        <f t="shared" si="34"/>
        <v>26828</v>
      </c>
      <c r="F53" s="33">
        <f t="shared" si="34"/>
        <v>394911</v>
      </c>
      <c r="G53" s="34">
        <f t="shared" si="34"/>
        <v>402240</v>
      </c>
      <c r="H53" s="34">
        <f t="shared" si="34"/>
        <v>418441</v>
      </c>
      <c r="I53" s="35">
        <f t="shared" si="34"/>
        <v>16201</v>
      </c>
      <c r="J53" s="33">
        <f t="shared" si="34"/>
        <v>143270</v>
      </c>
      <c r="K53" s="34">
        <f t="shared" si="34"/>
        <v>154812</v>
      </c>
      <c r="L53" s="34">
        <f t="shared" si="34"/>
        <v>166823</v>
      </c>
      <c r="M53" s="35">
        <f t="shared" si="34"/>
        <v>12011</v>
      </c>
      <c r="N53" s="33">
        <f t="shared" si="34"/>
        <v>11359</v>
      </c>
      <c r="O53" s="34">
        <f t="shared" si="34"/>
        <v>13659</v>
      </c>
      <c r="P53" s="34">
        <f t="shared" si="34"/>
        <v>22550</v>
      </c>
      <c r="Q53" s="35">
        <f t="shared" si="34"/>
        <v>8891</v>
      </c>
      <c r="R53" s="33">
        <f t="shared" si="34"/>
        <v>17211</v>
      </c>
      <c r="S53" s="34">
        <f t="shared" si="34"/>
        <v>115892</v>
      </c>
      <c r="T53" s="34">
        <f t="shared" si="34"/>
        <v>146180</v>
      </c>
      <c r="U53" s="35">
        <f t="shared" si="34"/>
        <v>30288</v>
      </c>
      <c r="V53" s="33">
        <f t="shared" si="34"/>
        <v>81349</v>
      </c>
      <c r="W53" s="34">
        <f t="shared" si="34"/>
        <v>81349</v>
      </c>
      <c r="X53" s="34">
        <f t="shared" si="34"/>
        <v>26515</v>
      </c>
      <c r="Y53" s="35">
        <f t="shared" si="34"/>
        <v>-54834</v>
      </c>
      <c r="Z53" s="33">
        <f t="shared" si="34"/>
        <v>65600</v>
      </c>
      <c r="AA53" s="34">
        <f t="shared" si="34"/>
        <v>17350</v>
      </c>
      <c r="AB53" s="34">
        <f t="shared" si="34"/>
        <v>17350</v>
      </c>
      <c r="AC53" s="35">
        <f t="shared" si="34"/>
        <v>0</v>
      </c>
      <c r="AD53" s="55">
        <f t="shared" si="34"/>
        <v>1642246</v>
      </c>
      <c r="AE53" s="56">
        <f t="shared" si="34"/>
        <v>1788612</v>
      </c>
      <c r="AF53" s="56">
        <f t="shared" si="34"/>
        <v>1827997</v>
      </c>
      <c r="AG53" s="64">
        <f t="shared" si="34"/>
        <v>39385</v>
      </c>
      <c r="AH53" s="33">
        <f t="shared" si="34"/>
        <v>250411</v>
      </c>
      <c r="AI53" s="34">
        <f t="shared" si="34"/>
        <v>320487</v>
      </c>
      <c r="AJ53" s="34">
        <f t="shared" si="34"/>
        <v>320487</v>
      </c>
      <c r="AK53" s="35">
        <f t="shared" si="34"/>
        <v>0</v>
      </c>
      <c r="AL53" s="33">
        <f t="shared" si="34"/>
        <v>377078</v>
      </c>
      <c r="AM53" s="34">
        <f t="shared" si="34"/>
        <v>374985</v>
      </c>
      <c r="AN53" s="34">
        <f t="shared" si="34"/>
        <v>379528</v>
      </c>
      <c r="AO53" s="35">
        <f t="shared" si="34"/>
        <v>4543</v>
      </c>
      <c r="AP53" s="55">
        <f t="shared" si="34"/>
        <v>627489</v>
      </c>
      <c r="AQ53" s="56">
        <f t="shared" si="34"/>
        <v>695472</v>
      </c>
      <c r="AR53" s="56">
        <f t="shared" si="34"/>
        <v>700015</v>
      </c>
      <c r="AS53" s="64">
        <f t="shared" si="34"/>
        <v>4543</v>
      </c>
      <c r="AT53" s="72">
        <f>AD53+AP53</f>
        <v>2269735</v>
      </c>
      <c r="AU53" s="73">
        <f t="shared" si="19"/>
        <v>2484084</v>
      </c>
      <c r="AV53" s="73">
        <f t="shared" si="20"/>
        <v>2528012</v>
      </c>
      <c r="AW53" s="80">
        <f t="shared" ref="AW53:CB53" si="35">AW33+AW34</f>
        <v>43928</v>
      </c>
      <c r="AX53" s="33">
        <f t="shared" si="35"/>
        <v>283334</v>
      </c>
      <c r="AY53" s="34">
        <f t="shared" si="35"/>
        <v>295728</v>
      </c>
      <c r="AZ53" s="34">
        <f t="shared" si="35"/>
        <v>302543</v>
      </c>
      <c r="BA53" s="35">
        <f t="shared" si="35"/>
        <v>6815</v>
      </c>
      <c r="BB53" s="33">
        <f t="shared" si="35"/>
        <v>81535</v>
      </c>
      <c r="BC53" s="34">
        <f t="shared" si="35"/>
        <v>84270</v>
      </c>
      <c r="BD53" s="34">
        <f t="shared" si="35"/>
        <v>86761</v>
      </c>
      <c r="BE53" s="34">
        <f t="shared" si="35"/>
        <v>2491</v>
      </c>
      <c r="BF53" s="33">
        <f t="shared" si="35"/>
        <v>563395</v>
      </c>
      <c r="BG53" s="34">
        <f t="shared" si="35"/>
        <v>612678</v>
      </c>
      <c r="BH53" s="34">
        <f t="shared" si="35"/>
        <v>626444</v>
      </c>
      <c r="BI53" s="35">
        <f t="shared" si="35"/>
        <v>13766</v>
      </c>
      <c r="BJ53" s="33">
        <f t="shared" si="35"/>
        <v>39605</v>
      </c>
      <c r="BK53" s="34">
        <f t="shared" si="35"/>
        <v>42516</v>
      </c>
      <c r="BL53" s="34">
        <f t="shared" si="35"/>
        <v>38547</v>
      </c>
      <c r="BM53" s="34">
        <f t="shared" si="35"/>
        <v>-3969</v>
      </c>
      <c r="BN53" s="33">
        <f t="shared" si="35"/>
        <v>575944</v>
      </c>
      <c r="BO53" s="34">
        <f t="shared" si="35"/>
        <v>617582</v>
      </c>
      <c r="BP53" s="34">
        <f t="shared" si="35"/>
        <v>662844</v>
      </c>
      <c r="BQ53" s="35">
        <f t="shared" si="35"/>
        <v>45262</v>
      </c>
      <c r="BR53" s="33">
        <f t="shared" si="35"/>
        <v>32300</v>
      </c>
      <c r="BS53" s="34">
        <f t="shared" si="35"/>
        <v>16670</v>
      </c>
      <c r="BT53" s="34">
        <f t="shared" si="35"/>
        <v>0</v>
      </c>
      <c r="BU53" s="34">
        <f t="shared" si="35"/>
        <v>-16670</v>
      </c>
      <c r="BV53" s="33">
        <f t="shared" si="35"/>
        <v>608244</v>
      </c>
      <c r="BW53" s="34">
        <f t="shared" si="35"/>
        <v>634252</v>
      </c>
      <c r="BX53" s="34">
        <f t="shared" si="35"/>
        <v>662844</v>
      </c>
      <c r="BY53" s="35">
        <f t="shared" si="35"/>
        <v>28592</v>
      </c>
      <c r="BZ53" s="33">
        <f t="shared" si="35"/>
        <v>247613</v>
      </c>
      <c r="CA53" s="34">
        <f t="shared" si="35"/>
        <v>175848</v>
      </c>
      <c r="CB53" s="34">
        <f t="shared" si="35"/>
        <v>185204</v>
      </c>
      <c r="CC53" s="35">
        <f t="shared" ref="CC53:DE53" si="36">CC33+CC34</f>
        <v>9356</v>
      </c>
      <c r="CD53" s="33">
        <f t="shared" si="36"/>
        <v>54047</v>
      </c>
      <c r="CE53" s="34">
        <f t="shared" si="36"/>
        <v>223784</v>
      </c>
      <c r="CF53" s="34">
        <f t="shared" si="36"/>
        <v>204118</v>
      </c>
      <c r="CG53" s="35">
        <f t="shared" si="36"/>
        <v>-19666</v>
      </c>
      <c r="CH53" s="33">
        <f t="shared" si="36"/>
        <v>14884</v>
      </c>
      <c r="CI53" s="34">
        <f t="shared" si="36"/>
        <v>14884</v>
      </c>
      <c r="CJ53" s="34">
        <f t="shared" si="36"/>
        <v>16884</v>
      </c>
      <c r="CK53" s="34">
        <f t="shared" si="36"/>
        <v>2000</v>
      </c>
      <c r="CL53" s="33">
        <f t="shared" si="36"/>
        <v>0</v>
      </c>
      <c r="CM53" s="34">
        <f t="shared" si="36"/>
        <v>0</v>
      </c>
      <c r="CN53" s="34">
        <f t="shared" si="36"/>
        <v>0</v>
      </c>
      <c r="CO53" s="35">
        <f t="shared" si="36"/>
        <v>0</v>
      </c>
      <c r="CP53" s="33">
        <f t="shared" si="36"/>
        <v>14884</v>
      </c>
      <c r="CQ53" s="34">
        <f t="shared" si="36"/>
        <v>14884</v>
      </c>
      <c r="CR53" s="34">
        <f t="shared" si="36"/>
        <v>16884</v>
      </c>
      <c r="CS53" s="34">
        <f t="shared" si="36"/>
        <v>2000</v>
      </c>
      <c r="CT53" s="33">
        <f t="shared" si="36"/>
        <v>377078</v>
      </c>
      <c r="CU53" s="34">
        <f t="shared" si="36"/>
        <v>400124</v>
      </c>
      <c r="CV53" s="34">
        <f t="shared" si="36"/>
        <v>404667</v>
      </c>
      <c r="CW53" s="35">
        <f t="shared" si="36"/>
        <v>4543</v>
      </c>
      <c r="CX53" s="72">
        <f t="shared" si="36"/>
        <v>2269735</v>
      </c>
      <c r="CY53" s="73">
        <f t="shared" si="36"/>
        <v>2484084</v>
      </c>
      <c r="CZ53" s="73">
        <f t="shared" si="36"/>
        <v>2528012</v>
      </c>
      <c r="DA53" s="80">
        <f t="shared" si="36"/>
        <v>43928</v>
      </c>
      <c r="DB53" s="36">
        <f t="shared" si="36"/>
        <v>66.5</v>
      </c>
      <c r="DC53" s="37">
        <f t="shared" si="36"/>
        <v>21.45</v>
      </c>
      <c r="DD53" s="37">
        <f t="shared" si="36"/>
        <v>7</v>
      </c>
      <c r="DE53" s="38">
        <f t="shared" si="36"/>
        <v>94.95</v>
      </c>
      <c r="DF53" s="50" t="s">
        <v>43</v>
      </c>
    </row>
    <row r="54" spans="1:110" s="3" customFormat="1" ht="27" customHeight="1" x14ac:dyDescent="0.2">
      <c r="A54" s="93" t="s">
        <v>44</v>
      </c>
      <c r="B54" s="22">
        <f t="shared" ref="B54:AK54" si="37">B53</f>
        <v>928546</v>
      </c>
      <c r="C54" s="23">
        <f t="shared" si="37"/>
        <v>1003310</v>
      </c>
      <c r="D54" s="23">
        <f t="shared" si="37"/>
        <v>1030138</v>
      </c>
      <c r="E54" s="24">
        <f t="shared" si="37"/>
        <v>26828</v>
      </c>
      <c r="F54" s="22">
        <f t="shared" si="37"/>
        <v>394911</v>
      </c>
      <c r="G54" s="23">
        <f t="shared" si="37"/>
        <v>402240</v>
      </c>
      <c r="H54" s="23">
        <f t="shared" si="37"/>
        <v>418441</v>
      </c>
      <c r="I54" s="24">
        <f t="shared" si="37"/>
        <v>16201</v>
      </c>
      <c r="J54" s="22">
        <f t="shared" si="37"/>
        <v>143270</v>
      </c>
      <c r="K54" s="23">
        <f t="shared" si="37"/>
        <v>154812</v>
      </c>
      <c r="L54" s="23">
        <f t="shared" si="37"/>
        <v>166823</v>
      </c>
      <c r="M54" s="24">
        <f t="shared" si="37"/>
        <v>12011</v>
      </c>
      <c r="N54" s="22">
        <f t="shared" si="37"/>
        <v>11359</v>
      </c>
      <c r="O54" s="23">
        <f t="shared" si="37"/>
        <v>13659</v>
      </c>
      <c r="P54" s="23">
        <f t="shared" si="37"/>
        <v>22550</v>
      </c>
      <c r="Q54" s="24">
        <f t="shared" si="37"/>
        <v>8891</v>
      </c>
      <c r="R54" s="22">
        <f t="shared" si="37"/>
        <v>17211</v>
      </c>
      <c r="S54" s="23">
        <f t="shared" si="37"/>
        <v>115892</v>
      </c>
      <c r="T54" s="23">
        <f t="shared" si="37"/>
        <v>146180</v>
      </c>
      <c r="U54" s="24">
        <f t="shared" si="37"/>
        <v>30288</v>
      </c>
      <c r="V54" s="22">
        <f t="shared" si="37"/>
        <v>81349</v>
      </c>
      <c r="W54" s="23">
        <f t="shared" si="37"/>
        <v>81349</v>
      </c>
      <c r="X54" s="23">
        <f t="shared" si="37"/>
        <v>26515</v>
      </c>
      <c r="Y54" s="24">
        <f t="shared" si="37"/>
        <v>-54834</v>
      </c>
      <c r="Z54" s="22">
        <f t="shared" si="37"/>
        <v>65600</v>
      </c>
      <c r="AA54" s="23">
        <f t="shared" si="37"/>
        <v>17350</v>
      </c>
      <c r="AB54" s="23">
        <f t="shared" si="37"/>
        <v>17350</v>
      </c>
      <c r="AC54" s="24">
        <f t="shared" si="37"/>
        <v>0</v>
      </c>
      <c r="AD54" s="57">
        <f t="shared" si="37"/>
        <v>1642246</v>
      </c>
      <c r="AE54" s="58">
        <f t="shared" si="37"/>
        <v>1788612</v>
      </c>
      <c r="AF54" s="58">
        <f t="shared" si="37"/>
        <v>1827997</v>
      </c>
      <c r="AG54" s="69">
        <f t="shared" si="37"/>
        <v>39385</v>
      </c>
      <c r="AH54" s="22">
        <f t="shared" si="37"/>
        <v>250411</v>
      </c>
      <c r="AI54" s="23">
        <f t="shared" si="37"/>
        <v>320487</v>
      </c>
      <c r="AJ54" s="23">
        <f t="shared" si="37"/>
        <v>320487</v>
      </c>
      <c r="AK54" s="24">
        <f t="shared" si="37"/>
        <v>0</v>
      </c>
      <c r="AL54" s="22">
        <f>AL53-AL33</f>
        <v>0</v>
      </c>
      <c r="AM54" s="23">
        <v>0</v>
      </c>
      <c r="AN54" s="23">
        <v>0</v>
      </c>
      <c r="AO54" s="24">
        <v>0</v>
      </c>
      <c r="AP54" s="57">
        <f>AH54+AL54</f>
        <v>250411</v>
      </c>
      <c r="AQ54" s="58">
        <f>AI54+AM54</f>
        <v>320487</v>
      </c>
      <c r="AR54" s="58">
        <f>AJ54+AN54</f>
        <v>320487</v>
      </c>
      <c r="AS54" s="69">
        <f>AS53</f>
        <v>4543</v>
      </c>
      <c r="AT54" s="74">
        <f>AD54+AP54</f>
        <v>1892657</v>
      </c>
      <c r="AU54" s="75">
        <f t="shared" si="19"/>
        <v>2109099</v>
      </c>
      <c r="AV54" s="75">
        <f t="shared" si="20"/>
        <v>2148484</v>
      </c>
      <c r="AW54" s="85">
        <f>AV54-AU54</f>
        <v>39385</v>
      </c>
      <c r="AX54" s="22">
        <f t="shared" ref="AX54:CS54" si="38">AX53</f>
        <v>283334</v>
      </c>
      <c r="AY54" s="23">
        <f t="shared" si="38"/>
        <v>295728</v>
      </c>
      <c r="AZ54" s="23">
        <f t="shared" si="38"/>
        <v>302543</v>
      </c>
      <c r="BA54" s="24">
        <f t="shared" si="38"/>
        <v>6815</v>
      </c>
      <c r="BB54" s="22">
        <f t="shared" si="38"/>
        <v>81535</v>
      </c>
      <c r="BC54" s="23">
        <f t="shared" si="38"/>
        <v>84270</v>
      </c>
      <c r="BD54" s="23">
        <f t="shared" si="38"/>
        <v>86761</v>
      </c>
      <c r="BE54" s="23">
        <f t="shared" si="38"/>
        <v>2491</v>
      </c>
      <c r="BF54" s="22">
        <f t="shared" si="38"/>
        <v>563395</v>
      </c>
      <c r="BG54" s="23">
        <f t="shared" si="38"/>
        <v>612678</v>
      </c>
      <c r="BH54" s="23">
        <f t="shared" si="38"/>
        <v>626444</v>
      </c>
      <c r="BI54" s="24">
        <f t="shared" si="38"/>
        <v>13766</v>
      </c>
      <c r="BJ54" s="22">
        <f t="shared" si="38"/>
        <v>39605</v>
      </c>
      <c r="BK54" s="23">
        <f t="shared" si="38"/>
        <v>42516</v>
      </c>
      <c r="BL54" s="23">
        <f t="shared" si="38"/>
        <v>38547</v>
      </c>
      <c r="BM54" s="23">
        <f t="shared" si="38"/>
        <v>-3969</v>
      </c>
      <c r="BN54" s="22">
        <f t="shared" si="38"/>
        <v>575944</v>
      </c>
      <c r="BO54" s="23">
        <f t="shared" si="38"/>
        <v>617582</v>
      </c>
      <c r="BP54" s="23">
        <f t="shared" si="38"/>
        <v>662844</v>
      </c>
      <c r="BQ54" s="24">
        <f t="shared" si="38"/>
        <v>45262</v>
      </c>
      <c r="BR54" s="22">
        <f t="shared" si="38"/>
        <v>32300</v>
      </c>
      <c r="BS54" s="23">
        <f t="shared" si="38"/>
        <v>16670</v>
      </c>
      <c r="BT54" s="23">
        <f t="shared" si="38"/>
        <v>0</v>
      </c>
      <c r="BU54" s="23">
        <f t="shared" si="38"/>
        <v>-16670</v>
      </c>
      <c r="BV54" s="22">
        <f t="shared" si="38"/>
        <v>608244</v>
      </c>
      <c r="BW54" s="23">
        <f t="shared" si="38"/>
        <v>634252</v>
      </c>
      <c r="BX54" s="23">
        <f t="shared" si="38"/>
        <v>662844</v>
      </c>
      <c r="BY54" s="24">
        <f t="shared" si="38"/>
        <v>28592</v>
      </c>
      <c r="BZ54" s="22">
        <f t="shared" si="38"/>
        <v>247613</v>
      </c>
      <c r="CA54" s="23">
        <f t="shared" si="38"/>
        <v>175848</v>
      </c>
      <c r="CB54" s="23">
        <f t="shared" si="38"/>
        <v>185204</v>
      </c>
      <c r="CC54" s="24">
        <f t="shared" si="38"/>
        <v>9356</v>
      </c>
      <c r="CD54" s="22">
        <f t="shared" si="38"/>
        <v>54047</v>
      </c>
      <c r="CE54" s="23">
        <f t="shared" si="38"/>
        <v>223784</v>
      </c>
      <c r="CF54" s="23">
        <f t="shared" si="38"/>
        <v>204118</v>
      </c>
      <c r="CG54" s="24">
        <f t="shared" si="38"/>
        <v>-19666</v>
      </c>
      <c r="CH54" s="22">
        <f t="shared" si="38"/>
        <v>14884</v>
      </c>
      <c r="CI54" s="23">
        <f t="shared" si="38"/>
        <v>14884</v>
      </c>
      <c r="CJ54" s="23">
        <f t="shared" si="38"/>
        <v>16884</v>
      </c>
      <c r="CK54" s="23">
        <f t="shared" si="38"/>
        <v>2000</v>
      </c>
      <c r="CL54" s="22">
        <f t="shared" si="38"/>
        <v>0</v>
      </c>
      <c r="CM54" s="23">
        <f t="shared" si="38"/>
        <v>0</v>
      </c>
      <c r="CN54" s="23">
        <f t="shared" si="38"/>
        <v>0</v>
      </c>
      <c r="CO54" s="24">
        <f t="shared" si="38"/>
        <v>0</v>
      </c>
      <c r="CP54" s="22">
        <f t="shared" si="38"/>
        <v>14884</v>
      </c>
      <c r="CQ54" s="23">
        <f t="shared" si="38"/>
        <v>14884</v>
      </c>
      <c r="CR54" s="23">
        <f t="shared" si="38"/>
        <v>16884</v>
      </c>
      <c r="CS54" s="23">
        <f t="shared" si="38"/>
        <v>2000</v>
      </c>
      <c r="CT54" s="22">
        <f>CT53-CT34</f>
        <v>0</v>
      </c>
      <c r="CU54" s="23">
        <f>CU53-AM53</f>
        <v>25139</v>
      </c>
      <c r="CV54" s="23">
        <f>CV53-AN53</f>
        <v>25139</v>
      </c>
      <c r="CW54" s="24">
        <f>CV54-CU54</f>
        <v>0</v>
      </c>
      <c r="CX54" s="74">
        <f>AX54+BB54+BF54+BJ54+BV54+BZ54+CD54+CP54+CT54</f>
        <v>1892657</v>
      </c>
      <c r="CY54" s="75">
        <f>AY54+BC54+BG54+BK54+BW54+CA54+CE54+CQ54+CU54</f>
        <v>2109099</v>
      </c>
      <c r="CZ54" s="75">
        <f>AZ54+BD54+BH54+BL54+BX54+CB54+CF54+CR54+CV54</f>
        <v>2148484</v>
      </c>
      <c r="DA54" s="85">
        <f>CZ54-CY54</f>
        <v>39385</v>
      </c>
      <c r="DB54" s="30"/>
      <c r="DC54" s="31"/>
      <c r="DD54" s="31"/>
      <c r="DE54" s="32"/>
      <c r="DF54" s="51"/>
    </row>
    <row r="55" spans="1:110" s="3" customFormat="1" ht="14.25" customHeight="1" x14ac:dyDescent="0.2">
      <c r="A55" s="1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11"/>
      <c r="AE55" s="11"/>
      <c r="AF55" s="11"/>
      <c r="AG55" s="11"/>
      <c r="AH55" s="8"/>
      <c r="AI55" s="8"/>
      <c r="AJ55" s="8"/>
      <c r="AK55" s="8"/>
      <c r="AL55" s="8"/>
      <c r="AM55" s="8"/>
      <c r="AN55" s="8"/>
      <c r="AO55" s="8"/>
      <c r="AP55" s="11"/>
      <c r="AQ55" s="11"/>
      <c r="AR55" s="11"/>
      <c r="AS55" s="11"/>
      <c r="AT55" s="12"/>
      <c r="AU55" s="12"/>
      <c r="AV55" s="12"/>
      <c r="AW55" s="12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12"/>
      <c r="CY55" s="12"/>
      <c r="CZ55" s="12"/>
      <c r="DA55" s="12"/>
      <c r="DB55" s="8"/>
    </row>
    <row r="56" spans="1:110" x14ac:dyDescent="0.2">
      <c r="D56" s="7">
        <f>D34-'[1]3. melléklet'!$D$13</f>
        <v>0</v>
      </c>
    </row>
  </sheetData>
  <mergeCells count="34">
    <mergeCell ref="CD4:CG4"/>
    <mergeCell ref="CX4:DA4"/>
    <mergeCell ref="CH4:CK4"/>
    <mergeCell ref="CL4:CO4"/>
    <mergeCell ref="CP4:CS4"/>
    <mergeCell ref="CT4:CW4"/>
    <mergeCell ref="BV4:BY4"/>
    <mergeCell ref="BZ4:CC4"/>
    <mergeCell ref="AX4:BA4"/>
    <mergeCell ref="BB4:BE4"/>
    <mergeCell ref="BF4:BI4"/>
    <mergeCell ref="BJ4:BM4"/>
    <mergeCell ref="BN4:BQ4"/>
    <mergeCell ref="BR4:BU4"/>
    <mergeCell ref="A1:E1"/>
    <mergeCell ref="DB4:DE4"/>
    <mergeCell ref="B4:E4"/>
    <mergeCell ref="F4:I4"/>
    <mergeCell ref="J4:M4"/>
    <mergeCell ref="N4:Q4"/>
    <mergeCell ref="R4:U4"/>
    <mergeCell ref="V4:Y4"/>
    <mergeCell ref="AH4:AK4"/>
    <mergeCell ref="AL4:AO4"/>
    <mergeCell ref="Z4:AC4"/>
    <mergeCell ref="AD4:AG4"/>
    <mergeCell ref="B3:Q3"/>
    <mergeCell ref="R3:AG3"/>
    <mergeCell ref="BR3:CK3"/>
    <mergeCell ref="CL3:DE3"/>
    <mergeCell ref="AH3:AW3"/>
    <mergeCell ref="AX3:BQ3"/>
    <mergeCell ref="AP4:AS4"/>
    <mergeCell ref="AT4:AW4"/>
  </mergeCells>
  <phoneticPr fontId="19" type="noConversion"/>
  <pageMargins left="0.62992125984251968" right="0.38" top="0.51" bottom="0.65" header="0.44" footer="0.51181102362204722"/>
  <pageSetup paperSize="9" scale="66" pageOrder="overThenDown" orientation="landscape" verticalDpi="300" r:id="rId1"/>
  <headerFooter alignWithMargins="0"/>
  <rowBreaks count="1" manualBreakCount="1">
    <brk id="33" max="109" man="1"/>
  </rowBreaks>
  <colBreaks count="5" manualBreakCount="5">
    <brk id="17" max="49" man="1"/>
    <brk id="33" max="49" man="1"/>
    <brk id="49" max="49" man="1"/>
    <brk id="69" max="49" man="1"/>
    <brk id="8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6" zoomScaleNormal="100" zoomScaleSheetLayoutView="100" workbookViewId="0">
      <selection activeCell="A5" sqref="A5"/>
    </sheetView>
  </sheetViews>
  <sheetFormatPr defaultRowHeight="15" x14ac:dyDescent="0.25"/>
  <cols>
    <col min="1" max="1" width="5.42578125" style="101" customWidth="1"/>
    <col min="2" max="2" width="43.7109375" style="102" customWidth="1"/>
    <col min="3" max="3" width="9.7109375" style="99" customWidth="1"/>
    <col min="4" max="4" width="12.28515625" style="99" customWidth="1"/>
    <col min="5" max="5" width="12" style="99" customWidth="1"/>
    <col min="6" max="16384" width="9.140625" style="100"/>
  </cols>
  <sheetData>
    <row r="1" spans="1:6" ht="12.75" customHeight="1" x14ac:dyDescent="0.25">
      <c r="A1" s="131" t="s">
        <v>64</v>
      </c>
      <c r="B1" s="131"/>
      <c r="C1" s="131"/>
      <c r="D1" s="131"/>
    </row>
    <row r="4" spans="1:6" ht="19.5" customHeight="1" x14ac:dyDescent="0.2">
      <c r="A4" s="129" t="s">
        <v>95</v>
      </c>
      <c r="B4" s="129"/>
      <c r="C4" s="129"/>
      <c r="D4" s="129"/>
      <c r="E4" s="129"/>
    </row>
    <row r="5" spans="1:6" x14ac:dyDescent="0.25">
      <c r="B5" s="130" t="s">
        <v>45</v>
      </c>
      <c r="C5" s="130"/>
      <c r="D5" s="130"/>
      <c r="E5" s="130"/>
    </row>
    <row r="6" spans="1:6" ht="32.25" customHeight="1" x14ac:dyDescent="0.25"/>
    <row r="7" spans="1:6" x14ac:dyDescent="0.25">
      <c r="B7" s="103" t="s">
        <v>46</v>
      </c>
      <c r="C7" s="104" t="s">
        <v>47</v>
      </c>
      <c r="D7" s="104" t="s">
        <v>48</v>
      </c>
      <c r="E7" s="104" t="s">
        <v>49</v>
      </c>
    </row>
    <row r="8" spans="1:6" ht="30" x14ac:dyDescent="0.2">
      <c r="A8" s="105" t="s">
        <v>50</v>
      </c>
      <c r="B8" s="106" t="s">
        <v>52</v>
      </c>
      <c r="C8" s="107">
        <v>2322</v>
      </c>
      <c r="D8" s="107">
        <v>2322</v>
      </c>
      <c r="E8" s="107">
        <f t="shared" ref="E8:E16" si="0">D8-C8</f>
        <v>0</v>
      </c>
      <c r="F8" s="108"/>
    </row>
    <row r="9" spans="1:6" ht="30" x14ac:dyDescent="0.2">
      <c r="A9" s="105" t="s">
        <v>51</v>
      </c>
      <c r="B9" s="106" t="s">
        <v>54</v>
      </c>
      <c r="C9" s="107">
        <f>1591</f>
        <v>1591</v>
      </c>
      <c r="D9" s="107">
        <v>1591</v>
      </c>
      <c r="E9" s="107">
        <f t="shared" si="0"/>
        <v>0</v>
      </c>
      <c r="F9" s="108"/>
    </row>
    <row r="10" spans="1:6" x14ac:dyDescent="0.2">
      <c r="A10" s="105" t="s">
        <v>53</v>
      </c>
      <c r="B10" s="106" t="s">
        <v>61</v>
      </c>
      <c r="C10" s="107">
        <v>185</v>
      </c>
      <c r="D10" s="107">
        <v>185</v>
      </c>
      <c r="E10" s="107">
        <f t="shared" si="0"/>
        <v>0</v>
      </c>
      <c r="F10" s="108"/>
    </row>
    <row r="11" spans="1:6" ht="30" x14ac:dyDescent="0.2">
      <c r="A11" s="105" t="s">
        <v>55</v>
      </c>
      <c r="B11" s="106" t="s">
        <v>83</v>
      </c>
      <c r="C11" s="107">
        <v>-9</v>
      </c>
      <c r="D11" s="107">
        <v>-9</v>
      </c>
      <c r="E11" s="107">
        <f t="shared" si="0"/>
        <v>0</v>
      </c>
      <c r="F11" s="108"/>
    </row>
    <row r="12" spans="1:6" x14ac:dyDescent="0.2">
      <c r="A12" s="105" t="s">
        <v>56</v>
      </c>
      <c r="B12" s="106" t="s">
        <v>76</v>
      </c>
      <c r="C12" s="107">
        <v>34061</v>
      </c>
      <c r="D12" s="107">
        <f>25215-925-1</f>
        <v>24289</v>
      </c>
      <c r="E12" s="107">
        <f t="shared" si="0"/>
        <v>-9772</v>
      </c>
      <c r="F12" s="108"/>
    </row>
    <row r="13" spans="1:6" x14ac:dyDescent="0.2">
      <c r="A13" s="105" t="s">
        <v>68</v>
      </c>
      <c r="B13" s="106" t="s">
        <v>78</v>
      </c>
      <c r="C13" s="109">
        <v>2460</v>
      </c>
      <c r="D13" s="107">
        <v>2460</v>
      </c>
      <c r="E13" s="107">
        <f t="shared" si="0"/>
        <v>0</v>
      </c>
      <c r="F13" s="108"/>
    </row>
    <row r="14" spans="1:6" x14ac:dyDescent="0.2">
      <c r="A14" s="105" t="s">
        <v>69</v>
      </c>
      <c r="B14" s="106" t="s">
        <v>80</v>
      </c>
      <c r="C14" s="109">
        <v>570</v>
      </c>
      <c r="D14" s="107"/>
      <c r="E14" s="107">
        <f t="shared" si="0"/>
        <v>-570</v>
      </c>
      <c r="F14" s="108"/>
    </row>
    <row r="15" spans="1:6" x14ac:dyDescent="0.2">
      <c r="A15" s="105" t="s">
        <v>79</v>
      </c>
      <c r="B15" s="106" t="s">
        <v>81</v>
      </c>
      <c r="C15" s="107">
        <v>280</v>
      </c>
      <c r="D15" s="107">
        <v>280</v>
      </c>
      <c r="E15" s="107">
        <f t="shared" si="0"/>
        <v>0</v>
      </c>
      <c r="F15" s="108"/>
    </row>
    <row r="16" spans="1:6" ht="30" x14ac:dyDescent="0.2">
      <c r="A16" s="105" t="s">
        <v>97</v>
      </c>
      <c r="B16" s="106" t="s">
        <v>82</v>
      </c>
      <c r="C16" s="107">
        <v>2000</v>
      </c>
      <c r="D16" s="107">
        <v>2000</v>
      </c>
      <c r="E16" s="107">
        <f t="shared" si="0"/>
        <v>0</v>
      </c>
      <c r="F16" s="108"/>
    </row>
    <row r="17" spans="1:6" x14ac:dyDescent="0.2">
      <c r="A17" s="105"/>
      <c r="B17" s="110" t="s">
        <v>84</v>
      </c>
      <c r="C17" s="111">
        <f>SUM(C8:C16)</f>
        <v>43460</v>
      </c>
      <c r="D17" s="111">
        <f>SUM(D8:D16)</f>
        <v>33118</v>
      </c>
      <c r="E17" s="111">
        <f>SUM(E8:E16)</f>
        <v>-10342</v>
      </c>
      <c r="F17" s="111"/>
    </row>
    <row r="18" spans="1:6" ht="30" x14ac:dyDescent="0.2">
      <c r="A18" s="112"/>
      <c r="B18" s="106" t="s">
        <v>77</v>
      </c>
      <c r="C18" s="107">
        <v>-9772</v>
      </c>
      <c r="D18" s="111"/>
      <c r="E18" s="107">
        <f>D18-C18</f>
        <v>9772</v>
      </c>
      <c r="F18" s="111"/>
    </row>
    <row r="19" spans="1:6" ht="30" x14ac:dyDescent="0.2">
      <c r="A19" s="112"/>
      <c r="B19" s="106" t="s">
        <v>96</v>
      </c>
      <c r="C19" s="107">
        <v>-570</v>
      </c>
      <c r="D19" s="107"/>
      <c r="E19" s="107">
        <f>D19-C19</f>
        <v>570</v>
      </c>
      <c r="F19" s="108"/>
    </row>
    <row r="20" spans="1:6" ht="30" x14ac:dyDescent="0.2">
      <c r="A20" s="112"/>
      <c r="B20" s="113" t="s">
        <v>85</v>
      </c>
      <c r="C20" s="114">
        <f>SUM(C17:C19)</f>
        <v>33118</v>
      </c>
      <c r="D20" s="114">
        <f>SUM(D17:D19)</f>
        <v>33118</v>
      </c>
      <c r="E20" s="114">
        <f>SUM(E17:E19)</f>
        <v>0</v>
      </c>
      <c r="F20" s="108"/>
    </row>
    <row r="21" spans="1:6" x14ac:dyDescent="0.2">
      <c r="A21" s="112"/>
      <c r="B21" s="106"/>
      <c r="C21" s="107"/>
      <c r="D21" s="107"/>
      <c r="E21" s="107"/>
      <c r="F21" s="108"/>
    </row>
    <row r="22" spans="1:6" x14ac:dyDescent="0.2">
      <c r="A22" s="112"/>
      <c r="B22" s="106"/>
      <c r="C22" s="107"/>
      <c r="D22" s="107"/>
      <c r="E22" s="107"/>
      <c r="F22" s="108"/>
    </row>
    <row r="23" spans="1:6" x14ac:dyDescent="0.2">
      <c r="A23" s="112"/>
      <c r="B23" s="106"/>
      <c r="C23" s="107"/>
      <c r="D23" s="107"/>
      <c r="E23" s="107"/>
      <c r="F23" s="108"/>
    </row>
    <row r="24" spans="1:6" x14ac:dyDescent="0.2">
      <c r="A24" s="112"/>
      <c r="B24" s="106"/>
      <c r="C24" s="107"/>
      <c r="D24" s="107"/>
      <c r="E24" s="107"/>
      <c r="F24" s="108"/>
    </row>
    <row r="25" spans="1:6" x14ac:dyDescent="0.2">
      <c r="A25" s="112"/>
      <c r="B25" s="106"/>
      <c r="C25" s="107"/>
      <c r="D25" s="107"/>
      <c r="E25" s="107"/>
      <c r="F25" s="108"/>
    </row>
    <row r="26" spans="1:6" x14ac:dyDescent="0.2">
      <c r="A26" s="112"/>
      <c r="B26" s="106"/>
      <c r="C26" s="107"/>
      <c r="D26" s="107"/>
      <c r="E26" s="107"/>
      <c r="F26" s="108"/>
    </row>
    <row r="27" spans="1:6" x14ac:dyDescent="0.2">
      <c r="A27" s="112"/>
      <c r="B27" s="106"/>
      <c r="C27" s="107"/>
      <c r="D27" s="107"/>
      <c r="E27" s="107"/>
      <c r="F27" s="108"/>
    </row>
  </sheetData>
  <mergeCells count="3">
    <mergeCell ref="A4:E4"/>
    <mergeCell ref="B5:E5"/>
    <mergeCell ref="A1:D1"/>
  </mergeCells>
  <phoneticPr fontId="26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1.info tábla</vt:lpstr>
      <vt:lpstr>2.info tábla</vt:lpstr>
      <vt:lpstr>'1.info tábla'!Nyomtatási_cím</vt:lpstr>
      <vt:lpstr>'1.info tábla'!Nyomtatási_terület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Otthon</cp:lastModifiedBy>
  <cp:lastPrinted>2016-04-15T06:24:08Z</cp:lastPrinted>
  <dcterms:created xsi:type="dcterms:W3CDTF">2015-08-11T11:50:27Z</dcterms:created>
  <dcterms:modified xsi:type="dcterms:W3CDTF">2016-08-26T07:57:34Z</dcterms:modified>
</cp:coreProperties>
</file>