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8" activeTab="30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ELLENŐRZÉS-1.sz.2.a.sz.2.b.sz.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. mell  " sheetId="16" r:id="rId16"/>
    <sheet name="9.1.3. sz. mell   " sheetId="17" r:id="rId17"/>
    <sheet name="9.2. sz. mell" sheetId="18" r:id="rId18"/>
    <sheet name="9.2.1. sz. mell" sheetId="19" r:id="rId19"/>
    <sheet name="9.2.2. sz. mell" sheetId="20" r:id="rId20"/>
    <sheet name="9.3. sz. mell" sheetId="21" r:id="rId21"/>
    <sheet name="9.3.1. sz. mell" sheetId="22" r:id="rId22"/>
    <sheet name="9.4. sz. mell" sheetId="23" r:id="rId23"/>
    <sheet name="9.4.1. sz. mell" sheetId="24" r:id="rId24"/>
    <sheet name="9.5. sz. mell" sheetId="25" r:id="rId25"/>
    <sheet name="9.5.1. sz. mell" sheetId="26" r:id="rId26"/>
    <sheet name="10.sz.mell" sheetId="27" r:id="rId27"/>
    <sheet name="1. sz tájékoztató t." sheetId="28" r:id="rId28"/>
    <sheet name="2. sz tájékoztató t." sheetId="29" r:id="rId29"/>
    <sheet name="3.sz tájékoztató t." sheetId="30" r:id="rId30"/>
    <sheet name="4.sz tájékoztató t." sheetId="31" r:id="rId31"/>
    <sheet name="5.sz tájékoztató t." sheetId="32" r:id="rId32"/>
  </sheets>
  <definedNames>
    <definedName name="_xlnm.Print_Area" localSheetId="27">'1. sz tájékoztató t.'!$A$1:$E$145</definedName>
    <definedName name="_xlnm.Print_Area" localSheetId="0">'1.1.sz.mell.'!$A$1:$C$150</definedName>
    <definedName name="_xlnm.Print_Area" localSheetId="1">'1.2.sz.mell.'!$A$1:$C$149</definedName>
    <definedName name="_xlnm.Print_Area" localSheetId="2">'1.3.sz.mell.'!$A$1:$C$149</definedName>
    <definedName name="_xlnm.Print_Area" localSheetId="3">'1.4.sz.mell.'!$A$1:$C$149</definedName>
    <definedName name="_xlnm.Print_Titles" localSheetId="13">'9.1. sz. mell'!$1:$6</definedName>
    <definedName name="_xlnm.Print_Titles" localSheetId="14">'9.1.1. sz. mell '!$1:$6</definedName>
    <definedName name="_xlnm.Print_Titles" localSheetId="15">'9.1.2. sz. mell  '!$1:$6</definedName>
    <definedName name="_xlnm.Print_Titles" localSheetId="16">'9.1.3. sz. mell   '!$1:$6</definedName>
    <definedName name="_xlnm.Print_Titles" localSheetId="17">'9.2. sz. mell'!$1:$6</definedName>
    <definedName name="_xlnm.Print_Titles" localSheetId="18">'9.2.1. sz. mell'!$1:$6</definedName>
    <definedName name="_xlnm.Print_Titles" localSheetId="19">'9.2.2. sz. mell'!$1:$6</definedName>
    <definedName name="_xlnm.Print_Titles" localSheetId="20">'9.3. sz. mell'!$1:$6</definedName>
    <definedName name="_xlnm.Print_Titles" localSheetId="21">'9.3.1. sz. mell'!$1:$6</definedName>
    <definedName name="Excel_BuiltIn_Print_Titles_6">#REF!</definedName>
    <definedName name="Excel_BuiltIn_Print_Titles_10">#REF!</definedName>
    <definedName name="Excel_BuiltIn_Print_Titles_11">#REF!</definedName>
  </definedNames>
  <calcPr fullCalcOnLoad="1"/>
</workbook>
</file>

<file path=xl/sharedStrings.xml><?xml version="1.0" encoding="utf-8"?>
<sst xmlns="http://schemas.openxmlformats.org/spreadsheetml/2006/main" count="4018" uniqueCount="615">
  <si>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</si>
  <si>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</si>
  <si>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</si>
  <si>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</si>
  <si>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</si>
  <si>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</si>
  <si>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</si>
  <si>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</si>
  <si>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</si>
  <si>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</si>
  <si>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</si>
  <si>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</si>
  <si>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</si>
  <si>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 és s. visszaigénylése</t>
  </si>
  <si>
    <t>1.4.</t>
  </si>
  <si>
    <t>Önkormányzatok segélyek visszaigénylése</t>
  </si>
  <si>
    <t>1.4.1.</t>
  </si>
  <si>
    <t>Önkormányzat közművelődési támogatás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</si>
  <si>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</si>
  <si>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</si>
  <si>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</si>
  <si>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</si>
  <si>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</si>
  <si>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</si>
  <si>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</si>
  <si>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</si>
  <si>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</si>
  <si>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</si>
  <si>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</si>
  <si>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</si>
  <si>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</si>
  <si>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</si>
  <si>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</si>
  <si>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</si>
  <si>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</si>
  <si>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</si>
  <si>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</si>
  <si>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</si>
  <si>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</si>
  <si>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</si>
  <si>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</si>
  <si>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</si>
  <si>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</si>
  <si>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</si>
  <si>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</si>
  <si>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</si>
  <si>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</si>
  <si>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</si>
  <si>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</si>
  <si>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</si>
  <si>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</si>
  <si>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</si>
  <si>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</si>
  <si>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</si>
  <si>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</si>
  <si>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</si>
  <si>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</si>
  <si>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</si>
  <si>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</si>
  <si>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 (40 % - 4800 )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</si>
  <si>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</si>
  <si>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</si>
  <si>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</si>
  <si>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</si>
  <si>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</si>
  <si>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</si>
  <si>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</si>
  <si>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</si>
  <si>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</si>
  <si>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</si>
  <si>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</si>
  <si>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</si>
  <si>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</si>
  <si>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</si>
  <si>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</si>
  <si>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</si>
  <si>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</si>
  <si>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</si>
  <si>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</si>
  <si>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</si>
  <si>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</si>
  <si>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</si>
  <si>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</si>
  <si>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</si>
  <si>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</si>
  <si>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</si>
  <si>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</si>
  <si>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</si>
  <si>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</si>
  <si>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</si>
  <si>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</si>
  <si>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</si>
  <si>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</si>
  <si>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</si>
  <si>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</si>
  <si>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</si>
  <si>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</si>
  <si>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</si>
  <si>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</si>
  <si>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</si>
  <si>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</si>
  <si>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</si>
  <si>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</si>
  <si>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</si>
  <si>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</si>
  <si>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</si>
  <si>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</si>
  <si>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</si>
  <si>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</si>
  <si>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</si>
  <si>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</si>
  <si>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</si>
  <si>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</si>
  <si>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</si>
  <si>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</si>
  <si>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</si>
  <si>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</si>
  <si>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</si>
  <si>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</si>
  <si>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</si>
  <si>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</si>
  <si>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</si>
  <si>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</si>
  <si>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</si>
  <si>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</si>
  <si>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</si>
  <si>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</si>
  <si>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</si>
  <si>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</si>
  <si>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</si>
  <si>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</si>
  <si>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</si>
  <si>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</si>
  <si>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</si>
  <si>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</si>
  <si>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</si>
  <si>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</si>
  <si>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</si>
  <si>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</si>
  <si>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</si>
  <si>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</si>
  <si>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 (működési)</t>
  </si>
  <si>
    <t>lekötött betét</t>
  </si>
  <si>
    <t>12.2.</t>
  </si>
  <si>
    <t>Előző év költségvetési maradványának igénybevétele (felhalmozási)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</si>
  <si>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</si>
  <si>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</si>
  <si>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</si>
  <si>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</si>
  <si>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</si>
  <si>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</si>
  <si>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</si>
  <si>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</si>
  <si>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</si>
  <si>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</si>
  <si>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</si>
  <si>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</si>
  <si>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</si>
  <si>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</si>
  <si>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</si>
  <si>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</si>
  <si>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</si>
  <si>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</si>
  <si>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</si>
  <si>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</si>
  <si>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</si>
  <si>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</si>
  <si>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</si>
  <si>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</si>
  <si>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</si>
  <si>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</si>
  <si>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</si>
  <si>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</si>
  <si>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</si>
  <si>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</si>
  <si>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</si>
  <si>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</si>
  <si>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</si>
  <si>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</si>
  <si>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</si>
  <si>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</si>
  <si>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</si>
  <si>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</si>
  <si>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</si>
  <si>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</si>
  <si>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</si>
  <si>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</si>
  <si>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</si>
  <si>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</si>
  <si>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</si>
  <si>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</si>
  <si>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</si>
  <si>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</si>
  <si>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</si>
  <si>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</si>
  <si>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BLASE pályázati önrész támogatása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</si>
  <si>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</si>
  <si>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</si>
  <si>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</si>
  <si>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</si>
  <si>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</si>
  <si>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</si>
  <si>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</si>
  <si>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</si>
  <si>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</si>
  <si>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</si>
  <si>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</si>
  <si>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</si>
  <si>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</si>
  <si>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</si>
  <si>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</si>
  <si>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</si>
  <si>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</si>
  <si>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</si>
  <si>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</si>
  <si>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</si>
  <si>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</si>
  <si>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</si>
  <si>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</si>
  <si>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</si>
  <si>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</si>
  <si>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</si>
  <si>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</si>
  <si>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</si>
  <si>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</si>
  <si>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</si>
  <si>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</si>
  <si>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</si>
  <si>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</si>
  <si>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</si>
  <si>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</si>
  <si>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</si>
  <si>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</si>
  <si>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</si>
  <si>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</si>
  <si>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</si>
  <si>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</si>
  <si>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</si>
  <si>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</si>
  <si>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</si>
  <si>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</si>
  <si>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</si>
  <si>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</si>
  <si>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</si>
  <si>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</si>
  <si>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</si>
  <si>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</si>
  <si>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</si>
  <si>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</si>
  <si>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kötelező feladatok </t>
  </si>
  <si>
    <t>Önkormányzatok szociális és gyermekjóléti feladatainak támogatása</t>
  </si>
  <si>
    <t>Önkormányzatok közművelődési támogatás</t>
  </si>
  <si>
    <t>Gépjárműadó</t>
  </si>
  <si>
    <t>Működési célú visszatérítendő támogatások kölcsönök visszatér. ÁH-n kívülről</t>
  </si>
  <si>
    <t>Előző év költségvetési maradványának igénybevétele</t>
  </si>
  <si>
    <t>Előző év vállalkozási maradványának igénybevétele</t>
  </si>
  <si>
    <t xml:space="preserve">   - Kamattámogatások</t>
  </si>
  <si>
    <t>Intézményfinanszírozás átadása</t>
  </si>
  <si>
    <t>önként vállalt feladatok</t>
  </si>
  <si>
    <t>Önkormányzatok kulturális feladatainak támogatása</t>
  </si>
  <si>
    <t xml:space="preserve">   - BLASE pályázati önerő támogatása</t>
  </si>
  <si>
    <t>államigazgatási feladatok</t>
  </si>
  <si>
    <t xml:space="preserve">Polgármesteri hivatal </t>
  </si>
  <si>
    <t xml:space="preserve">Kifizetendő segélyek (ph-ból </t>
  </si>
  <si>
    <t>I. Működési célú bevételek és kiadások mérlege
(Önkormányzati szinten)</t>
  </si>
  <si>
    <t xml:space="preserve">2.1. melléklet a ………../2014. (……….) önkormányzati rendelethez     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</si>
  <si>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</si>
  <si>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</si>
  <si>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</si>
  <si>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</si>
  <si>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</si>
  <si>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</si>
  <si>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</si>
  <si>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</si>
  <si>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</si>
  <si>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</si>
  <si>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</si>
  <si>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4.-ből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</si>
  <si>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</si>
  <si>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</si>
  <si>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</si>
  <si>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</si>
  <si>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</si>
  <si>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</si>
  <si>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</si>
  <si>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</si>
  <si>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</si>
  <si>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</si>
  <si>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</si>
  <si>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</si>
  <si>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</si>
  <si>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</si>
  <si>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</si>
  <si>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</si>
  <si>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</si>
  <si>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</si>
  <si>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</si>
  <si>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</si>
  <si>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</si>
  <si>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</si>
  <si>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</si>
  <si>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</si>
  <si>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</si>
  <si>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</si>
  <si>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</si>
  <si>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</si>
  <si>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</si>
  <si>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</si>
  <si>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</si>
  <si>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</si>
  <si>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</si>
  <si>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</si>
  <si>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</si>
  <si>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</si>
  <si>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</si>
  <si>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</si>
  <si>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</si>
  <si>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</si>
  <si>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</si>
  <si>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</si>
  <si>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 xml:space="preserve">2.2. melléklet a ………../2014. (……….) önkormányzati rendelethez     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</si>
  <si>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</si>
  <si>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</si>
  <si>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</si>
  <si>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</si>
  <si>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</si>
  <si>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</si>
  <si>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</si>
  <si>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</si>
  <si>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</si>
  <si>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</si>
  <si>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</si>
  <si>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</si>
  <si>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</si>
  <si>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</si>
  <si>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</si>
  <si>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</si>
  <si>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</si>
  <si>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</si>
  <si>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</si>
  <si>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</si>
  <si>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</si>
  <si>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</si>
  <si>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</si>
  <si>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</si>
  <si>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</si>
  <si>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</si>
  <si>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</si>
  <si>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</si>
  <si>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</si>
  <si>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</si>
  <si>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</si>
  <si>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</si>
  <si>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Költségvetési rendelet űrlapjainak összefüggései:</t>
  </si>
  <si>
    <t>ELTÉRÉS</t>
  </si>
  <si>
    <t>2014. évi előirányzat BEVÉTELEK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</si>
  <si>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</si>
  <si>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</si>
  <si>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</si>
  <si>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</si>
  <si>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</si>
  <si>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</si>
  <si>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>2014. évi előirányzat KIADÁSOK</t>
  </si>
  <si>
    <t>1. sz. melléklet Kiadások táblázat 3. oszlop 4 sora =</t>
  </si>
  <si>
    <t xml:space="preserve">2.1. számú melléklet 5. oszlop 13. sor + 2.2. számú melléklet 5. oszlop 12. sor </t>
  </si>
  <si>
    <t>1. sz. melléklet Kiadások táblázat 3. oszlop 9 sora =</t>
  </si>
  <si>
    <t xml:space="preserve">2.1. számú melléklet 5. oszlop 22. sor + 2.2. számú melléklet 5. oszlop 25. sor </t>
  </si>
  <si>
    <t>1. sz. melléklet Kiadások táblázat 3. oszlop 10 sora =</t>
  </si>
  <si>
    <t xml:space="preserve">2.1. számú melléklet 5. oszlop 23. sor + 2.2. számú melléklet 5. oszlop 26. sor </t>
  </si>
  <si>
    <t>Borsodnádasd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</si>
  <si>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</si>
  <si>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</si>
  <si>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</si>
  <si>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</si>
  <si>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(6=3+4+5)</t>
  </si>
  <si>
    <t>2015.</t>
  </si>
  <si>
    <t>2016.</t>
  </si>
  <si>
    <t>2017.</t>
  </si>
  <si>
    <t>ÖSSZES KÖTELEZETTSÉG</t>
  </si>
  <si>
    <t>Borsodnádasd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</si>
  <si>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</si>
  <si>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</si>
  <si>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</si>
  <si>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</si>
  <si>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</si>
  <si>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</si>
  <si>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</si>
  <si>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</si>
  <si>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</si>
  <si>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Borsodnádasd Önkormányzat 2014.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</si>
  <si>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</si>
  <si>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</si>
  <si>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</si>
  <si>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</si>
  <si>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</si>
  <si>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</si>
  <si>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</si>
  <si>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Felhasználás
2013. XII.31-ig</t>
  </si>
  <si>
    <t xml:space="preserve">
2014. év utáni szükséglet
</t>
  </si>
  <si>
    <t>6=(2-4-5)</t>
  </si>
  <si>
    <t>LEADER pályázat piactér</t>
  </si>
  <si>
    <t>2014.</t>
  </si>
  <si>
    <t>KEOP-1.2.0/09-11-2013-0041. Szennyvízelvezetés és tisztítás</t>
  </si>
  <si>
    <t>ÖSSZESEN:</t>
  </si>
  <si>
    <t>Felújítási kiadások előirányzata felújításonként</t>
  </si>
  <si>
    <t>Felújítás  megnevezése</t>
  </si>
  <si>
    <t>2014. év utáni szükséglet
(6=2 - 4 - 5)</t>
  </si>
  <si>
    <t>LEADER Molnárkalácsház pályázat</t>
  </si>
  <si>
    <t>Köztársaság út 13. 541. hrsz. felújítása</t>
  </si>
  <si>
    <t>Petőfi Művelődési Ház felújítása</t>
  </si>
  <si>
    <t>Óvoda felújítása</t>
  </si>
  <si>
    <t>Volt rendőrőrs épületének felújítása</t>
  </si>
  <si>
    <t>EU-s projekt neve, azonosítója:</t>
  </si>
  <si>
    <t>KEOP-1.2.0/09-11-2013-0041. Borsodnádasd Város szennyvízelvezetése és kezelése</t>
  </si>
  <si>
    <t xml:space="preserve"> forintban!</t>
  </si>
  <si>
    <t>Források</t>
  </si>
  <si>
    <t>2015. után</t>
  </si>
  <si>
    <t>Összesen</t>
  </si>
  <si>
    <t>Saját erő</t>
  </si>
  <si>
    <t>- nem támogatott ÁFA v.ig.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</si>
  <si>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</si>
  <si>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</si>
  <si>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</si>
  <si>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</si>
  <si>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</si>
  <si>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</si>
  <si>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</si>
  <si>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</si>
  <si>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</si>
  <si>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</si>
  <si>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Tartalék</t>
  </si>
  <si>
    <t>nem támogatott ÁFA befizetés</t>
  </si>
  <si>
    <t>Összesen:</t>
  </si>
  <si>
    <t>9.1. melléklet a ……/2014. (….) önkormányzati rendelethez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</si>
  <si>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</si>
  <si>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</si>
  <si>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</si>
  <si>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</si>
  <si>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</si>
  <si>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</si>
  <si>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Előirányzat</t>
  </si>
  <si>
    <t xml:space="preserve"> 10.</t>
  </si>
  <si>
    <t>Előző év költségvetési maradványának igénybevétele működés</t>
  </si>
  <si>
    <t>BEVÉTELEK ÖSSZESEN: (9+16)</t>
  </si>
  <si>
    <t>Felhalmozási tartalék</t>
  </si>
  <si>
    <t>Intézmény finanszírozás kiadásai (6.1. + … + 6.4.)</t>
  </si>
  <si>
    <t>Éves engedélyezett létszám előirányzat (fő)</t>
  </si>
  <si>
    <t>Közfoglalkoztatottak létszáma (fő)</t>
  </si>
  <si>
    <t>9.1.1. melléklet a ……/2014. (….) önkormányzati rendelethez</t>
  </si>
  <si>
    <t>Kötelező feladatok bevételei, kiadása</t>
  </si>
  <si>
    <t>Önkormányzat közművelődési támogatása</t>
  </si>
  <si>
    <t>Gépjárműadó (40 % --4800 E Ft)</t>
  </si>
  <si>
    <t>Intézmény finanszírozás bevételei (14.1.+…14.4.)</t>
  </si>
  <si>
    <t>9.1.2. melléklet a ……/2014. (….) önkormányzati rendelethez</t>
  </si>
  <si>
    <t>Önként vállalt feladatok bevételei, kiadása</t>
  </si>
  <si>
    <t>9.1.3. melléklet a ……/2014. (….) önkormányzati rendelethez</t>
  </si>
  <si>
    <t>Állami (államigazgatási) feladatok bevételei, kiadása</t>
  </si>
  <si>
    <t>9.2. melléklet a ……/2014. (….) önkormányzati rendelethez</t>
  </si>
  <si>
    <t>Költségvetési szerv megnevezése</t>
  </si>
  <si>
    <t>Polgármesteri hivatal</t>
  </si>
  <si>
    <t>02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</si>
  <si>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</si>
  <si>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</si>
  <si>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</si>
  <si>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</si>
  <si>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</si>
  <si>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</si>
  <si>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</si>
  <si>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</si>
  <si>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</si>
  <si>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</si>
  <si>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</si>
  <si>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</si>
  <si>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</si>
  <si>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</si>
  <si>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</si>
  <si>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</si>
  <si>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Működési hiány kiegészítés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</si>
  <si>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</si>
  <si>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</si>
  <si>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</si>
  <si>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</si>
  <si>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</si>
  <si>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</si>
  <si>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ebből EU-s forrásból tám. megvalósuló programok, projektek kiadásai</t>
  </si>
  <si>
    <t>KIADÁSOK ÖSSZESEN: (1.+2.)</t>
  </si>
  <si>
    <t>9.2.1. melléklet a ……/2014. (….) önkormányzati rendelethez</t>
  </si>
  <si>
    <t>Kötelező feladatok bevételei, kiadásai</t>
  </si>
  <si>
    <t>9.2.2. melléklet a ……/2014. (….) önkormányzati rendelethez</t>
  </si>
  <si>
    <t>Állami (államigazgataási) feladatok bevételei, kiadásai</t>
  </si>
  <si>
    <t>04</t>
  </si>
  <si>
    <t>9.3. melléklet a ……/2014. (….) önkormányzati rendelethez</t>
  </si>
  <si>
    <t>Borsodnádasdi Szociális Alapszolgáltatási Központ</t>
  </si>
  <si>
    <t>03</t>
  </si>
  <si>
    <t>9.3.1. melléklet a ……/2014. (….) önkormányzati rendelethez</t>
  </si>
  <si>
    <t>9.4. melléklet a ……/2014. (….) önkormányzati rendelethez</t>
  </si>
  <si>
    <t>Közösségi Ház és Könyvtár</t>
  </si>
  <si>
    <t>9.4.1. melléklet a ……/2014. (….) önkormányzati rendelethez</t>
  </si>
  <si>
    <t>9.5 .melléklet a ……/2014. (….) önkormányzati rendelethez</t>
  </si>
  <si>
    <t>Mesekert Óvoda</t>
  </si>
  <si>
    <t>Vállalkozási maradvány igénybevétele</t>
  </si>
  <si>
    <t>9.5.1. melléklet a ……/2014. (….) önkormányzati rendelethez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</si>
  <si>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</si>
  <si>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</si>
  <si>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</si>
  <si>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</si>
  <si>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</si>
  <si>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</si>
  <si>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</si>
  <si>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</si>
  <si>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</si>
  <si>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</si>
  <si>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</si>
  <si>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</si>
  <si>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</si>
  <si>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</si>
  <si>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</si>
  <si>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</si>
  <si>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</si>
  <si>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</si>
  <si>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</si>
  <si>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2012. évi tény</t>
  </si>
  <si>
    <t>2013. évi 
várható</t>
  </si>
  <si>
    <t>Önkormányzatok kulturális feladatainak támogatása/segélyek visszaigénylése</t>
  </si>
  <si>
    <t xml:space="preserve">   Rövid lejáratú  hitelek, kölcsönök felvétele</t>
  </si>
  <si>
    <t>Előző év költségvetési maradványának igénybevétele működésre</t>
  </si>
  <si>
    <t>Előző év költségvetési maradványának igénybevétele felhalmozásra</t>
  </si>
  <si>
    <t>Államháztartáson belüli megelőlegezések törlesztése (függő, átfutó, kiegyenlítő bevétel)</t>
  </si>
  <si>
    <t>Ellátottak pénzbeli juttatásai (segélyek)</t>
  </si>
  <si>
    <t xml:space="preserve">   - Kamattámogatások/BLASE pályázati önerő</t>
  </si>
  <si>
    <t>Államháztartáson belüli megelőlegezések visszafizetése (függő, átfutó, kiegyenlítő kiadás)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</si>
  <si>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</si>
  <si>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</si>
  <si>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</si>
  <si>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</si>
  <si>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</si>
  <si>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</si>
  <si>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</si>
  <si>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</si>
  <si>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</si>
  <si>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</si>
  <si>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</si>
  <si>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</si>
  <si>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</si>
  <si>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</si>
  <si>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</si>
  <si>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</si>
  <si>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</si>
  <si>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</si>
  <si>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</si>
  <si>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Előirányzat-felhasználási terv
2014. évre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</si>
  <si>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</si>
  <si>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</si>
  <si>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</si>
  <si>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</si>
  <si>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</si>
  <si>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</si>
  <si>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</si>
  <si>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</si>
  <si>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</si>
  <si>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</si>
  <si>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</si>
  <si>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</si>
  <si>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</si>
  <si>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</si>
  <si>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Működési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</si>
  <si>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</si>
  <si>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</si>
  <si>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</si>
  <si>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</si>
  <si>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</si>
  <si>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</si>
  <si>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A 2014. évi általános működés és ágazati feladatok támogatásának alakulása jogcímenként</t>
  </si>
  <si>
    <t>adatok forintban</t>
  </si>
  <si>
    <t>Jogcím</t>
  </si>
  <si>
    <t>2014. évi támogatás összesen</t>
  </si>
  <si>
    <t>Önkormányzati hivatal működésének támogatása (15,06 fő)</t>
  </si>
  <si>
    <t>Zöldterület gazdálkodással kapcsolatos feladatok ellátása</t>
  </si>
  <si>
    <t xml:space="preserve">Közvilágítás </t>
  </si>
  <si>
    <t>Köztemető fenntartása</t>
  </si>
  <si>
    <t>Közutak fenntartása</t>
  </si>
  <si>
    <t>Egyéb önkormányzati feladatok támogatása</t>
  </si>
  <si>
    <t>Nem közművel összegyűjtött háztartási szennyvíz ártalmatlanítása (2340m3)</t>
  </si>
  <si>
    <t>Óvodapedagógusok és közvetlen segítők bértámogatása (7,7 fő és 4 fő)</t>
  </si>
  <si>
    <t>Óvodaműködtetési támogatás (83 fő)</t>
  </si>
  <si>
    <t>Hozzájárulás a pénzbeli szociális ellátásokhoz (gyermekétkeztetés, segélyek önrésze</t>
  </si>
  <si>
    <t>Beszámítás</t>
  </si>
  <si>
    <t>Családsegítés</t>
  </si>
  <si>
    <t>gyermekjóléti szolgálat</t>
  </si>
  <si>
    <t>szociális étkeztetés (178 fő)</t>
  </si>
  <si>
    <t>Házi segítségnyújtás (40 fő)</t>
  </si>
  <si>
    <t>Gyermekétkeztetés támogatása (5,89 fő bértámogatása)</t>
  </si>
  <si>
    <t>Gyermekétkeztetés üzemeltetési támogatása</t>
  </si>
  <si>
    <t>Közművelődési támogatás</t>
  </si>
  <si>
    <t>Lakott külterületen élők támogatása</t>
  </si>
  <si>
    <t>Települési önkormányzatok köznevelési feladatainak egyéb támogatása</t>
  </si>
  <si>
    <t>K I M U T A T Á S
a 2014. évben céljelleggel juttatott támogatásokról</t>
  </si>
  <si>
    <t>Támogatott szervezet neve</t>
  </si>
  <si>
    <t>Támogatás célja</t>
  </si>
  <si>
    <t>Támogatás összge</t>
  </si>
  <si>
    <t>Ózdi Kistérségi Többcélú Társulás</t>
  </si>
  <si>
    <t>működési tagdíj</t>
  </si>
  <si>
    <t>ENITA-BUSZ Kft.</t>
  </si>
  <si>
    <t>működési támogatás</t>
  </si>
  <si>
    <t>Borsodnádasdi Labdarúgó Sportegyesület</t>
  </si>
  <si>
    <t>működési támogatás, pályázati önerő</t>
  </si>
  <si>
    <t>LEADER pályázatok</t>
  </si>
  <si>
    <t>Polgárőr Egyesület</t>
  </si>
  <si>
    <t>felhalmozási támogatás</t>
  </si>
  <si>
    <t>Egyéb civilszervezetek támogatása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</si>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</sst>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#"/>
    <numFmt numFmtId="166" formatCode="@"/>
    <numFmt numFmtId="167" formatCode="#,##0;[RED]\-#,##0"/>
    <numFmt numFmtId="168" formatCode="#,##0"/>
    <numFmt numFmtId="169" formatCode="_-* #,##0.00\ _F_t_-;\-* #,##0.00\ _F_t_-;_-* \-??\ _F_t_-;_-@_-"/>
    <numFmt numFmtId="170" formatCode="_-* #,##0\ _F_t_-;\-* #,##0\ _F_t_-;_-* \-??\ _F_t_-;_-@_-"/>
    <numFmt numFmtId="171" formatCode="MMM\ D/"/>
    <numFmt numFmtId="172" formatCode="#,##0;\-#,##0"/>
  </numFmts>
  <fonts count="35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2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i/>
      <sz val="12"/>
      <name val="Times New Roman CE"/>
      <family val="1"/>
    </font>
    <font>
      <b/>
      <sz val="14"/>
      <color indexed="10"/>
      <name val="Times New Roman CE"/>
      <family val="1"/>
    </font>
    <font>
      <i/>
      <sz val="8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9"/>
      <color indexed="17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</cellStyleXfs>
  <cellXfs count="686">
    <xf numFmtId="164" fontId="0" fillId="0" borderId="0" xfId="0" applyAlignment="1">
      <alignment/>
    </xf>
    <xf numFmtId="164" fontId="4" fillId="0" borderId="0" xfId="22" applyFont="1" applyFill="1" applyProtection="1">
      <alignment/>
      <protection/>
    </xf>
    <xf numFmtId="164" fontId="4" fillId="0" borderId="0" xfId="22" applyFont="1" applyFill="1" applyAlignment="1" applyProtection="1">
      <alignment horizontal="right" vertical="center" indent="1"/>
      <protection/>
    </xf>
    <xf numFmtId="164" fontId="4" fillId="0" borderId="0" xfId="22" applyFill="1" applyProtection="1">
      <alignment/>
      <protection/>
    </xf>
    <xf numFmtId="165" fontId="5" fillId="0" borderId="0" xfId="22" applyNumberFormat="1" applyFont="1" applyFill="1" applyBorder="1" applyAlignment="1" applyProtection="1">
      <alignment horizontal="center" vertical="center"/>
      <protection/>
    </xf>
    <xf numFmtId="165" fontId="6" fillId="0" borderId="1" xfId="22" applyNumberFormat="1" applyFont="1" applyFill="1" applyBorder="1" applyAlignment="1" applyProtection="1">
      <alignment horizontal="left" vertical="center"/>
      <protection/>
    </xf>
    <xf numFmtId="164" fontId="7" fillId="0" borderId="1" xfId="0" applyFont="1" applyFill="1" applyBorder="1" applyAlignment="1" applyProtection="1">
      <alignment horizontal="right" vertical="center"/>
      <protection/>
    </xf>
    <xf numFmtId="164" fontId="8" fillId="0" borderId="2" xfId="22" applyFont="1" applyFill="1" applyBorder="1" applyAlignment="1" applyProtection="1">
      <alignment horizontal="center" vertical="center" wrapText="1"/>
      <protection/>
    </xf>
    <xf numFmtId="164" fontId="5" fillId="0" borderId="3" xfId="22" applyFont="1" applyFill="1" applyBorder="1" applyAlignment="1" applyProtection="1">
      <alignment horizontal="center" vertical="center" wrapText="1"/>
      <protection/>
    </xf>
    <xf numFmtId="164" fontId="5" fillId="0" borderId="4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center" vertical="center" wrapText="1"/>
      <protection/>
    </xf>
    <xf numFmtId="164" fontId="5" fillId="0" borderId="6" xfId="22" applyFont="1" applyFill="1" applyBorder="1" applyAlignment="1" applyProtection="1">
      <alignment horizontal="center" vertical="center" wrapText="1"/>
      <protection/>
    </xf>
    <xf numFmtId="164" fontId="5" fillId="0" borderId="7" xfId="22" applyFont="1" applyFill="1" applyBorder="1" applyAlignment="1" applyProtection="1">
      <alignment horizontal="center" vertical="center" wrapText="1"/>
      <protection/>
    </xf>
    <xf numFmtId="164" fontId="10" fillId="0" borderId="0" xfId="22" applyFont="1" applyFill="1" applyProtection="1">
      <alignment/>
      <protection/>
    </xf>
    <xf numFmtId="164" fontId="9" fillId="0" borderId="2" xfId="22" applyFont="1" applyFill="1" applyBorder="1" applyAlignment="1" applyProtection="1">
      <alignment horizontal="left" vertical="center" wrapText="1" indent="1"/>
      <protection/>
    </xf>
    <xf numFmtId="164" fontId="5" fillId="0" borderId="3" xfId="22" applyFont="1" applyFill="1" applyBorder="1" applyAlignment="1" applyProtection="1">
      <alignment horizontal="left" vertical="center" wrapText="1" indent="1"/>
      <protection/>
    </xf>
    <xf numFmtId="165" fontId="5" fillId="0" borderId="4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22" applyFont="1" applyFill="1" applyProtection="1">
      <alignment/>
      <protection/>
    </xf>
    <xf numFmtId="166" fontId="10" fillId="0" borderId="8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9" xfId="0" applyFont="1" applyBorder="1" applyAlignment="1" applyProtection="1">
      <alignment horizontal="left" wrapText="1" indent="1"/>
      <protection/>
    </xf>
    <xf numFmtId="165" fontId="4" fillId="0" borderId="10" xfId="22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2" xfId="0" applyFont="1" applyBorder="1" applyAlignment="1" applyProtection="1">
      <alignment horizontal="left" wrapText="1" indent="1"/>
      <protection/>
    </xf>
    <xf numFmtId="165" fontId="4" fillId="0" borderId="13" xfId="22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4" xfId="22" applyNumberFormat="1" applyFont="1" applyFill="1" applyBorder="1" applyAlignment="1" applyProtection="1">
      <alignment horizontal="left" vertical="center" wrapText="1" indent="1"/>
      <protection/>
    </xf>
    <xf numFmtId="164" fontId="11" fillId="0" borderId="15" xfId="0" applyFont="1" applyBorder="1" applyAlignment="1" applyProtection="1">
      <alignment horizontal="left" wrapText="1" indent="1"/>
      <protection/>
    </xf>
    <xf numFmtId="164" fontId="12" fillId="0" borderId="3" xfId="0" applyFont="1" applyBorder="1" applyAlignment="1" applyProtection="1">
      <alignment horizontal="left" vertical="center" wrapText="1" indent="1"/>
      <protection/>
    </xf>
    <xf numFmtId="165" fontId="4" fillId="0" borderId="16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0" xfId="22" applyNumberFormat="1" applyFont="1" applyFill="1" applyBorder="1" applyAlignment="1" applyProtection="1">
      <alignment horizontal="right" vertical="center" wrapText="1" indent="1"/>
      <protection/>
    </xf>
    <xf numFmtId="164" fontId="13" fillId="0" borderId="2" xfId="0" applyFont="1" applyBorder="1" applyAlignment="1" applyProtection="1">
      <alignment wrapText="1"/>
      <protection/>
    </xf>
    <xf numFmtId="164" fontId="11" fillId="0" borderId="15" xfId="0" applyFont="1" applyBorder="1" applyAlignment="1" applyProtection="1">
      <alignment wrapText="1"/>
      <protection/>
    </xf>
    <xf numFmtId="167" fontId="0" fillId="0" borderId="0" xfId="22" applyNumberFormat="1" applyFont="1" applyFill="1" applyProtection="1">
      <alignment/>
      <protection/>
    </xf>
    <xf numFmtId="164" fontId="0" fillId="0" borderId="0" xfId="22" applyFont="1" applyFill="1" applyAlignment="1" applyProtection="1">
      <alignment horizontal="right"/>
      <protection/>
    </xf>
    <xf numFmtId="168" fontId="0" fillId="0" borderId="0" xfId="22" applyNumberFormat="1" applyFont="1" applyFill="1" applyProtection="1">
      <alignment/>
      <protection/>
    </xf>
    <xf numFmtId="164" fontId="14" fillId="0" borderId="8" xfId="0" applyFont="1" applyBorder="1" applyAlignment="1" applyProtection="1">
      <alignment wrapText="1"/>
      <protection/>
    </xf>
    <xf numFmtId="164" fontId="14" fillId="0" borderId="11" xfId="0" applyFont="1" applyBorder="1" applyAlignment="1" applyProtection="1">
      <alignment wrapText="1"/>
      <protection/>
    </xf>
    <xf numFmtId="164" fontId="14" fillId="0" borderId="14" xfId="0" applyFont="1" applyBorder="1" applyAlignment="1" applyProtection="1">
      <alignment wrapText="1"/>
      <protection/>
    </xf>
    <xf numFmtId="165" fontId="5" fillId="0" borderId="4" xfId="2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" xfId="0" applyFont="1" applyBorder="1" applyAlignment="1" applyProtection="1">
      <alignment wrapText="1"/>
      <protection/>
    </xf>
    <xf numFmtId="164" fontId="13" fillId="0" borderId="17" xfId="0" applyFont="1" applyBorder="1" applyAlignment="1" applyProtection="1">
      <alignment wrapText="1"/>
      <protection/>
    </xf>
    <xf numFmtId="164" fontId="12" fillId="0" borderId="18" xfId="0" applyFont="1" applyBorder="1" applyAlignment="1" applyProtection="1">
      <alignment wrapText="1"/>
      <protection/>
    </xf>
    <xf numFmtId="164" fontId="5" fillId="0" borderId="0" xfId="22" applyFont="1" applyFill="1" applyBorder="1" applyAlignment="1" applyProtection="1">
      <alignment horizontal="center" vertical="center" wrapText="1"/>
      <protection/>
    </xf>
    <xf numFmtId="164" fontId="5" fillId="0" borderId="0" xfId="22" applyFont="1" applyFill="1" applyBorder="1" applyAlignment="1" applyProtection="1">
      <alignment vertical="center" wrapText="1"/>
      <protection/>
    </xf>
    <xf numFmtId="165" fontId="5" fillId="0" borderId="0" xfId="22" applyNumberFormat="1" applyFont="1" applyFill="1" applyBorder="1" applyAlignment="1" applyProtection="1">
      <alignment horizontal="right" vertical="center" wrapText="1" indent="1"/>
      <protection/>
    </xf>
    <xf numFmtId="165" fontId="6" fillId="0" borderId="1" xfId="22" applyNumberFormat="1" applyFont="1" applyFill="1" applyBorder="1" applyAlignment="1" applyProtection="1">
      <alignment horizontal="left"/>
      <protection/>
    </xf>
    <xf numFmtId="164" fontId="7" fillId="0" borderId="1" xfId="0" applyFont="1" applyFill="1" applyBorder="1" applyAlignment="1" applyProtection="1">
      <alignment horizontal="right"/>
      <protection/>
    </xf>
    <xf numFmtId="164" fontId="4" fillId="0" borderId="0" xfId="22" applyFill="1" applyAlignment="1" applyProtection="1">
      <alignment/>
      <protection/>
    </xf>
    <xf numFmtId="164" fontId="9" fillId="0" borderId="2" xfId="22" applyFont="1" applyFill="1" applyBorder="1" applyAlignment="1" applyProtection="1">
      <alignment horizontal="center" vertical="center" wrapText="1"/>
      <protection/>
    </xf>
    <xf numFmtId="164" fontId="9" fillId="0" borderId="5" xfId="22" applyFont="1" applyFill="1" applyBorder="1" applyAlignment="1" applyProtection="1">
      <alignment horizontal="left" vertical="center" wrapText="1" indent="1"/>
      <protection/>
    </xf>
    <xf numFmtId="164" fontId="5" fillId="0" borderId="6" xfId="22" applyFont="1" applyFill="1" applyBorder="1" applyAlignment="1" applyProtection="1">
      <alignment vertical="center" wrapText="1"/>
      <protection/>
    </xf>
    <xf numFmtId="165" fontId="5" fillId="0" borderId="7" xfId="22" applyNumberFormat="1" applyFont="1" applyFill="1" applyBorder="1" applyAlignment="1" applyProtection="1">
      <alignment horizontal="right" vertical="center" wrapText="1" indent="1"/>
      <protection/>
    </xf>
    <xf numFmtId="166" fontId="10" fillId="0" borderId="19" xfId="22" applyNumberFormat="1" applyFont="1" applyFill="1" applyBorder="1" applyAlignment="1" applyProtection="1">
      <alignment horizontal="left" vertical="center" wrapText="1" indent="1"/>
      <protection/>
    </xf>
    <xf numFmtId="164" fontId="4" fillId="0" borderId="20" xfId="22" applyFont="1" applyFill="1" applyBorder="1" applyAlignment="1" applyProtection="1">
      <alignment horizontal="left" vertical="center" wrapText="1" indent="1"/>
      <protection/>
    </xf>
    <xf numFmtId="165" fontId="4" fillId="0" borderId="21" xfId="2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2" xfId="22" applyFont="1" applyFill="1" applyBorder="1" applyAlignment="1" applyProtection="1">
      <alignment horizontal="left" vertical="center" wrapText="1" indent="1"/>
      <protection/>
    </xf>
    <xf numFmtId="164" fontId="4" fillId="0" borderId="22" xfId="22" applyFont="1" applyFill="1" applyBorder="1" applyAlignment="1" applyProtection="1">
      <alignment horizontal="left" vertical="center" wrapText="1" indent="1"/>
      <protection/>
    </xf>
    <xf numFmtId="164" fontId="4" fillId="0" borderId="0" xfId="22" applyFont="1" applyFill="1" applyBorder="1" applyAlignment="1" applyProtection="1">
      <alignment horizontal="left" vertical="center" wrapText="1" indent="1"/>
      <protection/>
    </xf>
    <xf numFmtId="164" fontId="4" fillId="0" borderId="12" xfId="22" applyFont="1" applyFill="1" applyBorder="1" applyAlignment="1" applyProtection="1">
      <alignment horizontal="left" indent="6"/>
      <protection/>
    </xf>
    <xf numFmtId="164" fontId="4" fillId="0" borderId="12" xfId="22" applyFont="1" applyFill="1" applyBorder="1" applyAlignment="1" applyProtection="1">
      <alignment horizontal="left" vertical="center" wrapText="1" indent="6"/>
      <protection/>
    </xf>
    <xf numFmtId="166" fontId="10" fillId="0" borderId="23" xfId="22" applyNumberFormat="1" applyFont="1" applyFill="1" applyBorder="1" applyAlignment="1" applyProtection="1">
      <alignment horizontal="left" vertical="center" wrapText="1" indent="1"/>
      <protection/>
    </xf>
    <xf numFmtId="164" fontId="4" fillId="0" borderId="15" xfId="22" applyFont="1" applyFill="1" applyBorder="1" applyAlignment="1" applyProtection="1">
      <alignment horizontal="left" vertical="center" wrapText="1" indent="6"/>
      <protection/>
    </xf>
    <xf numFmtId="166" fontId="10" fillId="0" borderId="24" xfId="22" applyNumberFormat="1" applyFont="1" applyFill="1" applyBorder="1" applyAlignment="1" applyProtection="1">
      <alignment horizontal="left" vertical="center" wrapText="1" indent="1"/>
      <protection/>
    </xf>
    <xf numFmtId="164" fontId="4" fillId="0" borderId="25" xfId="22" applyFont="1" applyFill="1" applyBorder="1" applyAlignment="1" applyProtection="1">
      <alignment horizontal="left" vertical="center" wrapText="1" indent="6"/>
      <protection/>
    </xf>
    <xf numFmtId="165" fontId="4" fillId="0" borderId="26" xfId="22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3" xfId="22" applyFont="1" applyFill="1" applyBorder="1" applyAlignment="1" applyProtection="1">
      <alignment vertical="center" wrapText="1"/>
      <protection/>
    </xf>
    <xf numFmtId="164" fontId="4" fillId="0" borderId="15" xfId="22" applyFont="1" applyFill="1" applyBorder="1" applyAlignment="1" applyProtection="1">
      <alignment horizontal="left" vertical="center" wrapText="1" indent="1"/>
      <protection/>
    </xf>
    <xf numFmtId="165" fontId="4" fillId="0" borderId="27" xfId="22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5" xfId="0" applyFont="1" applyBorder="1" applyAlignment="1" applyProtection="1">
      <alignment horizontal="left" vertical="center" wrapText="1" indent="1"/>
      <protection/>
    </xf>
    <xf numFmtId="164" fontId="11" fillId="0" borderId="12" xfId="0" applyFont="1" applyBorder="1" applyAlignment="1" applyProtection="1">
      <alignment horizontal="left" vertical="center" wrapText="1" indent="1"/>
      <protection/>
    </xf>
    <xf numFmtId="164" fontId="4" fillId="0" borderId="9" xfId="22" applyFont="1" applyFill="1" applyBorder="1" applyAlignment="1" applyProtection="1">
      <alignment horizontal="left" vertical="center" wrapText="1" indent="6"/>
      <protection/>
    </xf>
    <xf numFmtId="165" fontId="4" fillId="0" borderId="28" xfId="2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9" xfId="22" applyFont="1" applyFill="1" applyBorder="1" applyAlignment="1" applyProtection="1">
      <alignment horizontal="left" vertical="center" wrapText="1" indent="1"/>
      <protection/>
    </xf>
    <xf numFmtId="164" fontId="4" fillId="0" borderId="29" xfId="22" applyFont="1" applyFill="1" applyBorder="1" applyAlignment="1" applyProtection="1">
      <alignment horizontal="left" vertical="center" wrapText="1" indent="1"/>
      <protection/>
    </xf>
    <xf numFmtId="165" fontId="12" fillId="0" borderId="4" xfId="0" applyNumberFormat="1" applyFont="1" applyBorder="1" applyAlignment="1" applyProtection="1">
      <alignment horizontal="right" vertical="center" wrapText="1" indent="1"/>
      <protection/>
    </xf>
    <xf numFmtId="164" fontId="15" fillId="0" borderId="0" xfId="22" applyFont="1" applyFill="1" applyProtection="1">
      <alignment/>
      <protection/>
    </xf>
    <xf numFmtId="164" fontId="5" fillId="0" borderId="0" xfId="22" applyFont="1" applyFill="1" applyProtection="1">
      <alignment/>
      <protection/>
    </xf>
    <xf numFmtId="164" fontId="13" fillId="0" borderId="17" xfId="0" applyFont="1" applyBorder="1" applyAlignment="1" applyProtection="1">
      <alignment horizontal="left" vertical="center" wrapText="1" indent="1"/>
      <protection/>
    </xf>
    <xf numFmtId="164" fontId="12" fillId="0" borderId="18" xfId="0" applyFont="1" applyBorder="1" applyAlignment="1" applyProtection="1">
      <alignment horizontal="left" vertical="center" wrapText="1" indent="1"/>
      <protection/>
    </xf>
    <xf numFmtId="164" fontId="5" fillId="0" borderId="0" xfId="22" applyFont="1" applyFill="1" applyBorder="1" applyAlignment="1" applyProtection="1">
      <alignment horizontal="center"/>
      <protection/>
    </xf>
    <xf numFmtId="164" fontId="4" fillId="0" borderId="0" xfId="22" applyFill="1" applyBorder="1" applyProtection="1">
      <alignment/>
      <protection/>
    </xf>
    <xf numFmtId="164" fontId="9" fillId="0" borderId="6" xfId="22" applyFont="1" applyFill="1" applyBorder="1" applyAlignment="1" applyProtection="1">
      <alignment horizontal="center" vertical="center" wrapText="1"/>
      <protection/>
    </xf>
    <xf numFmtId="164" fontId="16" fillId="0" borderId="3" xfId="22" applyFont="1" applyFill="1" applyBorder="1" applyAlignment="1" applyProtection="1">
      <alignment horizontal="left" vertical="center" wrapText="1" indent="1"/>
      <protection/>
    </xf>
    <xf numFmtId="164" fontId="17" fillId="0" borderId="9" xfId="0" applyFont="1" applyBorder="1" applyAlignment="1" applyProtection="1">
      <alignment horizontal="left" wrapText="1" indent="1"/>
      <protection/>
    </xf>
    <xf numFmtId="164" fontId="17" fillId="0" borderId="12" xfId="0" applyFont="1" applyBorder="1" applyAlignment="1" applyProtection="1">
      <alignment horizontal="left" wrapText="1" indent="1"/>
      <protection/>
    </xf>
    <xf numFmtId="164" fontId="17" fillId="0" borderId="15" xfId="0" applyFont="1" applyBorder="1" applyAlignment="1" applyProtection="1">
      <alignment horizontal="left" wrapText="1" indent="1"/>
      <protection/>
    </xf>
    <xf numFmtId="164" fontId="18" fillId="0" borderId="3" xfId="0" applyFont="1" applyBorder="1" applyAlignment="1" applyProtection="1">
      <alignment horizontal="left" vertical="center" wrapText="1" indent="1"/>
      <protection/>
    </xf>
    <xf numFmtId="164" fontId="17" fillId="0" borderId="15" xfId="0" applyFont="1" applyBorder="1" applyAlignment="1" applyProtection="1">
      <alignment wrapText="1"/>
      <protection/>
    </xf>
    <xf numFmtId="164" fontId="18" fillId="0" borderId="3" xfId="0" applyFont="1" applyBorder="1" applyAlignment="1" applyProtection="1">
      <alignment wrapText="1"/>
      <protection/>
    </xf>
    <xf numFmtId="164" fontId="18" fillId="0" borderId="18" xfId="0" applyFont="1" applyBorder="1" applyAlignment="1" applyProtection="1">
      <alignment wrapText="1"/>
      <protection/>
    </xf>
    <xf numFmtId="164" fontId="16" fillId="0" borderId="0" xfId="22" applyFont="1" applyFill="1" applyBorder="1" applyAlignment="1" applyProtection="1">
      <alignment vertical="center" wrapText="1"/>
      <protection/>
    </xf>
    <xf numFmtId="164" fontId="16" fillId="0" borderId="3" xfId="22" applyFont="1" applyFill="1" applyBorder="1" applyAlignment="1" applyProtection="1">
      <alignment horizontal="center" vertical="center" wrapText="1"/>
      <protection/>
    </xf>
    <xf numFmtId="164" fontId="16" fillId="0" borderId="6" xfId="22" applyFont="1" applyFill="1" applyBorder="1" applyAlignment="1" applyProtection="1">
      <alignment vertical="center" wrapText="1"/>
      <protection/>
    </xf>
    <xf numFmtId="164" fontId="19" fillId="0" borderId="20" xfId="22" applyFont="1" applyFill="1" applyBorder="1" applyAlignment="1" applyProtection="1">
      <alignment horizontal="left" vertical="center" wrapText="1" indent="1"/>
      <protection/>
    </xf>
    <xf numFmtId="164" fontId="19" fillId="0" borderId="12" xfId="22" applyFont="1" applyFill="1" applyBorder="1" applyAlignment="1" applyProtection="1">
      <alignment horizontal="left" vertical="center" wrapText="1" indent="1"/>
      <protection/>
    </xf>
    <xf numFmtId="164" fontId="19" fillId="0" borderId="22" xfId="22" applyFont="1" applyFill="1" applyBorder="1" applyAlignment="1" applyProtection="1">
      <alignment horizontal="left" vertical="center" wrapText="1" indent="1"/>
      <protection/>
    </xf>
    <xf numFmtId="164" fontId="19" fillId="0" borderId="0" xfId="22" applyFont="1" applyFill="1" applyBorder="1" applyAlignment="1" applyProtection="1">
      <alignment horizontal="left" vertical="center" wrapText="1" indent="1"/>
      <protection/>
    </xf>
    <xf numFmtId="164" fontId="19" fillId="0" borderId="12" xfId="22" applyFont="1" applyFill="1" applyBorder="1" applyAlignment="1" applyProtection="1">
      <alignment horizontal="left" indent="6"/>
      <protection/>
    </xf>
    <xf numFmtId="164" fontId="19" fillId="0" borderId="12" xfId="22" applyFont="1" applyFill="1" applyBorder="1" applyAlignment="1" applyProtection="1">
      <alignment horizontal="left" vertical="center" wrapText="1" indent="6"/>
      <protection/>
    </xf>
    <xf numFmtId="164" fontId="19" fillId="0" borderId="15" xfId="22" applyFont="1" applyFill="1" applyBorder="1" applyAlignment="1" applyProtection="1">
      <alignment horizontal="left" vertical="center" wrapText="1" indent="6"/>
      <protection/>
    </xf>
    <xf numFmtId="164" fontId="19" fillId="0" borderId="25" xfId="22" applyFont="1" applyFill="1" applyBorder="1" applyAlignment="1" applyProtection="1">
      <alignment horizontal="left" vertical="center" wrapText="1" indent="6"/>
      <protection/>
    </xf>
    <xf numFmtId="164" fontId="16" fillId="0" borderId="3" xfId="22" applyFont="1" applyFill="1" applyBorder="1" applyAlignment="1" applyProtection="1">
      <alignment vertical="center" wrapText="1"/>
      <protection/>
    </xf>
    <xf numFmtId="164" fontId="19" fillId="0" borderId="15" xfId="22" applyFont="1" applyFill="1" applyBorder="1" applyAlignment="1" applyProtection="1">
      <alignment horizontal="left" vertical="center" wrapText="1" indent="1"/>
      <protection/>
    </xf>
    <xf numFmtId="164" fontId="17" fillId="0" borderId="15" xfId="0" applyFont="1" applyBorder="1" applyAlignment="1" applyProtection="1">
      <alignment horizontal="left" vertical="center" wrapText="1" indent="1"/>
      <protection/>
    </xf>
    <xf numFmtId="164" fontId="17" fillId="0" borderId="12" xfId="0" applyFont="1" applyBorder="1" applyAlignment="1" applyProtection="1">
      <alignment horizontal="left" vertical="center" wrapText="1" indent="1"/>
      <protection/>
    </xf>
    <xf numFmtId="164" fontId="19" fillId="0" borderId="9" xfId="22" applyFont="1" applyFill="1" applyBorder="1" applyAlignment="1" applyProtection="1">
      <alignment horizontal="left" vertical="center" wrapText="1" indent="6"/>
      <protection/>
    </xf>
    <xf numFmtId="164" fontId="19" fillId="0" borderId="9" xfId="22" applyFont="1" applyFill="1" applyBorder="1" applyAlignment="1" applyProtection="1">
      <alignment horizontal="left" vertical="center" wrapText="1" indent="1"/>
      <protection/>
    </xf>
    <xf numFmtId="164" fontId="19" fillId="0" borderId="29" xfId="22" applyFont="1" applyFill="1" applyBorder="1" applyAlignment="1" applyProtection="1">
      <alignment horizontal="left" vertical="center" wrapText="1" indent="1"/>
      <protection/>
    </xf>
    <xf numFmtId="164" fontId="18" fillId="0" borderId="18" xfId="0" applyFont="1" applyBorder="1" applyAlignment="1" applyProtection="1">
      <alignment horizontal="left" vertical="center" wrapText="1" indent="1"/>
      <protection/>
    </xf>
    <xf numFmtId="164" fontId="19" fillId="0" borderId="0" xfId="22" applyFont="1" applyFill="1" applyProtection="1">
      <alignment/>
      <protection/>
    </xf>
    <xf numFmtId="164" fontId="9" fillId="0" borderId="3" xfId="22" applyFont="1" applyFill="1" applyBorder="1" applyAlignment="1" applyProtection="1">
      <alignment horizontal="left" vertical="center" wrapText="1" indent="1"/>
      <protection/>
    </xf>
    <xf numFmtId="164" fontId="14" fillId="0" borderId="9" xfId="0" applyFont="1" applyBorder="1" applyAlignment="1" applyProtection="1">
      <alignment horizontal="left" wrapText="1" indent="1"/>
      <protection/>
    </xf>
    <xf numFmtId="164" fontId="14" fillId="0" borderId="12" xfId="0" applyFont="1" applyBorder="1" applyAlignment="1" applyProtection="1">
      <alignment horizontal="left" wrapText="1" indent="1"/>
      <protection/>
    </xf>
    <xf numFmtId="164" fontId="14" fillId="0" borderId="15" xfId="0" applyFont="1" applyBorder="1" applyAlignment="1" applyProtection="1">
      <alignment horizontal="left" wrapText="1" indent="1"/>
      <protection/>
    </xf>
    <xf numFmtId="164" fontId="13" fillId="0" borderId="3" xfId="0" applyFont="1" applyBorder="1" applyAlignment="1" applyProtection="1">
      <alignment horizontal="left" vertical="center" wrapText="1" indent="1"/>
      <protection/>
    </xf>
    <xf numFmtId="164" fontId="14" fillId="0" borderId="15" xfId="0" applyFont="1" applyBorder="1" applyAlignment="1" applyProtection="1">
      <alignment wrapText="1"/>
      <protection/>
    </xf>
    <xf numFmtId="164" fontId="13" fillId="0" borderId="3" xfId="0" applyFont="1" applyBorder="1" applyAlignment="1" applyProtection="1">
      <alignment wrapText="1"/>
      <protection/>
    </xf>
    <xf numFmtId="164" fontId="13" fillId="0" borderId="18" xfId="0" applyFont="1" applyBorder="1" applyAlignment="1" applyProtection="1">
      <alignment wrapText="1"/>
      <protection/>
    </xf>
    <xf numFmtId="164" fontId="8" fillId="0" borderId="3" xfId="22" applyFont="1" applyFill="1" applyBorder="1" applyAlignment="1" applyProtection="1">
      <alignment horizontal="center" vertical="center" wrapText="1"/>
      <protection/>
    </xf>
    <xf numFmtId="164" fontId="9" fillId="0" borderId="3" xfId="22" applyFont="1" applyFill="1" applyBorder="1" applyAlignment="1" applyProtection="1">
      <alignment horizontal="center" vertical="center" wrapText="1"/>
      <protection/>
    </xf>
    <xf numFmtId="164" fontId="9" fillId="0" borderId="6" xfId="22" applyFont="1" applyFill="1" applyBorder="1" applyAlignment="1" applyProtection="1">
      <alignment vertical="center" wrapText="1"/>
      <protection/>
    </xf>
    <xf numFmtId="164" fontId="10" fillId="0" borderId="20" xfId="22" applyFont="1" applyFill="1" applyBorder="1" applyAlignment="1" applyProtection="1">
      <alignment horizontal="left" vertical="center" wrapText="1" indent="1"/>
      <protection/>
    </xf>
    <xf numFmtId="164" fontId="10" fillId="0" borderId="12" xfId="22" applyFont="1" applyFill="1" applyBorder="1" applyAlignment="1" applyProtection="1">
      <alignment horizontal="left" vertical="center" wrapText="1" indent="1"/>
      <protection/>
    </xf>
    <xf numFmtId="164" fontId="10" fillId="0" borderId="22" xfId="22" applyFont="1" applyFill="1" applyBorder="1" applyAlignment="1" applyProtection="1">
      <alignment horizontal="left" vertical="center" wrapText="1" indent="1"/>
      <protection/>
    </xf>
    <xf numFmtId="164" fontId="10" fillId="0" borderId="0" xfId="22" applyFont="1" applyFill="1" applyBorder="1" applyAlignment="1" applyProtection="1">
      <alignment horizontal="left" vertical="center" wrapText="1" indent="1"/>
      <protection/>
    </xf>
    <xf numFmtId="164" fontId="10" fillId="0" borderId="12" xfId="22" applyFont="1" applyFill="1" applyBorder="1" applyAlignment="1" applyProtection="1">
      <alignment horizontal="left" indent="6"/>
      <protection/>
    </xf>
    <xf numFmtId="164" fontId="10" fillId="0" borderId="12" xfId="22" applyFont="1" applyFill="1" applyBorder="1" applyAlignment="1" applyProtection="1">
      <alignment horizontal="left" vertical="center" wrapText="1" indent="6"/>
      <protection/>
    </xf>
    <xf numFmtId="164" fontId="10" fillId="0" borderId="15" xfId="22" applyFont="1" applyFill="1" applyBorder="1" applyAlignment="1" applyProtection="1">
      <alignment horizontal="left" vertical="center" wrapText="1" indent="6"/>
      <protection/>
    </xf>
    <xf numFmtId="164" fontId="10" fillId="0" borderId="25" xfId="22" applyFont="1" applyFill="1" applyBorder="1" applyAlignment="1" applyProtection="1">
      <alignment horizontal="left" vertical="center" wrapText="1" indent="6"/>
      <protection/>
    </xf>
    <xf numFmtId="164" fontId="9" fillId="0" borderId="3" xfId="22" applyFont="1" applyFill="1" applyBorder="1" applyAlignment="1" applyProtection="1">
      <alignment vertical="center" wrapText="1"/>
      <protection/>
    </xf>
    <xf numFmtId="164" fontId="10" fillId="0" borderId="15" xfId="22" applyFont="1" applyFill="1" applyBorder="1" applyAlignment="1" applyProtection="1">
      <alignment horizontal="left" vertical="center" wrapText="1" indent="1"/>
      <protection/>
    </xf>
    <xf numFmtId="164" fontId="14" fillId="0" borderId="15" xfId="0" applyFont="1" applyBorder="1" applyAlignment="1" applyProtection="1">
      <alignment horizontal="left" vertical="center" wrapText="1" indent="1"/>
      <protection/>
    </xf>
    <xf numFmtId="164" fontId="14" fillId="0" borderId="12" xfId="0" applyFont="1" applyBorder="1" applyAlignment="1" applyProtection="1">
      <alignment horizontal="left" vertical="center" wrapText="1" indent="1"/>
      <protection/>
    </xf>
    <xf numFmtId="164" fontId="10" fillId="0" borderId="9" xfId="22" applyFont="1" applyFill="1" applyBorder="1" applyAlignment="1" applyProtection="1">
      <alignment horizontal="left" vertical="center" wrapText="1" indent="6"/>
      <protection/>
    </xf>
    <xf numFmtId="164" fontId="10" fillId="0" borderId="9" xfId="22" applyFont="1" applyFill="1" applyBorder="1" applyAlignment="1" applyProtection="1">
      <alignment horizontal="left" vertical="center" wrapText="1" indent="1"/>
      <protection/>
    </xf>
    <xf numFmtId="164" fontId="10" fillId="0" borderId="29" xfId="22" applyFont="1" applyFill="1" applyBorder="1" applyAlignment="1" applyProtection="1">
      <alignment horizontal="left" vertical="center" wrapText="1" indent="1"/>
      <protection/>
    </xf>
    <xf numFmtId="164" fontId="20" fillId="0" borderId="18" xfId="0" applyFont="1" applyBorder="1" applyAlignment="1" applyProtection="1">
      <alignment horizontal="left" vertical="center" wrapText="1" indent="1"/>
      <protection/>
    </xf>
    <xf numFmtId="165" fontId="7" fillId="0" borderId="1" xfId="22" applyNumberFormat="1" applyFont="1" applyFill="1" applyBorder="1" applyAlignment="1" applyProtection="1">
      <alignment horizontal="left" vertical="center"/>
      <protection/>
    </xf>
    <xf numFmtId="164" fontId="5" fillId="0" borderId="2" xfId="22" applyFont="1" applyFill="1" applyBorder="1" applyAlignment="1" applyProtection="1">
      <alignment horizontal="center" vertical="center" wrapText="1"/>
      <protection/>
    </xf>
    <xf numFmtId="164" fontId="5" fillId="0" borderId="5" xfId="22" applyFont="1" applyFill="1" applyBorder="1" applyAlignment="1" applyProtection="1">
      <alignment horizontal="center" vertical="center" wrapText="1"/>
      <protection/>
    </xf>
    <xf numFmtId="164" fontId="5" fillId="0" borderId="2" xfId="22" applyFont="1" applyFill="1" applyBorder="1" applyAlignment="1" applyProtection="1">
      <alignment horizontal="left" vertical="center" wrapText="1" indent="1"/>
      <protection/>
    </xf>
    <xf numFmtId="166" fontId="4" fillId="0" borderId="8" xfId="22" applyNumberFormat="1" applyFont="1" applyFill="1" applyBorder="1" applyAlignment="1" applyProtection="1">
      <alignment horizontal="left" vertical="center" wrapText="1" indent="1"/>
      <protection/>
    </xf>
    <xf numFmtId="166" fontId="4" fillId="0" borderId="11" xfId="22" applyNumberFormat="1" applyFont="1" applyFill="1" applyBorder="1" applyAlignment="1" applyProtection="1">
      <alignment horizontal="left" vertical="center" wrapText="1" indent="1"/>
      <protection/>
    </xf>
    <xf numFmtId="166" fontId="4" fillId="0" borderId="14" xfId="22" applyNumberFormat="1" applyFont="1" applyFill="1" applyBorder="1" applyAlignment="1" applyProtection="1">
      <alignment horizontal="left" vertical="center" wrapText="1" indent="1"/>
      <protection/>
    </xf>
    <xf numFmtId="164" fontId="12" fillId="0" borderId="2" xfId="0" applyFont="1" applyBorder="1" applyAlignment="1" applyProtection="1">
      <alignment wrapText="1"/>
      <protection/>
    </xf>
    <xf numFmtId="164" fontId="11" fillId="0" borderId="8" xfId="0" applyFont="1" applyBorder="1" applyAlignment="1" applyProtection="1">
      <alignment wrapText="1"/>
      <protection/>
    </xf>
    <xf numFmtId="164" fontId="11" fillId="0" borderId="11" xfId="0" applyFont="1" applyBorder="1" applyAlignment="1" applyProtection="1">
      <alignment wrapText="1"/>
      <protection/>
    </xf>
    <xf numFmtId="164" fontId="11" fillId="0" borderId="14" xfId="0" applyFont="1" applyBorder="1" applyAlignment="1" applyProtection="1">
      <alignment wrapText="1"/>
      <protection/>
    </xf>
    <xf numFmtId="164" fontId="12" fillId="0" borderId="17" xfId="0" applyFont="1" applyBorder="1" applyAlignment="1" applyProtection="1">
      <alignment wrapText="1"/>
      <protection/>
    </xf>
    <xf numFmtId="165" fontId="7" fillId="0" borderId="1" xfId="22" applyNumberFormat="1" applyFont="1" applyFill="1" applyBorder="1" applyAlignment="1" applyProtection="1">
      <alignment horizontal="left"/>
      <protection/>
    </xf>
    <xf numFmtId="164" fontId="5" fillId="0" borderId="5" xfId="22" applyFont="1" applyFill="1" applyBorder="1" applyAlignment="1" applyProtection="1">
      <alignment horizontal="left" vertical="center" wrapText="1" indent="1"/>
      <protection/>
    </xf>
    <xf numFmtId="166" fontId="4" fillId="0" borderId="19" xfId="22" applyNumberFormat="1" applyFont="1" applyFill="1" applyBorder="1" applyAlignment="1" applyProtection="1">
      <alignment horizontal="left" vertical="center" wrapText="1" indent="1"/>
      <protection/>
    </xf>
    <xf numFmtId="166" fontId="4" fillId="0" borderId="23" xfId="22" applyNumberFormat="1" applyFont="1" applyFill="1" applyBorder="1" applyAlignment="1" applyProtection="1">
      <alignment horizontal="left" vertical="center" wrapText="1" indent="1"/>
      <protection/>
    </xf>
    <xf numFmtId="166" fontId="4" fillId="0" borderId="24" xfId="22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Font="1" applyBorder="1" applyAlignment="1" applyProtection="1">
      <alignment horizontal="lef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Fill="1" applyBorder="1" applyAlignment="1" applyProtection="1">
      <alignment horizontal="center" textRotation="180" wrapText="1"/>
      <protection/>
    </xf>
    <xf numFmtId="165" fontId="22" fillId="0" borderId="0" xfId="0" applyNumberFormat="1" applyFont="1" applyFill="1" applyAlignment="1" applyProtection="1">
      <alignment horizontal="right" vertical="center"/>
      <protection/>
    </xf>
    <xf numFmtId="165" fontId="8" fillId="0" borderId="30" xfId="0" applyNumberFormat="1" applyFont="1" applyFill="1" applyBorder="1" applyAlignment="1" applyProtection="1">
      <alignment horizontal="center" vertical="center" wrapText="1"/>
      <protection/>
    </xf>
    <xf numFmtId="165" fontId="8" fillId="0" borderId="2" xfId="0" applyNumberFormat="1" applyFont="1" applyFill="1" applyBorder="1" applyAlignment="1" applyProtection="1">
      <alignment horizontal="center" vertical="center" wrapText="1"/>
      <protection/>
    </xf>
    <xf numFmtId="165" fontId="8" fillId="0" borderId="3" xfId="0" applyNumberFormat="1" applyFont="1" applyFill="1" applyBorder="1" applyAlignment="1" applyProtection="1">
      <alignment horizontal="center" vertical="center" wrapText="1"/>
      <protection/>
    </xf>
    <xf numFmtId="165" fontId="8" fillId="0" borderId="4" xfId="0" applyNumberFormat="1" applyFont="1" applyFill="1" applyBorder="1" applyAlignment="1" applyProtection="1">
      <alignment horizontal="center" vertical="center" wrapText="1"/>
      <protection/>
    </xf>
    <xf numFmtId="165" fontId="23" fillId="0" borderId="0" xfId="0" applyNumberFormat="1" applyFont="1" applyFill="1" applyAlignment="1" applyProtection="1">
      <alignment horizontal="center" vertical="center" wrapText="1"/>
      <protection/>
    </xf>
    <xf numFmtId="165" fontId="9" fillId="0" borderId="30" xfId="0" applyNumberFormat="1" applyFont="1" applyFill="1" applyBorder="1" applyAlignment="1" applyProtection="1">
      <alignment horizontal="center" vertical="center" wrapText="1"/>
      <protection/>
    </xf>
    <xf numFmtId="165" fontId="9" fillId="0" borderId="2" xfId="0" applyNumberFormat="1" applyFont="1" applyFill="1" applyBorder="1" applyAlignment="1" applyProtection="1">
      <alignment horizontal="center" vertical="center" wrapText="1"/>
      <protection/>
    </xf>
    <xf numFmtId="165" fontId="9" fillId="0" borderId="3" xfId="0" applyNumberFormat="1" applyFont="1" applyFill="1" applyBorder="1" applyAlignment="1" applyProtection="1">
      <alignment horizontal="center" vertical="center" wrapText="1"/>
      <protection/>
    </xf>
    <xf numFmtId="165" fontId="9" fillId="0" borderId="4" xfId="0" applyNumberFormat="1" applyFont="1" applyFill="1" applyBorder="1" applyAlignment="1" applyProtection="1">
      <alignment horizontal="center" vertical="center" wrapText="1"/>
      <protection/>
    </xf>
    <xf numFmtId="165" fontId="9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31" xfId="0" applyNumberFormat="1" applyFont="1" applyFill="1" applyBorder="1" applyAlignment="1" applyProtection="1">
      <alignment horizontal="left" vertical="center" wrapText="1" indent="1"/>
      <protection/>
    </xf>
    <xf numFmtId="165" fontId="4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5" fontId="4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33" xfId="0" applyNumberFormat="1" applyFont="1" applyFill="1" applyBorder="1" applyAlignment="1" applyProtection="1">
      <alignment horizontal="left" vertical="center" wrapText="1" indent="1"/>
      <protection/>
    </xf>
    <xf numFmtId="165" fontId="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30" xfId="0" applyNumberFormat="1" applyFont="1" applyFill="1" applyBorder="1" applyAlignment="1" applyProtection="1">
      <alignment horizontal="left" vertical="center" wrapText="1" indent="1"/>
      <protection/>
    </xf>
    <xf numFmtId="165" fontId="5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5" fillId="0" borderId="3" xfId="0" applyNumberFormat="1" applyFont="1" applyFill="1" applyBorder="1" applyAlignment="1" applyProtection="1">
      <alignment horizontal="right" vertical="center" wrapText="1" indent="1"/>
      <protection/>
    </xf>
    <xf numFmtId="165" fontId="5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5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23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5" fillId="0" borderId="37" xfId="0" applyNumberFormat="1" applyFont="1" applyFill="1" applyBorder="1" applyAlignment="1" applyProtection="1">
      <alignment horizontal="right" vertical="center" wrapText="1" indent="1"/>
      <protection/>
    </xf>
    <xf numFmtId="165" fontId="25" fillId="0" borderId="38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30" xfId="0" applyNumberFormat="1" applyFont="1" applyFill="1" applyBorder="1" applyAlignment="1" applyProtection="1">
      <alignment horizontal="left" vertical="center" wrapText="1" inden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165" fontId="24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24" fillId="0" borderId="9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1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1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23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12" xfId="0" applyNumberFormat="1" applyFont="1" applyFill="1" applyBorder="1" applyAlignment="1" applyProtection="1">
      <alignment horizontal="left" vertical="center" wrapText="1" indent="2"/>
      <protection/>
    </xf>
    <xf numFmtId="165" fontId="26" fillId="0" borderId="12" xfId="0" applyNumberFormat="1" applyFont="1" applyFill="1" applyBorder="1" applyAlignment="1" applyProtection="1">
      <alignment horizontal="left" vertical="center" wrapText="1" indent="1"/>
      <protection/>
    </xf>
    <xf numFmtId="165" fontId="26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8" xfId="0" applyNumberFormat="1" applyFont="1" applyFill="1" applyBorder="1" applyAlignment="1" applyProtection="1">
      <alignment horizontal="left" vertical="center" wrapText="1" indent="2"/>
      <protection/>
    </xf>
    <xf numFmtId="165" fontId="10" fillId="0" borderId="14" xfId="0" applyNumberFormat="1" applyFont="1" applyFill="1" applyBorder="1" applyAlignment="1" applyProtection="1">
      <alignment horizontal="left" vertical="center" wrapText="1" indent="2"/>
      <protection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4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28" fillId="0" borderId="0" xfId="0" applyFont="1" applyFill="1" applyAlignment="1">
      <alignment/>
    </xf>
    <xf numFmtId="168" fontId="28" fillId="0" borderId="0" xfId="0" applyNumberFormat="1" applyFont="1" applyFill="1" applyAlignment="1">
      <alignment horizontal="right" indent="1"/>
    </xf>
    <xf numFmtId="164" fontId="28" fillId="0" borderId="0" xfId="0" applyFont="1" applyFill="1" applyAlignment="1">
      <alignment horizontal="right" indent="1"/>
    </xf>
    <xf numFmtId="164" fontId="5" fillId="0" borderId="0" xfId="0" applyFont="1" applyFill="1" applyAlignment="1">
      <alignment/>
    </xf>
    <xf numFmtId="168" fontId="8" fillId="0" borderId="0" xfId="0" applyNumberFormat="1" applyFont="1" applyFill="1" applyAlignment="1">
      <alignment horizontal="right" indent="1"/>
    </xf>
    <xf numFmtId="164" fontId="29" fillId="0" borderId="0" xfId="0" applyFont="1" applyFill="1" applyAlignment="1">
      <alignment/>
    </xf>
    <xf numFmtId="164" fontId="28" fillId="0" borderId="0" xfId="0" applyFont="1" applyAlignment="1">
      <alignment/>
    </xf>
    <xf numFmtId="164" fontId="28" fillId="0" borderId="0" xfId="0" applyFont="1" applyAlignment="1">
      <alignment horizontal="right" indent="1"/>
    </xf>
    <xf numFmtId="164" fontId="19" fillId="0" borderId="0" xfId="22" applyFont="1" applyFill="1">
      <alignment/>
      <protection/>
    </xf>
    <xf numFmtId="165" fontId="16" fillId="0" borderId="0" xfId="22" applyNumberFormat="1" applyFont="1" applyFill="1" applyBorder="1" applyAlignment="1" applyProtection="1">
      <alignment horizontal="center" vertical="center" wrapText="1"/>
      <protection/>
    </xf>
    <xf numFmtId="165" fontId="16" fillId="0" borderId="0" xfId="22" applyNumberFormat="1" applyFont="1" applyFill="1" applyBorder="1" applyAlignment="1" applyProtection="1">
      <alignment horizontal="center" vertical="center"/>
      <protection/>
    </xf>
    <xf numFmtId="164" fontId="30" fillId="0" borderId="0" xfId="0" applyFont="1" applyFill="1" applyBorder="1" applyAlignment="1" applyProtection="1">
      <alignment horizontal="right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30" fillId="0" borderId="0" xfId="0" applyFont="1" applyFill="1" applyBorder="1" applyAlignment="1" applyProtection="1">
      <alignment/>
      <protection/>
    </xf>
    <xf numFmtId="164" fontId="23" fillId="0" borderId="5" xfId="22" applyFont="1" applyFill="1" applyBorder="1" applyAlignment="1">
      <alignment horizontal="center" vertical="center" wrapText="1"/>
      <protection/>
    </xf>
    <xf numFmtId="164" fontId="23" fillId="0" borderId="6" xfId="22" applyFont="1" applyFill="1" applyBorder="1" applyAlignment="1">
      <alignment horizontal="center" vertical="center" wrapText="1"/>
      <protection/>
    </xf>
    <xf numFmtId="164" fontId="23" fillId="0" borderId="20" xfId="22" applyFont="1" applyFill="1" applyBorder="1" applyAlignment="1">
      <alignment horizontal="center" vertical="center" wrapText="1"/>
      <protection/>
    </xf>
    <xf numFmtId="164" fontId="23" fillId="0" borderId="7" xfId="22" applyFont="1" applyFill="1" applyBorder="1" applyAlignment="1">
      <alignment horizontal="center" vertical="center" wrapText="1"/>
      <protection/>
    </xf>
    <xf numFmtId="164" fontId="23" fillId="0" borderId="15" xfId="22" applyFont="1" applyFill="1" applyBorder="1" applyAlignment="1">
      <alignment horizontal="center" vertical="center" wrapText="1"/>
      <protection/>
    </xf>
    <xf numFmtId="164" fontId="0" fillId="0" borderId="2" xfId="22" applyFont="1" applyFill="1" applyBorder="1" applyAlignment="1">
      <alignment horizontal="center" vertical="center"/>
      <protection/>
    </xf>
    <xf numFmtId="164" fontId="0" fillId="0" borderId="3" xfId="22" applyFont="1" applyFill="1" applyBorder="1" applyAlignment="1">
      <alignment horizontal="center" vertical="center"/>
      <protection/>
    </xf>
    <xf numFmtId="164" fontId="0" fillId="0" borderId="4" xfId="22" applyFont="1" applyFill="1" applyBorder="1" applyAlignment="1">
      <alignment horizontal="center" vertical="center"/>
      <protection/>
    </xf>
    <xf numFmtId="164" fontId="0" fillId="0" borderId="8" xfId="22" applyFont="1" applyFill="1" applyBorder="1" applyAlignment="1">
      <alignment horizontal="center" vertical="center"/>
      <protection/>
    </xf>
    <xf numFmtId="164" fontId="0" fillId="0" borderId="9" xfId="22" applyFont="1" applyFill="1" applyBorder="1" applyProtection="1">
      <alignment/>
      <protection locked="0"/>
    </xf>
    <xf numFmtId="170" fontId="0" fillId="0" borderId="9" xfId="15" applyNumberFormat="1" applyFont="1" applyFill="1" applyBorder="1" applyAlignment="1" applyProtection="1">
      <alignment/>
      <protection locked="0"/>
    </xf>
    <xf numFmtId="170" fontId="0" fillId="0" borderId="10" xfId="15" applyNumberFormat="1" applyFont="1" applyFill="1" applyBorder="1" applyAlignment="1" applyProtection="1">
      <alignment/>
      <protection/>
    </xf>
    <xf numFmtId="164" fontId="0" fillId="0" borderId="11" xfId="22" applyFont="1" applyFill="1" applyBorder="1" applyAlignment="1">
      <alignment horizontal="center" vertical="center"/>
      <protection/>
    </xf>
    <xf numFmtId="164" fontId="0" fillId="0" borderId="12" xfId="22" applyFont="1" applyFill="1" applyBorder="1" applyProtection="1">
      <alignment/>
      <protection locked="0"/>
    </xf>
    <xf numFmtId="170" fontId="0" fillId="0" borderId="12" xfId="15" applyNumberFormat="1" applyFont="1" applyFill="1" applyBorder="1" applyAlignment="1" applyProtection="1">
      <alignment/>
      <protection locked="0"/>
    </xf>
    <xf numFmtId="170" fontId="0" fillId="0" borderId="13" xfId="15" applyNumberFormat="1" applyFont="1" applyFill="1" applyBorder="1" applyAlignment="1" applyProtection="1">
      <alignment/>
      <protection/>
    </xf>
    <xf numFmtId="164" fontId="0" fillId="0" borderId="14" xfId="22" applyFont="1" applyFill="1" applyBorder="1" applyAlignment="1">
      <alignment horizontal="center" vertical="center"/>
      <protection/>
    </xf>
    <xf numFmtId="164" fontId="0" fillId="0" borderId="15" xfId="22" applyFont="1" applyFill="1" applyBorder="1" applyProtection="1">
      <alignment/>
      <protection locked="0"/>
    </xf>
    <xf numFmtId="170" fontId="0" fillId="0" borderId="15" xfId="15" applyNumberFormat="1" applyFont="1" applyFill="1" applyBorder="1" applyAlignment="1" applyProtection="1">
      <alignment/>
      <protection locked="0"/>
    </xf>
    <xf numFmtId="164" fontId="23" fillId="0" borderId="2" xfId="22" applyFont="1" applyFill="1" applyBorder="1" applyAlignment="1">
      <alignment horizontal="center" vertical="center"/>
      <protection/>
    </xf>
    <xf numFmtId="164" fontId="23" fillId="0" borderId="3" xfId="22" applyFont="1" applyFill="1" applyBorder="1">
      <alignment/>
      <protection/>
    </xf>
    <xf numFmtId="170" fontId="23" fillId="0" borderId="3" xfId="22" applyNumberFormat="1" applyFont="1" applyFill="1" applyBorder="1">
      <alignment/>
      <protection/>
    </xf>
    <xf numFmtId="170" fontId="23" fillId="0" borderId="4" xfId="22" applyNumberFormat="1" applyFont="1" applyFill="1" applyBorder="1">
      <alignment/>
      <protection/>
    </xf>
    <xf numFmtId="164" fontId="16" fillId="0" borderId="0" xfId="22" applyFont="1" applyFill="1">
      <alignment/>
      <protection/>
    </xf>
    <xf numFmtId="164" fontId="31" fillId="0" borderId="0" xfId="0" applyFont="1" applyFill="1" applyBorder="1" applyAlignment="1" applyProtection="1">
      <alignment horizontal="right"/>
      <protection/>
    </xf>
    <xf numFmtId="164" fontId="9" fillId="0" borderId="19" xfId="22" applyFont="1" applyFill="1" applyBorder="1" applyAlignment="1" applyProtection="1">
      <alignment horizontal="center" vertical="center" wrapText="1"/>
      <protection/>
    </xf>
    <xf numFmtId="164" fontId="9" fillId="0" borderId="20" xfId="22" applyFont="1" applyFill="1" applyBorder="1" applyAlignment="1" applyProtection="1">
      <alignment horizontal="center" vertical="center" wrapText="1"/>
      <protection/>
    </xf>
    <xf numFmtId="164" fontId="9" fillId="0" borderId="21" xfId="22" applyFont="1" applyFill="1" applyBorder="1" applyAlignment="1" applyProtection="1">
      <alignment horizontal="center" vertical="center" wrapText="1"/>
      <protection/>
    </xf>
    <xf numFmtId="164" fontId="10" fillId="0" borderId="2" xfId="22" applyFont="1" applyFill="1" applyBorder="1" applyAlignment="1" applyProtection="1">
      <alignment horizontal="center" vertical="center"/>
      <protection/>
    </xf>
    <xf numFmtId="164" fontId="10" fillId="0" borderId="3" xfId="22" applyFont="1" applyFill="1" applyBorder="1" applyAlignment="1" applyProtection="1">
      <alignment horizontal="center" vertical="center"/>
      <protection/>
    </xf>
    <xf numFmtId="164" fontId="10" fillId="0" borderId="4" xfId="22" applyFont="1" applyFill="1" applyBorder="1" applyAlignment="1" applyProtection="1">
      <alignment horizontal="center" vertical="center"/>
      <protection/>
    </xf>
    <xf numFmtId="164" fontId="10" fillId="0" borderId="19" xfId="22" applyFont="1" applyFill="1" applyBorder="1" applyAlignment="1" applyProtection="1">
      <alignment horizontal="center" vertical="center"/>
      <protection/>
    </xf>
    <xf numFmtId="164" fontId="10" fillId="0" borderId="9" xfId="22" applyFont="1" applyFill="1" applyBorder="1" applyProtection="1">
      <alignment/>
      <protection/>
    </xf>
    <xf numFmtId="170" fontId="4" fillId="0" borderId="40" xfId="15" applyNumberFormat="1" applyFont="1" applyFill="1" applyBorder="1" applyAlignment="1" applyProtection="1">
      <alignment/>
      <protection locked="0"/>
    </xf>
    <xf numFmtId="164" fontId="10" fillId="0" borderId="11" xfId="22" applyFont="1" applyFill="1" applyBorder="1" applyAlignment="1" applyProtection="1">
      <alignment horizontal="center" vertical="center"/>
      <protection/>
    </xf>
    <xf numFmtId="164" fontId="32" fillId="0" borderId="12" xfId="0" applyFont="1" applyBorder="1" applyAlignment="1">
      <alignment horizontal="justify" wrapText="1"/>
    </xf>
    <xf numFmtId="170" fontId="4" fillId="0" borderId="27" xfId="15" applyNumberFormat="1" applyFont="1" applyFill="1" applyBorder="1" applyAlignment="1" applyProtection="1">
      <alignment/>
      <protection locked="0"/>
    </xf>
    <xf numFmtId="164" fontId="32" fillId="0" borderId="12" xfId="0" applyFont="1" applyBorder="1" applyAlignment="1">
      <alignment wrapText="1"/>
    </xf>
    <xf numFmtId="164" fontId="10" fillId="0" borderId="14" xfId="22" applyFont="1" applyFill="1" applyBorder="1" applyAlignment="1" applyProtection="1">
      <alignment horizontal="center" vertical="center"/>
      <protection/>
    </xf>
    <xf numFmtId="170" fontId="4" fillId="0" borderId="28" xfId="15" applyNumberFormat="1" applyFont="1" applyFill="1" applyBorder="1" applyAlignment="1" applyProtection="1">
      <alignment/>
      <protection locked="0"/>
    </xf>
    <xf numFmtId="164" fontId="32" fillId="0" borderId="25" xfId="0" applyFont="1" applyBorder="1" applyAlignment="1">
      <alignment wrapText="1"/>
    </xf>
    <xf numFmtId="164" fontId="8" fillId="0" borderId="2" xfId="22" applyFont="1" applyFill="1" applyBorder="1" applyAlignment="1" applyProtection="1">
      <alignment horizontal="left"/>
      <protection/>
    </xf>
    <xf numFmtId="170" fontId="5" fillId="0" borderId="4" xfId="15" applyNumberFormat="1" applyFont="1" applyFill="1" applyBorder="1" applyAlignment="1" applyProtection="1">
      <alignment/>
      <protection/>
    </xf>
    <xf numFmtId="164" fontId="10" fillId="0" borderId="38" xfId="22" applyFont="1" applyFill="1" applyBorder="1" applyAlignment="1">
      <alignment horizontal="justify" vertical="center" wrapText="1"/>
      <protection/>
    </xf>
    <xf numFmtId="164" fontId="10" fillId="0" borderId="20" xfId="22" applyFont="1" applyFill="1" applyBorder="1" applyProtection="1">
      <alignment/>
      <protection locked="0"/>
    </xf>
    <xf numFmtId="170" fontId="10" fillId="0" borderId="21" xfId="15" applyNumberFormat="1" applyFont="1" applyFill="1" applyBorder="1" applyAlignment="1" applyProtection="1">
      <alignment/>
      <protection locked="0"/>
    </xf>
    <xf numFmtId="164" fontId="10" fillId="0" borderId="12" xfId="22" applyFont="1" applyFill="1" applyBorder="1" applyProtection="1">
      <alignment/>
      <protection locked="0"/>
    </xf>
    <xf numFmtId="170" fontId="10" fillId="0" borderId="13" xfId="15" applyNumberFormat="1" applyFont="1" applyFill="1" applyBorder="1" applyAlignment="1" applyProtection="1">
      <alignment/>
      <protection locked="0"/>
    </xf>
    <xf numFmtId="164" fontId="10" fillId="0" borderId="15" xfId="22" applyFont="1" applyFill="1" applyBorder="1" applyProtection="1">
      <alignment/>
      <protection locked="0"/>
    </xf>
    <xf numFmtId="170" fontId="10" fillId="0" borderId="16" xfId="15" applyNumberFormat="1" applyFont="1" applyFill="1" applyBorder="1" applyAlignment="1" applyProtection="1">
      <alignment/>
      <protection locked="0"/>
    </xf>
    <xf numFmtId="164" fontId="9" fillId="0" borderId="2" xfId="22" applyFont="1" applyFill="1" applyBorder="1" applyAlignment="1" applyProtection="1">
      <alignment horizontal="center" vertical="center"/>
      <protection/>
    </xf>
    <xf numFmtId="164" fontId="9" fillId="0" borderId="3" xfId="22" applyFont="1" applyFill="1" applyBorder="1" applyAlignment="1" applyProtection="1">
      <alignment horizontal="left" vertical="center" wrapText="1"/>
      <protection/>
    </xf>
    <xf numFmtId="170" fontId="9" fillId="0" borderId="4" xfId="15" applyNumberFormat="1" applyFont="1" applyFill="1" applyBorder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22" fillId="0" borderId="0" xfId="0" applyNumberFormat="1" applyFont="1" applyFill="1" applyAlignment="1" applyProtection="1">
      <alignment horizontal="right" wrapText="1"/>
      <protection/>
    </xf>
    <xf numFmtId="165" fontId="23" fillId="0" borderId="0" xfId="0" applyNumberFormat="1" applyFont="1" applyFill="1" applyAlignment="1">
      <alignment horizontal="center" vertical="center" wrapText="1"/>
    </xf>
    <xf numFmtId="165" fontId="9" fillId="0" borderId="17" xfId="0" applyNumberFormat="1" applyFont="1" applyFill="1" applyBorder="1" applyAlignment="1" applyProtection="1">
      <alignment horizontal="center" vertical="center" wrapText="1"/>
      <protection/>
    </xf>
    <xf numFmtId="165" fontId="9" fillId="0" borderId="18" xfId="0" applyNumberFormat="1" applyFont="1" applyFill="1" applyBorder="1" applyAlignment="1" applyProtection="1">
      <alignment horizontal="center" vertical="center" wrapText="1"/>
      <protection/>
    </xf>
    <xf numFmtId="165" fontId="9" fillId="0" borderId="41" xfId="0" applyNumberFormat="1" applyFont="1" applyFill="1" applyBorder="1" applyAlignment="1" applyProtection="1">
      <alignment horizontal="center" vertical="center" wrapText="1"/>
      <protection/>
    </xf>
    <xf numFmtId="165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4" fillId="0" borderId="12" xfId="0" applyNumberFormat="1" applyFont="1" applyFill="1" applyBorder="1" applyAlignment="1" applyProtection="1">
      <alignment vertical="center" wrapText="1"/>
      <protection locked="0"/>
    </xf>
    <xf numFmtId="166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3" xfId="0" applyNumberFormat="1" applyFont="1" applyFill="1" applyBorder="1" applyAlignment="1" applyProtection="1">
      <alignment vertical="center" wrapText="1"/>
      <protection/>
    </xf>
    <xf numFmtId="165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12" xfId="0" applyNumberFormat="1" applyFont="1" applyFill="1" applyBorder="1" applyAlignment="1" applyProtection="1">
      <alignment vertical="center" wrapText="1"/>
      <protection locked="0"/>
    </xf>
    <xf numFmtId="166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3" xfId="0" applyNumberFormat="1" applyFont="1" applyFill="1" applyBorder="1" applyAlignment="1" applyProtection="1">
      <alignment vertical="center" wrapText="1"/>
      <protection/>
    </xf>
    <xf numFmtId="165" fontId="0" fillId="0" borderId="23" xfId="0" applyNumberFormat="1" applyFill="1" applyBorder="1" applyAlignment="1" applyProtection="1">
      <alignment horizontal="left" vertical="center" wrapText="1"/>
      <protection locked="0"/>
    </xf>
    <xf numFmtId="165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5" xfId="0" applyNumberFormat="1" applyFont="1" applyFill="1" applyBorder="1" applyAlignment="1" applyProtection="1">
      <alignment vertical="center" wrapText="1"/>
      <protection locked="0"/>
    </xf>
    <xf numFmtId="166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6" xfId="0" applyNumberFormat="1" applyFont="1" applyFill="1" applyBorder="1" applyAlignment="1" applyProtection="1">
      <alignment vertical="center" wrapText="1"/>
      <protection/>
    </xf>
    <xf numFmtId="165" fontId="5" fillId="0" borderId="2" xfId="0" applyNumberFormat="1" applyFont="1" applyFill="1" applyBorder="1" applyAlignment="1" applyProtection="1">
      <alignment horizontal="left" vertical="center" wrapText="1"/>
      <protection/>
    </xf>
    <xf numFmtId="165" fontId="5" fillId="0" borderId="3" xfId="0" applyNumberFormat="1" applyFont="1" applyFill="1" applyBorder="1" applyAlignment="1" applyProtection="1">
      <alignment vertical="center" wrapText="1"/>
      <protection/>
    </xf>
    <xf numFmtId="165" fontId="5" fillId="2" borderId="3" xfId="0" applyNumberFormat="1" applyFont="1" applyFill="1" applyBorder="1" applyAlignment="1" applyProtection="1">
      <alignment vertical="center" wrapText="1"/>
      <protection/>
    </xf>
    <xf numFmtId="165" fontId="5" fillId="0" borderId="4" xfId="0" applyNumberFormat="1" applyFont="1" applyFill="1" applyBorder="1" applyAlignment="1" applyProtection="1">
      <alignment vertical="center" wrapText="1"/>
      <protection/>
    </xf>
    <xf numFmtId="165" fontId="23" fillId="0" borderId="0" xfId="0" applyNumberFormat="1" applyFont="1" applyFill="1" applyAlignment="1">
      <alignment vertical="center" wrapText="1"/>
    </xf>
    <xf numFmtId="165" fontId="28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28" fillId="0" borderId="12" xfId="0" applyNumberFormat="1" applyFont="1" applyFill="1" applyBorder="1" applyAlignment="1" applyProtection="1">
      <alignment vertical="center" wrapText="1"/>
      <protection locked="0"/>
    </xf>
    <xf numFmtId="166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3" xfId="0" applyNumberFormat="1" applyFont="1" applyFill="1" applyBorder="1" applyAlignment="1" applyProtection="1">
      <alignment vertical="center" wrapText="1"/>
      <protection/>
    </xf>
    <xf numFmtId="165" fontId="4" fillId="0" borderId="15" xfId="0" applyNumberFormat="1" applyFont="1" applyFill="1" applyBorder="1" applyAlignment="1" applyProtection="1">
      <alignment vertical="center" wrapText="1"/>
      <protection locked="0"/>
    </xf>
    <xf numFmtId="166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vertical="center" wrapText="1"/>
      <protection/>
    </xf>
    <xf numFmtId="164" fontId="0" fillId="0" borderId="0" xfId="0" applyFill="1" applyAlignment="1">
      <alignment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4" fillId="0" borderId="0" xfId="0" applyFont="1" applyFill="1" applyBorder="1" applyAlignment="1" applyProtection="1">
      <alignment horizontal="left" wrapText="1"/>
      <protection/>
    </xf>
    <xf numFmtId="164" fontId="22" fillId="0" borderId="0" xfId="0" applyFont="1" applyFill="1" applyBorder="1" applyAlignment="1" applyProtection="1">
      <alignment horizontal="right"/>
      <protection/>
    </xf>
    <xf numFmtId="164" fontId="8" fillId="0" borderId="5" xfId="0" applyFont="1" applyFill="1" applyBorder="1" applyAlignment="1" applyProtection="1">
      <alignment vertical="center"/>
      <protection/>
    </xf>
    <xf numFmtId="164" fontId="8" fillId="0" borderId="6" xfId="0" applyFont="1" applyFill="1" applyBorder="1" applyAlignment="1" applyProtection="1">
      <alignment horizontal="center" vertical="center"/>
      <protection/>
    </xf>
    <xf numFmtId="164" fontId="8" fillId="0" borderId="7" xfId="0" applyFont="1" applyFill="1" applyBorder="1" applyAlignment="1" applyProtection="1">
      <alignment horizontal="center" vertical="center"/>
      <protection/>
    </xf>
    <xf numFmtId="166" fontId="4" fillId="0" borderId="19" xfId="0" applyNumberFormat="1" applyFont="1" applyFill="1" applyBorder="1" applyAlignment="1" applyProtection="1">
      <alignment vertical="center"/>
      <protection/>
    </xf>
    <xf numFmtId="168" fontId="4" fillId="0" borderId="20" xfId="0" applyNumberFormat="1" applyFont="1" applyFill="1" applyBorder="1" applyAlignment="1" applyProtection="1">
      <alignment vertical="center"/>
      <protection locked="0"/>
    </xf>
    <xf numFmtId="168" fontId="4" fillId="0" borderId="21" xfId="0" applyNumberFormat="1" applyFont="1" applyFill="1" applyBorder="1" applyAlignment="1" applyProtection="1">
      <alignment vertical="center"/>
      <protection/>
    </xf>
    <xf numFmtId="166" fontId="24" fillId="0" borderId="11" xfId="0" applyNumberFormat="1" applyFont="1" applyFill="1" applyBorder="1" applyAlignment="1" applyProtection="1">
      <alignment horizontal="left" vertical="center" indent="1"/>
      <protection/>
    </xf>
    <xf numFmtId="168" fontId="24" fillId="0" borderId="12" xfId="0" applyNumberFormat="1" applyFont="1" applyFill="1" applyBorder="1" applyAlignment="1" applyProtection="1">
      <alignment vertical="center"/>
      <protection locked="0"/>
    </xf>
    <xf numFmtId="168" fontId="24" fillId="0" borderId="13" xfId="0" applyNumberFormat="1" applyFont="1" applyFill="1" applyBorder="1" applyAlignment="1" applyProtection="1">
      <alignment vertical="center"/>
      <protection/>
    </xf>
    <xf numFmtId="166" fontId="4" fillId="0" borderId="11" xfId="0" applyNumberFormat="1" applyFont="1" applyFill="1" applyBorder="1" applyAlignment="1" applyProtection="1">
      <alignment vertical="center"/>
      <protection/>
    </xf>
    <xf numFmtId="168" fontId="4" fillId="0" borderId="12" xfId="0" applyNumberFormat="1" applyFont="1" applyFill="1" applyBorder="1" applyAlignment="1" applyProtection="1">
      <alignment vertical="center"/>
      <protection locked="0"/>
    </xf>
    <xf numFmtId="168" fontId="4" fillId="0" borderId="13" xfId="0" applyNumberFormat="1" applyFont="1" applyFill="1" applyBorder="1" applyAlignment="1" applyProtection="1">
      <alignment vertical="center"/>
      <protection/>
    </xf>
    <xf numFmtId="166" fontId="4" fillId="0" borderId="14" xfId="0" applyNumberFormat="1" applyFont="1" applyFill="1" applyBorder="1" applyAlignment="1" applyProtection="1">
      <alignment vertical="center"/>
      <protection locked="0"/>
    </xf>
    <xf numFmtId="168" fontId="4" fillId="0" borderId="15" xfId="0" applyNumberFormat="1" applyFont="1" applyFill="1" applyBorder="1" applyAlignment="1" applyProtection="1">
      <alignment vertical="center"/>
      <protection locked="0"/>
    </xf>
    <xf numFmtId="166" fontId="5" fillId="0" borderId="2" xfId="0" applyNumberFormat="1" applyFont="1" applyFill="1" applyBorder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vertical="center"/>
      <protection/>
    </xf>
    <xf numFmtId="168" fontId="4" fillId="0" borderId="4" xfId="0" applyNumberFormat="1" applyFont="1" applyFill="1" applyBorder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horizontal="center" vertical="center"/>
      <protection/>
    </xf>
    <xf numFmtId="164" fontId="5" fillId="0" borderId="7" xfId="0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left" vertical="center"/>
      <protection/>
    </xf>
    <xf numFmtId="166" fontId="4" fillId="0" borderId="11" xfId="0" applyNumberFormat="1" applyFont="1" applyFill="1" applyBorder="1" applyAlignment="1" applyProtection="1">
      <alignment vertical="center"/>
      <protection locked="0"/>
    </xf>
    <xf numFmtId="164" fontId="0" fillId="0" borderId="0" xfId="0" applyFill="1" applyBorder="1" applyAlignment="1" applyProtection="1">
      <alignment horizontal="left"/>
      <protection/>
    </xf>
    <xf numFmtId="164" fontId="8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vertical="center"/>
      <protection/>
    </xf>
    <xf numFmtId="168" fontId="10" fillId="0" borderId="0" xfId="0" applyNumberFormat="1" applyFont="1" applyFill="1" applyBorder="1" applyAlignment="1" applyProtection="1">
      <alignment vertical="center"/>
      <protection locked="0"/>
    </xf>
    <xf numFmtId="168" fontId="10" fillId="0" borderId="0" xfId="0" applyNumberFormat="1" applyFont="1" applyFill="1" applyBorder="1" applyAlignment="1" applyProtection="1">
      <alignment vertical="center"/>
      <protection/>
    </xf>
    <xf numFmtId="166" fontId="26" fillId="0" borderId="0" xfId="0" applyNumberFormat="1" applyFont="1" applyFill="1" applyBorder="1" applyAlignment="1" applyProtection="1">
      <alignment horizontal="left" vertical="center" indent="1"/>
      <protection/>
    </xf>
    <xf numFmtId="168" fontId="26" fillId="0" borderId="0" xfId="0" applyNumberFormat="1" applyFont="1" applyFill="1" applyBorder="1" applyAlignment="1" applyProtection="1">
      <alignment vertical="center"/>
      <protection locked="0"/>
    </xf>
    <xf numFmtId="168" fontId="26" fillId="0" borderId="0" xfId="0" applyNumberFormat="1" applyFont="1" applyFill="1" applyBorder="1" applyAlignment="1" applyProtection="1">
      <alignment vertical="center"/>
      <protection/>
    </xf>
    <xf numFmtId="166" fontId="10" fillId="0" borderId="0" xfId="0" applyNumberFormat="1" applyFont="1" applyFill="1" applyBorder="1" applyAlignment="1" applyProtection="1">
      <alignment vertical="center"/>
      <protection locked="0"/>
    </xf>
    <xf numFmtId="166" fontId="8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Fill="1" applyAlignment="1" applyProtection="1">
      <alignment vertical="center"/>
      <protection/>
    </xf>
    <xf numFmtId="166" fontId="10" fillId="0" borderId="0" xfId="0" applyNumberFormat="1" applyFont="1" applyFill="1" applyBorder="1" applyAlignment="1" applyProtection="1">
      <alignment horizontal="left" vertical="center"/>
      <protection/>
    </xf>
    <xf numFmtId="166" fontId="5" fillId="0" borderId="0" xfId="0" applyNumberFormat="1" applyFont="1" applyFill="1" applyBorder="1" applyAlignment="1" applyProtection="1">
      <alignment horizontal="left" vertic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10" fillId="0" borderId="0" xfId="0" applyFont="1" applyFill="1" applyBorder="1" applyAlignment="1" applyProtection="1">
      <alignment horizontal="left" indent="1"/>
      <protection locked="0"/>
    </xf>
    <xf numFmtId="164" fontId="10" fillId="0" borderId="0" xfId="0" applyFont="1" applyFill="1" applyBorder="1" applyAlignment="1" applyProtection="1">
      <alignment horizontal="right" indent="1"/>
      <protection locked="0"/>
    </xf>
    <xf numFmtId="164" fontId="8" fillId="0" borderId="0" xfId="0" applyFont="1" applyFill="1" applyBorder="1" applyAlignment="1" applyProtection="1">
      <alignment horizontal="left" indent="1"/>
      <protection/>
    </xf>
    <xf numFmtId="164" fontId="9" fillId="0" borderId="0" xfId="0" applyFont="1" applyFill="1" applyBorder="1" applyAlignment="1" applyProtection="1">
      <alignment horizontal="right" indent="1"/>
      <protection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4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>
      <alignment vertical="center" wrapText="1"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28" fillId="0" borderId="0" xfId="0" applyNumberFormat="1" applyFont="1" applyFill="1" applyAlignment="1" applyProtection="1">
      <alignment vertical="center" wrapText="1"/>
      <protection/>
    </xf>
    <xf numFmtId="164" fontId="11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Fill="1" applyAlignment="1">
      <alignment vertical="center" wrapText="1"/>
    </xf>
    <xf numFmtId="164" fontId="8" fillId="0" borderId="42" xfId="0" applyFont="1" applyFill="1" applyBorder="1" applyAlignment="1" applyProtection="1">
      <alignment horizontal="center" vertical="center" wrapText="1"/>
      <protection/>
    </xf>
    <xf numFmtId="164" fontId="8" fillId="0" borderId="20" xfId="0" applyFont="1" applyFill="1" applyBorder="1" applyAlignment="1" applyProtection="1">
      <alignment horizontal="center" vertical="center"/>
      <protection/>
    </xf>
    <xf numFmtId="164" fontId="5" fillId="0" borderId="21" xfId="0" applyFont="1" applyFill="1" applyBorder="1" applyAlignment="1" applyProtection="1">
      <alignment horizontal="right" vertical="center" indent="1"/>
      <protection/>
    </xf>
    <xf numFmtId="164" fontId="5" fillId="0" borderId="0" xfId="0" applyFont="1" applyFill="1" applyAlignment="1">
      <alignment vertical="center"/>
    </xf>
    <xf numFmtId="164" fontId="8" fillId="0" borderId="43" xfId="0" applyFont="1" applyFill="1" applyBorder="1" applyAlignment="1" applyProtection="1">
      <alignment vertical="center"/>
      <protection/>
    </xf>
    <xf numFmtId="164" fontId="8" fillId="0" borderId="25" xfId="0" applyFont="1" applyFill="1" applyBorder="1" applyAlignment="1" applyProtection="1">
      <alignment horizontal="center" vertical="center"/>
      <protection/>
    </xf>
    <xf numFmtId="164" fontId="5" fillId="0" borderId="44" xfId="0" applyFont="1" applyFill="1" applyBorder="1" applyAlignment="1" applyProtection="1">
      <alignment horizontal="right" vertical="center" indent="1"/>
      <protection/>
    </xf>
    <xf numFmtId="164" fontId="8" fillId="0" borderId="0" xfId="0" applyFont="1" applyFill="1" applyAlignment="1" applyProtection="1">
      <alignment vertical="center"/>
      <protection/>
    </xf>
    <xf numFmtId="164" fontId="7" fillId="0" borderId="0" xfId="0" applyFont="1" applyFill="1" applyAlignment="1" applyProtection="1">
      <alignment horizontal="right"/>
      <protection/>
    </xf>
    <xf numFmtId="164" fontId="23" fillId="0" borderId="0" xfId="0" applyFont="1" applyFill="1" applyAlignment="1">
      <alignment vertical="center"/>
    </xf>
    <xf numFmtId="164" fontId="8" fillId="0" borderId="45" xfId="0" applyFont="1" applyFill="1" applyBorder="1" applyAlignment="1" applyProtection="1">
      <alignment horizontal="center" vertical="center" wrapText="1"/>
      <protection/>
    </xf>
    <xf numFmtId="164" fontId="8" fillId="0" borderId="6" xfId="0" applyFont="1" applyFill="1" applyBorder="1" applyAlignment="1" applyProtection="1">
      <alignment horizontal="center" vertical="center" wrapText="1"/>
      <protection/>
    </xf>
    <xf numFmtId="164" fontId="5" fillId="0" borderId="7" xfId="0" applyFont="1" applyFill="1" applyBorder="1" applyAlignment="1" applyProtection="1">
      <alignment horizontal="right" vertical="center" wrapText="1" indent="1"/>
      <protection/>
    </xf>
    <xf numFmtId="164" fontId="9" fillId="0" borderId="2" xfId="0" applyFont="1" applyFill="1" applyBorder="1" applyAlignment="1" applyProtection="1">
      <alignment horizontal="center" vertical="center" wrapText="1"/>
      <protection/>
    </xf>
    <xf numFmtId="164" fontId="9" fillId="0" borderId="3" xfId="0" applyFont="1" applyFill="1" applyBorder="1" applyAlignment="1" applyProtection="1">
      <alignment horizontal="center" vertical="center" wrapText="1"/>
      <protection/>
    </xf>
    <xf numFmtId="164" fontId="5" fillId="0" borderId="4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>
      <alignment horizontal="center" vertical="center" wrapText="1"/>
    </xf>
    <xf numFmtId="164" fontId="8" fillId="0" borderId="46" xfId="0" applyFont="1" applyFill="1" applyBorder="1" applyAlignment="1" applyProtection="1">
      <alignment horizontal="center" vertical="center" wrapText="1"/>
      <protection/>
    </xf>
    <xf numFmtId="164" fontId="8" fillId="0" borderId="47" xfId="0" applyFont="1" applyFill="1" applyBorder="1" applyAlignment="1" applyProtection="1">
      <alignment horizontal="center" vertical="center" wrapText="1"/>
      <protection/>
    </xf>
    <xf numFmtId="165" fontId="5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10" fillId="0" borderId="8" xfId="22" applyNumberFormat="1" applyFont="1" applyFill="1" applyBorder="1" applyAlignment="1" applyProtection="1">
      <alignment horizontal="center" vertical="center" wrapText="1"/>
      <protection/>
    </xf>
    <xf numFmtId="164" fontId="33" fillId="0" borderId="0" xfId="0" applyFont="1" applyFill="1" applyAlignment="1">
      <alignment vertical="center" wrapText="1"/>
    </xf>
    <xf numFmtId="166" fontId="10" fillId="0" borderId="11" xfId="22" applyNumberFormat="1" applyFont="1" applyFill="1" applyBorder="1" applyAlignment="1" applyProtection="1">
      <alignment horizontal="center" vertical="center" wrapText="1"/>
      <protection/>
    </xf>
    <xf numFmtId="164" fontId="19" fillId="0" borderId="0" xfId="0" applyFont="1" applyFill="1" applyAlignment="1">
      <alignment vertical="center" wrapText="1"/>
    </xf>
    <xf numFmtId="164" fontId="19" fillId="0" borderId="0" xfId="0" applyFont="1" applyFill="1" applyBorder="1" applyAlignment="1">
      <alignment vertical="center" shrinkToFit="1"/>
    </xf>
    <xf numFmtId="165" fontId="4" fillId="2" borderId="13" xfId="22" applyNumberFormat="1" applyFont="1" applyFill="1" applyBorder="1" applyAlignment="1" applyProtection="1">
      <alignment horizontal="right" vertical="center" wrapText="1" indent="1"/>
      <protection/>
    </xf>
    <xf numFmtId="166" fontId="10" fillId="0" borderId="14" xfId="22" applyNumberFormat="1" applyFont="1" applyFill="1" applyBorder="1" applyAlignment="1" applyProtection="1">
      <alignment horizontal="center" vertical="center" wrapText="1"/>
      <protection/>
    </xf>
    <xf numFmtId="165" fontId="4" fillId="0" borderId="16" xfId="22" applyNumberFormat="1" applyFont="1" applyFill="1" applyBorder="1" applyAlignment="1" applyProtection="1">
      <alignment horizontal="right" vertical="center" wrapText="1" indent="1"/>
      <protection/>
    </xf>
    <xf numFmtId="164" fontId="19" fillId="0" borderId="0" xfId="0" applyFont="1" applyFill="1" applyBorder="1" applyAlignment="1">
      <alignment vertical="center" wrapText="1"/>
    </xf>
    <xf numFmtId="164" fontId="13" fillId="0" borderId="2" xfId="0" applyFont="1" applyBorder="1" applyAlignment="1" applyProtection="1">
      <alignment horizontal="center" wrapText="1"/>
      <protection/>
    </xf>
    <xf numFmtId="164" fontId="14" fillId="0" borderId="8" xfId="0" applyFont="1" applyBorder="1" applyAlignment="1" applyProtection="1">
      <alignment horizontal="center" wrapText="1"/>
      <protection/>
    </xf>
    <xf numFmtId="164" fontId="14" fillId="0" borderId="11" xfId="0" applyFont="1" applyBorder="1" applyAlignment="1" applyProtection="1">
      <alignment horizontal="center" wrapText="1"/>
      <protection/>
    </xf>
    <xf numFmtId="164" fontId="14" fillId="0" borderId="14" xfId="0" applyFont="1" applyBorder="1" applyAlignment="1" applyProtection="1">
      <alignment horizontal="center" wrapText="1"/>
      <protection/>
    </xf>
    <xf numFmtId="164" fontId="13" fillId="0" borderId="17" xfId="0" applyFont="1" applyBorder="1" applyAlignment="1" applyProtection="1">
      <alignment horizontal="center" wrapText="1"/>
      <protection/>
    </xf>
    <xf numFmtId="164" fontId="10" fillId="0" borderId="0" xfId="0" applyFont="1" applyFill="1" applyBorder="1" applyAlignment="1" applyProtection="1">
      <alignment horizontal="center" vertical="center" wrapText="1"/>
      <protection/>
    </xf>
    <xf numFmtId="164" fontId="8" fillId="0" borderId="0" xfId="0" applyFont="1" applyFill="1" applyBorder="1" applyAlignment="1" applyProtection="1">
      <alignment horizontal="left" vertical="center" wrapText="1" indent="1"/>
      <protection/>
    </xf>
    <xf numFmtId="165" fontId="5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0" fillId="0" borderId="0" xfId="0" applyFont="1" applyFill="1" applyAlignment="1" applyProtection="1">
      <alignment horizontal="center" vertical="center" wrapText="1"/>
      <protection/>
    </xf>
    <xf numFmtId="164" fontId="10" fillId="0" borderId="0" xfId="0" applyFont="1" applyFill="1" applyAlignment="1" applyProtection="1">
      <alignment vertical="center" wrapText="1"/>
      <protection/>
    </xf>
    <xf numFmtId="164" fontId="9" fillId="0" borderId="45" xfId="0" applyFont="1" applyFill="1" applyBorder="1" applyAlignment="1" applyProtection="1">
      <alignment horizontal="center" vertical="center" wrapText="1"/>
      <protection/>
    </xf>
    <xf numFmtId="164" fontId="8" fillId="0" borderId="48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Alignment="1">
      <alignment vertical="center" wrapText="1"/>
    </xf>
    <xf numFmtId="166" fontId="10" fillId="0" borderId="19" xfId="22" applyNumberFormat="1" applyFont="1" applyFill="1" applyBorder="1" applyAlignment="1" applyProtection="1">
      <alignment horizontal="center" vertical="center" wrapText="1"/>
      <protection/>
    </xf>
    <xf numFmtId="166" fontId="10" fillId="0" borderId="23" xfId="22" applyNumberFormat="1" applyFont="1" applyFill="1" applyBorder="1" applyAlignment="1" applyProtection="1">
      <alignment horizontal="center" vertical="center" wrapText="1"/>
      <protection/>
    </xf>
    <xf numFmtId="166" fontId="10" fillId="0" borderId="24" xfId="22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Fill="1" applyAlignment="1">
      <alignment vertical="center" wrapText="1"/>
    </xf>
    <xf numFmtId="164" fontId="13" fillId="0" borderId="17" xfId="0" applyFont="1" applyBorder="1" applyAlignment="1" applyProtection="1">
      <alignment horizontal="center" vertical="center" wrapText="1"/>
      <protection/>
    </xf>
    <xf numFmtId="164" fontId="23" fillId="0" borderId="2" xfId="0" applyFont="1" applyFill="1" applyBorder="1" applyAlignment="1" applyProtection="1">
      <alignment horizontal="left" vertical="center"/>
      <protection/>
    </xf>
    <xf numFmtId="164" fontId="23" fillId="0" borderId="49" xfId="0" applyFont="1" applyFill="1" applyBorder="1" applyAlignment="1" applyProtection="1">
      <alignment vertical="center" wrapText="1"/>
      <protection/>
    </xf>
    <xf numFmtId="168" fontId="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0" xfId="0" applyFont="1" applyFill="1" applyAlignment="1" applyProtection="1">
      <alignment horizontal="left" vertical="center" wrapText="1"/>
      <protection/>
    </xf>
    <xf numFmtId="164" fontId="19" fillId="0" borderId="0" xfId="0" applyFont="1" applyFill="1" applyAlignment="1" applyProtection="1">
      <alignment vertical="center" wrapText="1"/>
      <protection/>
    </xf>
    <xf numFmtId="165" fontId="19" fillId="0" borderId="0" xfId="0" applyNumberFormat="1" applyFont="1" applyFill="1" applyAlignment="1" applyProtection="1">
      <alignment horizontal="left" vertical="center" wrapText="1"/>
      <protection/>
    </xf>
    <xf numFmtId="165" fontId="19" fillId="0" borderId="0" xfId="0" applyNumberFormat="1" applyFont="1" applyFill="1" applyAlignment="1" applyProtection="1">
      <alignment vertical="center" wrapText="1"/>
      <protection/>
    </xf>
    <xf numFmtId="164" fontId="16" fillId="0" borderId="42" xfId="0" applyFont="1" applyFill="1" applyBorder="1" applyAlignment="1" applyProtection="1">
      <alignment horizontal="center" vertical="center" wrapText="1"/>
      <protection/>
    </xf>
    <xf numFmtId="164" fontId="16" fillId="0" borderId="20" xfId="0" applyFont="1" applyFill="1" applyBorder="1" applyAlignment="1" applyProtection="1">
      <alignment horizontal="center" vertical="center"/>
      <protection/>
    </xf>
    <xf numFmtId="164" fontId="16" fillId="0" borderId="43" xfId="0" applyFont="1" applyFill="1" applyBorder="1" applyAlignment="1" applyProtection="1">
      <alignment vertical="center"/>
      <protection/>
    </xf>
    <xf numFmtId="164" fontId="16" fillId="0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Alignment="1" applyProtection="1">
      <alignment vertical="center"/>
      <protection/>
    </xf>
    <xf numFmtId="164" fontId="16" fillId="0" borderId="45" xfId="0" applyFont="1" applyFill="1" applyBorder="1" applyAlignment="1" applyProtection="1">
      <alignment horizontal="center" vertical="center" wrapText="1"/>
      <protection/>
    </xf>
    <xf numFmtId="164" fontId="16" fillId="0" borderId="6" xfId="0" applyFont="1" applyFill="1" applyBorder="1" applyAlignment="1" applyProtection="1">
      <alignment horizontal="center" vertical="center" wrapText="1"/>
      <protection/>
    </xf>
    <xf numFmtId="164" fontId="16" fillId="0" borderId="2" xfId="0" applyFont="1" applyFill="1" applyBorder="1" applyAlignment="1" applyProtection="1">
      <alignment horizontal="center" vertical="center" wrapText="1"/>
      <protection/>
    </xf>
    <xf numFmtId="164" fontId="16" fillId="0" borderId="3" xfId="0" applyFont="1" applyFill="1" applyBorder="1" applyAlignment="1" applyProtection="1">
      <alignment horizontal="center" vertical="center" wrapText="1"/>
      <protection/>
    </xf>
    <xf numFmtId="164" fontId="16" fillId="0" borderId="46" xfId="0" applyFont="1" applyFill="1" applyBorder="1" applyAlignment="1" applyProtection="1">
      <alignment horizontal="center" vertical="center" wrapText="1"/>
      <protection/>
    </xf>
    <xf numFmtId="164" fontId="16" fillId="0" borderId="47" xfId="0" applyFont="1" applyFill="1" applyBorder="1" applyAlignment="1" applyProtection="1">
      <alignment horizontal="center" vertical="center" wrapText="1"/>
      <protection/>
    </xf>
    <xf numFmtId="164" fontId="16" fillId="0" borderId="2" xfId="22" applyFont="1" applyFill="1" applyBorder="1" applyAlignment="1" applyProtection="1">
      <alignment horizontal="center" vertical="center" wrapText="1"/>
      <protection/>
    </xf>
    <xf numFmtId="166" fontId="19" fillId="0" borderId="8" xfId="22" applyNumberFormat="1" applyFont="1" applyFill="1" applyBorder="1" applyAlignment="1" applyProtection="1">
      <alignment horizontal="center" vertical="center" wrapText="1"/>
      <protection/>
    </xf>
    <xf numFmtId="166" fontId="19" fillId="0" borderId="11" xfId="22" applyNumberFormat="1" applyFont="1" applyFill="1" applyBorder="1" applyAlignment="1" applyProtection="1">
      <alignment horizontal="center" vertical="center" wrapText="1"/>
      <protection/>
    </xf>
    <xf numFmtId="166" fontId="19" fillId="0" borderId="14" xfId="22" applyNumberFormat="1" applyFont="1" applyFill="1" applyBorder="1" applyAlignment="1" applyProtection="1">
      <alignment horizontal="center" vertical="center" wrapText="1"/>
      <protection/>
    </xf>
    <xf numFmtId="164" fontId="18" fillId="0" borderId="2" xfId="0" applyFont="1" applyBorder="1" applyAlignment="1" applyProtection="1">
      <alignment horizontal="center" wrapText="1"/>
      <protection/>
    </xf>
    <xf numFmtId="164" fontId="17" fillId="0" borderId="8" xfId="0" applyFont="1" applyBorder="1" applyAlignment="1" applyProtection="1">
      <alignment horizontal="center" wrapText="1"/>
      <protection/>
    </xf>
    <xf numFmtId="164" fontId="17" fillId="0" borderId="11" xfId="0" applyFont="1" applyBorder="1" applyAlignment="1" applyProtection="1">
      <alignment horizontal="center" wrapText="1"/>
      <protection/>
    </xf>
    <xf numFmtId="164" fontId="17" fillId="0" borderId="14" xfId="0" applyFont="1" applyBorder="1" applyAlignment="1" applyProtection="1">
      <alignment horizontal="center" wrapText="1"/>
      <protection/>
    </xf>
    <xf numFmtId="164" fontId="18" fillId="0" borderId="17" xfId="0" applyFont="1" applyBorder="1" applyAlignment="1" applyProtection="1">
      <alignment horizontal="center" wrapText="1"/>
      <protection/>
    </xf>
    <xf numFmtId="164" fontId="19" fillId="0" borderId="0" xfId="0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Border="1" applyAlignment="1" applyProtection="1">
      <alignment horizontal="left" vertical="center" wrapText="1" indent="1"/>
      <protection/>
    </xf>
    <xf numFmtId="164" fontId="19" fillId="0" borderId="0" xfId="0" applyFont="1" applyFill="1" applyAlignment="1" applyProtection="1">
      <alignment horizontal="center" vertical="center" wrapText="1"/>
      <protection/>
    </xf>
    <xf numFmtId="164" fontId="16" fillId="0" borderId="48" xfId="0" applyFont="1" applyFill="1" applyBorder="1" applyAlignment="1" applyProtection="1">
      <alignment horizontal="center" vertical="center" wrapText="1"/>
      <protection/>
    </xf>
    <xf numFmtId="164" fontId="16" fillId="0" borderId="5" xfId="22" applyFont="1" applyFill="1" applyBorder="1" applyAlignment="1" applyProtection="1">
      <alignment horizontal="center" vertical="center" wrapText="1"/>
      <protection/>
    </xf>
    <xf numFmtId="166" fontId="19" fillId="0" borderId="19" xfId="22" applyNumberFormat="1" applyFont="1" applyFill="1" applyBorder="1" applyAlignment="1" applyProtection="1">
      <alignment horizontal="center" vertical="center" wrapText="1"/>
      <protection/>
    </xf>
    <xf numFmtId="166" fontId="19" fillId="0" borderId="23" xfId="22" applyNumberFormat="1" applyFont="1" applyFill="1" applyBorder="1" applyAlignment="1" applyProtection="1">
      <alignment horizontal="center" vertical="center" wrapText="1"/>
      <protection/>
    </xf>
    <xf numFmtId="166" fontId="19" fillId="0" borderId="24" xfId="22" applyNumberFormat="1" applyFont="1" applyFill="1" applyBorder="1" applyAlignment="1" applyProtection="1">
      <alignment horizontal="center" vertical="center" wrapText="1"/>
      <protection/>
    </xf>
    <xf numFmtId="164" fontId="18" fillId="0" borderId="17" xfId="0" applyFont="1" applyBorder="1" applyAlignment="1" applyProtection="1">
      <alignment horizontal="center" vertical="center" wrapText="1"/>
      <protection/>
    </xf>
    <xf numFmtId="164" fontId="16" fillId="0" borderId="2" xfId="0" applyFont="1" applyFill="1" applyBorder="1" applyAlignment="1" applyProtection="1">
      <alignment horizontal="left" vertical="center"/>
      <protection/>
    </xf>
    <xf numFmtId="164" fontId="16" fillId="0" borderId="49" xfId="0" applyFont="1" applyFill="1" applyBorder="1" applyAlignment="1" applyProtection="1">
      <alignment vertical="center" wrapText="1"/>
      <protection/>
    </xf>
    <xf numFmtId="164" fontId="5" fillId="0" borderId="20" xfId="0" applyFont="1" applyFill="1" applyBorder="1" applyAlignment="1" applyProtection="1">
      <alignment horizontal="center" vertical="center"/>
      <protection/>
    </xf>
    <xf numFmtId="164" fontId="5" fillId="0" borderId="25" xfId="0" applyFont="1" applyFill="1" applyBorder="1" applyAlignment="1" applyProtection="1">
      <alignment horizontal="center" vertical="center"/>
      <protection/>
    </xf>
    <xf numFmtId="165" fontId="4" fillId="2" borderId="16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horizontal="left" vertical="center" wrapText="1"/>
      <protection/>
    </xf>
    <xf numFmtId="164" fontId="0" fillId="0" borderId="0" xfId="0" applyFill="1" applyAlignment="1" applyProtection="1">
      <alignment vertical="center" wrapText="1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11" fillId="0" borderId="0" xfId="0" applyFont="1" applyAlignment="1" applyProtection="1">
      <alignment horizontal="right" vertical="top"/>
      <protection/>
    </xf>
    <xf numFmtId="166" fontId="5" fillId="0" borderId="21" xfId="0" applyNumberFormat="1" applyFont="1" applyFill="1" applyBorder="1" applyAlignment="1" applyProtection="1">
      <alignment horizontal="righ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8" fillId="0" borderId="43" xfId="0" applyFont="1" applyFill="1" applyBorder="1" applyAlignment="1" applyProtection="1">
      <alignment horizontal="center" vertical="center" wrapText="1"/>
      <protection/>
    </xf>
    <xf numFmtId="166" fontId="5" fillId="0" borderId="44" xfId="0" applyNumberFormat="1" applyFont="1" applyFill="1" applyBorder="1" applyAlignment="1" applyProtection="1">
      <alignment horizontal="right" vertical="center"/>
      <protection/>
    </xf>
    <xf numFmtId="164" fontId="23" fillId="0" borderId="0" xfId="0" applyFont="1" applyFill="1" applyAlignment="1" applyProtection="1">
      <alignment vertical="center"/>
      <protection/>
    </xf>
    <xf numFmtId="164" fontId="5" fillId="0" borderId="7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Alignment="1" applyProtection="1">
      <alignment horizontal="center" vertical="center" wrapText="1"/>
      <protection/>
    </xf>
    <xf numFmtId="165" fontId="5" fillId="0" borderId="28" xfId="0" applyNumberFormat="1" applyFont="1" applyFill="1" applyBorder="1" applyAlignment="1" applyProtection="1">
      <alignment horizontal="center" vertical="center" wrapText="1"/>
      <protection/>
    </xf>
    <xf numFmtId="164" fontId="9" fillId="0" borderId="3" xfId="0" applyFont="1" applyFill="1" applyBorder="1" applyAlignment="1" applyProtection="1">
      <alignment horizontal="left" vertical="center" wrapText="1" indent="1"/>
      <protection/>
    </xf>
    <xf numFmtId="164" fontId="33" fillId="0" borderId="0" xfId="0" applyFont="1" applyFill="1" applyAlignment="1" applyProtection="1">
      <alignment vertical="center" wrapText="1"/>
      <protection/>
    </xf>
    <xf numFmtId="166" fontId="10" fillId="0" borderId="19" xfId="0" applyNumberFormat="1" applyFont="1" applyFill="1" applyBorder="1" applyAlignment="1" applyProtection="1">
      <alignment horizontal="center" vertical="center" wrapText="1"/>
      <protection/>
    </xf>
    <xf numFmtId="165" fontId="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11" xfId="0" applyNumberFormat="1" applyFont="1" applyFill="1" applyBorder="1" applyAlignment="1" applyProtection="1">
      <alignment horizontal="center" vertical="center" wrapText="1"/>
      <protection/>
    </xf>
    <xf numFmtId="165" fontId="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8" xfId="0" applyNumberFormat="1" applyFont="1" applyFill="1" applyBorder="1" applyAlignment="1" applyProtection="1">
      <alignment horizontal="center" vertical="center" wrapText="1"/>
      <protection/>
    </xf>
    <xf numFmtId="164" fontId="10" fillId="0" borderId="18" xfId="22" applyFont="1" applyFill="1" applyBorder="1" applyAlignment="1" applyProtection="1">
      <alignment horizontal="left" vertical="center" wrapText="1" indent="1"/>
      <protection/>
    </xf>
    <xf numFmtId="165" fontId="4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" xfId="0" applyFont="1" applyBorder="1" applyAlignment="1" applyProtection="1">
      <alignment horizontal="center" vertical="center" wrapText="1"/>
      <protection/>
    </xf>
    <xf numFmtId="164" fontId="34" fillId="0" borderId="49" xfId="0" applyFont="1" applyBorder="1" applyAlignment="1" applyProtection="1">
      <alignment horizontal="left" wrapText="1" indent="1"/>
      <protection/>
    </xf>
    <xf numFmtId="164" fontId="10" fillId="0" borderId="0" xfId="0" applyFont="1" applyFill="1" applyAlignment="1" applyProtection="1">
      <alignment horizontal="left" vertical="center" wrapText="1"/>
      <protection/>
    </xf>
    <xf numFmtId="164" fontId="21" fillId="0" borderId="0" xfId="0" applyFont="1" applyFill="1" applyAlignment="1" applyProtection="1">
      <alignment vertical="center" wrapText="1"/>
      <protection/>
    </xf>
    <xf numFmtId="164" fontId="8" fillId="0" borderId="3" xfId="0" applyFont="1" applyFill="1" applyBorder="1" applyAlignment="1" applyProtection="1">
      <alignment horizontal="left" vertical="center" wrapText="1" indent="1"/>
      <protection/>
    </xf>
    <xf numFmtId="164" fontId="5" fillId="0" borderId="0" xfId="0" applyFont="1" applyFill="1" applyBorder="1" applyAlignment="1">
      <alignment horizontal="center" wrapText="1"/>
    </xf>
    <xf numFmtId="164" fontId="7" fillId="0" borderId="0" xfId="0" applyFont="1" applyFill="1" applyAlignment="1" applyProtection="1">
      <alignment/>
      <protection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Font="1" applyFill="1" applyAlignment="1" applyProtection="1">
      <alignment/>
      <protection locked="0"/>
    </xf>
    <xf numFmtId="164" fontId="0" fillId="0" borderId="0" xfId="0" applyFill="1" applyAlignment="1" applyProtection="1">
      <alignment/>
      <protection locked="0"/>
    </xf>
    <xf numFmtId="164" fontId="16" fillId="0" borderId="0" xfId="0" applyFont="1" applyFill="1" applyAlignment="1" applyProtection="1">
      <alignment/>
      <protection locked="0"/>
    </xf>
    <xf numFmtId="164" fontId="19" fillId="0" borderId="0" xfId="0" applyFont="1" applyFill="1" applyAlignment="1" applyProtection="1">
      <alignment/>
      <protection locked="0"/>
    </xf>
    <xf numFmtId="164" fontId="19" fillId="0" borderId="0" xfId="0" applyFont="1" applyFill="1" applyAlignment="1" applyProtection="1">
      <alignment/>
      <protection/>
    </xf>
    <xf numFmtId="164" fontId="19" fillId="0" borderId="0" xfId="0" applyFont="1" applyFill="1" applyAlignment="1">
      <alignment/>
    </xf>
    <xf numFmtId="164" fontId="8" fillId="0" borderId="2" xfId="0" applyFont="1" applyFill="1" applyBorder="1" applyAlignment="1" applyProtection="1">
      <alignment horizontal="center" vertical="center" wrapText="1"/>
      <protection/>
    </xf>
    <xf numFmtId="164" fontId="8" fillId="0" borderId="3" xfId="0" applyFont="1" applyFill="1" applyBorder="1" applyAlignment="1" applyProtection="1">
      <alignment horizontal="center" vertical="center" wrapText="1"/>
      <protection/>
    </xf>
    <xf numFmtId="164" fontId="8" fillId="0" borderId="4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Alignment="1">
      <alignment horizontal="center" vertical="center" wrapText="1"/>
    </xf>
    <xf numFmtId="164" fontId="10" fillId="0" borderId="8" xfId="0" applyFont="1" applyFill="1" applyBorder="1" applyAlignment="1" applyProtection="1">
      <alignment horizontal="center" vertical="center"/>
      <protection/>
    </xf>
    <xf numFmtId="164" fontId="10" fillId="0" borderId="9" xfId="0" applyFont="1" applyFill="1" applyBorder="1" applyAlignment="1" applyProtection="1">
      <alignment vertical="center" wrapText="1"/>
      <protection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165" fontId="9" fillId="0" borderId="10" xfId="0" applyNumberFormat="1" applyFont="1" applyFill="1" applyBorder="1" applyAlignment="1" applyProtection="1">
      <alignment vertical="center"/>
      <protection/>
    </xf>
    <xf numFmtId="164" fontId="10" fillId="0" borderId="11" xfId="0" applyFont="1" applyFill="1" applyBorder="1" applyAlignment="1" applyProtection="1">
      <alignment horizontal="center" vertical="center"/>
      <protection/>
    </xf>
    <xf numFmtId="164" fontId="10" fillId="0" borderId="12" xfId="0" applyFont="1" applyFill="1" applyBorder="1" applyAlignment="1" applyProtection="1">
      <alignment vertical="center" wrapText="1"/>
      <protection/>
    </xf>
    <xf numFmtId="165" fontId="10" fillId="0" borderId="12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/>
    </xf>
    <xf numFmtId="164" fontId="10" fillId="0" borderId="14" xfId="0" applyFont="1" applyFill="1" applyBorder="1" applyAlignment="1" applyProtection="1">
      <alignment horizontal="center" vertical="center"/>
      <protection/>
    </xf>
    <xf numFmtId="164" fontId="10" fillId="0" borderId="15" xfId="0" applyFont="1" applyFill="1" applyBorder="1" applyAlignment="1" applyProtection="1">
      <alignment vertical="center" wrapText="1"/>
      <protection/>
    </xf>
    <xf numFmtId="165" fontId="10" fillId="0" borderId="15" xfId="0" applyNumberFormat="1" applyFont="1" applyFill="1" applyBorder="1" applyAlignment="1" applyProtection="1">
      <alignment vertical="center"/>
      <protection locked="0"/>
    </xf>
    <xf numFmtId="165" fontId="9" fillId="0" borderId="16" xfId="0" applyNumberFormat="1" applyFont="1" applyFill="1" applyBorder="1" applyAlignment="1" applyProtection="1">
      <alignment vertical="center"/>
      <protection/>
    </xf>
    <xf numFmtId="164" fontId="9" fillId="0" borderId="2" xfId="0" applyFont="1" applyFill="1" applyBorder="1" applyAlignment="1" applyProtection="1">
      <alignment horizontal="center" vertical="center"/>
      <protection/>
    </xf>
    <xf numFmtId="164" fontId="8" fillId="0" borderId="3" xfId="0" applyFont="1" applyFill="1" applyBorder="1" applyAlignment="1" applyProtection="1">
      <alignment vertical="center" wrapText="1"/>
      <protection/>
    </xf>
    <xf numFmtId="165" fontId="9" fillId="0" borderId="3" xfId="0" applyNumberFormat="1" applyFont="1" applyFill="1" applyBorder="1" applyAlignment="1" applyProtection="1">
      <alignment vertical="center"/>
      <protection/>
    </xf>
    <xf numFmtId="165" fontId="9" fillId="0" borderId="4" xfId="0" applyNumberFormat="1" applyFont="1" applyFill="1" applyBorder="1" applyAlignment="1" applyProtection="1">
      <alignment vertical="center"/>
      <protection/>
    </xf>
    <xf numFmtId="164" fontId="23" fillId="0" borderId="0" xfId="0" applyFont="1" applyFill="1" applyAlignment="1">
      <alignment/>
    </xf>
    <xf numFmtId="164" fontId="0" fillId="0" borderId="50" xfId="0" applyFill="1" applyBorder="1" applyAlignment="1" applyProtection="1">
      <alignment/>
      <protection/>
    </xf>
    <xf numFmtId="164" fontId="22" fillId="0" borderId="50" xfId="0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4" fontId="22" fillId="0" borderId="0" xfId="0" applyFont="1" applyFill="1" applyBorder="1" applyAlignment="1">
      <alignment horizontal="center"/>
    </xf>
    <xf numFmtId="164" fontId="4" fillId="0" borderId="0" xfId="22" applyFont="1" applyFill="1">
      <alignment/>
      <protection/>
    </xf>
    <xf numFmtId="164" fontId="4" fillId="0" borderId="0" xfId="22" applyFont="1" applyFill="1" applyAlignment="1">
      <alignment horizontal="right" vertical="center" indent="1"/>
      <protection/>
    </xf>
    <xf numFmtId="164" fontId="4" fillId="0" borderId="0" xfId="22" applyFill="1">
      <alignment/>
      <protection/>
    </xf>
    <xf numFmtId="164" fontId="5" fillId="0" borderId="49" xfId="22" applyFont="1" applyFill="1" applyBorder="1" applyAlignment="1" applyProtection="1">
      <alignment horizontal="center" vertical="center" wrapText="1"/>
      <protection/>
    </xf>
    <xf numFmtId="164" fontId="5" fillId="0" borderId="37" xfId="22" applyFont="1" applyFill="1" applyBorder="1" applyAlignment="1" applyProtection="1">
      <alignment horizontal="center" vertical="center" wrapText="1"/>
      <protection/>
    </xf>
    <xf numFmtId="164" fontId="10" fillId="0" borderId="0" xfId="22" applyFont="1" applyFill="1">
      <alignment/>
      <protection/>
    </xf>
    <xf numFmtId="165" fontId="5" fillId="0" borderId="3" xfId="22" applyNumberFormat="1" applyFont="1" applyFill="1" applyBorder="1" applyAlignment="1" applyProtection="1">
      <alignment horizontal="right" vertical="center" wrapText="1" indent="1"/>
      <protection/>
    </xf>
    <xf numFmtId="165" fontId="5" fillId="0" borderId="37" xfId="22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22" applyFont="1" applyFill="1">
      <alignment/>
      <protection/>
    </xf>
    <xf numFmtId="165" fontId="4" fillId="0" borderId="9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51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2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3" borderId="12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3" borderId="15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15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9" xfId="22" applyNumberFormat="1" applyFont="1" applyFill="1" applyBorder="1" applyAlignment="1" applyProtection="1">
      <alignment horizontal="right" vertical="center" wrapText="1" indent="1"/>
      <protection/>
    </xf>
    <xf numFmtId="165" fontId="4" fillId="0" borderId="51" xfId="22" applyNumberFormat="1" applyFont="1" applyFill="1" applyBorder="1" applyAlignment="1" applyProtection="1">
      <alignment horizontal="right" vertical="center" wrapText="1" indent="1"/>
      <protection/>
    </xf>
    <xf numFmtId="164" fontId="13" fillId="0" borderId="2" xfId="0" applyFont="1" applyBorder="1" applyAlignment="1" applyProtection="1">
      <alignment vertical="center" wrapText="1"/>
      <protection/>
    </xf>
    <xf numFmtId="164" fontId="14" fillId="0" borderId="15" xfId="0" applyFont="1" applyBorder="1" applyAlignment="1" applyProtection="1">
      <alignment horizontal="left" vertical="center" wrapText="1"/>
      <protection/>
    </xf>
    <xf numFmtId="164" fontId="15" fillId="0" borderId="0" xfId="22" applyFont="1" applyFill="1">
      <alignment/>
      <protection/>
    </xf>
    <xf numFmtId="164" fontId="14" fillId="0" borderId="8" xfId="0" applyFont="1" applyBorder="1" applyAlignment="1" applyProtection="1">
      <alignment vertical="center" wrapText="1"/>
      <protection/>
    </xf>
    <xf numFmtId="164" fontId="14" fillId="0" borderId="11" xfId="0" applyFont="1" applyBorder="1" applyAlignment="1" applyProtection="1">
      <alignment vertical="center" wrapText="1"/>
      <protection/>
    </xf>
    <xf numFmtId="164" fontId="14" fillId="0" borderId="14" xfId="0" applyFont="1" applyBorder="1" applyAlignment="1" applyProtection="1">
      <alignment vertical="center" wrapText="1"/>
      <protection/>
    </xf>
    <xf numFmtId="165" fontId="5" fillId="0" borderId="3" xfId="2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37" xfId="2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" xfId="0" applyFont="1" applyBorder="1" applyAlignment="1" applyProtection="1">
      <alignment vertical="center" wrapText="1"/>
      <protection/>
    </xf>
    <xf numFmtId="164" fontId="13" fillId="0" borderId="17" xfId="0" applyFont="1" applyBorder="1" applyAlignment="1" applyProtection="1">
      <alignment vertical="center" wrapText="1"/>
      <protection/>
    </xf>
    <xf numFmtId="164" fontId="13" fillId="0" borderId="18" xfId="0" applyFont="1" applyBorder="1" applyAlignment="1" applyProtection="1">
      <alignment vertical="center" wrapText="1"/>
      <protection/>
    </xf>
    <xf numFmtId="164" fontId="5" fillId="0" borderId="38" xfId="22" applyFont="1" applyFill="1" applyBorder="1" applyAlignment="1" applyProtection="1">
      <alignment horizontal="center" vertical="center" wrapText="1"/>
      <protection/>
    </xf>
    <xf numFmtId="164" fontId="5" fillId="0" borderId="38" xfId="22" applyFont="1" applyFill="1" applyBorder="1" applyAlignment="1" applyProtection="1">
      <alignment vertical="center" wrapText="1"/>
      <protection/>
    </xf>
    <xf numFmtId="165" fontId="5" fillId="0" borderId="38" xfId="22" applyNumberFormat="1" applyFont="1" applyFill="1" applyBorder="1" applyAlignment="1" applyProtection="1">
      <alignment horizontal="right" vertical="center" wrapText="1" indent="1"/>
      <protection/>
    </xf>
    <xf numFmtId="164" fontId="4" fillId="0" borderId="38" xfId="22" applyFont="1" applyFill="1" applyBorder="1" applyAlignment="1" applyProtection="1">
      <alignment horizontal="right" vertical="center" wrapText="1" indent="1"/>
      <protection locked="0"/>
    </xf>
    <xf numFmtId="165" fontId="4" fillId="0" borderId="38" xfId="22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22" applyFont="1" applyFill="1" applyBorder="1">
      <alignment/>
      <protection/>
    </xf>
    <xf numFmtId="165" fontId="5" fillId="0" borderId="52" xfId="22" applyNumberFormat="1" applyFont="1" applyFill="1" applyBorder="1" applyAlignment="1" applyProtection="1">
      <alignment horizontal="right" vertical="center" wrapText="1" indent="1"/>
      <protection/>
    </xf>
    <xf numFmtId="165" fontId="5" fillId="0" borderId="6" xfId="22" applyNumberFormat="1" applyFont="1" applyFill="1" applyBorder="1" applyAlignment="1" applyProtection="1">
      <alignment horizontal="right" vertical="center" wrapText="1" indent="1"/>
      <protection/>
    </xf>
    <xf numFmtId="165" fontId="5" fillId="0" borderId="53" xfId="22" applyNumberFormat="1" applyFont="1" applyFill="1" applyBorder="1" applyAlignment="1" applyProtection="1">
      <alignment horizontal="right" vertical="center" wrapText="1" indent="1"/>
      <protection/>
    </xf>
    <xf numFmtId="165" fontId="4" fillId="0" borderId="54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20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40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34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55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56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25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57" xfId="22" applyNumberFormat="1" applyFont="1" applyFill="1" applyBorder="1" applyAlignment="1" applyProtection="1">
      <alignment horizontal="right" vertical="center" wrapText="1" indent="1"/>
      <protection locked="0"/>
    </xf>
    <xf numFmtId="165" fontId="5" fillId="0" borderId="58" xfId="22" applyNumberFormat="1" applyFont="1" applyFill="1" applyBorder="1" applyAlignment="1" applyProtection="1">
      <alignment horizontal="right" vertical="center" wrapText="1" indent="1"/>
      <protection/>
    </xf>
    <xf numFmtId="165" fontId="4" fillId="0" borderId="59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60" xfId="22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47" xfId="2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58" xfId="0" applyNumberFormat="1" applyFont="1" applyBorder="1" applyAlignment="1" applyProtection="1">
      <alignment horizontal="right" vertical="center" wrapText="1" indent="1"/>
      <protection/>
    </xf>
    <xf numFmtId="165" fontId="12" fillId="0" borderId="3" xfId="0" applyNumberFormat="1" applyFont="1" applyBorder="1" applyAlignment="1" applyProtection="1">
      <alignment horizontal="right" vertical="center" wrapText="1" indent="1"/>
      <protection/>
    </xf>
    <xf numFmtId="165" fontId="12" fillId="0" borderId="37" xfId="0" applyNumberFormat="1" applyFont="1" applyBorder="1" applyAlignment="1" applyProtection="1">
      <alignment horizontal="right" vertical="center" wrapText="1" indent="1"/>
      <protection/>
    </xf>
    <xf numFmtId="164" fontId="5" fillId="0" borderId="0" xfId="22" applyFont="1" applyFill="1">
      <alignment/>
      <protection/>
    </xf>
    <xf numFmtId="164" fontId="0" fillId="0" borderId="0" xfId="0" applyFill="1" applyAlignment="1">
      <alignment horizontal="center" vertical="center" wrapText="1"/>
    </xf>
    <xf numFmtId="164" fontId="4" fillId="0" borderId="0" xfId="0" applyFont="1" applyFill="1" applyAlignment="1">
      <alignment vertical="center" wrapText="1"/>
    </xf>
    <xf numFmtId="164" fontId="12" fillId="0" borderId="0" xfId="0" applyFont="1" applyBorder="1" applyAlignment="1">
      <alignment horizontal="center" wrapText="1"/>
    </xf>
    <xf numFmtId="165" fontId="33" fillId="0" borderId="0" xfId="0" applyNumberFormat="1" applyFont="1" applyFill="1" applyAlignment="1">
      <alignment horizontal="center" vertical="center" wrapText="1"/>
    </xf>
    <xf numFmtId="164" fontId="12" fillId="0" borderId="0" xfId="0" applyFont="1" applyAlignment="1">
      <alignment horizontal="center" wrapText="1"/>
    </xf>
    <xf numFmtId="165" fontId="24" fillId="0" borderId="0" xfId="0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horizontal="right" vertical="center"/>
    </xf>
    <xf numFmtId="165" fontId="33" fillId="0" borderId="0" xfId="0" applyNumberFormat="1" applyFont="1" applyFill="1" applyAlignment="1">
      <alignment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 applyProtection="1">
      <alignment horizontal="center" vertical="center" wrapText="1"/>
      <protection/>
    </xf>
    <xf numFmtId="164" fontId="9" fillId="0" borderId="2" xfId="0" applyFont="1" applyFill="1" applyBorder="1" applyAlignment="1">
      <alignment horizontal="center" vertical="center" wrapText="1"/>
    </xf>
    <xf numFmtId="164" fontId="10" fillId="0" borderId="19" xfId="0" applyFont="1" applyFill="1" applyBorder="1" applyAlignment="1">
      <alignment horizontal="center" vertical="center" wrapText="1"/>
    </xf>
    <xf numFmtId="164" fontId="14" fillId="0" borderId="61" xfId="0" applyFont="1" applyFill="1" applyBorder="1" applyAlignment="1" applyProtection="1">
      <alignment horizontal="left" vertical="center" wrapText="1" indent="1"/>
      <protection/>
    </xf>
    <xf numFmtId="165" fontId="4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0" applyFont="1" applyFill="1" applyBorder="1" applyAlignment="1">
      <alignment horizontal="center" vertical="center" wrapText="1"/>
    </xf>
    <xf numFmtId="164" fontId="14" fillId="0" borderId="22" xfId="0" applyFont="1" applyFill="1" applyBorder="1" applyAlignment="1" applyProtection="1">
      <alignment horizontal="left" vertical="center" wrapText="1" indent="1"/>
      <protection/>
    </xf>
    <xf numFmtId="165" fontId="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Font="1" applyFill="1" applyBorder="1" applyAlignment="1" applyProtection="1">
      <alignment horizontal="left" vertical="center" wrapText="1" indent="8"/>
      <protection/>
    </xf>
    <xf numFmtId="164" fontId="10" fillId="0" borderId="9" xfId="0" applyFont="1" applyFill="1" applyBorder="1" applyAlignment="1" applyProtection="1">
      <alignment vertical="center" wrapText="1"/>
      <protection locked="0"/>
    </xf>
    <xf numFmtId="164" fontId="10" fillId="0" borderId="12" xfId="0" applyFont="1" applyFill="1" applyBorder="1" applyAlignment="1" applyProtection="1">
      <alignment vertical="center" wrapText="1"/>
      <protection locked="0"/>
    </xf>
    <xf numFmtId="164" fontId="10" fillId="0" borderId="14" xfId="0" applyFont="1" applyFill="1" applyBorder="1" applyAlignment="1">
      <alignment horizontal="center" vertical="center" wrapText="1"/>
    </xf>
    <xf numFmtId="164" fontId="10" fillId="0" borderId="25" xfId="0" applyFont="1" applyFill="1" applyBorder="1" applyAlignment="1" applyProtection="1">
      <alignment vertical="center" wrapText="1"/>
      <protection locked="0"/>
    </xf>
    <xf numFmtId="165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Font="1" applyFill="1" applyBorder="1" applyAlignment="1" applyProtection="1">
      <alignment vertical="center" wrapText="1"/>
      <protection/>
    </xf>
    <xf numFmtId="165" fontId="5" fillId="0" borderId="18" xfId="0" applyNumberFormat="1" applyFont="1" applyFill="1" applyBorder="1" applyAlignment="1" applyProtection="1">
      <alignment vertical="center" wrapText="1"/>
      <protection/>
    </xf>
    <xf numFmtId="165" fontId="5" fillId="0" borderId="41" xfId="0" applyNumberFormat="1" applyFont="1" applyFill="1" applyBorder="1" applyAlignment="1" applyProtection="1">
      <alignment vertical="center" wrapText="1"/>
      <protection/>
    </xf>
    <xf numFmtId="164" fontId="0" fillId="0" borderId="0" xfId="0" applyFill="1" applyAlignment="1">
      <alignment horizontal="right" vertical="center" wrapText="1"/>
    </xf>
    <xf numFmtId="164" fontId="10" fillId="0" borderId="38" xfId="0" applyFont="1" applyFill="1" applyBorder="1" applyAlignment="1">
      <alignment horizontal="justify" vertical="center" wrapText="1"/>
    </xf>
    <xf numFmtId="164" fontId="4" fillId="0" borderId="0" xfId="23" applyFill="1" applyProtection="1">
      <alignment/>
      <protection/>
    </xf>
    <xf numFmtId="164" fontId="4" fillId="0" borderId="0" xfId="23" applyFill="1" applyProtection="1">
      <alignment/>
      <protection locked="0"/>
    </xf>
    <xf numFmtId="164" fontId="5" fillId="0" borderId="0" xfId="23" applyFont="1" applyFill="1" applyBorder="1" applyAlignment="1" applyProtection="1">
      <alignment horizontal="center" wrapText="1"/>
      <protection/>
    </xf>
    <xf numFmtId="164" fontId="22" fillId="0" borderId="0" xfId="0" applyFont="1" applyFill="1" applyAlignment="1">
      <alignment horizontal="right"/>
    </xf>
    <xf numFmtId="164" fontId="8" fillId="0" borderId="5" xfId="23" applyFont="1" applyFill="1" applyBorder="1" applyAlignment="1" applyProtection="1">
      <alignment horizontal="center" vertical="center" wrapText="1"/>
      <protection/>
    </xf>
    <xf numFmtId="164" fontId="8" fillId="0" borderId="6" xfId="23" applyFont="1" applyFill="1" applyBorder="1" applyAlignment="1" applyProtection="1">
      <alignment horizontal="center" vertical="center"/>
      <protection/>
    </xf>
    <xf numFmtId="164" fontId="8" fillId="0" borderId="7" xfId="23" applyFont="1" applyFill="1" applyBorder="1" applyAlignment="1" applyProtection="1">
      <alignment horizontal="center" vertical="center"/>
      <protection/>
    </xf>
    <xf numFmtId="164" fontId="10" fillId="0" borderId="2" xfId="23" applyFont="1" applyFill="1" applyBorder="1" applyAlignment="1" applyProtection="1">
      <alignment horizontal="left" vertical="center" indent="1"/>
      <protection/>
    </xf>
    <xf numFmtId="164" fontId="6" fillId="0" borderId="4" xfId="23" applyFont="1" applyFill="1" applyBorder="1" applyAlignment="1" applyProtection="1">
      <alignment horizontal="left" vertical="center" indent="1"/>
      <protection/>
    </xf>
    <xf numFmtId="164" fontId="4" fillId="0" borderId="0" xfId="23" applyFill="1" applyAlignment="1" applyProtection="1">
      <alignment vertical="center"/>
      <protection/>
    </xf>
    <xf numFmtId="164" fontId="10" fillId="0" borderId="23" xfId="23" applyFont="1" applyFill="1" applyBorder="1" applyAlignment="1" applyProtection="1">
      <alignment horizontal="left" vertical="center" indent="1"/>
      <protection/>
    </xf>
    <xf numFmtId="164" fontId="10" fillId="0" borderId="29" xfId="23" applyFont="1" applyFill="1" applyBorder="1" applyAlignment="1" applyProtection="1">
      <alignment horizontal="left" vertical="center" wrapText="1" indent="1"/>
      <protection/>
    </xf>
    <xf numFmtId="165" fontId="4" fillId="0" borderId="29" xfId="23" applyNumberFormat="1" applyFont="1" applyFill="1" applyBorder="1" applyAlignment="1" applyProtection="1">
      <alignment vertical="center"/>
      <protection locked="0"/>
    </xf>
    <xf numFmtId="165" fontId="4" fillId="0" borderId="36" xfId="23" applyNumberFormat="1" applyFont="1" applyFill="1" applyBorder="1" applyAlignment="1" applyProtection="1">
      <alignment vertical="center"/>
      <protection/>
    </xf>
    <xf numFmtId="164" fontId="10" fillId="0" borderId="11" xfId="23" applyFont="1" applyFill="1" applyBorder="1" applyAlignment="1" applyProtection="1">
      <alignment horizontal="left" vertical="center" indent="1"/>
      <protection/>
    </xf>
    <xf numFmtId="164" fontId="10" fillId="0" borderId="12" xfId="23" applyFont="1" applyFill="1" applyBorder="1" applyAlignment="1" applyProtection="1">
      <alignment horizontal="left" vertical="center" wrapText="1" indent="1"/>
      <protection/>
    </xf>
    <xf numFmtId="165" fontId="4" fillId="0" borderId="12" xfId="23" applyNumberFormat="1" applyFont="1" applyFill="1" applyBorder="1" applyAlignment="1" applyProtection="1">
      <alignment vertical="center"/>
      <protection locked="0"/>
    </xf>
    <xf numFmtId="165" fontId="4" fillId="0" borderId="13" xfId="23" applyNumberFormat="1" applyFont="1" applyFill="1" applyBorder="1" applyAlignment="1" applyProtection="1">
      <alignment vertical="center"/>
      <protection/>
    </xf>
    <xf numFmtId="164" fontId="4" fillId="0" borderId="0" xfId="23" applyFill="1" applyAlignment="1" applyProtection="1">
      <alignment vertical="center"/>
      <protection locked="0"/>
    </xf>
    <xf numFmtId="164" fontId="10" fillId="0" borderId="9" xfId="23" applyFont="1" applyFill="1" applyBorder="1" applyAlignment="1" applyProtection="1">
      <alignment horizontal="left" vertical="center" wrapText="1" indent="1"/>
      <protection/>
    </xf>
    <xf numFmtId="165" fontId="4" fillId="0" borderId="9" xfId="23" applyNumberFormat="1" applyFont="1" applyFill="1" applyBorder="1" applyAlignment="1" applyProtection="1">
      <alignment vertical="center"/>
      <protection locked="0"/>
    </xf>
    <xf numFmtId="165" fontId="4" fillId="0" borderId="10" xfId="23" applyNumberFormat="1" applyFont="1" applyFill="1" applyBorder="1" applyAlignment="1" applyProtection="1">
      <alignment vertical="center"/>
      <protection/>
    </xf>
    <xf numFmtId="164" fontId="10" fillId="0" borderId="12" xfId="23" applyFont="1" applyFill="1" applyBorder="1" applyAlignment="1" applyProtection="1">
      <alignment horizontal="left" vertical="center" indent="1"/>
      <protection/>
    </xf>
    <xf numFmtId="164" fontId="8" fillId="0" borderId="3" xfId="23" applyFont="1" applyFill="1" applyBorder="1" applyAlignment="1" applyProtection="1">
      <alignment horizontal="left" vertical="center" indent="1"/>
      <protection/>
    </xf>
    <xf numFmtId="165" fontId="5" fillId="0" borderId="3" xfId="23" applyNumberFormat="1" applyFont="1" applyFill="1" applyBorder="1" applyAlignment="1" applyProtection="1">
      <alignment vertical="center"/>
      <protection/>
    </xf>
    <xf numFmtId="165" fontId="5" fillId="0" borderId="4" xfId="23" applyNumberFormat="1" applyFont="1" applyFill="1" applyBorder="1" applyAlignment="1" applyProtection="1">
      <alignment vertical="center"/>
      <protection/>
    </xf>
    <xf numFmtId="164" fontId="10" fillId="0" borderId="8" xfId="23" applyFont="1" applyFill="1" applyBorder="1" applyAlignment="1" applyProtection="1">
      <alignment horizontal="left" vertical="center" indent="1"/>
      <protection/>
    </xf>
    <xf numFmtId="164" fontId="10" fillId="0" borderId="9" xfId="23" applyFont="1" applyFill="1" applyBorder="1" applyAlignment="1" applyProtection="1">
      <alignment horizontal="left" vertical="center" indent="1"/>
      <protection/>
    </xf>
    <xf numFmtId="172" fontId="4" fillId="0" borderId="62" xfId="0" applyNumberFormat="1" applyFont="1" applyBorder="1" applyAlignment="1">
      <alignment/>
    </xf>
    <xf numFmtId="172" fontId="4" fillId="0" borderId="62" xfId="23" applyNumberFormat="1" applyFont="1" applyFill="1" applyBorder="1" applyAlignment="1" applyProtection="1">
      <alignment vertical="center"/>
      <protection/>
    </xf>
    <xf numFmtId="172" fontId="4" fillId="0" borderId="12" xfId="23" applyNumberFormat="1" applyFont="1" applyFill="1" applyBorder="1" applyAlignment="1" applyProtection="1">
      <alignment vertical="center"/>
      <protection locked="0"/>
    </xf>
    <xf numFmtId="172" fontId="4" fillId="0" borderId="13" xfId="23" applyNumberFormat="1" applyFont="1" applyFill="1" applyBorder="1" applyAlignment="1" applyProtection="1">
      <alignment vertical="center"/>
      <protection/>
    </xf>
    <xf numFmtId="164" fontId="9" fillId="0" borderId="2" xfId="23" applyFont="1" applyFill="1" applyBorder="1" applyAlignment="1" applyProtection="1">
      <alignment horizontal="left" vertical="center" indent="1"/>
      <protection/>
    </xf>
    <xf numFmtId="164" fontId="8" fillId="0" borderId="3" xfId="23" applyFont="1" applyFill="1" applyBorder="1" applyAlignment="1" applyProtection="1">
      <alignment horizontal="left" indent="1"/>
      <protection/>
    </xf>
    <xf numFmtId="165" fontId="5" fillId="0" borderId="3" xfId="23" applyNumberFormat="1" applyFont="1" applyFill="1" applyBorder="1" applyProtection="1">
      <alignment/>
      <protection/>
    </xf>
    <xf numFmtId="165" fontId="5" fillId="0" borderId="4" xfId="23" applyNumberFormat="1" applyFont="1" applyFill="1" applyBorder="1" applyProtection="1">
      <alignment/>
      <protection/>
    </xf>
    <xf numFmtId="164" fontId="0" fillId="0" borderId="0" xfId="23" applyFont="1" applyFill="1" applyProtection="1">
      <alignment/>
      <protection/>
    </xf>
    <xf numFmtId="164" fontId="16" fillId="0" borderId="0" xfId="23" applyFont="1" applyFill="1" applyProtection="1">
      <alignment/>
      <protection locked="0"/>
    </xf>
    <xf numFmtId="164" fontId="5" fillId="0" borderId="0" xfId="23" applyFont="1" applyFill="1" applyProtection="1">
      <alignment/>
      <protection locked="0"/>
    </xf>
    <xf numFmtId="164" fontId="4" fillId="0" borderId="0" xfId="0" applyFont="1" applyFill="1" applyAlignment="1">
      <alignment/>
    </xf>
    <xf numFmtId="164" fontId="12" fillId="0" borderId="0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Border="1" applyAlignment="1" applyProtection="1">
      <alignment horizontal="right"/>
      <protection/>
    </xf>
    <xf numFmtId="164" fontId="20" fillId="0" borderId="5" xfId="0" applyFont="1" applyFill="1" applyBorder="1" applyAlignment="1" applyProtection="1">
      <alignment horizontal="center" vertical="center" wrapText="1"/>
      <protection/>
    </xf>
    <xf numFmtId="164" fontId="12" fillId="0" borderId="7" xfId="0" applyFont="1" applyFill="1" applyBorder="1" applyAlignment="1" applyProtection="1">
      <alignment horizontal="center" vertical="center" wrapText="1"/>
      <protection/>
    </xf>
    <xf numFmtId="164" fontId="13" fillId="0" borderId="2" xfId="0" applyFont="1" applyFill="1" applyBorder="1" applyAlignment="1" applyProtection="1">
      <alignment horizontal="center" vertical="center" wrapText="1"/>
      <protection/>
    </xf>
    <xf numFmtId="164" fontId="12" fillId="0" borderId="4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Alignment="1">
      <alignment vertical="center"/>
    </xf>
    <xf numFmtId="164" fontId="11" fillId="0" borderId="63" xfId="0" applyFont="1" applyFill="1" applyBorder="1" applyAlignment="1" applyProtection="1">
      <alignment horizontal="left" vertical="center" wrapText="1"/>
      <protection locked="0"/>
    </xf>
    <xf numFmtId="165" fontId="11" fillId="0" borderId="64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65" xfId="0" applyFont="1" applyFill="1" applyBorder="1" applyAlignment="1" applyProtection="1">
      <alignment horizontal="left" vertical="center" wrapText="1"/>
      <protection locked="0"/>
    </xf>
    <xf numFmtId="164" fontId="12" fillId="0" borderId="2" xfId="0" applyFont="1" applyFill="1" applyBorder="1" applyAlignment="1" applyProtection="1">
      <alignment vertical="center" wrapText="1"/>
      <protection/>
    </xf>
    <xf numFmtId="165" fontId="12" fillId="0" borderId="4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0" applyFont="1" applyBorder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0" fillId="0" borderId="0" xfId="0" applyAlignment="1" applyProtection="1">
      <alignment/>
      <protection/>
    </xf>
    <xf numFmtId="164" fontId="6" fillId="0" borderId="0" xfId="0" applyFont="1" applyBorder="1" applyAlignment="1" applyProtection="1">
      <alignment horizontal="right"/>
      <protection/>
    </xf>
    <xf numFmtId="164" fontId="23" fillId="0" borderId="5" xfId="0" applyFont="1" applyBorder="1" applyAlignment="1" applyProtection="1">
      <alignment horizontal="center" vertical="center" wrapText="1"/>
      <protection/>
    </xf>
    <xf numFmtId="164" fontId="23" fillId="0" borderId="6" xfId="0" applyFont="1" applyBorder="1" applyAlignment="1" applyProtection="1">
      <alignment horizontal="center" vertical="center"/>
      <protection/>
    </xf>
    <xf numFmtId="164" fontId="23" fillId="0" borderId="7" xfId="0" applyFont="1" applyBorder="1" applyAlignment="1" applyProtection="1">
      <alignment horizontal="center" vertical="center" wrapText="1"/>
      <protection/>
    </xf>
    <xf numFmtId="164" fontId="10" fillId="0" borderId="19" xfId="0" applyFont="1" applyBorder="1" applyAlignment="1" applyProtection="1">
      <alignment horizontal="right" vertical="center" indent="1"/>
      <protection/>
    </xf>
    <xf numFmtId="164" fontId="4" fillId="0" borderId="20" xfId="0" applyFont="1" applyBorder="1" applyAlignment="1" applyProtection="1">
      <alignment horizontal="left" vertical="center" indent="1"/>
      <protection locked="0"/>
    </xf>
    <xf numFmtId="168" fontId="4" fillId="0" borderId="21" xfId="0" applyNumberFormat="1" applyFont="1" applyBorder="1" applyAlignment="1" applyProtection="1">
      <alignment horizontal="right" vertical="center" indent="1"/>
      <protection locked="0"/>
    </xf>
    <xf numFmtId="164" fontId="10" fillId="0" borderId="11" xfId="0" applyFont="1" applyBorder="1" applyAlignment="1" applyProtection="1">
      <alignment horizontal="right" vertical="center" indent="1"/>
      <protection/>
    </xf>
    <xf numFmtId="164" fontId="4" fillId="0" borderId="12" xfId="0" applyFont="1" applyBorder="1" applyAlignment="1" applyProtection="1">
      <alignment horizontal="left" vertical="center" indent="1"/>
      <protection locked="0"/>
    </xf>
    <xf numFmtId="168" fontId="4" fillId="0" borderId="13" xfId="0" applyNumberFormat="1" applyFont="1" applyBorder="1" applyAlignment="1" applyProtection="1">
      <alignment horizontal="right" vertical="center" indent="1"/>
      <protection locked="0"/>
    </xf>
    <xf numFmtId="164" fontId="10" fillId="0" borderId="12" xfId="0" applyFont="1" applyBorder="1" applyAlignment="1" applyProtection="1">
      <alignment horizontal="left" vertical="center" indent="1"/>
      <protection locked="0"/>
    </xf>
    <xf numFmtId="168" fontId="10" fillId="0" borderId="13" xfId="0" applyNumberFormat="1" applyFont="1" applyBorder="1" applyAlignment="1" applyProtection="1">
      <alignment horizontal="right" vertical="center" indent="1"/>
      <protection locked="0"/>
    </xf>
    <xf numFmtId="168" fontId="10" fillId="0" borderId="13" xfId="0" applyNumberFormat="1" applyFont="1" applyFill="1" applyBorder="1" applyAlignment="1" applyProtection="1">
      <alignment horizontal="right" vertical="center" indent="1"/>
      <protection locked="0"/>
    </xf>
    <xf numFmtId="164" fontId="10" fillId="0" borderId="14" xfId="0" applyFont="1" applyBorder="1" applyAlignment="1" applyProtection="1">
      <alignment horizontal="right" vertical="center" indent="1"/>
      <protection/>
    </xf>
    <xf numFmtId="164" fontId="10" fillId="0" borderId="15" xfId="0" applyFont="1" applyBorder="1" applyAlignment="1" applyProtection="1">
      <alignment horizontal="left" vertical="center" indent="1"/>
      <protection locked="0"/>
    </xf>
    <xf numFmtId="168" fontId="10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5" fillId="0" borderId="2" xfId="0" applyFont="1" applyBorder="1" applyAlignment="1" applyProtection="1">
      <alignment horizontal="left" vertical="center" indent="2"/>
      <protection/>
    </xf>
    <xf numFmtId="165" fontId="4" fillId="4" borderId="30" xfId="0" applyNumberFormat="1" applyFont="1" applyFill="1" applyBorder="1" applyAlignment="1" applyProtection="1">
      <alignment horizontal="left" vertical="center" wrapText="1" indent="2"/>
      <protection/>
    </xf>
    <xf numFmtId="168" fontId="5" fillId="0" borderId="4" xfId="0" applyNumberFormat="1" applyFont="1" applyFill="1" applyBorder="1" applyAlignment="1" applyProtection="1">
      <alignment horizontal="right" vertical="center" inden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perhivatkozás" xfId="20"/>
    <cellStyle name="Már látott hiperhivatkozás" xfId="21"/>
    <cellStyle name="Normál_KVRENMUNKA" xfId="22"/>
    <cellStyle name="Normál_SEGEDLETEK" xfId="23"/>
  </cellStyles>
  <dxfs count="2">
    <dxf>
      <font>
        <b val="0"/>
        <color rgb="FFFF0000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B80047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0"/>
  <sheetViews>
    <sheetView view="pageBreakPreview" zoomScale="90" zoomScaleNormal="120" zoomScaleSheetLayoutView="90" workbookViewId="0" topLeftCell="A130">
      <selection activeCell="C111" sqref="C111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12.75390625" style="3" customWidth="1"/>
    <col min="5" max="5" width="15.375" style="3" customWidth="1"/>
    <col min="6" max="16384" width="9.375" style="3" customWidth="1"/>
  </cols>
  <sheetData>
    <row r="1" spans="1:3" ht="15.75" customHeight="1">
      <c r="A1" s="4" t="s">
        <v>0</v>
      </c>
      <c r="B1" s="4"/>
      <c r="C1" s="4"/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4.25" customHeight="1">
      <c r="A4" s="10">
        <v>1</v>
      </c>
      <c r="B4" s="11">
        <v>2</v>
      </c>
      <c r="C4" s="12">
        <v>3</v>
      </c>
    </row>
    <row r="5" spans="1:3" s="17" customFormat="1" ht="14.25" customHeight="1">
      <c r="A5" s="14" t="s">
        <v>6</v>
      </c>
      <c r="B5" s="15" t="s">
        <v>7</v>
      </c>
      <c r="C5" s="16">
        <f>+C6+C7+C8+C9+C11+C12+C10</f>
        <v>393464</v>
      </c>
    </row>
    <row r="6" spans="1:3" s="17" customFormat="1" ht="14.25" customHeight="1">
      <c r="A6" s="18" t="s">
        <v>8</v>
      </c>
      <c r="B6" s="19" t="s">
        <v>9</v>
      </c>
      <c r="C6" s="20">
        <f>97773+33+1600</f>
        <v>99406</v>
      </c>
    </row>
    <row r="7" spans="1:3" s="17" customFormat="1" ht="14.25" customHeight="1">
      <c r="A7" s="21" t="s">
        <v>10</v>
      </c>
      <c r="B7" s="22" t="s">
        <v>11</v>
      </c>
      <c r="C7" s="23">
        <v>43005</v>
      </c>
    </row>
    <row r="8" spans="1:3" s="17" customFormat="1" ht="14.25" customHeight="1">
      <c r="A8" s="21" t="s">
        <v>12</v>
      </c>
      <c r="B8" s="22" t="s">
        <v>13</v>
      </c>
      <c r="C8" s="23">
        <v>71830</v>
      </c>
    </row>
    <row r="9" spans="1:3" s="17" customFormat="1" ht="14.25" customHeight="1">
      <c r="A9" s="21" t="s">
        <v>14</v>
      </c>
      <c r="B9" s="22" t="s">
        <v>15</v>
      </c>
      <c r="C9" s="23">
        <v>75235</v>
      </c>
    </row>
    <row r="10" spans="1:3" s="17" customFormat="1" ht="14.25" customHeight="1">
      <c r="A10" s="21" t="s">
        <v>16</v>
      </c>
      <c r="B10" s="22" t="s">
        <v>17</v>
      </c>
      <c r="C10" s="23">
        <v>3765</v>
      </c>
    </row>
    <row r="11" spans="1:3" s="17" customFormat="1" ht="14.25" customHeight="1">
      <c r="A11" s="21" t="s">
        <v>18</v>
      </c>
      <c r="B11" s="22" t="s">
        <v>19</v>
      </c>
      <c r="C11" s="23"/>
    </row>
    <row r="12" spans="1:3" s="17" customFormat="1" ht="14.25" customHeight="1">
      <c r="A12" s="24" t="s">
        <v>20</v>
      </c>
      <c r="B12" s="25" t="s">
        <v>21</v>
      </c>
      <c r="C12" s="23">
        <f>105621-3765-33-1600</f>
        <v>100223</v>
      </c>
    </row>
    <row r="13" spans="1:3" s="17" customFormat="1" ht="14.25" customHeight="1">
      <c r="A13" s="14" t="s">
        <v>22</v>
      </c>
      <c r="B13" s="26" t="s">
        <v>23</v>
      </c>
      <c r="C13" s="16">
        <f>+C14+C15+C16+C17+C18</f>
        <v>174665</v>
      </c>
    </row>
    <row r="14" spans="1:3" s="17" customFormat="1" ht="14.25" customHeight="1">
      <c r="A14" s="18" t="s">
        <v>24</v>
      </c>
      <c r="B14" s="19" t="s">
        <v>25</v>
      </c>
      <c r="C14" s="20"/>
    </row>
    <row r="15" spans="1:3" s="17" customFormat="1" ht="14.25" customHeight="1">
      <c r="A15" s="21" t="s">
        <v>26</v>
      </c>
      <c r="B15" s="22" t="s">
        <v>27</v>
      </c>
      <c r="C15" s="23"/>
    </row>
    <row r="16" spans="1:3" s="17" customFormat="1" ht="14.25" customHeight="1">
      <c r="A16" s="21" t="s">
        <v>28</v>
      </c>
      <c r="B16" s="22" t="s">
        <v>29</v>
      </c>
      <c r="C16" s="23"/>
    </row>
    <row r="17" spans="1:3" s="17" customFormat="1" ht="14.25" customHeight="1">
      <c r="A17" s="21" t="s">
        <v>30</v>
      </c>
      <c r="B17" s="22" t="s">
        <v>31</v>
      </c>
      <c r="C17" s="23"/>
    </row>
    <row r="18" spans="1:3" s="17" customFormat="1" ht="14.25" customHeight="1">
      <c r="A18" s="21" t="s">
        <v>32</v>
      </c>
      <c r="B18" s="22" t="s">
        <v>33</v>
      </c>
      <c r="C18" s="23">
        <f>184430-9515-250</f>
        <v>174665</v>
      </c>
    </row>
    <row r="19" spans="1:3" s="17" customFormat="1" ht="14.25" customHeight="1">
      <c r="A19" s="24" t="s">
        <v>34</v>
      </c>
      <c r="B19" s="25" t="s">
        <v>35</v>
      </c>
      <c r="C19" s="27">
        <v>9630</v>
      </c>
    </row>
    <row r="20" spans="1:3" s="17" customFormat="1" ht="14.25" customHeight="1">
      <c r="A20" s="14" t="s">
        <v>36</v>
      </c>
      <c r="B20" s="15" t="s">
        <v>37</v>
      </c>
      <c r="C20" s="16">
        <f>+C21+C22+C23+C24+C25</f>
        <v>46250</v>
      </c>
    </row>
    <row r="21" spans="1:3" s="17" customFormat="1" ht="14.25" customHeight="1">
      <c r="A21" s="18" t="s">
        <v>38</v>
      </c>
      <c r="B21" s="19" t="s">
        <v>39</v>
      </c>
      <c r="C21" s="20"/>
    </row>
    <row r="22" spans="1:3" s="17" customFormat="1" ht="14.25" customHeight="1">
      <c r="A22" s="21" t="s">
        <v>40</v>
      </c>
      <c r="B22" s="22" t="s">
        <v>41</v>
      </c>
      <c r="C22" s="23"/>
    </row>
    <row r="23" spans="1:3" s="17" customFormat="1" ht="14.25" customHeight="1">
      <c r="A23" s="21" t="s">
        <v>42</v>
      </c>
      <c r="B23" s="22" t="s">
        <v>43</v>
      </c>
      <c r="C23" s="23"/>
    </row>
    <row r="24" spans="1:3" s="17" customFormat="1" ht="14.25" customHeight="1">
      <c r="A24" s="21" t="s">
        <v>44</v>
      </c>
      <c r="B24" s="22" t="s">
        <v>45</v>
      </c>
      <c r="C24" s="23"/>
    </row>
    <row r="25" spans="1:3" s="17" customFormat="1" ht="14.25" customHeight="1">
      <c r="A25" s="21" t="s">
        <v>46</v>
      </c>
      <c r="B25" s="22" t="s">
        <v>47</v>
      </c>
      <c r="C25" s="23">
        <v>46250</v>
      </c>
    </row>
    <row r="26" spans="1:3" s="17" customFormat="1" ht="14.25" customHeight="1">
      <c r="A26" s="24" t="s">
        <v>48</v>
      </c>
      <c r="B26" s="25" t="s">
        <v>49</v>
      </c>
      <c r="C26" s="27">
        <v>46250</v>
      </c>
    </row>
    <row r="27" spans="1:3" s="17" customFormat="1" ht="14.25" customHeight="1">
      <c r="A27" s="14" t="s">
        <v>50</v>
      </c>
      <c r="B27" s="15" t="s">
        <v>51</v>
      </c>
      <c r="C27" s="16">
        <f>+C28+C31+C32+C33</f>
        <v>45200</v>
      </c>
    </row>
    <row r="28" spans="1:3" s="17" customFormat="1" ht="14.25" customHeight="1">
      <c r="A28" s="18" t="s">
        <v>52</v>
      </c>
      <c r="B28" s="19" t="s">
        <v>53</v>
      </c>
      <c r="C28" s="28">
        <f>+C29+C30</f>
        <v>40000</v>
      </c>
    </row>
    <row r="29" spans="1:3" s="17" customFormat="1" ht="14.25" customHeight="1">
      <c r="A29" s="21" t="s">
        <v>54</v>
      </c>
      <c r="B29" s="22" t="s">
        <v>55</v>
      </c>
      <c r="C29" s="23">
        <v>40000</v>
      </c>
    </row>
    <row r="30" spans="1:3" s="17" customFormat="1" ht="14.25" customHeight="1">
      <c r="A30" s="21" t="s">
        <v>56</v>
      </c>
      <c r="B30" s="22" t="s">
        <v>57</v>
      </c>
      <c r="C30" s="23"/>
    </row>
    <row r="31" spans="1:3" s="17" customFormat="1" ht="14.25" customHeight="1">
      <c r="A31" s="21" t="s">
        <v>58</v>
      </c>
      <c r="B31" s="22" t="s">
        <v>59</v>
      </c>
      <c r="C31" s="23">
        <v>4800</v>
      </c>
    </row>
    <row r="32" spans="1:3" s="17" customFormat="1" ht="14.25" customHeight="1">
      <c r="A32" s="21" t="s">
        <v>60</v>
      </c>
      <c r="B32" s="22" t="s">
        <v>61</v>
      </c>
      <c r="C32" s="23"/>
    </row>
    <row r="33" spans="1:3" s="17" customFormat="1" ht="14.25" customHeight="1">
      <c r="A33" s="24" t="s">
        <v>62</v>
      </c>
      <c r="B33" s="25" t="s">
        <v>63</v>
      </c>
      <c r="C33" s="27">
        <v>400</v>
      </c>
    </row>
    <row r="34" spans="1:3" s="17" customFormat="1" ht="14.25" customHeight="1">
      <c r="A34" s="14" t="s">
        <v>64</v>
      </c>
      <c r="B34" s="15" t="s">
        <v>65</v>
      </c>
      <c r="C34" s="16">
        <f>SUM(C35:C44)</f>
        <v>47740</v>
      </c>
    </row>
    <row r="35" spans="1:3" s="17" customFormat="1" ht="14.25" customHeight="1">
      <c r="A35" s="18" t="s">
        <v>66</v>
      </c>
      <c r="B35" s="19" t="s">
        <v>67</v>
      </c>
      <c r="C35" s="20"/>
    </row>
    <row r="36" spans="1:3" s="17" customFormat="1" ht="14.25" customHeight="1">
      <c r="A36" s="21" t="s">
        <v>68</v>
      </c>
      <c r="B36" s="22" t="s">
        <v>69</v>
      </c>
      <c r="C36" s="23">
        <v>10895</v>
      </c>
    </row>
    <row r="37" spans="1:3" s="17" customFormat="1" ht="14.25" customHeight="1">
      <c r="A37" s="21" t="s">
        <v>70</v>
      </c>
      <c r="B37" s="22" t="s">
        <v>71</v>
      </c>
      <c r="C37" s="23"/>
    </row>
    <row r="38" spans="1:3" s="17" customFormat="1" ht="14.25" customHeight="1">
      <c r="A38" s="21" t="s">
        <v>72</v>
      </c>
      <c r="B38" s="22" t="s">
        <v>73</v>
      </c>
      <c r="C38" s="23">
        <v>3750</v>
      </c>
    </row>
    <row r="39" spans="1:3" s="17" customFormat="1" ht="14.25" customHeight="1">
      <c r="A39" s="21" t="s">
        <v>74</v>
      </c>
      <c r="B39" s="22" t="s">
        <v>75</v>
      </c>
      <c r="C39" s="23">
        <v>11940</v>
      </c>
    </row>
    <row r="40" spans="1:3" s="17" customFormat="1" ht="14.25" customHeight="1">
      <c r="A40" s="21" t="s">
        <v>76</v>
      </c>
      <c r="B40" s="22" t="s">
        <v>77</v>
      </c>
      <c r="C40" s="23">
        <v>6155</v>
      </c>
    </row>
    <row r="41" spans="1:3" s="17" customFormat="1" ht="14.25" customHeight="1">
      <c r="A41" s="21" t="s">
        <v>78</v>
      </c>
      <c r="B41" s="22" t="s">
        <v>79</v>
      </c>
      <c r="C41" s="23"/>
    </row>
    <row r="42" spans="1:3" s="17" customFormat="1" ht="14.25" customHeight="1">
      <c r="A42" s="21" t="s">
        <v>80</v>
      </c>
      <c r="B42" s="22" t="s">
        <v>81</v>
      </c>
      <c r="C42" s="23">
        <v>15000</v>
      </c>
    </row>
    <row r="43" spans="1:3" s="17" customFormat="1" ht="14.25" customHeight="1">
      <c r="A43" s="21" t="s">
        <v>82</v>
      </c>
      <c r="B43" s="22" t="s">
        <v>83</v>
      </c>
      <c r="C43" s="23"/>
    </row>
    <row r="44" spans="1:3" s="17" customFormat="1" ht="14.25" customHeight="1">
      <c r="A44" s="24" t="s">
        <v>84</v>
      </c>
      <c r="B44" s="25" t="s">
        <v>85</v>
      </c>
      <c r="C44" s="27"/>
    </row>
    <row r="45" spans="1:3" s="17" customFormat="1" ht="14.25" customHeight="1">
      <c r="A45" s="14" t="s">
        <v>86</v>
      </c>
      <c r="B45" s="15" t="s">
        <v>87</v>
      </c>
      <c r="C45" s="16">
        <f>SUM(C46:C50)</f>
        <v>0</v>
      </c>
    </row>
    <row r="46" spans="1:3" s="17" customFormat="1" ht="14.25" customHeight="1">
      <c r="A46" s="18" t="s">
        <v>88</v>
      </c>
      <c r="B46" s="19" t="s">
        <v>89</v>
      </c>
      <c r="C46" s="20"/>
    </row>
    <row r="47" spans="1:3" s="17" customFormat="1" ht="14.25" customHeight="1">
      <c r="A47" s="21" t="s">
        <v>90</v>
      </c>
      <c r="B47" s="22" t="s">
        <v>91</v>
      </c>
      <c r="C47" s="23"/>
    </row>
    <row r="48" spans="1:3" s="17" customFormat="1" ht="14.25" customHeight="1">
      <c r="A48" s="21" t="s">
        <v>92</v>
      </c>
      <c r="B48" s="22" t="s">
        <v>93</v>
      </c>
      <c r="C48" s="23"/>
    </row>
    <row r="49" spans="1:3" s="17" customFormat="1" ht="14.25" customHeight="1">
      <c r="A49" s="21" t="s">
        <v>94</v>
      </c>
      <c r="B49" s="22" t="s">
        <v>95</v>
      </c>
      <c r="C49" s="23"/>
    </row>
    <row r="50" spans="1:3" s="17" customFormat="1" ht="14.25" customHeight="1">
      <c r="A50" s="24" t="s">
        <v>96</v>
      </c>
      <c r="B50" s="25" t="s">
        <v>97</v>
      </c>
      <c r="C50" s="27"/>
    </row>
    <row r="51" spans="1:3" s="17" customFormat="1" ht="14.25" customHeight="1">
      <c r="A51" s="14" t="s">
        <v>98</v>
      </c>
      <c r="B51" s="15" t="s">
        <v>99</v>
      </c>
      <c r="C51" s="16">
        <f>SUM(C52:C54)</f>
        <v>0</v>
      </c>
    </row>
    <row r="52" spans="1:3" s="17" customFormat="1" ht="14.25" customHeight="1">
      <c r="A52" s="18" t="s">
        <v>100</v>
      </c>
      <c r="B52" s="19" t="s">
        <v>101</v>
      </c>
      <c r="C52" s="20"/>
    </row>
    <row r="53" spans="1:3" s="17" customFormat="1" ht="14.25" customHeight="1">
      <c r="A53" s="21" t="s">
        <v>102</v>
      </c>
      <c r="B53" s="22" t="s">
        <v>103</v>
      </c>
      <c r="C53" s="23"/>
    </row>
    <row r="54" spans="1:3" s="17" customFormat="1" ht="14.25" customHeight="1">
      <c r="A54" s="21" t="s">
        <v>104</v>
      </c>
      <c r="B54" s="22" t="s">
        <v>105</v>
      </c>
      <c r="C54" s="23"/>
    </row>
    <row r="55" spans="1:3" s="17" customFormat="1" ht="14.25" customHeight="1">
      <c r="A55" s="24" t="s">
        <v>106</v>
      </c>
      <c r="B55" s="25" t="s">
        <v>107</v>
      </c>
      <c r="C55" s="27"/>
    </row>
    <row r="56" spans="1:3" s="17" customFormat="1" ht="14.25" customHeight="1">
      <c r="A56" s="14" t="s">
        <v>108</v>
      </c>
      <c r="B56" s="26" t="s">
        <v>109</v>
      </c>
      <c r="C56" s="16">
        <f>SUM(C57:C59)</f>
        <v>0</v>
      </c>
    </row>
    <row r="57" spans="1:3" s="17" customFormat="1" ht="14.25" customHeight="1">
      <c r="A57" s="18" t="s">
        <v>110</v>
      </c>
      <c r="B57" s="19" t="s">
        <v>111</v>
      </c>
      <c r="C57" s="23"/>
    </row>
    <row r="58" spans="1:3" s="17" customFormat="1" ht="14.25" customHeight="1">
      <c r="A58" s="21" t="s">
        <v>112</v>
      </c>
      <c r="B58" s="22" t="s">
        <v>113</v>
      </c>
      <c r="C58" s="23"/>
    </row>
    <row r="59" spans="1:3" s="17" customFormat="1" ht="14.25" customHeight="1">
      <c r="A59" s="21" t="s">
        <v>114</v>
      </c>
      <c r="B59" s="22" t="s">
        <v>115</v>
      </c>
      <c r="C59" s="23"/>
    </row>
    <row r="60" spans="1:3" s="17" customFormat="1" ht="14.25" customHeight="1">
      <c r="A60" s="24" t="s">
        <v>116</v>
      </c>
      <c r="B60" s="25" t="s">
        <v>117</v>
      </c>
      <c r="C60" s="23"/>
    </row>
    <row r="61" spans="1:3" s="17" customFormat="1" ht="14.25" customHeight="1">
      <c r="A61" s="14" t="s">
        <v>118</v>
      </c>
      <c r="B61" s="15" t="s">
        <v>119</v>
      </c>
      <c r="C61" s="16">
        <f>+C5+C13+C20+C27+C34+C45+C51+C56</f>
        <v>707319</v>
      </c>
    </row>
    <row r="62" spans="1:3" s="17" customFormat="1" ht="14.25" customHeight="1">
      <c r="A62" s="29" t="s">
        <v>120</v>
      </c>
      <c r="B62" s="26" t="s">
        <v>121</v>
      </c>
      <c r="C62" s="16">
        <f>SUM(C63:C65)</f>
        <v>0</v>
      </c>
    </row>
    <row r="63" spans="1:3" s="17" customFormat="1" ht="14.25" customHeight="1">
      <c r="A63" s="18" t="s">
        <v>122</v>
      </c>
      <c r="B63" s="19" t="s">
        <v>123</v>
      </c>
      <c r="C63" s="23"/>
    </row>
    <row r="64" spans="1:3" s="17" customFormat="1" ht="14.25" customHeight="1">
      <c r="A64" s="21" t="s">
        <v>124</v>
      </c>
      <c r="B64" s="22" t="s">
        <v>125</v>
      </c>
      <c r="C64" s="23"/>
    </row>
    <row r="65" spans="1:3" s="17" customFormat="1" ht="14.25" customHeight="1">
      <c r="A65" s="24" t="s">
        <v>126</v>
      </c>
      <c r="B65" s="30" t="s">
        <v>127</v>
      </c>
      <c r="C65" s="23"/>
    </row>
    <row r="66" spans="1:3" s="17" customFormat="1" ht="14.25" customHeight="1">
      <c r="A66" s="29" t="s">
        <v>128</v>
      </c>
      <c r="B66" s="26" t="s">
        <v>129</v>
      </c>
      <c r="C66" s="16">
        <f>SUM(C67:C70)</f>
        <v>0</v>
      </c>
    </row>
    <row r="67" spans="1:3" s="17" customFormat="1" ht="14.25" customHeight="1">
      <c r="A67" s="18" t="s">
        <v>130</v>
      </c>
      <c r="B67" s="19" t="s">
        <v>131</v>
      </c>
      <c r="C67" s="23"/>
    </row>
    <row r="68" spans="1:3" s="17" customFormat="1" ht="14.25" customHeight="1">
      <c r="A68" s="21" t="s">
        <v>132</v>
      </c>
      <c r="B68" s="22" t="s">
        <v>133</v>
      </c>
      <c r="C68" s="23"/>
    </row>
    <row r="69" spans="1:3" s="17" customFormat="1" ht="14.25" customHeight="1">
      <c r="A69" s="21" t="s">
        <v>134</v>
      </c>
      <c r="B69" s="22" t="s">
        <v>135</v>
      </c>
      <c r="C69" s="23"/>
    </row>
    <row r="70" spans="1:3" s="17" customFormat="1" ht="14.25" customHeight="1">
      <c r="A70" s="24" t="s">
        <v>136</v>
      </c>
      <c r="B70" s="25" t="s">
        <v>137</v>
      </c>
      <c r="C70" s="23"/>
    </row>
    <row r="71" spans="1:3" s="17" customFormat="1" ht="14.25" customHeight="1">
      <c r="A71" s="29" t="s">
        <v>138</v>
      </c>
      <c r="B71" s="26" t="s">
        <v>139</v>
      </c>
      <c r="C71" s="16">
        <f>SUM(C72:C73)</f>
        <v>379680</v>
      </c>
    </row>
    <row r="72" spans="1:5" s="17" customFormat="1" ht="14.25" customHeight="1">
      <c r="A72" s="18" t="s">
        <v>140</v>
      </c>
      <c r="B72" s="19" t="s">
        <v>141</v>
      </c>
      <c r="C72" s="23">
        <v>78992</v>
      </c>
      <c r="D72" s="31">
        <v>78991178</v>
      </c>
      <c r="E72" s="32" t="s">
        <v>142</v>
      </c>
    </row>
    <row r="73" spans="1:5" s="17" customFormat="1" ht="14.25" customHeight="1">
      <c r="A73" s="24" t="s">
        <v>143</v>
      </c>
      <c r="B73" s="19" t="s">
        <v>144</v>
      </c>
      <c r="C73" s="23">
        <f>6545+294143</f>
        <v>300688</v>
      </c>
      <c r="D73" s="31">
        <f>1786374+92097+4312377+20839+332895</f>
        <v>6544582</v>
      </c>
      <c r="E73" s="33">
        <v>294143450</v>
      </c>
    </row>
    <row r="74" spans="1:3" s="17" customFormat="1" ht="14.25" customHeight="1">
      <c r="A74" s="29" t="s">
        <v>145</v>
      </c>
      <c r="B74" s="26" t="s">
        <v>146</v>
      </c>
      <c r="C74" s="16">
        <f>SUM(C75:C77)</f>
        <v>0</v>
      </c>
    </row>
    <row r="75" spans="1:3" s="17" customFormat="1" ht="14.25" customHeight="1">
      <c r="A75" s="18" t="s">
        <v>147</v>
      </c>
      <c r="B75" s="19" t="s">
        <v>148</v>
      </c>
      <c r="C75" s="23"/>
    </row>
    <row r="76" spans="1:3" s="17" customFormat="1" ht="14.25" customHeight="1">
      <c r="A76" s="21" t="s">
        <v>149</v>
      </c>
      <c r="B76" s="22" t="s">
        <v>150</v>
      </c>
      <c r="C76" s="23"/>
    </row>
    <row r="77" spans="1:3" s="17" customFormat="1" ht="14.25" customHeight="1">
      <c r="A77" s="24" t="s">
        <v>151</v>
      </c>
      <c r="B77" s="25" t="s">
        <v>152</v>
      </c>
      <c r="C77" s="23"/>
    </row>
    <row r="78" spans="1:3" s="17" customFormat="1" ht="14.25" customHeight="1">
      <c r="A78" s="29" t="s">
        <v>153</v>
      </c>
      <c r="B78" s="26" t="s">
        <v>154</v>
      </c>
      <c r="C78" s="16">
        <f>SUM(C79:C82)</f>
        <v>0</v>
      </c>
    </row>
    <row r="79" spans="1:3" s="17" customFormat="1" ht="14.25" customHeight="1">
      <c r="A79" s="34" t="s">
        <v>155</v>
      </c>
      <c r="B79" s="19" t="s">
        <v>156</v>
      </c>
      <c r="C79" s="23"/>
    </row>
    <row r="80" spans="1:3" s="17" customFormat="1" ht="14.25" customHeight="1">
      <c r="A80" s="35" t="s">
        <v>157</v>
      </c>
      <c r="B80" s="22" t="s">
        <v>158</v>
      </c>
      <c r="C80" s="23"/>
    </row>
    <row r="81" spans="1:3" s="17" customFormat="1" ht="14.25" customHeight="1">
      <c r="A81" s="35" t="s">
        <v>159</v>
      </c>
      <c r="B81" s="22" t="s">
        <v>160</v>
      </c>
      <c r="C81" s="23"/>
    </row>
    <row r="82" spans="1:3" s="17" customFormat="1" ht="14.25" customHeight="1">
      <c r="A82" s="36" t="s">
        <v>161</v>
      </c>
      <c r="B82" s="25" t="s">
        <v>162</v>
      </c>
      <c r="C82" s="23"/>
    </row>
    <row r="83" spans="1:3" s="17" customFormat="1" ht="13.5" customHeight="1">
      <c r="A83" s="29" t="s">
        <v>163</v>
      </c>
      <c r="B83" s="26" t="s">
        <v>164</v>
      </c>
      <c r="C83" s="37"/>
    </row>
    <row r="84" spans="1:3" s="17" customFormat="1" ht="15.75" customHeight="1">
      <c r="A84" s="29" t="s">
        <v>165</v>
      </c>
      <c r="B84" s="38" t="s">
        <v>166</v>
      </c>
      <c r="C84" s="16">
        <f>+C62+C66+C71+C74+C78+C83</f>
        <v>379680</v>
      </c>
    </row>
    <row r="85" spans="1:3" s="17" customFormat="1" ht="16.5" customHeight="1">
      <c r="A85" s="39" t="s">
        <v>167</v>
      </c>
      <c r="B85" s="40" t="s">
        <v>168</v>
      </c>
      <c r="C85" s="16">
        <f>+C61+C84</f>
        <v>1086999</v>
      </c>
    </row>
    <row r="86" spans="1:3" s="17" customFormat="1" ht="24" customHeight="1">
      <c r="A86" s="41"/>
      <c r="B86" s="42"/>
      <c r="C86" s="43"/>
    </row>
    <row r="87" spans="1:3" ht="16.5" customHeight="1">
      <c r="A87" s="4" t="s">
        <v>169</v>
      </c>
      <c r="B87" s="4"/>
      <c r="C87" s="4"/>
    </row>
    <row r="88" spans="1:3" s="46" customFormat="1" ht="16.5" customHeight="1">
      <c r="A88" s="44" t="s">
        <v>170</v>
      </c>
      <c r="B88" s="44"/>
      <c r="C88" s="45" t="s">
        <v>2</v>
      </c>
    </row>
    <row r="89" spans="1:3" ht="37.5" customHeight="1">
      <c r="A89" s="7" t="s">
        <v>3</v>
      </c>
      <c r="B89" s="8" t="s">
        <v>171</v>
      </c>
      <c r="C89" s="9" t="s">
        <v>5</v>
      </c>
    </row>
    <row r="90" spans="1:3" s="13" customFormat="1" ht="12" customHeight="1">
      <c r="A90" s="47">
        <v>1</v>
      </c>
      <c r="B90" s="8">
        <v>2</v>
      </c>
      <c r="C90" s="9">
        <v>3</v>
      </c>
    </row>
    <row r="91" spans="1:3" ht="12" customHeight="1">
      <c r="A91" s="48" t="s">
        <v>6</v>
      </c>
      <c r="B91" s="49" t="s">
        <v>172</v>
      </c>
      <c r="C91" s="50">
        <f>SUM(C92:C96)</f>
        <v>687840</v>
      </c>
    </row>
    <row r="92" spans="1:3" ht="14.25" customHeight="1">
      <c r="A92" s="51" t="s">
        <v>8</v>
      </c>
      <c r="B92" s="52" t="s">
        <v>173</v>
      </c>
      <c r="C92" s="53">
        <v>252273</v>
      </c>
    </row>
    <row r="93" spans="1:3" ht="14.25" customHeight="1">
      <c r="A93" s="21" t="s">
        <v>10</v>
      </c>
      <c r="B93" s="54" t="s">
        <v>174</v>
      </c>
      <c r="C93" s="23">
        <f>'9.1. sz. mell'!C94+'9.2. sz. mell'!C46+'9.3. sz. mell'!C46+'9.4. sz. mell'!C46+'9.5. sz. mell'!C46</f>
        <v>67767</v>
      </c>
    </row>
    <row r="94" spans="1:3" ht="14.25" customHeight="1">
      <c r="A94" s="21" t="s">
        <v>12</v>
      </c>
      <c r="B94" s="54" t="s">
        <v>175</v>
      </c>
      <c r="C94" s="27">
        <v>229180</v>
      </c>
    </row>
    <row r="95" spans="1:3" ht="14.25" customHeight="1">
      <c r="A95" s="21" t="s">
        <v>14</v>
      </c>
      <c r="B95" s="55" t="s">
        <v>176</v>
      </c>
      <c r="C95" s="27">
        <v>103430</v>
      </c>
    </row>
    <row r="96" spans="1:3" ht="14.25" customHeight="1">
      <c r="A96" s="21" t="s">
        <v>177</v>
      </c>
      <c r="B96" s="56" t="s">
        <v>178</v>
      </c>
      <c r="C96" s="27">
        <v>35190</v>
      </c>
    </row>
    <row r="97" spans="1:3" ht="14.25" customHeight="1">
      <c r="A97" s="21" t="s">
        <v>20</v>
      </c>
      <c r="B97" s="54" t="s">
        <v>179</v>
      </c>
      <c r="C97" s="27"/>
    </row>
    <row r="98" spans="1:3" ht="14.25" customHeight="1">
      <c r="A98" s="21" t="s">
        <v>180</v>
      </c>
      <c r="B98" s="57" t="s">
        <v>181</v>
      </c>
      <c r="C98" s="27"/>
    </row>
    <row r="99" spans="1:3" ht="14.25" customHeight="1">
      <c r="A99" s="21" t="s">
        <v>182</v>
      </c>
      <c r="B99" s="58" t="s">
        <v>183</v>
      </c>
      <c r="C99" s="27"/>
    </row>
    <row r="100" spans="1:3" ht="14.25" customHeight="1">
      <c r="A100" s="21" t="s">
        <v>184</v>
      </c>
      <c r="B100" s="58" t="s">
        <v>185</v>
      </c>
      <c r="C100" s="27"/>
    </row>
    <row r="101" spans="1:3" ht="14.25" customHeight="1">
      <c r="A101" s="21" t="s">
        <v>186</v>
      </c>
      <c r="B101" s="57" t="s">
        <v>187</v>
      </c>
      <c r="C101" s="27">
        <v>29190</v>
      </c>
    </row>
    <row r="102" spans="1:3" ht="14.25" customHeight="1">
      <c r="A102" s="21" t="s">
        <v>188</v>
      </c>
      <c r="B102" s="57" t="s">
        <v>189</v>
      </c>
      <c r="C102" s="27"/>
    </row>
    <row r="103" spans="1:3" ht="14.25" customHeight="1">
      <c r="A103" s="21" t="s">
        <v>190</v>
      </c>
      <c r="B103" s="58" t="s">
        <v>191</v>
      </c>
      <c r="C103" s="27"/>
    </row>
    <row r="104" spans="1:3" ht="14.25" customHeight="1">
      <c r="A104" s="59" t="s">
        <v>192</v>
      </c>
      <c r="B104" s="60" t="s">
        <v>193</v>
      </c>
      <c r="C104" s="27"/>
    </row>
    <row r="105" spans="1:3" ht="14.25" customHeight="1">
      <c r="A105" s="21" t="s">
        <v>194</v>
      </c>
      <c r="B105" s="60" t="s">
        <v>195</v>
      </c>
      <c r="C105" s="27">
        <v>3000</v>
      </c>
    </row>
    <row r="106" spans="1:3" ht="14.25" customHeight="1">
      <c r="A106" s="61" t="s">
        <v>196</v>
      </c>
      <c r="B106" s="62" t="s">
        <v>197</v>
      </c>
      <c r="C106" s="63">
        <v>3000</v>
      </c>
    </row>
    <row r="107" spans="1:3" ht="14.25" customHeight="1">
      <c r="A107" s="14" t="s">
        <v>22</v>
      </c>
      <c r="B107" s="64" t="s">
        <v>198</v>
      </c>
      <c r="C107" s="16">
        <f>+C108+C110+C112</f>
        <v>226106</v>
      </c>
    </row>
    <row r="108" spans="1:3" ht="14.25" customHeight="1">
      <c r="A108" s="18" t="s">
        <v>24</v>
      </c>
      <c r="B108" s="54" t="s">
        <v>199</v>
      </c>
      <c r="C108" s="20">
        <v>38195</v>
      </c>
    </row>
    <row r="109" spans="1:3" ht="14.25" customHeight="1">
      <c r="A109" s="18" t="s">
        <v>26</v>
      </c>
      <c r="B109" s="65" t="s">
        <v>200</v>
      </c>
      <c r="C109" s="20">
        <f>10725+25430</f>
        <v>36155</v>
      </c>
    </row>
    <row r="110" spans="1:3" ht="14.25" customHeight="1">
      <c r="A110" s="18" t="s">
        <v>28</v>
      </c>
      <c r="B110" s="65" t="s">
        <v>201</v>
      </c>
      <c r="C110" s="23">
        <f>96125+90000</f>
        <v>186125</v>
      </c>
    </row>
    <row r="111" spans="1:3" ht="14.25" customHeight="1">
      <c r="A111" s="18" t="s">
        <v>30</v>
      </c>
      <c r="B111" s="65" t="s">
        <v>202</v>
      </c>
      <c r="C111" s="66">
        <v>25005</v>
      </c>
    </row>
    <row r="112" spans="1:3" ht="14.25" customHeight="1">
      <c r="A112" s="18" t="s">
        <v>32</v>
      </c>
      <c r="B112" s="67" t="s">
        <v>203</v>
      </c>
      <c r="C112" s="66">
        <v>1786</v>
      </c>
    </row>
    <row r="113" spans="1:3" ht="14.25" customHeight="1">
      <c r="A113" s="18" t="s">
        <v>34</v>
      </c>
      <c r="B113" s="68" t="s">
        <v>204</v>
      </c>
      <c r="C113" s="66"/>
    </row>
    <row r="114" spans="1:3" ht="14.25" customHeight="1">
      <c r="A114" s="18" t="s">
        <v>205</v>
      </c>
      <c r="B114" s="69" t="s">
        <v>206</v>
      </c>
      <c r="C114" s="66"/>
    </row>
    <row r="115" spans="1:3" ht="14.25" customHeight="1">
      <c r="A115" s="18" t="s">
        <v>207</v>
      </c>
      <c r="B115" s="58" t="s">
        <v>185</v>
      </c>
      <c r="C115" s="66"/>
    </row>
    <row r="116" spans="1:3" ht="14.25" customHeight="1">
      <c r="A116" s="18" t="s">
        <v>208</v>
      </c>
      <c r="B116" s="58" t="s">
        <v>209</v>
      </c>
      <c r="C116" s="66"/>
    </row>
    <row r="117" spans="1:3" ht="14.25" customHeight="1">
      <c r="A117" s="18" t="s">
        <v>210</v>
      </c>
      <c r="B117" s="58" t="s">
        <v>211</v>
      </c>
      <c r="C117" s="66"/>
    </row>
    <row r="118" spans="1:3" ht="14.25" customHeight="1">
      <c r="A118" s="18" t="s">
        <v>212</v>
      </c>
      <c r="B118" s="58" t="s">
        <v>191</v>
      </c>
      <c r="C118" s="66"/>
    </row>
    <row r="119" spans="1:3" ht="14.25" customHeight="1">
      <c r="A119" s="18" t="s">
        <v>213</v>
      </c>
      <c r="B119" s="58" t="s">
        <v>214</v>
      </c>
      <c r="C119" s="66"/>
    </row>
    <row r="120" spans="1:3" ht="14.25" customHeight="1">
      <c r="A120" s="59" t="s">
        <v>215</v>
      </c>
      <c r="B120" s="58" t="s">
        <v>216</v>
      </c>
      <c r="C120" s="70">
        <v>1786</v>
      </c>
    </row>
    <row r="121" spans="1:3" ht="14.25" customHeight="1">
      <c r="A121" s="14" t="s">
        <v>36</v>
      </c>
      <c r="B121" s="15" t="s">
        <v>217</v>
      </c>
      <c r="C121" s="16">
        <f>+C122+C123</f>
        <v>173053</v>
      </c>
    </row>
    <row r="122" spans="1:3" ht="14.25" customHeight="1">
      <c r="A122" s="18" t="s">
        <v>38</v>
      </c>
      <c r="B122" s="71" t="s">
        <v>218</v>
      </c>
      <c r="C122" s="20">
        <v>37221</v>
      </c>
    </row>
    <row r="123" spans="1:3" ht="14.25" customHeight="1">
      <c r="A123" s="24" t="s">
        <v>40</v>
      </c>
      <c r="B123" s="65" t="s">
        <v>219</v>
      </c>
      <c r="C123" s="27">
        <f>225832-90000</f>
        <v>135832</v>
      </c>
    </row>
    <row r="124" spans="1:3" ht="14.25" customHeight="1">
      <c r="A124" s="14" t="s">
        <v>220</v>
      </c>
      <c r="B124" s="15" t="s">
        <v>221</v>
      </c>
      <c r="C124" s="16">
        <f>+C91+C107+C121</f>
        <v>1086999</v>
      </c>
    </row>
    <row r="125" spans="1:3" ht="14.25" customHeight="1">
      <c r="A125" s="14" t="s">
        <v>64</v>
      </c>
      <c r="B125" s="15" t="s">
        <v>222</v>
      </c>
      <c r="C125" s="16">
        <f>+C126+C127+C128</f>
        <v>0</v>
      </c>
    </row>
    <row r="126" spans="1:3" ht="14.25" customHeight="1">
      <c r="A126" s="18" t="s">
        <v>66</v>
      </c>
      <c r="B126" s="71" t="s">
        <v>223</v>
      </c>
      <c r="C126" s="66"/>
    </row>
    <row r="127" spans="1:3" ht="14.25" customHeight="1">
      <c r="A127" s="18" t="s">
        <v>68</v>
      </c>
      <c r="B127" s="71" t="s">
        <v>224</v>
      </c>
      <c r="C127" s="66"/>
    </row>
    <row r="128" spans="1:3" ht="14.25" customHeight="1">
      <c r="A128" s="59" t="s">
        <v>70</v>
      </c>
      <c r="B128" s="72" t="s">
        <v>225</v>
      </c>
      <c r="C128" s="66"/>
    </row>
    <row r="129" spans="1:3" ht="14.25" customHeight="1">
      <c r="A129" s="14" t="s">
        <v>86</v>
      </c>
      <c r="B129" s="15" t="s">
        <v>226</v>
      </c>
      <c r="C129" s="16">
        <f>+C130+C131+C132+C133</f>
        <v>0</v>
      </c>
    </row>
    <row r="130" spans="1:3" ht="14.25" customHeight="1">
      <c r="A130" s="18" t="s">
        <v>88</v>
      </c>
      <c r="B130" s="71" t="s">
        <v>227</v>
      </c>
      <c r="C130" s="66"/>
    </row>
    <row r="131" spans="1:3" ht="14.25" customHeight="1">
      <c r="A131" s="18" t="s">
        <v>90</v>
      </c>
      <c r="B131" s="71" t="s">
        <v>228</v>
      </c>
      <c r="C131" s="66"/>
    </row>
    <row r="132" spans="1:3" ht="14.25" customHeight="1">
      <c r="A132" s="18" t="s">
        <v>92</v>
      </c>
      <c r="B132" s="71" t="s">
        <v>229</v>
      </c>
      <c r="C132" s="66"/>
    </row>
    <row r="133" spans="1:3" ht="14.25" customHeight="1">
      <c r="A133" s="59" t="s">
        <v>94</v>
      </c>
      <c r="B133" s="72" t="s">
        <v>230</v>
      </c>
      <c r="C133" s="66"/>
    </row>
    <row r="134" spans="1:3" ht="14.25" customHeight="1">
      <c r="A134" s="14" t="s">
        <v>231</v>
      </c>
      <c r="B134" s="15" t="s">
        <v>232</v>
      </c>
      <c r="C134" s="16">
        <f>+C135+C136+C137+C138</f>
        <v>0</v>
      </c>
    </row>
    <row r="135" spans="1:3" ht="14.25" customHeight="1">
      <c r="A135" s="18" t="s">
        <v>100</v>
      </c>
      <c r="B135" s="71" t="s">
        <v>233</v>
      </c>
      <c r="C135" s="66"/>
    </row>
    <row r="136" spans="1:3" ht="14.25" customHeight="1">
      <c r="A136" s="18" t="s">
        <v>102</v>
      </c>
      <c r="B136" s="71" t="s">
        <v>234</v>
      </c>
      <c r="C136" s="66"/>
    </row>
    <row r="137" spans="1:3" ht="14.25" customHeight="1">
      <c r="A137" s="18" t="s">
        <v>104</v>
      </c>
      <c r="B137" s="71" t="s">
        <v>235</v>
      </c>
      <c r="C137" s="66"/>
    </row>
    <row r="138" spans="1:3" ht="14.25" customHeight="1">
      <c r="A138" s="59" t="s">
        <v>106</v>
      </c>
      <c r="B138" s="72" t="s">
        <v>236</v>
      </c>
      <c r="C138" s="66"/>
    </row>
    <row r="139" spans="1:3" ht="14.25" customHeight="1">
      <c r="A139" s="14" t="s">
        <v>108</v>
      </c>
      <c r="B139" s="15" t="s">
        <v>237</v>
      </c>
      <c r="C139" s="73">
        <f>+C140+C141+C142+C143</f>
        <v>0</v>
      </c>
    </row>
    <row r="140" spans="1:3" ht="14.25" customHeight="1">
      <c r="A140" s="18" t="s">
        <v>110</v>
      </c>
      <c r="B140" s="71" t="s">
        <v>238</v>
      </c>
      <c r="C140" s="66"/>
    </row>
    <row r="141" spans="1:3" ht="14.25" customHeight="1">
      <c r="A141" s="18" t="s">
        <v>112</v>
      </c>
      <c r="B141" s="71" t="s">
        <v>239</v>
      </c>
      <c r="C141" s="66"/>
    </row>
    <row r="142" spans="1:3" ht="14.25" customHeight="1">
      <c r="A142" s="18" t="s">
        <v>114</v>
      </c>
      <c r="B142" s="71" t="s">
        <v>240</v>
      </c>
      <c r="C142" s="66"/>
    </row>
    <row r="143" spans="1:3" ht="14.25" customHeight="1">
      <c r="A143" s="18" t="s">
        <v>116</v>
      </c>
      <c r="B143" s="71" t="s">
        <v>241</v>
      </c>
      <c r="C143" s="66"/>
    </row>
    <row r="144" spans="1:9" ht="15" customHeight="1">
      <c r="A144" s="14" t="s">
        <v>118</v>
      </c>
      <c r="B144" s="15" t="s">
        <v>242</v>
      </c>
      <c r="C144" s="73">
        <f>+C125+C129+C134+C139</f>
        <v>0</v>
      </c>
      <c r="F144" s="74"/>
      <c r="G144" s="75"/>
      <c r="H144" s="75"/>
      <c r="I144" s="75"/>
    </row>
    <row r="145" spans="1:3" s="17" customFormat="1" ht="18" customHeight="1">
      <c r="A145" s="76" t="s">
        <v>243</v>
      </c>
      <c r="B145" s="77" t="s">
        <v>244</v>
      </c>
      <c r="C145" s="73">
        <f>+C124+C144</f>
        <v>1086999</v>
      </c>
    </row>
    <row r="146" ht="7.5" customHeight="1"/>
    <row r="147" spans="1:3" ht="12.75">
      <c r="A147" s="78" t="s">
        <v>245</v>
      </c>
      <c r="B147" s="78"/>
      <c r="C147" s="78"/>
    </row>
    <row r="148" spans="1:3" ht="15" customHeight="1">
      <c r="A148" s="5" t="s">
        <v>246</v>
      </c>
      <c r="B148" s="5"/>
      <c r="C148" s="6" t="s">
        <v>2</v>
      </c>
    </row>
    <row r="149" spans="1:4" ht="27.75" customHeight="1">
      <c r="A149" s="14">
        <v>1</v>
      </c>
      <c r="B149" s="64" t="s">
        <v>247</v>
      </c>
      <c r="C149" s="16">
        <f>+C61-C124</f>
        <v>-379680</v>
      </c>
      <c r="D149" s="79"/>
    </row>
    <row r="150" spans="1:3" ht="27.75" customHeight="1">
      <c r="A150" s="14" t="s">
        <v>22</v>
      </c>
      <c r="B150" s="64" t="s">
        <v>248</v>
      </c>
      <c r="C150" s="16">
        <f>+C84-C144</f>
        <v>379680</v>
      </c>
    </row>
  </sheetData>
  <sheetProtection selectLockedCells="1" selectUnlockedCells="1"/>
  <mergeCells count="6">
    <mergeCell ref="A1:C1"/>
    <mergeCell ref="A2:B2"/>
    <mergeCell ref="A87:C87"/>
    <mergeCell ref="A88:B88"/>
    <mergeCell ref="A147:C147"/>
    <mergeCell ref="A148:B148"/>
  </mergeCells>
  <printOptions horizontalCentered="1"/>
  <pageMargins left="0.7875" right="0.7875" top="2.7069444444444444" bottom="0.8659722222222223" header="0.7875" footer="0.5118055555555555"/>
  <pageSetup horizontalDpi="300" verticalDpi="300" orientation="portrait" paperSize="9" scale="50"/>
  <headerFooter alignWithMargins="0">
    <oddHeader>&amp;C&amp;"Times New Roman CE,Félkövér"&amp;12Borsodnádasd Önkormányzat
2014. ÉVI KÖLTSÉGVETÉSÉNEK ÖSSZEVONT MÉRLEGE&amp;R&amp;"Times New Roman CE,Félkövér dőlt"&amp;11 1.1. melléklet a ........./2014. (.......) önkormányzati rendelethez</oddHeader>
  </headerFooter>
  <rowBreaks count="1" manualBreakCount="1"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D8"/>
  <sheetViews>
    <sheetView view="pageBreakPreview" zoomScale="90" zoomScaleNormal="120" zoomScaleSheetLayoutView="90" workbookViewId="0" topLeftCell="A1">
      <selection activeCell="H9" sqref="H9"/>
    </sheetView>
  </sheetViews>
  <sheetFormatPr defaultColWidth="9.00390625" defaultRowHeight="12.75"/>
  <cols>
    <col min="1" max="1" width="5.625" style="233" customWidth="1"/>
    <col min="2" max="2" width="66.875" style="233" customWidth="1"/>
    <col min="3" max="3" width="27.00390625" style="233" customWidth="1"/>
    <col min="4" max="16384" width="9.375" style="233" customWidth="1"/>
  </cols>
  <sheetData>
    <row r="1" spans="1:3" ht="33" customHeight="1">
      <c r="A1" s="234" t="s">
        <v>389</v>
      </c>
      <c r="B1" s="234"/>
      <c r="C1" s="234"/>
    </row>
    <row r="2" spans="1:4" ht="15.75" customHeight="1">
      <c r="A2" s="235"/>
      <c r="B2" s="235"/>
      <c r="C2" s="263" t="s">
        <v>370</v>
      </c>
      <c r="D2" s="238"/>
    </row>
    <row r="3" spans="1:3" ht="26.25" customHeight="1">
      <c r="A3" s="264" t="s">
        <v>371</v>
      </c>
      <c r="B3" s="265" t="s">
        <v>390</v>
      </c>
      <c r="C3" s="266" t="s">
        <v>391</v>
      </c>
    </row>
    <row r="4" spans="1:3" ht="12.75">
      <c r="A4" s="267">
        <v>1</v>
      </c>
      <c r="B4" s="268">
        <v>2</v>
      </c>
      <c r="C4" s="269">
        <v>3</v>
      </c>
    </row>
    <row r="5" spans="1:3" ht="12.75">
      <c r="A5" s="270" t="s">
        <v>6</v>
      </c>
      <c r="B5" s="283"/>
      <c r="C5" s="284">
        <v>0</v>
      </c>
    </row>
    <row r="6" spans="1:3" ht="12.75">
      <c r="A6" s="273" t="s">
        <v>22</v>
      </c>
      <c r="B6" s="285"/>
      <c r="C6" s="286">
        <v>0</v>
      </c>
    </row>
    <row r="7" spans="1:3" ht="12.75">
      <c r="A7" s="277" t="s">
        <v>36</v>
      </c>
      <c r="B7" s="287"/>
      <c r="C7" s="288">
        <v>0</v>
      </c>
    </row>
    <row r="8" spans="1:3" s="262" customFormat="1" ht="24" customHeight="1">
      <c r="A8" s="289" t="s">
        <v>220</v>
      </c>
      <c r="B8" s="290" t="s">
        <v>392</v>
      </c>
      <c r="C8" s="291"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5. melléklet a ...../2014.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view="pageBreakPreview" zoomScale="90" zoomScaleSheetLayoutView="90" workbookViewId="0" topLeftCell="A1">
      <selection activeCell="B29" sqref="B29"/>
    </sheetView>
  </sheetViews>
  <sheetFormatPr defaultColWidth="9.00390625" defaultRowHeight="12.75"/>
  <cols>
    <col min="1" max="1" width="47.125" style="292" customWidth="1"/>
    <col min="2" max="2" width="15.625" style="293" customWidth="1"/>
    <col min="3" max="3" width="16.375" style="293" customWidth="1"/>
    <col min="4" max="4" width="18.00390625" style="293" customWidth="1"/>
    <col min="5" max="5" width="16.625" style="293" customWidth="1"/>
    <col min="6" max="6" width="18.875" style="154" customWidth="1"/>
    <col min="7" max="8" width="12.875" style="293" customWidth="1"/>
    <col min="9" max="9" width="13.875" style="293" customWidth="1"/>
    <col min="10" max="16384" width="9.375" style="293" customWidth="1"/>
  </cols>
  <sheetData>
    <row r="1" spans="1:6" ht="25.5" customHeight="1">
      <c r="A1" s="294" t="s">
        <v>393</v>
      </c>
      <c r="B1" s="294"/>
      <c r="C1" s="294"/>
      <c r="D1" s="294"/>
      <c r="E1" s="294"/>
      <c r="F1" s="294"/>
    </row>
    <row r="2" spans="1:6" ht="22.5" customHeight="1">
      <c r="A2" s="155"/>
      <c r="B2" s="154"/>
      <c r="C2" s="154"/>
      <c r="D2" s="154"/>
      <c r="E2" s="154"/>
      <c r="F2" s="295" t="s">
        <v>266</v>
      </c>
    </row>
    <row r="3" spans="1:6" s="296" customFormat="1" ht="44.25" customHeight="1">
      <c r="A3" s="160" t="s">
        <v>394</v>
      </c>
      <c r="B3" s="161" t="s">
        <v>395</v>
      </c>
      <c r="C3" s="161" t="s">
        <v>396</v>
      </c>
      <c r="D3" s="161" t="s">
        <v>397</v>
      </c>
      <c r="E3" s="161" t="s">
        <v>5</v>
      </c>
      <c r="F3" s="162" t="s">
        <v>398</v>
      </c>
    </row>
    <row r="4" spans="1:6" s="154" customFormat="1" ht="14.25" customHeight="1">
      <c r="A4" s="297">
        <v>1</v>
      </c>
      <c r="B4" s="298">
        <v>2</v>
      </c>
      <c r="C4" s="298">
        <v>3</v>
      </c>
      <c r="D4" s="298">
        <v>4</v>
      </c>
      <c r="E4" s="298">
        <v>5</v>
      </c>
      <c r="F4" s="299" t="s">
        <v>399</v>
      </c>
    </row>
    <row r="5" spans="1:6" ht="15.75" customHeight="1">
      <c r="A5" s="300" t="s">
        <v>400</v>
      </c>
      <c r="B5" s="301">
        <v>10725</v>
      </c>
      <c r="C5" s="302" t="s">
        <v>401</v>
      </c>
      <c r="D5" s="301"/>
      <c r="E5" s="301">
        <v>10725</v>
      </c>
      <c r="F5" s="303">
        <f>B5-D5-E5</f>
        <v>0</v>
      </c>
    </row>
    <row r="6" spans="1:6" ht="31.5" customHeight="1">
      <c r="A6" s="300" t="s">
        <v>402</v>
      </c>
      <c r="B6" s="301">
        <v>1874487</v>
      </c>
      <c r="C6" s="302" t="s">
        <v>401</v>
      </c>
      <c r="D6" s="301"/>
      <c r="E6" s="301">
        <v>25430</v>
      </c>
      <c r="F6" s="303">
        <f>B6-D6-E6</f>
        <v>1849057</v>
      </c>
    </row>
    <row r="7" spans="1:6" ht="15.75" customHeight="1" hidden="1">
      <c r="A7" s="304"/>
      <c r="B7" s="305"/>
      <c r="C7" s="306"/>
      <c r="D7" s="305"/>
      <c r="E7" s="305"/>
      <c r="F7" s="307">
        <f>B7-D7-E7</f>
        <v>0</v>
      </c>
    </row>
    <row r="8" spans="1:6" ht="15.75" customHeight="1" hidden="1">
      <c r="A8" s="308"/>
      <c r="B8" s="305"/>
      <c r="C8" s="306"/>
      <c r="D8" s="305"/>
      <c r="E8" s="305"/>
      <c r="F8" s="307">
        <f>B8-D8-E8</f>
        <v>0</v>
      </c>
    </row>
    <row r="9" spans="1:6" ht="15.75" customHeight="1" hidden="1">
      <c r="A9" s="304"/>
      <c r="B9" s="305"/>
      <c r="C9" s="306"/>
      <c r="D9" s="305"/>
      <c r="E9" s="305"/>
      <c r="F9" s="307">
        <f>B9-D9-E9</f>
        <v>0</v>
      </c>
    </row>
    <row r="10" spans="1:6" ht="15.75" customHeight="1" hidden="1">
      <c r="A10" s="308"/>
      <c r="B10" s="305"/>
      <c r="C10" s="306"/>
      <c r="D10" s="305"/>
      <c r="E10" s="305"/>
      <c r="F10" s="307">
        <f>B10-D10-E10</f>
        <v>0</v>
      </c>
    </row>
    <row r="11" spans="1:6" ht="15.75" customHeight="1" hidden="1">
      <c r="A11" s="304"/>
      <c r="B11" s="305"/>
      <c r="C11" s="306"/>
      <c r="D11" s="305"/>
      <c r="E11" s="305"/>
      <c r="F11" s="307">
        <f>B11-D11-E11</f>
        <v>0</v>
      </c>
    </row>
    <row r="12" spans="1:6" ht="15.75" customHeight="1" hidden="1">
      <c r="A12" s="304"/>
      <c r="B12" s="305"/>
      <c r="C12" s="306"/>
      <c r="D12" s="305"/>
      <c r="E12" s="305"/>
      <c r="F12" s="307">
        <f>B12-D12-E12</f>
        <v>0</v>
      </c>
    </row>
    <row r="13" spans="1:6" ht="15.75" customHeight="1" hidden="1">
      <c r="A13" s="304"/>
      <c r="B13" s="305"/>
      <c r="C13" s="306"/>
      <c r="D13" s="305"/>
      <c r="E13" s="305"/>
      <c r="F13" s="307">
        <f>B13-D13-E13</f>
        <v>0</v>
      </c>
    </row>
    <row r="14" spans="1:6" ht="15.75" customHeight="1" hidden="1">
      <c r="A14" s="304"/>
      <c r="B14" s="305"/>
      <c r="C14" s="306"/>
      <c r="D14" s="305"/>
      <c r="E14" s="305"/>
      <c r="F14" s="307">
        <f>B14-D14-E14</f>
        <v>0</v>
      </c>
    </row>
    <row r="15" spans="1:6" ht="15.75" customHeight="1" hidden="1">
      <c r="A15" s="304"/>
      <c r="B15" s="305"/>
      <c r="C15" s="306"/>
      <c r="D15" s="305"/>
      <c r="E15" s="305"/>
      <c r="F15" s="307">
        <f>B15-D15-E15</f>
        <v>0</v>
      </c>
    </row>
    <row r="16" spans="1:6" ht="15.75" customHeight="1" hidden="1">
      <c r="A16" s="304"/>
      <c r="B16" s="305"/>
      <c r="C16" s="306"/>
      <c r="D16" s="305"/>
      <c r="E16" s="305"/>
      <c r="F16" s="307">
        <f>B16-D16-E16</f>
        <v>0</v>
      </c>
    </row>
    <row r="17" spans="1:6" ht="15.75" customHeight="1" hidden="1">
      <c r="A17" s="304"/>
      <c r="B17" s="305"/>
      <c r="C17" s="306"/>
      <c r="D17" s="305"/>
      <c r="E17" s="305"/>
      <c r="F17" s="307">
        <f>B17-D17-E17</f>
        <v>0</v>
      </c>
    </row>
    <row r="18" spans="1:6" ht="15.75" customHeight="1" hidden="1">
      <c r="A18" s="304"/>
      <c r="B18" s="305"/>
      <c r="C18" s="306"/>
      <c r="D18" s="305"/>
      <c r="E18" s="305"/>
      <c r="F18" s="307">
        <f>B18-D18-E18</f>
        <v>0</v>
      </c>
    </row>
    <row r="19" spans="1:6" ht="15.75" customHeight="1" hidden="1">
      <c r="A19" s="304"/>
      <c r="B19" s="305"/>
      <c r="C19" s="306"/>
      <c r="D19" s="305"/>
      <c r="E19" s="305"/>
      <c r="F19" s="307">
        <f>B19-D19-E19</f>
        <v>0</v>
      </c>
    </row>
    <row r="20" spans="1:6" ht="15.75" customHeight="1" hidden="1">
      <c r="A20" s="304"/>
      <c r="B20" s="305"/>
      <c r="C20" s="306"/>
      <c r="D20" s="305"/>
      <c r="E20" s="305"/>
      <c r="F20" s="307">
        <f>B20-D20-E20</f>
        <v>0</v>
      </c>
    </row>
    <row r="21" spans="1:6" ht="15.75" customHeight="1" hidden="1">
      <c r="A21" s="304"/>
      <c r="B21" s="305"/>
      <c r="C21" s="306"/>
      <c r="D21" s="305"/>
      <c r="E21" s="305"/>
      <c r="F21" s="307">
        <f>B21-D21-E21</f>
        <v>0</v>
      </c>
    </row>
    <row r="22" spans="1:6" ht="15.75" customHeight="1" hidden="1">
      <c r="A22" s="304"/>
      <c r="B22" s="305"/>
      <c r="C22" s="306"/>
      <c r="D22" s="305"/>
      <c r="E22" s="305"/>
      <c r="F22" s="307">
        <f>B22-D22-E22</f>
        <v>0</v>
      </c>
    </row>
    <row r="23" spans="1:6" ht="15.75" customHeight="1" hidden="1">
      <c r="A23" s="309"/>
      <c r="B23" s="310"/>
      <c r="C23" s="311"/>
      <c r="D23" s="310"/>
      <c r="E23" s="310"/>
      <c r="F23" s="312">
        <f>B23-D23-E23</f>
        <v>0</v>
      </c>
    </row>
    <row r="24" spans="1:6" s="317" customFormat="1" ht="18" customHeight="1">
      <c r="A24" s="313" t="s">
        <v>403</v>
      </c>
      <c r="B24" s="314">
        <f>SUM(B5:B23)</f>
        <v>1885212</v>
      </c>
      <c r="C24" s="315"/>
      <c r="D24" s="314">
        <f>SUM(D5:D23)</f>
        <v>0</v>
      </c>
      <c r="E24" s="314">
        <f>SUM(E5:E23)</f>
        <v>36155</v>
      </c>
      <c r="F24" s="316">
        <f>SUM(F5:F23)</f>
        <v>1849057</v>
      </c>
    </row>
  </sheetData>
  <sheetProtection selectLockedCells="1" selectUnlockedCells="1"/>
  <mergeCells count="1">
    <mergeCell ref="A1:F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105"/>
  <headerFooter alignWithMargins="0">
    <oddHeader>&amp;R&amp;"Times New Roman CE,Félkövér dőlt"&amp;11 6. melléklet a ……/2014.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4"/>
  <sheetViews>
    <sheetView view="pageBreakPreview" zoomScale="90" zoomScaleSheetLayoutView="90" workbookViewId="0" topLeftCell="A1">
      <selection activeCell="H27" sqref="H27"/>
    </sheetView>
  </sheetViews>
  <sheetFormatPr defaultColWidth="9.00390625" defaultRowHeight="12.75"/>
  <cols>
    <col min="1" max="1" width="60.625" style="292" customWidth="1"/>
    <col min="2" max="2" width="15.625" style="293" customWidth="1"/>
    <col min="3" max="3" width="16.375" style="293" customWidth="1"/>
    <col min="4" max="4" width="18.00390625" style="293" customWidth="1"/>
    <col min="5" max="5" width="16.625" style="293" customWidth="1"/>
    <col min="6" max="6" width="18.875" style="293" customWidth="1"/>
    <col min="7" max="8" width="12.875" style="293" customWidth="1"/>
    <col min="9" max="9" width="13.875" style="293" customWidth="1"/>
    <col min="10" max="16384" width="9.375" style="293" customWidth="1"/>
  </cols>
  <sheetData>
    <row r="1" spans="1:6" ht="24.75" customHeight="1">
      <c r="A1" s="294" t="s">
        <v>404</v>
      </c>
      <c r="B1" s="294"/>
      <c r="C1" s="294"/>
      <c r="D1" s="294"/>
      <c r="E1" s="294"/>
      <c r="F1" s="294"/>
    </row>
    <row r="2" spans="1:6" ht="23.25" customHeight="1">
      <c r="A2" s="155"/>
      <c r="B2" s="154"/>
      <c r="C2" s="154"/>
      <c r="D2" s="154"/>
      <c r="E2" s="154"/>
      <c r="F2" s="295" t="s">
        <v>266</v>
      </c>
    </row>
    <row r="3" spans="1:6" s="296" customFormat="1" ht="48.75" customHeight="1">
      <c r="A3" s="160" t="s">
        <v>405</v>
      </c>
      <c r="B3" s="161" t="s">
        <v>395</v>
      </c>
      <c r="C3" s="161" t="s">
        <v>396</v>
      </c>
      <c r="D3" s="161" t="s">
        <v>397</v>
      </c>
      <c r="E3" s="161" t="s">
        <v>5</v>
      </c>
      <c r="F3" s="162" t="s">
        <v>406</v>
      </c>
    </row>
    <row r="4" spans="1:6" s="154" customFormat="1" ht="15" customHeight="1">
      <c r="A4" s="297">
        <v>1</v>
      </c>
      <c r="B4" s="298">
        <v>2</v>
      </c>
      <c r="C4" s="298">
        <v>3</v>
      </c>
      <c r="D4" s="298">
        <v>4</v>
      </c>
      <c r="E4" s="298">
        <v>5</v>
      </c>
      <c r="F4" s="299">
        <v>6</v>
      </c>
    </row>
    <row r="5" spans="1:6" ht="15.75" customHeight="1">
      <c r="A5" s="179" t="s">
        <v>407</v>
      </c>
      <c r="B5" s="301">
        <v>25005</v>
      </c>
      <c r="C5" s="302" t="s">
        <v>401</v>
      </c>
      <c r="D5" s="301"/>
      <c r="E5" s="301">
        <v>25005</v>
      </c>
      <c r="F5" s="303">
        <f>B5-D5-E5</f>
        <v>0</v>
      </c>
    </row>
    <row r="6" spans="1:6" ht="15.75" customHeight="1">
      <c r="A6" s="179" t="s">
        <v>408</v>
      </c>
      <c r="B6" s="301">
        <v>48000</v>
      </c>
      <c r="C6" s="302" t="s">
        <v>401</v>
      </c>
      <c r="D6" s="301"/>
      <c r="E6" s="301">
        <v>48000</v>
      </c>
      <c r="F6" s="303">
        <f>B6-D6-E6</f>
        <v>0</v>
      </c>
    </row>
    <row r="7" spans="1:6" ht="23.25" customHeight="1">
      <c r="A7" s="179" t="s">
        <v>409</v>
      </c>
      <c r="B7" s="301">
        <v>20120</v>
      </c>
      <c r="C7" s="302" t="s">
        <v>401</v>
      </c>
      <c r="D7" s="301"/>
      <c r="E7" s="301">
        <v>20120</v>
      </c>
      <c r="F7" s="303">
        <f>B7-D7-E7</f>
        <v>0</v>
      </c>
    </row>
    <row r="8" spans="1:6" ht="15.75" customHeight="1" hidden="1">
      <c r="A8" s="179"/>
      <c r="B8" s="301"/>
      <c r="C8" s="302"/>
      <c r="D8" s="301"/>
      <c r="E8" s="301"/>
      <c r="F8" s="303">
        <f>B8-D8-E8</f>
        <v>0</v>
      </c>
    </row>
    <row r="9" spans="1:6" ht="15.75" customHeight="1" hidden="1">
      <c r="A9" s="179"/>
      <c r="B9" s="301"/>
      <c r="C9" s="302"/>
      <c r="D9" s="301"/>
      <c r="E9" s="301"/>
      <c r="F9" s="303">
        <f>B9-D9-E9</f>
        <v>0</v>
      </c>
    </row>
    <row r="10" spans="1:6" ht="15.75" customHeight="1" hidden="1">
      <c r="A10" s="179"/>
      <c r="B10" s="301"/>
      <c r="C10" s="302"/>
      <c r="D10" s="301"/>
      <c r="E10" s="301"/>
      <c r="F10" s="303">
        <f>B10-D10-E10</f>
        <v>0</v>
      </c>
    </row>
    <row r="11" spans="1:6" ht="15.75" customHeight="1" hidden="1">
      <c r="A11" s="179"/>
      <c r="B11" s="301"/>
      <c r="C11" s="302"/>
      <c r="D11" s="301"/>
      <c r="E11" s="301"/>
      <c r="F11" s="303">
        <f>B11-D11-E11</f>
        <v>0</v>
      </c>
    </row>
    <row r="12" spans="1:6" ht="15.75" customHeight="1" hidden="1">
      <c r="A12" s="179"/>
      <c r="B12" s="301"/>
      <c r="C12" s="302"/>
      <c r="D12" s="301"/>
      <c r="E12" s="301"/>
      <c r="F12" s="303">
        <f>B12-D12-E12</f>
        <v>0</v>
      </c>
    </row>
    <row r="13" spans="1:6" ht="15.75" customHeight="1" hidden="1">
      <c r="A13" s="179"/>
      <c r="B13" s="301"/>
      <c r="C13" s="302"/>
      <c r="D13" s="301"/>
      <c r="E13" s="301"/>
      <c r="F13" s="303">
        <f>B13-D13-E13</f>
        <v>0</v>
      </c>
    </row>
    <row r="14" spans="1:6" ht="15.75" customHeight="1" hidden="1">
      <c r="A14" s="179"/>
      <c r="B14" s="301"/>
      <c r="C14" s="302"/>
      <c r="D14" s="301"/>
      <c r="E14" s="301"/>
      <c r="F14" s="303">
        <f>B14-D14-E14</f>
        <v>0</v>
      </c>
    </row>
    <row r="15" spans="1:6" ht="15.75" customHeight="1" hidden="1">
      <c r="A15" s="318"/>
      <c r="B15" s="319"/>
      <c r="C15" s="320"/>
      <c r="D15" s="319"/>
      <c r="E15" s="319"/>
      <c r="F15" s="321">
        <f>B15-D15-E15</f>
        <v>0</v>
      </c>
    </row>
    <row r="16" spans="1:6" ht="15.75" customHeight="1" hidden="1">
      <c r="A16" s="318"/>
      <c r="B16" s="319"/>
      <c r="C16" s="320"/>
      <c r="D16" s="319"/>
      <c r="E16" s="319"/>
      <c r="F16" s="321">
        <f>B16-D16-E16</f>
        <v>0</v>
      </c>
    </row>
    <row r="17" spans="1:6" ht="15.75" customHeight="1" hidden="1">
      <c r="A17" s="318"/>
      <c r="B17" s="319"/>
      <c r="C17" s="320"/>
      <c r="D17" s="319"/>
      <c r="E17" s="319"/>
      <c r="F17" s="321">
        <f>B17-D17-E17</f>
        <v>0</v>
      </c>
    </row>
    <row r="18" spans="1:6" ht="15.75" customHeight="1" hidden="1">
      <c r="A18" s="318"/>
      <c r="B18" s="319"/>
      <c r="C18" s="320"/>
      <c r="D18" s="319"/>
      <c r="E18" s="319"/>
      <c r="F18" s="321">
        <f>B18-D18-E18</f>
        <v>0</v>
      </c>
    </row>
    <row r="19" spans="1:6" ht="15.75" customHeight="1" hidden="1">
      <c r="A19" s="318"/>
      <c r="B19" s="319"/>
      <c r="C19" s="320"/>
      <c r="D19" s="319"/>
      <c r="E19" s="319"/>
      <c r="F19" s="321">
        <f>B19-D19-E19</f>
        <v>0</v>
      </c>
    </row>
    <row r="20" spans="1:6" ht="15.75" customHeight="1" hidden="1">
      <c r="A20" s="318"/>
      <c r="B20" s="319"/>
      <c r="C20" s="320"/>
      <c r="D20" s="319"/>
      <c r="E20" s="319"/>
      <c r="F20" s="321">
        <f>B20-D20-E20</f>
        <v>0</v>
      </c>
    </row>
    <row r="21" spans="1:6" ht="15.75" customHeight="1" hidden="1">
      <c r="A21" s="318"/>
      <c r="B21" s="319"/>
      <c r="C21" s="320"/>
      <c r="D21" s="319"/>
      <c r="E21" s="319"/>
      <c r="F21" s="321">
        <f>B21-D21-E21</f>
        <v>0</v>
      </c>
    </row>
    <row r="22" spans="1:6" ht="23.25" customHeight="1">
      <c r="A22" s="179" t="s">
        <v>410</v>
      </c>
      <c r="B22" s="301">
        <v>90000</v>
      </c>
      <c r="C22" s="302" t="s">
        <v>401</v>
      </c>
      <c r="D22" s="301"/>
      <c r="E22" s="301">
        <v>90000</v>
      </c>
      <c r="F22" s="303">
        <f>B22-D22-E22</f>
        <v>0</v>
      </c>
    </row>
    <row r="23" spans="1:6" ht="21.75" customHeight="1">
      <c r="A23" s="181" t="s">
        <v>411</v>
      </c>
      <c r="B23" s="322">
        <v>3000</v>
      </c>
      <c r="C23" s="323" t="s">
        <v>401</v>
      </c>
      <c r="D23" s="322"/>
      <c r="E23" s="322">
        <v>3000</v>
      </c>
      <c r="F23" s="324">
        <f>B23-D23-E23</f>
        <v>0</v>
      </c>
    </row>
    <row r="24" spans="1:6" s="317" customFormat="1" ht="18" customHeight="1">
      <c r="A24" s="313" t="s">
        <v>403</v>
      </c>
      <c r="B24" s="314">
        <f>SUM(B5:B23)</f>
        <v>186125</v>
      </c>
      <c r="C24" s="315"/>
      <c r="D24" s="314">
        <f>SUM(D5:D23)</f>
        <v>0</v>
      </c>
      <c r="E24" s="314">
        <f>SUM(E5:E23)</f>
        <v>186125</v>
      </c>
      <c r="F24" s="316">
        <f>SUM(F5:F23)</f>
        <v>0</v>
      </c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7. melléklet a ……/2014. (….) önkormányzati rendelethez
&amp;"Times New Roman CE,Általános"&amp;10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H52"/>
  <sheetViews>
    <sheetView view="pageBreakPreview" zoomScale="90" zoomScaleSheetLayoutView="90" workbookViewId="0" topLeftCell="A1">
      <selection activeCell="G9" sqref="G9"/>
    </sheetView>
  </sheetViews>
  <sheetFormatPr defaultColWidth="9.00390625" defaultRowHeight="12.75"/>
  <cols>
    <col min="1" max="1" width="38.625" style="325" customWidth="1"/>
    <col min="2" max="2" width="17.00390625" style="325" customWidth="1"/>
    <col min="3" max="4" width="13.875" style="325" customWidth="1"/>
    <col min="5" max="5" width="16.625" style="325" customWidth="1"/>
    <col min="6" max="16384" width="9.375" style="325" customWidth="1"/>
  </cols>
  <sheetData>
    <row r="1" spans="1:5" ht="12.75">
      <c r="A1" s="326"/>
      <c r="B1" s="326"/>
      <c r="C1" s="326"/>
      <c r="D1" s="326"/>
      <c r="E1" s="326"/>
    </row>
    <row r="2" spans="1:5" ht="35.25" customHeight="1">
      <c r="A2" s="327" t="s">
        <v>412</v>
      </c>
      <c r="B2" s="328" t="s">
        <v>413</v>
      </c>
      <c r="C2" s="328"/>
      <c r="D2" s="328"/>
      <c r="E2" s="328"/>
    </row>
    <row r="3" spans="1:5" ht="12.75">
      <c r="A3" s="326"/>
      <c r="B3" s="326"/>
      <c r="C3" s="326"/>
      <c r="D3" s="329" t="s">
        <v>414</v>
      </c>
      <c r="E3" s="329"/>
    </row>
    <row r="4" spans="1:5" ht="15" customHeight="1">
      <c r="A4" s="330" t="s">
        <v>415</v>
      </c>
      <c r="B4" s="331" t="s">
        <v>401</v>
      </c>
      <c r="C4" s="331" t="s">
        <v>375</v>
      </c>
      <c r="D4" s="331" t="s">
        <v>416</v>
      </c>
      <c r="E4" s="332" t="s">
        <v>417</v>
      </c>
    </row>
    <row r="5" spans="1:5" ht="12.75">
      <c r="A5" s="333" t="s">
        <v>418</v>
      </c>
      <c r="B5" s="334">
        <v>86978523</v>
      </c>
      <c r="C5" s="334">
        <v>10966809</v>
      </c>
      <c r="D5" s="334"/>
      <c r="E5" s="335">
        <f>SUM(B5:D5)</f>
        <v>97945332</v>
      </c>
    </row>
    <row r="6" spans="1:5" ht="12.75">
      <c r="A6" s="336" t="s">
        <v>419</v>
      </c>
      <c r="B6" s="337">
        <v>449442891</v>
      </c>
      <c r="C6" s="337">
        <v>56668638</v>
      </c>
      <c r="D6" s="337"/>
      <c r="E6" s="338">
        <f>SUM(B6:D6)</f>
        <v>506111529</v>
      </c>
    </row>
    <row r="7" spans="1:5" ht="12.75">
      <c r="A7" s="339" t="s">
        <v>420</v>
      </c>
      <c r="B7" s="340">
        <v>1340981060</v>
      </c>
      <c r="C7" s="340">
        <v>169079480</v>
      </c>
      <c r="D7" s="340"/>
      <c r="E7" s="341">
        <f>SUM(B7:D7)</f>
        <v>1510060540</v>
      </c>
    </row>
    <row r="8" spans="1:5" ht="12.75">
      <c r="A8" s="339" t="s">
        <v>421</v>
      </c>
      <c r="B8" s="340">
        <v>236643717</v>
      </c>
      <c r="C8" s="340">
        <v>29837555</v>
      </c>
      <c r="D8" s="340"/>
      <c r="E8" s="341">
        <f>SUM(B8:D8)</f>
        <v>266481272</v>
      </c>
    </row>
    <row r="9" spans="1:5" ht="12.75">
      <c r="A9" s="339" t="s">
        <v>422</v>
      </c>
      <c r="B9" s="340"/>
      <c r="C9" s="340"/>
      <c r="D9" s="340"/>
      <c r="E9" s="341">
        <f>SUM(B9:D9)</f>
        <v>0</v>
      </c>
    </row>
    <row r="10" spans="1:5" ht="12.75">
      <c r="A10" s="339" t="s">
        <v>423</v>
      </c>
      <c r="B10" s="340"/>
      <c r="C10" s="340"/>
      <c r="D10" s="340"/>
      <c r="E10" s="341">
        <f>SUM(B10:D10)</f>
        <v>0</v>
      </c>
    </row>
    <row r="11" spans="1:5" ht="12.75">
      <c r="A11" s="342"/>
      <c r="B11" s="343"/>
      <c r="C11" s="343"/>
      <c r="D11" s="343"/>
      <c r="E11" s="341">
        <f>SUM(B11:D11)</f>
        <v>0</v>
      </c>
    </row>
    <row r="12" spans="1:5" ht="12.75">
      <c r="A12" s="344" t="s">
        <v>424</v>
      </c>
      <c r="B12" s="345">
        <f>B5+SUM(B7:B11)</f>
        <v>1664603300</v>
      </c>
      <c r="C12" s="345">
        <f>C5+SUM(C7:C11)</f>
        <v>209883844</v>
      </c>
      <c r="D12" s="345">
        <f>D5+SUM(D7:D11)</f>
        <v>0</v>
      </c>
      <c r="E12" s="346">
        <f>E5+SUM(E7:E11)</f>
        <v>1874487144</v>
      </c>
    </row>
    <row r="13" spans="1:5" ht="12.75">
      <c r="A13" s="347"/>
      <c r="B13" s="347"/>
      <c r="C13" s="347"/>
      <c r="D13" s="347"/>
      <c r="E13" s="347"/>
    </row>
    <row r="14" spans="1:5" ht="15" customHeight="1">
      <c r="A14" s="348" t="s">
        <v>425</v>
      </c>
      <c r="B14" s="349" t="s">
        <v>401</v>
      </c>
      <c r="C14" s="349" t="s">
        <v>375</v>
      </c>
      <c r="D14" s="349" t="s">
        <v>416</v>
      </c>
      <c r="E14" s="350" t="s">
        <v>417</v>
      </c>
    </row>
    <row r="15" spans="1:5" ht="12.75">
      <c r="A15" s="333" t="s">
        <v>426</v>
      </c>
      <c r="B15" s="334"/>
      <c r="C15" s="334"/>
      <c r="D15" s="334"/>
      <c r="E15" s="335">
        <f>SUM(B15:D15)</f>
        <v>0</v>
      </c>
    </row>
    <row r="16" spans="1:5" ht="12.75">
      <c r="A16" s="351" t="s">
        <v>427</v>
      </c>
      <c r="B16" s="340">
        <v>1500753300</v>
      </c>
      <c r="C16" s="340">
        <v>193233</v>
      </c>
      <c r="D16" s="340"/>
      <c r="E16" s="341">
        <f>SUM(B16:D16)</f>
        <v>1500946533</v>
      </c>
    </row>
    <row r="17" spans="1:5" ht="12.75">
      <c r="A17" s="339" t="s">
        <v>428</v>
      </c>
      <c r="B17" s="340">
        <v>103850000</v>
      </c>
      <c r="C17" s="340">
        <v>203690611</v>
      </c>
      <c r="D17" s="340"/>
      <c r="E17" s="341">
        <f>SUM(B17:D17)</f>
        <v>307540611</v>
      </c>
    </row>
    <row r="18" spans="1:5" ht="12.75">
      <c r="A18" s="339" t="s">
        <v>429</v>
      </c>
      <c r="B18" s="340"/>
      <c r="C18" s="340"/>
      <c r="D18" s="340"/>
      <c r="E18" s="341">
        <f>SUM(B18:D18)</f>
        <v>0</v>
      </c>
    </row>
    <row r="19" spans="1:5" ht="12.75">
      <c r="A19" s="352" t="s">
        <v>430</v>
      </c>
      <c r="B19" s="340">
        <v>60000000</v>
      </c>
      <c r="C19" s="340">
        <v>6000000</v>
      </c>
      <c r="D19" s="340"/>
      <c r="E19" s="341">
        <f>SUM(B19:D19)</f>
        <v>66000000</v>
      </c>
    </row>
    <row r="20" spans="1:5" ht="12.75">
      <c r="A20" s="352" t="s">
        <v>431</v>
      </c>
      <c r="B20" s="340">
        <v>449442891</v>
      </c>
      <c r="C20" s="340">
        <v>56668638</v>
      </c>
      <c r="D20" s="340"/>
      <c r="E20" s="341">
        <f>SUM(B20:D20)</f>
        <v>506111529</v>
      </c>
    </row>
    <row r="21" spans="1:5" ht="12.75">
      <c r="A21" s="342"/>
      <c r="B21" s="343"/>
      <c r="C21" s="343"/>
      <c r="D21" s="343"/>
      <c r="E21" s="341">
        <f>SUM(B21:D21)</f>
        <v>0</v>
      </c>
    </row>
    <row r="22" spans="1:5" ht="12.75">
      <c r="A22" s="344" t="s">
        <v>432</v>
      </c>
      <c r="B22" s="345">
        <f>SUM(B15:B21)-B20</f>
        <v>1664603300</v>
      </c>
      <c r="C22" s="345">
        <f>SUM(C15:C21)-C20</f>
        <v>209883844</v>
      </c>
      <c r="D22" s="345">
        <f>SUM(D15:D21)</f>
        <v>0</v>
      </c>
      <c r="E22" s="346">
        <f>SUM(E15:E21)-E20</f>
        <v>1874487144</v>
      </c>
    </row>
    <row r="23" spans="1:5" ht="12.75">
      <c r="A23" s="326"/>
      <c r="B23" s="326"/>
      <c r="C23" s="326"/>
      <c r="D23" s="326"/>
      <c r="E23" s="326"/>
    </row>
    <row r="24" spans="1:5" ht="12.75">
      <c r="A24" s="326"/>
      <c r="B24" s="326"/>
      <c r="C24" s="326"/>
      <c r="D24" s="326"/>
      <c r="E24" s="326"/>
    </row>
    <row r="25" spans="1:5" ht="12.75" customHeight="1">
      <c r="A25" s="327"/>
      <c r="B25" s="353"/>
      <c r="C25" s="353"/>
      <c r="D25" s="353"/>
      <c r="E25" s="353"/>
    </row>
    <row r="26" spans="1:5" ht="12.75">
      <c r="A26" s="326"/>
      <c r="B26" s="326"/>
      <c r="C26" s="326"/>
      <c r="D26" s="329"/>
      <c r="E26" s="329"/>
    </row>
    <row r="27" spans="1:5" ht="12.75">
      <c r="A27" s="354"/>
      <c r="B27" s="355"/>
      <c r="C27" s="355"/>
      <c r="D27" s="355"/>
      <c r="E27" s="355"/>
    </row>
    <row r="28" spans="1:5" ht="12.75">
      <c r="A28" s="356"/>
      <c r="B28" s="357"/>
      <c r="C28" s="357"/>
      <c r="D28" s="357"/>
      <c r="E28" s="358"/>
    </row>
    <row r="29" spans="1:5" ht="12.75">
      <c r="A29" s="359"/>
      <c r="B29" s="360"/>
      <c r="C29" s="360"/>
      <c r="D29" s="360"/>
      <c r="E29" s="361"/>
    </row>
    <row r="30" spans="1:5" ht="12.75">
      <c r="A30" s="356"/>
      <c r="B30" s="357"/>
      <c r="C30" s="357"/>
      <c r="D30" s="357"/>
      <c r="E30" s="358"/>
    </row>
    <row r="31" spans="1:5" ht="12.75">
      <c r="A31" s="356"/>
      <c r="B31" s="357"/>
      <c r="C31" s="357"/>
      <c r="D31" s="357"/>
      <c r="E31" s="358"/>
    </row>
    <row r="32" spans="1:5" ht="12.75">
      <c r="A32" s="356"/>
      <c r="B32" s="357"/>
      <c r="C32" s="357"/>
      <c r="D32" s="357"/>
      <c r="E32" s="358"/>
    </row>
    <row r="33" spans="1:5" ht="12.75">
      <c r="A33" s="356"/>
      <c r="B33" s="357"/>
      <c r="C33" s="357"/>
      <c r="D33" s="357"/>
      <c r="E33" s="358"/>
    </row>
    <row r="34" spans="1:5" ht="12.75">
      <c r="A34" s="362"/>
      <c r="B34" s="357"/>
      <c r="C34" s="357"/>
      <c r="D34" s="357"/>
      <c r="E34" s="358"/>
    </row>
    <row r="35" spans="1:5" ht="12.75">
      <c r="A35" s="363"/>
      <c r="B35" s="358"/>
      <c r="C35" s="358"/>
      <c r="D35" s="358"/>
      <c r="E35" s="358"/>
    </row>
    <row r="36" spans="1:5" ht="12.75">
      <c r="A36" s="364"/>
      <c r="B36" s="364"/>
      <c r="C36" s="364"/>
      <c r="D36" s="364"/>
      <c r="E36" s="364"/>
    </row>
    <row r="37" spans="1:5" ht="12.75">
      <c r="A37" s="354"/>
      <c r="B37" s="355"/>
      <c r="C37" s="355"/>
      <c r="D37" s="355"/>
      <c r="E37" s="355"/>
    </row>
    <row r="38" spans="1:5" ht="12.75">
      <c r="A38" s="356"/>
      <c r="B38" s="357"/>
      <c r="C38" s="357"/>
      <c r="D38" s="357"/>
      <c r="E38" s="358"/>
    </row>
    <row r="39" spans="1:5" ht="12.75">
      <c r="A39" s="365"/>
      <c r="B39" s="357"/>
      <c r="C39" s="357"/>
      <c r="D39" s="357"/>
      <c r="E39" s="358"/>
    </row>
    <row r="40" spans="1:5" ht="12.75">
      <c r="A40" s="356"/>
      <c r="B40" s="357"/>
      <c r="C40" s="357"/>
      <c r="D40" s="357"/>
      <c r="E40" s="358"/>
    </row>
    <row r="41" spans="1:5" ht="12.75">
      <c r="A41" s="356"/>
      <c r="B41" s="357"/>
      <c r="C41" s="357"/>
      <c r="D41" s="357"/>
      <c r="E41" s="358"/>
    </row>
    <row r="42" spans="1:5" ht="12.75">
      <c r="A42" s="362"/>
      <c r="B42" s="357"/>
      <c r="C42" s="357"/>
      <c r="D42" s="357"/>
      <c r="E42" s="358"/>
    </row>
    <row r="43" spans="1:5" ht="12.75">
      <c r="A43" s="362"/>
      <c r="B43" s="357"/>
      <c r="C43" s="357"/>
      <c r="D43" s="357"/>
      <c r="E43" s="358"/>
    </row>
    <row r="44" spans="1:5" ht="12.75">
      <c r="A44" s="362"/>
      <c r="B44" s="357"/>
      <c r="C44" s="357"/>
      <c r="D44" s="357"/>
      <c r="E44" s="358"/>
    </row>
    <row r="45" spans="1:5" ht="12.75">
      <c r="A45" s="363"/>
      <c r="B45" s="358"/>
      <c r="C45" s="358"/>
      <c r="D45" s="358"/>
      <c r="E45" s="358"/>
    </row>
    <row r="46" spans="1:5" ht="12.75">
      <c r="A46" s="326"/>
      <c r="B46" s="326"/>
      <c r="C46" s="326"/>
      <c r="D46" s="326"/>
      <c r="E46" s="326"/>
    </row>
    <row r="47" spans="1:5" ht="12.75" customHeight="1">
      <c r="A47" s="366"/>
      <c r="B47" s="366"/>
      <c r="C47" s="366"/>
      <c r="D47" s="366"/>
      <c r="E47" s="366"/>
    </row>
    <row r="48" spans="1:5" ht="12.75">
      <c r="A48" s="326"/>
      <c r="B48" s="326"/>
      <c r="C48" s="326"/>
      <c r="D48" s="326"/>
      <c r="E48" s="326"/>
    </row>
    <row r="49" spans="1:8" ht="12.75" customHeight="1">
      <c r="A49" s="367"/>
      <c r="B49" s="367"/>
      <c r="C49" s="367"/>
      <c r="D49" s="367"/>
      <c r="E49" s="367"/>
      <c r="H49" s="368"/>
    </row>
    <row r="50" spans="1:5" ht="12.75" customHeight="1">
      <c r="A50" s="369"/>
      <c r="B50" s="369"/>
      <c r="C50" s="369"/>
      <c r="D50" s="370"/>
      <c r="E50" s="370"/>
    </row>
    <row r="51" spans="1:5" ht="12.75" customHeight="1">
      <c r="A51" s="369"/>
      <c r="B51" s="369"/>
      <c r="C51" s="369"/>
      <c r="D51" s="370"/>
      <c r="E51" s="370"/>
    </row>
    <row r="52" spans="1:5" ht="12.75" customHeight="1">
      <c r="A52" s="371"/>
      <c r="B52" s="371"/>
      <c r="C52" s="371"/>
      <c r="D52" s="372"/>
      <c r="E52" s="372"/>
    </row>
  </sheetData>
  <sheetProtection selectLockedCells="1" selectUnlockedCells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B12:E12 B22:E22 B35:D35 B45:D45 D52:E52 E5:E12 E15:E22 E28:E35 E38:E45">
    <cfRule type="cellIs" priority="1" dxfId="1" operator="equal" stopIfTrue="1">
      <formula>0</formula>
    </cfRule>
  </conditionalFormatting>
  <printOptions horizontalCentered="1"/>
  <pageMargins left="0.7875" right="0.7875" top="2.183333333333333" bottom="0.9840277777777777" header="0.7875" footer="0.5118055555555555"/>
  <pageSetup horizontalDpi="300" verticalDpi="300" orientation="portrait" paperSize="9" scale="95"/>
  <headerFooter alignWithMargins="0">
    <oddHeader>&amp;C&amp;"Times New Roman CE,Félkövér"&amp;12Európai uniós támogatással megvalósuló projektek 
bevételei, kiadásai, hozzájárulások&amp;R&amp;"Times New Roman CE,Félkövér dőlt"&amp;11 8. melléklet a ……/2014. (….)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="90" zoomScaleSheetLayoutView="90" workbookViewId="0" topLeftCell="A115">
      <selection activeCell="C112" sqref="C112"/>
    </sheetView>
  </sheetViews>
  <sheetFormatPr defaultColWidth="9.00390625" defaultRowHeight="12.75"/>
  <cols>
    <col min="1" max="1" width="19.50390625" style="373" customWidth="1"/>
    <col min="2" max="2" width="72.00390625" style="374" customWidth="1"/>
    <col min="3" max="3" width="25.00390625" style="375" customWidth="1"/>
    <col min="4" max="16384" width="9.375" style="376" customWidth="1"/>
  </cols>
  <sheetData>
    <row r="1" spans="1:3" s="380" customFormat="1" ht="16.5" customHeight="1">
      <c r="A1" s="377"/>
      <c r="B1" s="378"/>
      <c r="C1" s="379" t="s">
        <v>433</v>
      </c>
    </row>
    <row r="2" spans="1:3" s="384" customFormat="1" ht="21" customHeight="1">
      <c r="A2" s="381" t="s">
        <v>269</v>
      </c>
      <c r="B2" s="382" t="s">
        <v>434</v>
      </c>
      <c r="C2" s="383" t="s">
        <v>435</v>
      </c>
    </row>
    <row r="3" spans="1:3" s="384" customFormat="1" ht="12.75">
      <c r="A3" s="385" t="s">
        <v>436</v>
      </c>
      <c r="B3" s="386" t="s">
        <v>437</v>
      </c>
      <c r="C3" s="387">
        <v>1</v>
      </c>
    </row>
    <row r="4" spans="1:3" s="390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393" t="s">
        <v>440</v>
      </c>
    </row>
    <row r="6" spans="1:3" s="397" customFormat="1" ht="12.75" customHeight="1">
      <c r="A6" s="394">
        <v>1</v>
      </c>
      <c r="B6" s="395">
        <v>2</v>
      </c>
      <c r="C6" s="396">
        <v>3</v>
      </c>
    </row>
    <row r="7" spans="1:3" s="397" customFormat="1" ht="15.75" customHeight="1">
      <c r="A7" s="398"/>
      <c r="B7" s="399" t="s">
        <v>267</v>
      </c>
      <c r="C7" s="400"/>
    </row>
    <row r="8" spans="1:3" s="397" customFormat="1" ht="12" customHeight="1">
      <c r="A8" s="47" t="s">
        <v>6</v>
      </c>
      <c r="B8" s="109" t="s">
        <v>7</v>
      </c>
      <c r="C8" s="16">
        <f>+C9+C10+C11+C12+C14+C15+C13</f>
        <v>393464</v>
      </c>
    </row>
    <row r="9" spans="1:3" s="402" customFormat="1" ht="12" customHeight="1">
      <c r="A9" s="401" t="s">
        <v>8</v>
      </c>
      <c r="B9" s="110" t="s">
        <v>9</v>
      </c>
      <c r="C9" s="20">
        <f>97806+1600</f>
        <v>99406</v>
      </c>
    </row>
    <row r="10" spans="1:3" s="404" customFormat="1" ht="12" customHeight="1">
      <c r="A10" s="403" t="s">
        <v>10</v>
      </c>
      <c r="B10" s="111" t="s">
        <v>11</v>
      </c>
      <c r="C10" s="23">
        <v>43005</v>
      </c>
    </row>
    <row r="11" spans="1:7" s="404" customFormat="1" ht="12" customHeight="1">
      <c r="A11" s="403" t="s">
        <v>12</v>
      </c>
      <c r="B11" s="111" t="s">
        <v>250</v>
      </c>
      <c r="C11" s="23">
        <f>24144+47686</f>
        <v>71830</v>
      </c>
      <c r="F11" s="405"/>
      <c r="G11" s="405"/>
    </row>
    <row r="12" spans="1:7" s="404" customFormat="1" ht="12" customHeight="1">
      <c r="A12" s="403" t="s">
        <v>14</v>
      </c>
      <c r="B12" s="111" t="s">
        <v>15</v>
      </c>
      <c r="C12" s="23">
        <v>75235</v>
      </c>
      <c r="F12" s="405"/>
      <c r="G12" s="405"/>
    </row>
    <row r="13" spans="1:7" s="404" customFormat="1" ht="12" customHeight="1">
      <c r="A13" s="403" t="s">
        <v>16</v>
      </c>
      <c r="B13" s="111" t="s">
        <v>17</v>
      </c>
      <c r="C13" s="23">
        <v>3765</v>
      </c>
      <c r="F13" s="405"/>
      <c r="G13" s="405"/>
    </row>
    <row r="14" spans="1:3" s="404" customFormat="1" ht="12" customHeight="1">
      <c r="A14" s="403" t="s">
        <v>18</v>
      </c>
      <c r="B14" s="111" t="s">
        <v>19</v>
      </c>
      <c r="C14" s="406"/>
    </row>
    <row r="15" spans="1:3" s="402" customFormat="1" ht="12" customHeight="1">
      <c r="A15" s="407" t="s">
        <v>20</v>
      </c>
      <c r="B15" s="112" t="s">
        <v>21</v>
      </c>
      <c r="C15" s="408">
        <f>98421+7200-33-3765-1600</f>
        <v>100223</v>
      </c>
    </row>
    <row r="16" spans="1:3" s="402" customFormat="1" ht="12" customHeight="1">
      <c r="A16" s="47" t="s">
        <v>22</v>
      </c>
      <c r="B16" s="113" t="s">
        <v>23</v>
      </c>
      <c r="C16" s="16">
        <f>+C17+C18+C19+C20+C21</f>
        <v>174665</v>
      </c>
    </row>
    <row r="17" spans="1:3" s="402" customFormat="1" ht="12" customHeight="1">
      <c r="A17" s="401" t="s">
        <v>24</v>
      </c>
      <c r="B17" s="110" t="s">
        <v>25</v>
      </c>
      <c r="C17" s="20"/>
    </row>
    <row r="18" spans="1:3" s="402" customFormat="1" ht="12" customHeight="1">
      <c r="A18" s="403" t="s">
        <v>26</v>
      </c>
      <c r="B18" s="111" t="s">
        <v>27</v>
      </c>
      <c r="C18" s="23"/>
    </row>
    <row r="19" spans="1:3" s="402" customFormat="1" ht="12" customHeight="1">
      <c r="A19" s="403" t="s">
        <v>28</v>
      </c>
      <c r="B19" s="111" t="s">
        <v>29</v>
      </c>
      <c r="C19" s="23"/>
    </row>
    <row r="20" spans="1:3" s="402" customFormat="1" ht="12" customHeight="1">
      <c r="A20" s="403" t="s">
        <v>30</v>
      </c>
      <c r="B20" s="111" t="s">
        <v>31</v>
      </c>
      <c r="C20" s="23"/>
    </row>
    <row r="21" spans="1:3" s="402" customFormat="1" ht="12" customHeight="1">
      <c r="A21" s="403" t="s">
        <v>32</v>
      </c>
      <c r="B21" s="111" t="s">
        <v>33</v>
      </c>
      <c r="C21" s="23">
        <v>174665</v>
      </c>
    </row>
    <row r="22" spans="1:7" s="404" customFormat="1" ht="12" customHeight="1">
      <c r="A22" s="407" t="s">
        <v>34</v>
      </c>
      <c r="B22" s="112" t="s">
        <v>35</v>
      </c>
      <c r="C22" s="27">
        <v>9630</v>
      </c>
      <c r="F22" s="409"/>
      <c r="G22" s="409"/>
    </row>
    <row r="23" spans="1:3" s="404" customFormat="1" ht="12" customHeight="1">
      <c r="A23" s="47" t="s">
        <v>36</v>
      </c>
      <c r="B23" s="109" t="s">
        <v>37</v>
      </c>
      <c r="C23" s="16">
        <f>+C24+C25+C26+C27+C28</f>
        <v>46250</v>
      </c>
    </row>
    <row r="24" spans="1:3" s="404" customFormat="1" ht="12" customHeight="1">
      <c r="A24" s="401" t="s">
        <v>38</v>
      </c>
      <c r="B24" s="110" t="s">
        <v>39</v>
      </c>
      <c r="C24" s="20"/>
    </row>
    <row r="25" spans="1:3" s="402" customFormat="1" ht="12" customHeight="1">
      <c r="A25" s="403" t="s">
        <v>40</v>
      </c>
      <c r="B25" s="111" t="s">
        <v>41</v>
      </c>
      <c r="C25" s="23"/>
    </row>
    <row r="26" spans="1:3" s="404" customFormat="1" ht="12" customHeight="1">
      <c r="A26" s="403" t="s">
        <v>42</v>
      </c>
      <c r="B26" s="111" t="s">
        <v>43</v>
      </c>
      <c r="C26" s="23"/>
    </row>
    <row r="27" spans="1:3" s="404" customFormat="1" ht="12" customHeight="1">
      <c r="A27" s="403" t="s">
        <v>44</v>
      </c>
      <c r="B27" s="111" t="s">
        <v>45</v>
      </c>
      <c r="C27" s="23"/>
    </row>
    <row r="28" spans="1:3" s="404" customFormat="1" ht="12" customHeight="1">
      <c r="A28" s="403" t="s">
        <v>46</v>
      </c>
      <c r="B28" s="111" t="s">
        <v>47</v>
      </c>
      <c r="C28" s="23">
        <v>46250</v>
      </c>
    </row>
    <row r="29" spans="1:3" s="404" customFormat="1" ht="12" customHeight="1">
      <c r="A29" s="407" t="s">
        <v>48</v>
      </c>
      <c r="B29" s="112" t="s">
        <v>49</v>
      </c>
      <c r="C29" s="27">
        <v>46250</v>
      </c>
    </row>
    <row r="30" spans="1:3" s="404" customFormat="1" ht="12" customHeight="1">
      <c r="A30" s="47" t="s">
        <v>50</v>
      </c>
      <c r="B30" s="109" t="s">
        <v>51</v>
      </c>
      <c r="C30" s="16">
        <f>+C31+C34+C35+C36</f>
        <v>45200</v>
      </c>
    </row>
    <row r="31" spans="1:3" s="404" customFormat="1" ht="12" customHeight="1">
      <c r="A31" s="401" t="s">
        <v>52</v>
      </c>
      <c r="B31" s="110" t="s">
        <v>53</v>
      </c>
      <c r="C31" s="28">
        <f>+C32+C33</f>
        <v>40000</v>
      </c>
    </row>
    <row r="32" spans="1:3" s="404" customFormat="1" ht="12" customHeight="1">
      <c r="A32" s="403" t="s">
        <v>54</v>
      </c>
      <c r="B32" s="111" t="s">
        <v>55</v>
      </c>
      <c r="C32" s="23">
        <v>40000</v>
      </c>
    </row>
    <row r="33" spans="1:3" s="404" customFormat="1" ht="12" customHeight="1">
      <c r="A33" s="403" t="s">
        <v>56</v>
      </c>
      <c r="B33" s="111" t="s">
        <v>57</v>
      </c>
      <c r="C33" s="23"/>
    </row>
    <row r="34" spans="1:3" s="404" customFormat="1" ht="12" customHeight="1">
      <c r="A34" s="403" t="s">
        <v>58</v>
      </c>
      <c r="B34" s="111" t="s">
        <v>252</v>
      </c>
      <c r="C34" s="23">
        <v>4800</v>
      </c>
    </row>
    <row r="35" spans="1:3" s="404" customFormat="1" ht="12" customHeight="1">
      <c r="A35" s="403" t="s">
        <v>60</v>
      </c>
      <c r="B35" s="111" t="s">
        <v>61</v>
      </c>
      <c r="C35" s="23"/>
    </row>
    <row r="36" spans="1:3" s="404" customFormat="1" ht="12" customHeight="1">
      <c r="A36" s="407" t="s">
        <v>62</v>
      </c>
      <c r="B36" s="112" t="s">
        <v>63</v>
      </c>
      <c r="C36" s="27">
        <v>400</v>
      </c>
    </row>
    <row r="37" spans="1:3" s="404" customFormat="1" ht="12" customHeight="1">
      <c r="A37" s="47" t="s">
        <v>64</v>
      </c>
      <c r="B37" s="109" t="s">
        <v>65</v>
      </c>
      <c r="C37" s="16">
        <f>SUM(C38:C47)</f>
        <v>29925</v>
      </c>
    </row>
    <row r="38" spans="1:3" s="404" customFormat="1" ht="12" customHeight="1">
      <c r="A38" s="401" t="s">
        <v>66</v>
      </c>
      <c r="B38" s="110" t="s">
        <v>67</v>
      </c>
      <c r="C38" s="20"/>
    </row>
    <row r="39" spans="1:3" s="404" customFormat="1" ht="12" customHeight="1">
      <c r="A39" s="403" t="s">
        <v>68</v>
      </c>
      <c r="B39" s="111" t="s">
        <v>69</v>
      </c>
      <c r="C39" s="23">
        <v>8995</v>
      </c>
    </row>
    <row r="40" spans="1:3" s="404" customFormat="1" ht="12" customHeight="1">
      <c r="A40" s="403" t="s">
        <v>70</v>
      </c>
      <c r="B40" s="111" t="s">
        <v>71</v>
      </c>
      <c r="C40" s="23"/>
    </row>
    <row r="41" spans="1:3" s="404" customFormat="1" ht="12" customHeight="1">
      <c r="A41" s="403" t="s">
        <v>72</v>
      </c>
      <c r="B41" s="111" t="s">
        <v>73</v>
      </c>
      <c r="C41" s="23">
        <v>3500</v>
      </c>
    </row>
    <row r="42" spans="1:3" s="404" customFormat="1" ht="12" customHeight="1">
      <c r="A42" s="403" t="s">
        <v>74</v>
      </c>
      <c r="B42" s="111" t="s">
        <v>75</v>
      </c>
      <c r="C42" s="23"/>
    </row>
    <row r="43" spans="1:3" s="404" customFormat="1" ht="12" customHeight="1">
      <c r="A43" s="403" t="s">
        <v>76</v>
      </c>
      <c r="B43" s="111" t="s">
        <v>77</v>
      </c>
      <c r="C43" s="23">
        <v>2430</v>
      </c>
    </row>
    <row r="44" spans="1:3" s="404" customFormat="1" ht="12" customHeight="1">
      <c r="A44" s="403" t="s">
        <v>78</v>
      </c>
      <c r="B44" s="111" t="s">
        <v>79</v>
      </c>
      <c r="C44" s="23"/>
    </row>
    <row r="45" spans="1:3" s="404" customFormat="1" ht="12" customHeight="1">
      <c r="A45" s="403" t="s">
        <v>80</v>
      </c>
      <c r="B45" s="111" t="s">
        <v>81</v>
      </c>
      <c r="C45" s="23">
        <v>15000</v>
      </c>
    </row>
    <row r="46" spans="1:3" s="404" customFormat="1" ht="12" customHeight="1">
      <c r="A46" s="403" t="s">
        <v>82</v>
      </c>
      <c r="B46" s="111" t="s">
        <v>83</v>
      </c>
      <c r="C46" s="23"/>
    </row>
    <row r="47" spans="1:3" s="404" customFormat="1" ht="12" customHeight="1">
      <c r="A47" s="407" t="s">
        <v>84</v>
      </c>
      <c r="B47" s="112" t="s">
        <v>85</v>
      </c>
      <c r="C47" s="27"/>
    </row>
    <row r="48" spans="1:3" s="404" customFormat="1" ht="12" customHeight="1">
      <c r="A48" s="47" t="s">
        <v>86</v>
      </c>
      <c r="B48" s="109" t="s">
        <v>87</v>
      </c>
      <c r="C48" s="16">
        <f>SUM(C49:C53)</f>
        <v>0</v>
      </c>
    </row>
    <row r="49" spans="1:3" s="404" customFormat="1" ht="12" customHeight="1">
      <c r="A49" s="401" t="s">
        <v>88</v>
      </c>
      <c r="B49" s="110" t="s">
        <v>89</v>
      </c>
      <c r="C49" s="20"/>
    </row>
    <row r="50" spans="1:3" s="404" customFormat="1" ht="12" customHeight="1">
      <c r="A50" s="403" t="s">
        <v>90</v>
      </c>
      <c r="B50" s="111" t="s">
        <v>91</v>
      </c>
      <c r="C50" s="23"/>
    </row>
    <row r="51" spans="1:3" s="404" customFormat="1" ht="12" customHeight="1">
      <c r="A51" s="403" t="s">
        <v>92</v>
      </c>
      <c r="B51" s="111" t="s">
        <v>93</v>
      </c>
      <c r="C51" s="23"/>
    </row>
    <row r="52" spans="1:3" s="404" customFormat="1" ht="12" customHeight="1">
      <c r="A52" s="403" t="s">
        <v>94</v>
      </c>
      <c r="B52" s="111" t="s">
        <v>95</v>
      </c>
      <c r="C52" s="23"/>
    </row>
    <row r="53" spans="1:3" s="404" customFormat="1" ht="12" customHeight="1">
      <c r="A53" s="407" t="s">
        <v>96</v>
      </c>
      <c r="B53" s="112" t="s">
        <v>97</v>
      </c>
      <c r="C53" s="27"/>
    </row>
    <row r="54" spans="1:3" s="404" customFormat="1" ht="12" customHeight="1">
      <c r="A54" s="47" t="s">
        <v>98</v>
      </c>
      <c r="B54" s="109" t="s">
        <v>99</v>
      </c>
      <c r="C54" s="16">
        <f>SUM(C55:C57)</f>
        <v>0</v>
      </c>
    </row>
    <row r="55" spans="1:3" s="404" customFormat="1" ht="12" customHeight="1">
      <c r="A55" s="401" t="s">
        <v>100</v>
      </c>
      <c r="B55" s="110" t="s">
        <v>101</v>
      </c>
      <c r="C55" s="20"/>
    </row>
    <row r="56" spans="1:3" s="404" customFormat="1" ht="12" customHeight="1">
      <c r="A56" s="403" t="s">
        <v>102</v>
      </c>
      <c r="B56" s="111" t="s">
        <v>103</v>
      </c>
      <c r="C56" s="23"/>
    </row>
    <row r="57" spans="1:3" s="404" customFormat="1" ht="12" customHeight="1">
      <c r="A57" s="403" t="s">
        <v>104</v>
      </c>
      <c r="B57" s="111" t="s">
        <v>105</v>
      </c>
      <c r="C57" s="23"/>
    </row>
    <row r="58" spans="1:3" s="404" customFormat="1" ht="12" customHeight="1">
      <c r="A58" s="407" t="s">
        <v>106</v>
      </c>
      <c r="B58" s="112" t="s">
        <v>107</v>
      </c>
      <c r="C58" s="27"/>
    </row>
    <row r="59" spans="1:3" s="404" customFormat="1" ht="12" customHeight="1">
      <c r="A59" s="47" t="s">
        <v>108</v>
      </c>
      <c r="B59" s="113" t="s">
        <v>109</v>
      </c>
      <c r="C59" s="16">
        <f>SUM(C60:C62)</f>
        <v>0</v>
      </c>
    </row>
    <row r="60" spans="1:3" s="404" customFormat="1" ht="12" customHeight="1">
      <c r="A60" s="401" t="s">
        <v>110</v>
      </c>
      <c r="B60" s="110" t="s">
        <v>111</v>
      </c>
      <c r="C60" s="23"/>
    </row>
    <row r="61" spans="1:3" s="404" customFormat="1" ht="12" customHeight="1">
      <c r="A61" s="403" t="s">
        <v>112</v>
      </c>
      <c r="B61" s="111" t="s">
        <v>113</v>
      </c>
      <c r="C61" s="23"/>
    </row>
    <row r="62" spans="1:3" s="404" customFormat="1" ht="12" customHeight="1">
      <c r="A62" s="403" t="s">
        <v>114</v>
      </c>
      <c r="B62" s="111" t="s">
        <v>115</v>
      </c>
      <c r="C62" s="23"/>
    </row>
    <row r="63" spans="1:3" s="404" customFormat="1" ht="12" customHeight="1">
      <c r="A63" s="407" t="s">
        <v>116</v>
      </c>
      <c r="B63" s="112" t="s">
        <v>117</v>
      </c>
      <c r="C63" s="23"/>
    </row>
    <row r="64" spans="1:3" s="404" customFormat="1" ht="12" customHeight="1">
      <c r="A64" s="47" t="s">
        <v>118</v>
      </c>
      <c r="B64" s="109" t="s">
        <v>119</v>
      </c>
      <c r="C64" s="16">
        <f>+C8+C16+C23+C30+C37+C48+C54+C59</f>
        <v>689504</v>
      </c>
    </row>
    <row r="65" spans="1:3" s="404" customFormat="1" ht="12" customHeight="1">
      <c r="A65" s="410" t="s">
        <v>441</v>
      </c>
      <c r="B65" s="113" t="s">
        <v>121</v>
      </c>
      <c r="C65" s="16">
        <f>SUM(C66:C68)</f>
        <v>0</v>
      </c>
    </row>
    <row r="66" spans="1:3" s="404" customFormat="1" ht="12" customHeight="1">
      <c r="A66" s="401" t="s">
        <v>122</v>
      </c>
      <c r="B66" s="110" t="s">
        <v>123</v>
      </c>
      <c r="C66" s="23"/>
    </row>
    <row r="67" spans="1:3" s="404" customFormat="1" ht="12" customHeight="1">
      <c r="A67" s="403" t="s">
        <v>124</v>
      </c>
      <c r="B67" s="111" t="s">
        <v>125</v>
      </c>
      <c r="C67" s="23"/>
    </row>
    <row r="68" spans="1:3" s="404" customFormat="1" ht="12" customHeight="1">
      <c r="A68" s="407" t="s">
        <v>126</v>
      </c>
      <c r="B68" s="114" t="s">
        <v>127</v>
      </c>
      <c r="C68" s="23"/>
    </row>
    <row r="69" spans="1:3" s="404" customFormat="1" ht="12" customHeight="1">
      <c r="A69" s="410" t="s">
        <v>128</v>
      </c>
      <c r="B69" s="113" t="s">
        <v>129</v>
      </c>
      <c r="C69" s="16">
        <f>SUM(C70:C73)</f>
        <v>0</v>
      </c>
    </row>
    <row r="70" spans="1:3" s="404" customFormat="1" ht="12" customHeight="1">
      <c r="A70" s="401" t="s">
        <v>130</v>
      </c>
      <c r="B70" s="110" t="s">
        <v>131</v>
      </c>
      <c r="C70" s="23"/>
    </row>
    <row r="71" spans="1:3" s="404" customFormat="1" ht="12" customHeight="1">
      <c r="A71" s="403" t="s">
        <v>132</v>
      </c>
      <c r="B71" s="111" t="s">
        <v>133</v>
      </c>
      <c r="C71" s="23"/>
    </row>
    <row r="72" spans="1:3" s="404" customFormat="1" ht="12" customHeight="1">
      <c r="A72" s="403" t="s">
        <v>134</v>
      </c>
      <c r="B72" s="111" t="s">
        <v>135</v>
      </c>
      <c r="C72" s="23"/>
    </row>
    <row r="73" spans="1:3" s="404" customFormat="1" ht="12" customHeight="1">
      <c r="A73" s="407" t="s">
        <v>136</v>
      </c>
      <c r="B73" s="112" t="s">
        <v>137</v>
      </c>
      <c r="C73" s="23"/>
    </row>
    <row r="74" spans="1:3" s="404" customFormat="1" ht="12" customHeight="1">
      <c r="A74" s="410" t="s">
        <v>138</v>
      </c>
      <c r="B74" s="113" t="s">
        <v>139</v>
      </c>
      <c r="C74" s="16">
        <f>SUM(C75:C76)</f>
        <v>378721</v>
      </c>
    </row>
    <row r="75" spans="1:3" s="404" customFormat="1" ht="12" customHeight="1">
      <c r="A75" s="401" t="s">
        <v>140</v>
      </c>
      <c r="B75" s="110" t="s">
        <v>442</v>
      </c>
      <c r="C75" s="23">
        <v>78033</v>
      </c>
    </row>
    <row r="76" spans="1:3" s="404" customFormat="1" ht="12" customHeight="1">
      <c r="A76" s="407" t="s">
        <v>143</v>
      </c>
      <c r="B76" s="110" t="s">
        <v>254</v>
      </c>
      <c r="C76" s="23">
        <f>300688</f>
        <v>300688</v>
      </c>
    </row>
    <row r="77" spans="1:3" s="402" customFormat="1" ht="12" customHeight="1">
      <c r="A77" s="410" t="s">
        <v>145</v>
      </c>
      <c r="B77" s="113" t="s">
        <v>146</v>
      </c>
      <c r="C77" s="16">
        <f>SUM(C78:C80)</f>
        <v>0</v>
      </c>
    </row>
    <row r="78" spans="1:3" s="404" customFormat="1" ht="12" customHeight="1">
      <c r="A78" s="401" t="s">
        <v>147</v>
      </c>
      <c r="B78" s="110" t="s">
        <v>148</v>
      </c>
      <c r="C78" s="23"/>
    </row>
    <row r="79" spans="1:3" s="404" customFormat="1" ht="12" customHeight="1">
      <c r="A79" s="403" t="s">
        <v>149</v>
      </c>
      <c r="B79" s="111" t="s">
        <v>150</v>
      </c>
      <c r="C79" s="23"/>
    </row>
    <row r="80" spans="1:3" s="404" customFormat="1" ht="12" customHeight="1">
      <c r="A80" s="407" t="s">
        <v>151</v>
      </c>
      <c r="B80" s="112" t="s">
        <v>152</v>
      </c>
      <c r="C80" s="23"/>
    </row>
    <row r="81" spans="1:3" s="404" customFormat="1" ht="12" customHeight="1">
      <c r="A81" s="410" t="s">
        <v>153</v>
      </c>
      <c r="B81" s="113" t="s">
        <v>154</v>
      </c>
      <c r="C81" s="16">
        <f>SUM(C82:C85)</f>
        <v>0</v>
      </c>
    </row>
    <row r="82" spans="1:3" s="404" customFormat="1" ht="12" customHeight="1">
      <c r="A82" s="411" t="s">
        <v>155</v>
      </c>
      <c r="B82" s="110" t="s">
        <v>156</v>
      </c>
      <c r="C82" s="23"/>
    </row>
    <row r="83" spans="1:3" s="404" customFormat="1" ht="12" customHeight="1">
      <c r="A83" s="412" t="s">
        <v>157</v>
      </c>
      <c r="B83" s="111" t="s">
        <v>158</v>
      </c>
      <c r="C83" s="23"/>
    </row>
    <row r="84" spans="1:3" s="404" customFormat="1" ht="12" customHeight="1">
      <c r="A84" s="412" t="s">
        <v>159</v>
      </c>
      <c r="B84" s="111" t="s">
        <v>160</v>
      </c>
      <c r="C84" s="23"/>
    </row>
    <row r="85" spans="1:3" s="402" customFormat="1" ht="12" customHeight="1">
      <c r="A85" s="413" t="s">
        <v>161</v>
      </c>
      <c r="B85" s="112" t="s">
        <v>162</v>
      </c>
      <c r="C85" s="23"/>
    </row>
    <row r="86" spans="1:3" s="402" customFormat="1" ht="12" customHeight="1">
      <c r="A86" s="410" t="s">
        <v>163</v>
      </c>
      <c r="B86" s="113" t="s">
        <v>164</v>
      </c>
      <c r="C86" s="37"/>
    </row>
    <row r="87" spans="1:3" s="402" customFormat="1" ht="12" customHeight="1">
      <c r="A87" s="410" t="s">
        <v>165</v>
      </c>
      <c r="B87" s="115" t="s">
        <v>166</v>
      </c>
      <c r="C87" s="16">
        <f>+C65+C69+C74+C77+C81+C86</f>
        <v>378721</v>
      </c>
    </row>
    <row r="88" spans="1:3" s="402" customFormat="1" ht="12" customHeight="1">
      <c r="A88" s="414" t="s">
        <v>167</v>
      </c>
      <c r="B88" s="116" t="s">
        <v>443</v>
      </c>
      <c r="C88" s="16">
        <f>+C64+C87</f>
        <v>1068225</v>
      </c>
    </row>
    <row r="89" spans="1:3" s="404" customFormat="1" ht="15" customHeight="1">
      <c r="A89" s="415"/>
      <c r="B89" s="416"/>
      <c r="C89" s="417"/>
    </row>
    <row r="90" spans="1:2" ht="12.75">
      <c r="A90" s="418"/>
      <c r="B90" s="419"/>
    </row>
    <row r="91" spans="1:3" s="397" customFormat="1" ht="16.5" customHeight="1">
      <c r="A91" s="420"/>
      <c r="B91" s="421" t="s">
        <v>268</v>
      </c>
      <c r="C91" s="196"/>
    </row>
    <row r="92" spans="1:3" s="422" customFormat="1" ht="12" customHeight="1">
      <c r="A92" s="10" t="s">
        <v>6</v>
      </c>
      <c r="B92" s="119" t="s">
        <v>172</v>
      </c>
      <c r="C92" s="50">
        <f>SUM(C93:C97)</f>
        <v>353263</v>
      </c>
    </row>
    <row r="93" spans="1:3" ht="12" customHeight="1">
      <c r="A93" s="423" t="s">
        <v>8</v>
      </c>
      <c r="B93" s="120" t="s">
        <v>173</v>
      </c>
      <c r="C93" s="53">
        <f>134020+260</f>
        <v>134280</v>
      </c>
    </row>
    <row r="94" spans="1:3" ht="12" customHeight="1">
      <c r="A94" s="403" t="s">
        <v>10</v>
      </c>
      <c r="B94" s="121" t="s">
        <v>174</v>
      </c>
      <c r="C94" s="23">
        <f>36145+65</f>
        <v>36210</v>
      </c>
    </row>
    <row r="95" spans="1:3" ht="12" customHeight="1">
      <c r="A95" s="403" t="s">
        <v>12</v>
      </c>
      <c r="B95" s="121" t="s">
        <v>175</v>
      </c>
      <c r="C95" s="27">
        <v>144203</v>
      </c>
    </row>
    <row r="96" spans="1:3" ht="12" customHeight="1">
      <c r="A96" s="403" t="s">
        <v>14</v>
      </c>
      <c r="B96" s="122" t="s">
        <v>176</v>
      </c>
      <c r="C96" s="27">
        <v>3380</v>
      </c>
    </row>
    <row r="97" spans="1:3" ht="12" customHeight="1">
      <c r="A97" s="403" t="s">
        <v>177</v>
      </c>
      <c r="B97" s="123" t="s">
        <v>178</v>
      </c>
      <c r="C97" s="27">
        <f>29190+3000+3000</f>
        <v>35190</v>
      </c>
    </row>
    <row r="98" spans="1:3" ht="12" customHeight="1">
      <c r="A98" s="403" t="s">
        <v>20</v>
      </c>
      <c r="B98" s="121" t="s">
        <v>179</v>
      </c>
      <c r="C98" s="27"/>
    </row>
    <row r="99" spans="1:3" ht="12" customHeight="1">
      <c r="A99" s="403" t="s">
        <v>180</v>
      </c>
      <c r="B99" s="124" t="s">
        <v>181</v>
      </c>
      <c r="C99" s="27"/>
    </row>
    <row r="100" spans="1:3" ht="12" customHeight="1">
      <c r="A100" s="403" t="s">
        <v>182</v>
      </c>
      <c r="B100" s="125" t="s">
        <v>183</v>
      </c>
      <c r="C100" s="27"/>
    </row>
    <row r="101" spans="1:3" ht="12" customHeight="1">
      <c r="A101" s="403" t="s">
        <v>184</v>
      </c>
      <c r="B101" s="125" t="s">
        <v>185</v>
      </c>
      <c r="C101" s="27"/>
    </row>
    <row r="102" spans="1:3" ht="12" customHeight="1">
      <c r="A102" s="403" t="s">
        <v>186</v>
      </c>
      <c r="B102" s="124" t="s">
        <v>187</v>
      </c>
      <c r="C102" s="27">
        <v>29190</v>
      </c>
    </row>
    <row r="103" spans="1:3" ht="12" customHeight="1">
      <c r="A103" s="403" t="s">
        <v>188</v>
      </c>
      <c r="B103" s="124" t="s">
        <v>189</v>
      </c>
      <c r="C103" s="27"/>
    </row>
    <row r="104" spans="1:3" ht="12" customHeight="1">
      <c r="A104" s="403" t="s">
        <v>190</v>
      </c>
      <c r="B104" s="125" t="s">
        <v>191</v>
      </c>
      <c r="C104" s="27"/>
    </row>
    <row r="105" spans="1:3" ht="12" customHeight="1">
      <c r="A105" s="424" t="s">
        <v>192</v>
      </c>
      <c r="B105" s="126" t="s">
        <v>193</v>
      </c>
      <c r="C105" s="27"/>
    </row>
    <row r="106" spans="1:3" ht="12" customHeight="1">
      <c r="A106" s="403" t="s">
        <v>194</v>
      </c>
      <c r="B106" s="126" t="s">
        <v>260</v>
      </c>
      <c r="C106" s="27">
        <v>3000</v>
      </c>
    </row>
    <row r="107" spans="1:3" ht="12" customHeight="1">
      <c r="A107" s="425" t="s">
        <v>196</v>
      </c>
      <c r="B107" s="127" t="s">
        <v>197</v>
      </c>
      <c r="C107" s="63">
        <v>3000</v>
      </c>
    </row>
    <row r="108" spans="1:3" ht="12" customHeight="1">
      <c r="A108" s="47" t="s">
        <v>22</v>
      </c>
      <c r="B108" s="128" t="s">
        <v>198</v>
      </c>
      <c r="C108" s="16">
        <f>+C109+C111+C113</f>
        <v>225081</v>
      </c>
    </row>
    <row r="109" spans="1:3" ht="12" customHeight="1">
      <c r="A109" s="401" t="s">
        <v>24</v>
      </c>
      <c r="B109" s="121" t="s">
        <v>199</v>
      </c>
      <c r="C109" s="20">
        <f>38195-1025</f>
        <v>37170</v>
      </c>
    </row>
    <row r="110" spans="1:3" ht="12" customHeight="1">
      <c r="A110" s="401" t="s">
        <v>26</v>
      </c>
      <c r="B110" s="129" t="s">
        <v>200</v>
      </c>
      <c r="C110" s="20">
        <v>36155</v>
      </c>
    </row>
    <row r="111" spans="1:3" ht="12" customHeight="1">
      <c r="A111" s="401" t="s">
        <v>28</v>
      </c>
      <c r="B111" s="129" t="s">
        <v>201</v>
      </c>
      <c r="C111" s="23">
        <f>96125+90000</f>
        <v>186125</v>
      </c>
    </row>
    <row r="112" spans="1:3" ht="12" customHeight="1">
      <c r="A112" s="401" t="s">
        <v>30</v>
      </c>
      <c r="B112" s="129" t="s">
        <v>202</v>
      </c>
      <c r="C112" s="66"/>
    </row>
    <row r="113" spans="1:3" ht="12" customHeight="1">
      <c r="A113" s="401" t="s">
        <v>32</v>
      </c>
      <c r="B113" s="130" t="s">
        <v>203</v>
      </c>
      <c r="C113" s="66">
        <v>1786</v>
      </c>
    </row>
    <row r="114" spans="1:3" ht="12" customHeight="1">
      <c r="A114" s="401" t="s">
        <v>34</v>
      </c>
      <c r="B114" s="131" t="s">
        <v>204</v>
      </c>
      <c r="C114" s="66"/>
    </row>
    <row r="115" spans="1:3" ht="12" customHeight="1">
      <c r="A115" s="401" t="s">
        <v>205</v>
      </c>
      <c r="B115" s="132" t="s">
        <v>206</v>
      </c>
      <c r="C115" s="66"/>
    </row>
    <row r="116" spans="1:3" ht="12" customHeight="1">
      <c r="A116" s="401" t="s">
        <v>207</v>
      </c>
      <c r="B116" s="125" t="s">
        <v>185</v>
      </c>
      <c r="C116" s="66"/>
    </row>
    <row r="117" spans="1:3" ht="12" customHeight="1">
      <c r="A117" s="401" t="s">
        <v>208</v>
      </c>
      <c r="B117" s="125" t="s">
        <v>209</v>
      </c>
      <c r="C117" s="66"/>
    </row>
    <row r="118" spans="1:3" ht="12" customHeight="1">
      <c r="A118" s="401" t="s">
        <v>210</v>
      </c>
      <c r="B118" s="125" t="s">
        <v>211</v>
      </c>
      <c r="C118" s="66"/>
    </row>
    <row r="119" spans="1:3" ht="12" customHeight="1">
      <c r="A119" s="401" t="s">
        <v>212</v>
      </c>
      <c r="B119" s="125" t="s">
        <v>191</v>
      </c>
      <c r="C119" s="66"/>
    </row>
    <row r="120" spans="1:3" ht="12" customHeight="1">
      <c r="A120" s="401" t="s">
        <v>213</v>
      </c>
      <c r="B120" s="125" t="s">
        <v>214</v>
      </c>
      <c r="C120" s="66"/>
    </row>
    <row r="121" spans="1:3" ht="12" customHeight="1">
      <c r="A121" s="424" t="s">
        <v>215</v>
      </c>
      <c r="B121" s="125" t="s">
        <v>216</v>
      </c>
      <c r="C121" s="70">
        <v>1786</v>
      </c>
    </row>
    <row r="122" spans="1:3" ht="12" customHeight="1">
      <c r="A122" s="47" t="s">
        <v>36</v>
      </c>
      <c r="B122" s="109" t="s">
        <v>217</v>
      </c>
      <c r="C122" s="16">
        <f>+C123+C124</f>
        <v>173053</v>
      </c>
    </row>
    <row r="123" spans="1:3" ht="12" customHeight="1">
      <c r="A123" s="401" t="s">
        <v>38</v>
      </c>
      <c r="B123" s="133" t="s">
        <v>218</v>
      </c>
      <c r="C123" s="20">
        <f>40000+12221-15000</f>
        <v>37221</v>
      </c>
    </row>
    <row r="124" spans="1:3" ht="12" customHeight="1">
      <c r="A124" s="407" t="s">
        <v>40</v>
      </c>
      <c r="B124" s="129" t="s">
        <v>444</v>
      </c>
      <c r="C124" s="27">
        <f>223053-12221+15000-90000</f>
        <v>135832</v>
      </c>
    </row>
    <row r="125" spans="1:3" ht="12" customHeight="1">
      <c r="A125" s="47" t="s">
        <v>220</v>
      </c>
      <c r="B125" s="109" t="s">
        <v>221</v>
      </c>
      <c r="C125" s="16">
        <f>+C92+C108+C122</f>
        <v>751397</v>
      </c>
    </row>
    <row r="126" spans="1:3" ht="12" customHeight="1">
      <c r="A126" s="47" t="s">
        <v>64</v>
      </c>
      <c r="B126" s="109" t="s">
        <v>222</v>
      </c>
      <c r="C126" s="16">
        <f>+C127+C128+C129</f>
        <v>0</v>
      </c>
    </row>
    <row r="127" spans="1:3" s="422" customFormat="1" ht="12" customHeight="1">
      <c r="A127" s="401" t="s">
        <v>66</v>
      </c>
      <c r="B127" s="133" t="s">
        <v>223</v>
      </c>
      <c r="C127" s="66"/>
    </row>
    <row r="128" spans="1:3" ht="12" customHeight="1">
      <c r="A128" s="401" t="s">
        <v>68</v>
      </c>
      <c r="B128" s="133" t="s">
        <v>224</v>
      </c>
      <c r="C128" s="66"/>
    </row>
    <row r="129" spans="1:3" ht="12" customHeight="1">
      <c r="A129" s="424" t="s">
        <v>70</v>
      </c>
      <c r="B129" s="134" t="s">
        <v>225</v>
      </c>
      <c r="C129" s="66"/>
    </row>
    <row r="130" spans="1:3" ht="12" customHeight="1">
      <c r="A130" s="47" t="s">
        <v>86</v>
      </c>
      <c r="B130" s="109" t="s">
        <v>226</v>
      </c>
      <c r="C130" s="16">
        <f>+C131+C132+C133+C134</f>
        <v>0</v>
      </c>
    </row>
    <row r="131" spans="1:3" ht="12" customHeight="1">
      <c r="A131" s="401" t="s">
        <v>88</v>
      </c>
      <c r="B131" s="133" t="s">
        <v>227</v>
      </c>
      <c r="C131" s="66"/>
    </row>
    <row r="132" spans="1:3" ht="12" customHeight="1">
      <c r="A132" s="401" t="s">
        <v>90</v>
      </c>
      <c r="B132" s="133" t="s">
        <v>228</v>
      </c>
      <c r="C132" s="66"/>
    </row>
    <row r="133" spans="1:3" ht="12" customHeight="1">
      <c r="A133" s="401" t="s">
        <v>92</v>
      </c>
      <c r="B133" s="133" t="s">
        <v>229</v>
      </c>
      <c r="C133" s="66"/>
    </row>
    <row r="134" spans="1:3" s="422" customFormat="1" ht="12" customHeight="1">
      <c r="A134" s="424" t="s">
        <v>94</v>
      </c>
      <c r="B134" s="134" t="s">
        <v>230</v>
      </c>
      <c r="C134" s="66"/>
    </row>
    <row r="135" spans="1:11" ht="12" customHeight="1">
      <c r="A135" s="47" t="s">
        <v>231</v>
      </c>
      <c r="B135" s="109" t="s">
        <v>232</v>
      </c>
      <c r="C135" s="16">
        <f>+C136+C137+C138+C139</f>
        <v>0</v>
      </c>
      <c r="K135" s="426"/>
    </row>
    <row r="136" spans="1:3" ht="12.75">
      <c r="A136" s="401" t="s">
        <v>100</v>
      </c>
      <c r="B136" s="133" t="s">
        <v>233</v>
      </c>
      <c r="C136" s="66"/>
    </row>
    <row r="137" spans="1:3" ht="12" customHeight="1">
      <c r="A137" s="401" t="s">
        <v>102</v>
      </c>
      <c r="B137" s="133" t="s">
        <v>234</v>
      </c>
      <c r="C137" s="66"/>
    </row>
    <row r="138" spans="1:3" s="422" customFormat="1" ht="12" customHeight="1">
      <c r="A138" s="401" t="s">
        <v>104</v>
      </c>
      <c r="B138" s="133" t="s">
        <v>235</v>
      </c>
      <c r="C138" s="66"/>
    </row>
    <row r="139" spans="1:3" s="422" customFormat="1" ht="12" customHeight="1">
      <c r="A139" s="424" t="s">
        <v>106</v>
      </c>
      <c r="B139" s="134" t="s">
        <v>236</v>
      </c>
      <c r="C139" s="66"/>
    </row>
    <row r="140" spans="1:3" s="422" customFormat="1" ht="12" customHeight="1">
      <c r="A140" s="47" t="s">
        <v>108</v>
      </c>
      <c r="B140" s="109" t="s">
        <v>445</v>
      </c>
      <c r="C140" s="73">
        <f>+C141+C142+C143+C144</f>
        <v>316828</v>
      </c>
    </row>
    <row r="141" spans="1:3" s="422" customFormat="1" ht="12" customHeight="1">
      <c r="A141" s="401" t="s">
        <v>110</v>
      </c>
      <c r="B141" s="133" t="s">
        <v>257</v>
      </c>
      <c r="C141" s="66">
        <f>181263+72222+5210+11901+46232</f>
        <v>316828</v>
      </c>
    </row>
    <row r="142" spans="1:3" s="422" customFormat="1" ht="12" customHeight="1">
      <c r="A142" s="401" t="s">
        <v>112</v>
      </c>
      <c r="B142" s="133"/>
      <c r="C142" s="66"/>
    </row>
    <row r="143" spans="1:3" s="422" customFormat="1" ht="12" customHeight="1">
      <c r="A143" s="401" t="s">
        <v>114</v>
      </c>
      <c r="B143" s="133"/>
      <c r="C143" s="66"/>
    </row>
    <row r="144" spans="1:3" ht="12.75" customHeight="1">
      <c r="A144" s="401" t="s">
        <v>116</v>
      </c>
      <c r="B144" s="133"/>
      <c r="C144" s="66"/>
    </row>
    <row r="145" spans="1:3" ht="12" customHeight="1">
      <c r="A145" s="47" t="s">
        <v>118</v>
      </c>
      <c r="B145" s="109" t="s">
        <v>242</v>
      </c>
      <c r="C145" s="73">
        <f>+C126+C130+C135+C140</f>
        <v>316828</v>
      </c>
    </row>
    <row r="146" spans="1:3" ht="15" customHeight="1">
      <c r="A146" s="427" t="s">
        <v>243</v>
      </c>
      <c r="B146" s="135" t="s">
        <v>244</v>
      </c>
      <c r="C146" s="73">
        <f>+C125+C145</f>
        <v>1068225</v>
      </c>
    </row>
    <row r="148" spans="1:3" ht="15" customHeight="1">
      <c r="A148" s="428" t="s">
        <v>446</v>
      </c>
      <c r="B148" s="429"/>
      <c r="C148" s="430">
        <v>5</v>
      </c>
    </row>
    <row r="149" spans="1:3" ht="14.25" customHeight="1">
      <c r="A149" s="428" t="s">
        <v>447</v>
      </c>
      <c r="B149" s="429"/>
      <c r="C149" s="430">
        <v>190</v>
      </c>
    </row>
  </sheetData>
  <sheetProtection selectLockedCells="1" selectUnlockedCells="1"/>
  <mergeCells count="3">
    <mergeCell ref="F11:G11"/>
    <mergeCell ref="F12:G12"/>
    <mergeCell ref="F22:G22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4"/>
  <rowBreaks count="1" manualBreakCount="1">
    <brk id="88" max="255" man="1"/>
  </rowBreaks>
  <colBreaks count="1" manualBreakCount="1">
    <brk id="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="90" zoomScaleSheetLayoutView="90" workbookViewId="0" topLeftCell="A67">
      <selection activeCell="C125" sqref="C125"/>
    </sheetView>
  </sheetViews>
  <sheetFormatPr defaultColWidth="9.00390625" defaultRowHeight="12.75"/>
  <cols>
    <col min="1" max="1" width="19.50390625" style="431" customWidth="1"/>
    <col min="2" max="2" width="78.25390625" style="432" customWidth="1"/>
    <col min="3" max="3" width="15.50390625" style="375" customWidth="1"/>
    <col min="4" max="16384" width="9.375" style="376" customWidth="1"/>
  </cols>
  <sheetData>
    <row r="1" spans="1:3" s="380" customFormat="1" ht="16.5" customHeight="1">
      <c r="A1" s="433"/>
      <c r="B1" s="434"/>
      <c r="C1" s="379" t="s">
        <v>448</v>
      </c>
    </row>
    <row r="2" spans="1:3" s="384" customFormat="1" ht="21" customHeight="1">
      <c r="A2" s="435" t="s">
        <v>269</v>
      </c>
      <c r="B2" s="436" t="s">
        <v>434</v>
      </c>
      <c r="C2" s="383" t="s">
        <v>435</v>
      </c>
    </row>
    <row r="3" spans="1:3" s="384" customFormat="1" ht="12.75">
      <c r="A3" s="437" t="s">
        <v>436</v>
      </c>
      <c r="B3" s="438" t="s">
        <v>449</v>
      </c>
      <c r="C3" s="387">
        <v>2</v>
      </c>
    </row>
    <row r="4" spans="1:3" s="390" customFormat="1" ht="15.75" customHeight="1">
      <c r="A4" s="439"/>
      <c r="B4" s="439"/>
      <c r="C4" s="389" t="s">
        <v>370</v>
      </c>
    </row>
    <row r="5" spans="1:3" ht="12.75">
      <c r="A5" s="440" t="s">
        <v>438</v>
      </c>
      <c r="B5" s="441" t="s">
        <v>439</v>
      </c>
      <c r="C5" s="393" t="s">
        <v>440</v>
      </c>
    </row>
    <row r="6" spans="1:3" s="397" customFormat="1" ht="12.75" customHeight="1">
      <c r="A6" s="442">
        <v>1</v>
      </c>
      <c r="B6" s="443">
        <v>2</v>
      </c>
      <c r="C6" s="396">
        <v>3</v>
      </c>
    </row>
    <row r="7" spans="1:3" s="397" customFormat="1" ht="15.75" customHeight="1">
      <c r="A7" s="444"/>
      <c r="B7" s="445" t="s">
        <v>267</v>
      </c>
      <c r="C7" s="400"/>
    </row>
    <row r="8" spans="1:3" s="397" customFormat="1" ht="12" customHeight="1">
      <c r="A8" s="446" t="s">
        <v>6</v>
      </c>
      <c r="B8" s="81" t="s">
        <v>7</v>
      </c>
      <c r="C8" s="16">
        <f>+C9+C10+C11+C12+C14+C15+C13</f>
        <v>393464</v>
      </c>
    </row>
    <row r="9" spans="1:3" s="402" customFormat="1" ht="12" customHeight="1">
      <c r="A9" s="447" t="s">
        <v>8</v>
      </c>
      <c r="B9" s="82" t="s">
        <v>9</v>
      </c>
      <c r="C9" s="20">
        <f>97806+1600</f>
        <v>99406</v>
      </c>
    </row>
    <row r="10" spans="1:3" s="404" customFormat="1" ht="12" customHeight="1">
      <c r="A10" s="448" t="s">
        <v>10</v>
      </c>
      <c r="B10" s="83" t="s">
        <v>11</v>
      </c>
      <c r="C10" s="23">
        <v>43005</v>
      </c>
    </row>
    <row r="11" spans="1:3" s="404" customFormat="1" ht="12" customHeight="1">
      <c r="A11" s="448" t="s">
        <v>12</v>
      </c>
      <c r="B11" s="83" t="s">
        <v>250</v>
      </c>
      <c r="C11" s="23">
        <v>71830</v>
      </c>
    </row>
    <row r="12" spans="1:3" s="404" customFormat="1" ht="12" customHeight="1">
      <c r="A12" s="448" t="s">
        <v>14</v>
      </c>
      <c r="B12" s="83" t="s">
        <v>15</v>
      </c>
      <c r="C12" s="23">
        <v>75235</v>
      </c>
    </row>
    <row r="13" spans="1:3" s="404" customFormat="1" ht="12" customHeight="1">
      <c r="A13" s="448" t="s">
        <v>16</v>
      </c>
      <c r="B13" s="83" t="s">
        <v>450</v>
      </c>
      <c r="C13" s="23">
        <v>3765</v>
      </c>
    </row>
    <row r="14" spans="1:3" s="404" customFormat="1" ht="12" customHeight="1">
      <c r="A14" s="448" t="s">
        <v>18</v>
      </c>
      <c r="B14" s="83" t="s">
        <v>19</v>
      </c>
      <c r="C14" s="406"/>
    </row>
    <row r="15" spans="1:3" s="402" customFormat="1" ht="12" customHeight="1">
      <c r="A15" s="449" t="s">
        <v>20</v>
      </c>
      <c r="B15" s="84" t="s">
        <v>21</v>
      </c>
      <c r="C15" s="408">
        <f>101823-1600</f>
        <v>100223</v>
      </c>
    </row>
    <row r="16" spans="1:3" s="402" customFormat="1" ht="12" customHeight="1">
      <c r="A16" s="446" t="s">
        <v>22</v>
      </c>
      <c r="B16" s="85" t="s">
        <v>23</v>
      </c>
      <c r="C16" s="16">
        <f>+C17+C18+C19+C20+C21</f>
        <v>174665</v>
      </c>
    </row>
    <row r="17" spans="1:3" s="402" customFormat="1" ht="12" customHeight="1">
      <c r="A17" s="447" t="s">
        <v>24</v>
      </c>
      <c r="B17" s="82" t="s">
        <v>25</v>
      </c>
      <c r="C17" s="20"/>
    </row>
    <row r="18" spans="1:3" s="402" customFormat="1" ht="12" customHeight="1">
      <c r="A18" s="448" t="s">
        <v>26</v>
      </c>
      <c r="B18" s="83" t="s">
        <v>27</v>
      </c>
      <c r="C18" s="23"/>
    </row>
    <row r="19" spans="1:3" s="402" customFormat="1" ht="12" customHeight="1">
      <c r="A19" s="448" t="s">
        <v>28</v>
      </c>
      <c r="B19" s="83" t="s">
        <v>29</v>
      </c>
      <c r="C19" s="23"/>
    </row>
    <row r="20" spans="1:3" s="402" customFormat="1" ht="12" customHeight="1">
      <c r="A20" s="448" t="s">
        <v>30</v>
      </c>
      <c r="B20" s="83" t="s">
        <v>31</v>
      </c>
      <c r="C20" s="23"/>
    </row>
    <row r="21" spans="1:3" s="402" customFormat="1" ht="12" customHeight="1">
      <c r="A21" s="448" t="s">
        <v>32</v>
      </c>
      <c r="B21" s="83" t="s">
        <v>33</v>
      </c>
      <c r="C21" s="23">
        <v>174665</v>
      </c>
    </row>
    <row r="22" spans="1:3" s="404" customFormat="1" ht="12" customHeight="1">
      <c r="A22" s="449" t="s">
        <v>34</v>
      </c>
      <c r="B22" s="84" t="s">
        <v>35</v>
      </c>
      <c r="C22" s="27">
        <v>9630</v>
      </c>
    </row>
    <row r="23" spans="1:3" s="404" customFormat="1" ht="22.5" customHeight="1">
      <c r="A23" s="446" t="s">
        <v>36</v>
      </c>
      <c r="B23" s="81" t="s">
        <v>37</v>
      </c>
      <c r="C23" s="16">
        <f>+C24+C25+C26+C27+C28</f>
        <v>46250</v>
      </c>
    </row>
    <row r="24" spans="1:3" s="404" customFormat="1" ht="12" customHeight="1">
      <c r="A24" s="447" t="s">
        <v>38</v>
      </c>
      <c r="B24" s="82" t="s">
        <v>39</v>
      </c>
      <c r="C24" s="20"/>
    </row>
    <row r="25" spans="1:3" s="402" customFormat="1" ht="12" customHeight="1">
      <c r="A25" s="448" t="s">
        <v>40</v>
      </c>
      <c r="B25" s="83" t="s">
        <v>41</v>
      </c>
      <c r="C25" s="23"/>
    </row>
    <row r="26" spans="1:3" s="404" customFormat="1" ht="12" customHeight="1">
      <c r="A26" s="448" t="s">
        <v>42</v>
      </c>
      <c r="B26" s="83" t="s">
        <v>43</v>
      </c>
      <c r="C26" s="23"/>
    </row>
    <row r="27" spans="1:3" s="404" customFormat="1" ht="12" customHeight="1">
      <c r="A27" s="448" t="s">
        <v>44</v>
      </c>
      <c r="B27" s="83" t="s">
        <v>45</v>
      </c>
      <c r="C27" s="23"/>
    </row>
    <row r="28" spans="1:3" s="404" customFormat="1" ht="12" customHeight="1">
      <c r="A28" s="448" t="s">
        <v>46</v>
      </c>
      <c r="B28" s="83" t="s">
        <v>47</v>
      </c>
      <c r="C28" s="23">
        <v>46250</v>
      </c>
    </row>
    <row r="29" spans="1:3" s="404" customFormat="1" ht="12" customHeight="1">
      <c r="A29" s="449" t="s">
        <v>48</v>
      </c>
      <c r="B29" s="84" t="s">
        <v>49</v>
      </c>
      <c r="C29" s="27">
        <v>46250</v>
      </c>
    </row>
    <row r="30" spans="1:3" s="404" customFormat="1" ht="12" customHeight="1">
      <c r="A30" s="446" t="s">
        <v>50</v>
      </c>
      <c r="B30" s="81" t="s">
        <v>51</v>
      </c>
      <c r="C30" s="16">
        <f>+C31+C34+C35+C36</f>
        <v>45200</v>
      </c>
    </row>
    <row r="31" spans="1:3" s="404" customFormat="1" ht="12" customHeight="1">
      <c r="A31" s="447" t="s">
        <v>52</v>
      </c>
      <c r="B31" s="82" t="s">
        <v>53</v>
      </c>
      <c r="C31" s="28">
        <f>+C32+C33</f>
        <v>40000</v>
      </c>
    </row>
    <row r="32" spans="1:3" s="404" customFormat="1" ht="12" customHeight="1">
      <c r="A32" s="448" t="s">
        <v>54</v>
      </c>
      <c r="B32" s="83" t="s">
        <v>55</v>
      </c>
      <c r="C32" s="23">
        <v>40000</v>
      </c>
    </row>
    <row r="33" spans="1:3" s="404" customFormat="1" ht="12" customHeight="1">
      <c r="A33" s="448" t="s">
        <v>56</v>
      </c>
      <c r="B33" s="83" t="s">
        <v>57</v>
      </c>
      <c r="C33" s="23"/>
    </row>
    <row r="34" spans="1:3" s="404" customFormat="1" ht="12" customHeight="1">
      <c r="A34" s="448" t="s">
        <v>58</v>
      </c>
      <c r="B34" s="83" t="s">
        <v>451</v>
      </c>
      <c r="C34" s="23">
        <v>4800</v>
      </c>
    </row>
    <row r="35" spans="1:3" s="404" customFormat="1" ht="12" customHeight="1">
      <c r="A35" s="448" t="s">
        <v>60</v>
      </c>
      <c r="B35" s="83" t="s">
        <v>61</v>
      </c>
      <c r="C35" s="23"/>
    </row>
    <row r="36" spans="1:3" s="404" customFormat="1" ht="12" customHeight="1">
      <c r="A36" s="449" t="s">
        <v>62</v>
      </c>
      <c r="B36" s="84" t="s">
        <v>63</v>
      </c>
      <c r="C36" s="27">
        <v>400</v>
      </c>
    </row>
    <row r="37" spans="1:3" s="404" customFormat="1" ht="12" customHeight="1">
      <c r="A37" s="446" t="s">
        <v>64</v>
      </c>
      <c r="B37" s="81" t="s">
        <v>65</v>
      </c>
      <c r="C37" s="16">
        <f>SUM(C38:C47)</f>
        <v>29925</v>
      </c>
    </row>
    <row r="38" spans="1:3" s="404" customFormat="1" ht="12" customHeight="1">
      <c r="A38" s="447" t="s">
        <v>66</v>
      </c>
      <c r="B38" s="82" t="s">
        <v>67</v>
      </c>
      <c r="C38" s="20"/>
    </row>
    <row r="39" spans="1:3" s="404" customFormat="1" ht="12" customHeight="1">
      <c r="A39" s="448" t="s">
        <v>68</v>
      </c>
      <c r="B39" s="83" t="s">
        <v>69</v>
      </c>
      <c r="C39" s="23">
        <v>8995</v>
      </c>
    </row>
    <row r="40" spans="1:3" s="404" customFormat="1" ht="12" customHeight="1">
      <c r="A40" s="448" t="s">
        <v>70</v>
      </c>
      <c r="B40" s="83" t="s">
        <v>71</v>
      </c>
      <c r="C40" s="23"/>
    </row>
    <row r="41" spans="1:3" s="404" customFormat="1" ht="12" customHeight="1">
      <c r="A41" s="448" t="s">
        <v>72</v>
      </c>
      <c r="B41" s="83" t="s">
        <v>73</v>
      </c>
      <c r="C41" s="23">
        <v>3500</v>
      </c>
    </row>
    <row r="42" spans="1:3" s="404" customFormat="1" ht="12" customHeight="1">
      <c r="A42" s="448" t="s">
        <v>74</v>
      </c>
      <c r="B42" s="83" t="s">
        <v>75</v>
      </c>
      <c r="C42" s="23"/>
    </row>
    <row r="43" spans="1:3" s="404" customFormat="1" ht="12" customHeight="1">
      <c r="A43" s="448" t="s">
        <v>76</v>
      </c>
      <c r="B43" s="83" t="s">
        <v>77</v>
      </c>
      <c r="C43" s="23">
        <v>2430</v>
      </c>
    </row>
    <row r="44" spans="1:3" s="404" customFormat="1" ht="12" customHeight="1">
      <c r="A44" s="448" t="s">
        <v>78</v>
      </c>
      <c r="B44" s="83" t="s">
        <v>79</v>
      </c>
      <c r="C44" s="23"/>
    </row>
    <row r="45" spans="1:3" s="404" customFormat="1" ht="12" customHeight="1">
      <c r="A45" s="448" t="s">
        <v>80</v>
      </c>
      <c r="B45" s="83" t="s">
        <v>81</v>
      </c>
      <c r="C45" s="23">
        <v>15000</v>
      </c>
    </row>
    <row r="46" spans="1:3" s="404" customFormat="1" ht="12" customHeight="1">
      <c r="A46" s="448" t="s">
        <v>82</v>
      </c>
      <c r="B46" s="83" t="s">
        <v>83</v>
      </c>
      <c r="C46" s="23"/>
    </row>
    <row r="47" spans="1:3" s="404" customFormat="1" ht="12" customHeight="1">
      <c r="A47" s="449" t="s">
        <v>84</v>
      </c>
      <c r="B47" s="84" t="s">
        <v>85</v>
      </c>
      <c r="C47" s="27"/>
    </row>
    <row r="48" spans="1:3" s="404" customFormat="1" ht="12" customHeight="1">
      <c r="A48" s="446" t="s">
        <v>86</v>
      </c>
      <c r="B48" s="81" t="s">
        <v>87</v>
      </c>
      <c r="C48" s="16">
        <f>SUM(C49:C53)</f>
        <v>0</v>
      </c>
    </row>
    <row r="49" spans="1:3" s="404" customFormat="1" ht="12" customHeight="1">
      <c r="A49" s="447" t="s">
        <v>88</v>
      </c>
      <c r="B49" s="82" t="s">
        <v>89</v>
      </c>
      <c r="C49" s="20"/>
    </row>
    <row r="50" spans="1:3" s="404" customFormat="1" ht="12" customHeight="1">
      <c r="A50" s="448" t="s">
        <v>90</v>
      </c>
      <c r="B50" s="83" t="s">
        <v>91</v>
      </c>
      <c r="C50" s="23"/>
    </row>
    <row r="51" spans="1:3" s="404" customFormat="1" ht="12" customHeight="1">
      <c r="A51" s="448" t="s">
        <v>92</v>
      </c>
      <c r="B51" s="83" t="s">
        <v>93</v>
      </c>
      <c r="C51" s="23"/>
    </row>
    <row r="52" spans="1:3" s="404" customFormat="1" ht="12" customHeight="1">
      <c r="A52" s="448" t="s">
        <v>94</v>
      </c>
      <c r="B52" s="83" t="s">
        <v>95</v>
      </c>
      <c r="C52" s="23"/>
    </row>
    <row r="53" spans="1:3" s="404" customFormat="1" ht="12" customHeight="1">
      <c r="A53" s="449" t="s">
        <v>96</v>
      </c>
      <c r="B53" s="84" t="s">
        <v>97</v>
      </c>
      <c r="C53" s="27"/>
    </row>
    <row r="54" spans="1:3" s="404" customFormat="1" ht="12" customHeight="1">
      <c r="A54" s="446" t="s">
        <v>98</v>
      </c>
      <c r="B54" s="81" t="s">
        <v>99</v>
      </c>
      <c r="C54" s="16">
        <f>SUM(C55:C57)</f>
        <v>0</v>
      </c>
    </row>
    <row r="55" spans="1:3" s="404" customFormat="1" ht="12" customHeight="1">
      <c r="A55" s="447" t="s">
        <v>100</v>
      </c>
      <c r="B55" s="82" t="s">
        <v>101</v>
      </c>
      <c r="C55" s="20"/>
    </row>
    <row r="56" spans="1:3" s="404" customFormat="1" ht="12" customHeight="1">
      <c r="A56" s="448" t="s">
        <v>102</v>
      </c>
      <c r="B56" s="83" t="s">
        <v>103</v>
      </c>
      <c r="C56" s="23"/>
    </row>
    <row r="57" spans="1:3" s="404" customFormat="1" ht="12" customHeight="1">
      <c r="A57" s="448" t="s">
        <v>104</v>
      </c>
      <c r="B57" s="83" t="s">
        <v>105</v>
      </c>
      <c r="C57" s="23"/>
    </row>
    <row r="58" spans="1:3" s="404" customFormat="1" ht="12" customHeight="1">
      <c r="A58" s="449" t="s">
        <v>106</v>
      </c>
      <c r="B58" s="84" t="s">
        <v>107</v>
      </c>
      <c r="C58" s="27"/>
    </row>
    <row r="59" spans="1:3" s="404" customFormat="1" ht="12" customHeight="1">
      <c r="A59" s="446" t="s">
        <v>108</v>
      </c>
      <c r="B59" s="85" t="s">
        <v>109</v>
      </c>
      <c r="C59" s="16">
        <f>SUM(C60:C62)</f>
        <v>0</v>
      </c>
    </row>
    <row r="60" spans="1:3" s="404" customFormat="1" ht="12" customHeight="1">
      <c r="A60" s="447" t="s">
        <v>110</v>
      </c>
      <c r="B60" s="82" t="s">
        <v>111</v>
      </c>
      <c r="C60" s="23"/>
    </row>
    <row r="61" spans="1:3" s="404" customFormat="1" ht="12" customHeight="1">
      <c r="A61" s="448" t="s">
        <v>112</v>
      </c>
      <c r="B61" s="83" t="s">
        <v>113</v>
      </c>
      <c r="C61" s="23"/>
    </row>
    <row r="62" spans="1:3" s="404" customFormat="1" ht="12" customHeight="1">
      <c r="A62" s="448" t="s">
        <v>114</v>
      </c>
      <c r="B62" s="83" t="s">
        <v>115</v>
      </c>
      <c r="C62" s="23"/>
    </row>
    <row r="63" spans="1:3" s="404" customFormat="1" ht="12" customHeight="1">
      <c r="A63" s="449" t="s">
        <v>116</v>
      </c>
      <c r="B63" s="84" t="s">
        <v>117</v>
      </c>
      <c r="C63" s="23"/>
    </row>
    <row r="64" spans="1:3" s="404" customFormat="1" ht="12" customHeight="1">
      <c r="A64" s="446" t="s">
        <v>118</v>
      </c>
      <c r="B64" s="81" t="s">
        <v>119</v>
      </c>
      <c r="C64" s="16">
        <f>+C8+C16+C23+C30+C37+C48+C54+C59</f>
        <v>689504</v>
      </c>
    </row>
    <row r="65" spans="1:3" s="404" customFormat="1" ht="12" customHeight="1">
      <c r="A65" s="450" t="s">
        <v>441</v>
      </c>
      <c r="B65" s="85" t="s">
        <v>121</v>
      </c>
      <c r="C65" s="16">
        <f>SUM(C66:C68)</f>
        <v>0</v>
      </c>
    </row>
    <row r="66" spans="1:3" s="404" customFormat="1" ht="12" customHeight="1">
      <c r="A66" s="447" t="s">
        <v>122</v>
      </c>
      <c r="B66" s="82" t="s">
        <v>123</v>
      </c>
      <c r="C66" s="23"/>
    </row>
    <row r="67" spans="1:3" s="404" customFormat="1" ht="12" customHeight="1">
      <c r="A67" s="448" t="s">
        <v>124</v>
      </c>
      <c r="B67" s="83" t="s">
        <v>125</v>
      </c>
      <c r="C67" s="23"/>
    </row>
    <row r="68" spans="1:3" s="404" customFormat="1" ht="12" customHeight="1">
      <c r="A68" s="449" t="s">
        <v>126</v>
      </c>
      <c r="B68" s="86" t="s">
        <v>127</v>
      </c>
      <c r="C68" s="23"/>
    </row>
    <row r="69" spans="1:3" s="404" customFormat="1" ht="12" customHeight="1">
      <c r="A69" s="450" t="s">
        <v>128</v>
      </c>
      <c r="B69" s="85" t="s">
        <v>129</v>
      </c>
      <c r="C69" s="16">
        <f>SUM(C70:C73)</f>
        <v>0</v>
      </c>
    </row>
    <row r="70" spans="1:3" s="404" customFormat="1" ht="12" customHeight="1">
      <c r="A70" s="447" t="s">
        <v>130</v>
      </c>
      <c r="B70" s="82" t="s">
        <v>131</v>
      </c>
      <c r="C70" s="23"/>
    </row>
    <row r="71" spans="1:3" s="404" customFormat="1" ht="12" customHeight="1">
      <c r="A71" s="448" t="s">
        <v>132</v>
      </c>
      <c r="B71" s="83" t="s">
        <v>133</v>
      </c>
      <c r="C71" s="23"/>
    </row>
    <row r="72" spans="1:3" s="404" customFormat="1" ht="12" customHeight="1">
      <c r="A72" s="448" t="s">
        <v>134</v>
      </c>
      <c r="B72" s="83" t="s">
        <v>135</v>
      </c>
      <c r="C72" s="23"/>
    </row>
    <row r="73" spans="1:3" s="404" customFormat="1" ht="12" customHeight="1">
      <c r="A73" s="449" t="s">
        <v>136</v>
      </c>
      <c r="B73" s="84" t="s">
        <v>137</v>
      </c>
      <c r="C73" s="23"/>
    </row>
    <row r="74" spans="1:3" s="404" customFormat="1" ht="12" customHeight="1">
      <c r="A74" s="450" t="s">
        <v>138</v>
      </c>
      <c r="B74" s="85" t="s">
        <v>139</v>
      </c>
      <c r="C74" s="16">
        <f>SUM(C75:C76)</f>
        <v>371551</v>
      </c>
    </row>
    <row r="75" spans="1:3" s="404" customFormat="1" ht="12" customHeight="1">
      <c r="A75" s="447" t="s">
        <v>140</v>
      </c>
      <c r="B75" s="82" t="s">
        <v>254</v>
      </c>
      <c r="C75" s="23">
        <f>78033-7170</f>
        <v>70863</v>
      </c>
    </row>
    <row r="76" spans="1:3" s="404" customFormat="1" ht="12" customHeight="1">
      <c r="A76" s="449" t="s">
        <v>143</v>
      </c>
      <c r="B76" s="84" t="s">
        <v>255</v>
      </c>
      <c r="C76" s="23">
        <v>300688</v>
      </c>
    </row>
    <row r="77" spans="1:3" s="402" customFormat="1" ht="12" customHeight="1">
      <c r="A77" s="450" t="s">
        <v>145</v>
      </c>
      <c r="B77" s="85" t="s">
        <v>146</v>
      </c>
      <c r="C77" s="16">
        <f>SUM(C78:C80)</f>
        <v>0</v>
      </c>
    </row>
    <row r="78" spans="1:3" s="404" customFormat="1" ht="12" customHeight="1">
      <c r="A78" s="447" t="s">
        <v>147</v>
      </c>
      <c r="B78" s="82" t="s">
        <v>148</v>
      </c>
      <c r="C78" s="23"/>
    </row>
    <row r="79" spans="1:3" s="404" customFormat="1" ht="12" customHeight="1">
      <c r="A79" s="448" t="s">
        <v>149</v>
      </c>
      <c r="B79" s="83" t="s">
        <v>150</v>
      </c>
      <c r="C79" s="23"/>
    </row>
    <row r="80" spans="1:3" s="404" customFormat="1" ht="12" customHeight="1">
      <c r="A80" s="449" t="s">
        <v>151</v>
      </c>
      <c r="B80" s="84" t="s">
        <v>152</v>
      </c>
      <c r="C80" s="23"/>
    </row>
    <row r="81" spans="1:3" s="404" customFormat="1" ht="12" customHeight="1">
      <c r="A81" s="450" t="s">
        <v>153</v>
      </c>
      <c r="B81" s="85" t="s">
        <v>452</v>
      </c>
      <c r="C81" s="16">
        <f>SUM(C82:C85)</f>
        <v>0</v>
      </c>
    </row>
    <row r="82" spans="1:3" s="404" customFormat="1" ht="12" customHeight="1">
      <c r="A82" s="451" t="s">
        <v>155</v>
      </c>
      <c r="B82" s="82"/>
      <c r="C82" s="23"/>
    </row>
    <row r="83" spans="1:3" s="404" customFormat="1" ht="12" customHeight="1">
      <c r="A83" s="452" t="s">
        <v>157</v>
      </c>
      <c r="B83" s="83"/>
      <c r="C83" s="23"/>
    </row>
    <row r="84" spans="1:3" s="404" customFormat="1" ht="12" customHeight="1">
      <c r="A84" s="452" t="s">
        <v>159</v>
      </c>
      <c r="B84" s="83"/>
      <c r="C84" s="23"/>
    </row>
    <row r="85" spans="1:3" s="402" customFormat="1" ht="12" customHeight="1">
      <c r="A85" s="453" t="s">
        <v>161</v>
      </c>
      <c r="B85" s="84"/>
      <c r="C85" s="23"/>
    </row>
    <row r="86" spans="1:3" s="402" customFormat="1" ht="12" customHeight="1">
      <c r="A86" s="450" t="s">
        <v>163</v>
      </c>
      <c r="B86" s="85" t="s">
        <v>164</v>
      </c>
      <c r="C86" s="37"/>
    </row>
    <row r="87" spans="1:3" s="402" customFormat="1" ht="16.5" customHeight="1">
      <c r="A87" s="450" t="s">
        <v>165</v>
      </c>
      <c r="B87" s="87" t="s">
        <v>166</v>
      </c>
      <c r="C87" s="16">
        <f>+C65+C69+C74+C77+C81+C86</f>
        <v>371551</v>
      </c>
    </row>
    <row r="88" spans="1:3" s="402" customFormat="1" ht="15.75" customHeight="1">
      <c r="A88" s="454" t="s">
        <v>167</v>
      </c>
      <c r="B88" s="88" t="s">
        <v>443</v>
      </c>
      <c r="C88" s="16">
        <f>+C64+C87</f>
        <v>1061055</v>
      </c>
    </row>
    <row r="89" spans="1:3" s="404" customFormat="1" ht="15" customHeight="1">
      <c r="A89" s="455"/>
      <c r="B89" s="456"/>
      <c r="C89" s="417"/>
    </row>
    <row r="90" ht="12.75">
      <c r="A90" s="457"/>
    </row>
    <row r="91" spans="1:3" s="397" customFormat="1" ht="16.5" customHeight="1">
      <c r="A91" s="440"/>
      <c r="B91" s="458" t="s">
        <v>268</v>
      </c>
      <c r="C91" s="196"/>
    </row>
    <row r="92" spans="1:3" s="422" customFormat="1" ht="12" customHeight="1">
      <c r="A92" s="459" t="s">
        <v>6</v>
      </c>
      <c r="B92" s="91" t="s">
        <v>172</v>
      </c>
      <c r="C92" s="50">
        <f>SUM(C93:C97)</f>
        <v>346093</v>
      </c>
    </row>
    <row r="93" spans="1:3" ht="12" customHeight="1">
      <c r="A93" s="460" t="s">
        <v>8</v>
      </c>
      <c r="B93" s="92" t="s">
        <v>173</v>
      </c>
      <c r="C93" s="53">
        <f>134280-260</f>
        <v>134020</v>
      </c>
    </row>
    <row r="94" spans="1:3" ht="12" customHeight="1">
      <c r="A94" s="448" t="s">
        <v>10</v>
      </c>
      <c r="B94" s="93" t="s">
        <v>174</v>
      </c>
      <c r="C94" s="23">
        <f>36210-65</f>
        <v>36145</v>
      </c>
    </row>
    <row r="95" spans="1:3" ht="12" customHeight="1">
      <c r="A95" s="448" t="s">
        <v>12</v>
      </c>
      <c r="B95" s="93" t="s">
        <v>175</v>
      </c>
      <c r="C95" s="27">
        <f>144203-845</f>
        <v>143358</v>
      </c>
    </row>
    <row r="96" spans="1:3" ht="12" customHeight="1">
      <c r="A96" s="448" t="s">
        <v>14</v>
      </c>
      <c r="B96" s="94" t="s">
        <v>176</v>
      </c>
      <c r="C96" s="27">
        <v>3380</v>
      </c>
    </row>
    <row r="97" spans="1:3" ht="12" customHeight="1">
      <c r="A97" s="448" t="s">
        <v>177</v>
      </c>
      <c r="B97" s="95" t="s">
        <v>178</v>
      </c>
      <c r="C97" s="27">
        <f>35190-6000</f>
        <v>29190</v>
      </c>
    </row>
    <row r="98" spans="1:3" ht="12" customHeight="1">
      <c r="A98" s="448" t="s">
        <v>20</v>
      </c>
      <c r="B98" s="93" t="s">
        <v>179</v>
      </c>
      <c r="C98" s="27"/>
    </row>
    <row r="99" spans="1:3" ht="12" customHeight="1">
      <c r="A99" s="448" t="s">
        <v>180</v>
      </c>
      <c r="B99" s="96" t="s">
        <v>181</v>
      </c>
      <c r="C99" s="27"/>
    </row>
    <row r="100" spans="1:3" ht="12" customHeight="1">
      <c r="A100" s="448" t="s">
        <v>182</v>
      </c>
      <c r="B100" s="97" t="s">
        <v>183</v>
      </c>
      <c r="C100" s="27"/>
    </row>
    <row r="101" spans="1:3" ht="12" customHeight="1">
      <c r="A101" s="448" t="s">
        <v>184</v>
      </c>
      <c r="B101" s="97" t="s">
        <v>185</v>
      </c>
      <c r="C101" s="27"/>
    </row>
    <row r="102" spans="1:3" ht="12" customHeight="1">
      <c r="A102" s="448" t="s">
        <v>186</v>
      </c>
      <c r="B102" s="96" t="s">
        <v>187</v>
      </c>
      <c r="C102" s="27">
        <v>29190</v>
      </c>
    </row>
    <row r="103" spans="1:3" ht="12" customHeight="1">
      <c r="A103" s="448" t="s">
        <v>188</v>
      </c>
      <c r="B103" s="96" t="s">
        <v>189</v>
      </c>
      <c r="C103" s="27"/>
    </row>
    <row r="104" spans="1:3" ht="12" customHeight="1">
      <c r="A104" s="448" t="s">
        <v>190</v>
      </c>
      <c r="B104" s="97" t="s">
        <v>191</v>
      </c>
      <c r="C104" s="27"/>
    </row>
    <row r="105" spans="1:3" ht="12" customHeight="1">
      <c r="A105" s="461" t="s">
        <v>192</v>
      </c>
      <c r="B105" s="98" t="s">
        <v>193</v>
      </c>
      <c r="C105" s="27"/>
    </row>
    <row r="106" spans="1:3" ht="12" customHeight="1">
      <c r="A106" s="448" t="s">
        <v>194</v>
      </c>
      <c r="B106" s="98" t="s">
        <v>256</v>
      </c>
      <c r="C106" s="27"/>
    </row>
    <row r="107" spans="1:3" ht="12" customHeight="1">
      <c r="A107" s="462" t="s">
        <v>196</v>
      </c>
      <c r="B107" s="99" t="s">
        <v>197</v>
      </c>
      <c r="C107" s="63"/>
    </row>
    <row r="108" spans="1:3" ht="12" customHeight="1">
      <c r="A108" s="446" t="s">
        <v>22</v>
      </c>
      <c r="B108" s="100" t="s">
        <v>198</v>
      </c>
      <c r="C108" s="16">
        <f>+C109+C111+C113</f>
        <v>225081</v>
      </c>
    </row>
    <row r="109" spans="1:3" ht="12" customHeight="1">
      <c r="A109" s="447" t="s">
        <v>24</v>
      </c>
      <c r="B109" s="93" t="s">
        <v>199</v>
      </c>
      <c r="C109" s="20">
        <v>37170</v>
      </c>
    </row>
    <row r="110" spans="1:3" ht="12" customHeight="1">
      <c r="A110" s="447" t="s">
        <v>26</v>
      </c>
      <c r="B110" s="101" t="s">
        <v>200</v>
      </c>
      <c r="C110" s="20">
        <v>36155</v>
      </c>
    </row>
    <row r="111" spans="1:3" ht="12" customHeight="1">
      <c r="A111" s="447" t="s">
        <v>28</v>
      </c>
      <c r="B111" s="101" t="s">
        <v>201</v>
      </c>
      <c r="C111" s="23">
        <f>96125+90000</f>
        <v>186125</v>
      </c>
    </row>
    <row r="112" spans="1:3" ht="12" customHeight="1">
      <c r="A112" s="447" t="s">
        <v>30</v>
      </c>
      <c r="B112" s="101" t="s">
        <v>202</v>
      </c>
      <c r="C112" s="66">
        <v>25005</v>
      </c>
    </row>
    <row r="113" spans="1:3" ht="12" customHeight="1">
      <c r="A113" s="447" t="s">
        <v>32</v>
      </c>
      <c r="B113" s="102" t="s">
        <v>203</v>
      </c>
      <c r="C113" s="66">
        <v>1786</v>
      </c>
    </row>
    <row r="114" spans="1:3" ht="12" customHeight="1">
      <c r="A114" s="447" t="s">
        <v>34</v>
      </c>
      <c r="B114" s="103" t="s">
        <v>204</v>
      </c>
      <c r="C114" s="66"/>
    </row>
    <row r="115" spans="1:3" ht="12" customHeight="1">
      <c r="A115" s="447" t="s">
        <v>205</v>
      </c>
      <c r="B115" s="104" t="s">
        <v>206</v>
      </c>
      <c r="C115" s="66"/>
    </row>
    <row r="116" spans="1:3" ht="12" customHeight="1">
      <c r="A116" s="447" t="s">
        <v>207</v>
      </c>
      <c r="B116" s="97" t="s">
        <v>185</v>
      </c>
      <c r="C116" s="66"/>
    </row>
    <row r="117" spans="1:3" ht="12" customHeight="1">
      <c r="A117" s="447" t="s">
        <v>208</v>
      </c>
      <c r="B117" s="97" t="s">
        <v>209</v>
      </c>
      <c r="C117" s="66"/>
    </row>
    <row r="118" spans="1:3" ht="12" customHeight="1">
      <c r="A118" s="447" t="s">
        <v>210</v>
      </c>
      <c r="B118" s="97" t="s">
        <v>211</v>
      </c>
      <c r="C118" s="66"/>
    </row>
    <row r="119" spans="1:3" ht="12" customHeight="1">
      <c r="A119" s="447" t="s">
        <v>212</v>
      </c>
      <c r="B119" s="97" t="s">
        <v>191</v>
      </c>
      <c r="C119" s="66"/>
    </row>
    <row r="120" spans="1:3" ht="12" customHeight="1">
      <c r="A120" s="447" t="s">
        <v>213</v>
      </c>
      <c r="B120" s="97" t="s">
        <v>214</v>
      </c>
      <c r="C120" s="66"/>
    </row>
    <row r="121" spans="1:3" ht="12" customHeight="1">
      <c r="A121" s="461" t="s">
        <v>215</v>
      </c>
      <c r="B121" s="97" t="s">
        <v>216</v>
      </c>
      <c r="C121" s="70">
        <v>1786</v>
      </c>
    </row>
    <row r="122" spans="1:3" ht="12" customHeight="1">
      <c r="A122" s="446" t="s">
        <v>36</v>
      </c>
      <c r="B122" s="81" t="s">
        <v>217</v>
      </c>
      <c r="C122" s="16">
        <f>+C123+C124</f>
        <v>173053</v>
      </c>
    </row>
    <row r="123" spans="1:3" ht="12" customHeight="1">
      <c r="A123" s="447" t="s">
        <v>38</v>
      </c>
      <c r="B123" s="105" t="s">
        <v>218</v>
      </c>
      <c r="C123" s="20">
        <f>40000+12221-15000</f>
        <v>37221</v>
      </c>
    </row>
    <row r="124" spans="1:3" ht="12" customHeight="1">
      <c r="A124" s="449" t="s">
        <v>40</v>
      </c>
      <c r="B124" s="101" t="s">
        <v>444</v>
      </c>
      <c r="C124" s="27">
        <f>223053-12221+15000-90000</f>
        <v>135832</v>
      </c>
    </row>
    <row r="125" spans="1:3" ht="12" customHeight="1">
      <c r="A125" s="446" t="s">
        <v>220</v>
      </c>
      <c r="B125" s="81" t="s">
        <v>221</v>
      </c>
      <c r="C125" s="16">
        <f>+C92+C108+C122</f>
        <v>744227</v>
      </c>
    </row>
    <row r="126" spans="1:3" ht="12" customHeight="1">
      <c r="A126" s="446" t="s">
        <v>64</v>
      </c>
      <c r="B126" s="81" t="s">
        <v>222</v>
      </c>
      <c r="C126" s="16">
        <f>+C127+C128+C129</f>
        <v>0</v>
      </c>
    </row>
    <row r="127" spans="1:3" s="422" customFormat="1" ht="12" customHeight="1">
      <c r="A127" s="447" t="s">
        <v>66</v>
      </c>
      <c r="B127" s="105" t="s">
        <v>223</v>
      </c>
      <c r="C127" s="66"/>
    </row>
    <row r="128" spans="1:3" ht="12" customHeight="1">
      <c r="A128" s="447" t="s">
        <v>68</v>
      </c>
      <c r="B128" s="105" t="s">
        <v>224</v>
      </c>
      <c r="C128" s="66"/>
    </row>
    <row r="129" spans="1:3" ht="12" customHeight="1">
      <c r="A129" s="461" t="s">
        <v>70</v>
      </c>
      <c r="B129" s="106" t="s">
        <v>225</v>
      </c>
      <c r="C129" s="66"/>
    </row>
    <row r="130" spans="1:3" ht="12" customHeight="1">
      <c r="A130" s="446" t="s">
        <v>86</v>
      </c>
      <c r="B130" s="81" t="s">
        <v>226</v>
      </c>
      <c r="C130" s="16">
        <f>+C131+C132+C133+C134</f>
        <v>0</v>
      </c>
    </row>
    <row r="131" spans="1:3" ht="12" customHeight="1">
      <c r="A131" s="447" t="s">
        <v>88</v>
      </c>
      <c r="B131" s="105" t="s">
        <v>227</v>
      </c>
      <c r="C131" s="66"/>
    </row>
    <row r="132" spans="1:3" ht="12" customHeight="1">
      <c r="A132" s="447" t="s">
        <v>90</v>
      </c>
      <c r="B132" s="105" t="s">
        <v>228</v>
      </c>
      <c r="C132" s="66"/>
    </row>
    <row r="133" spans="1:3" ht="12" customHeight="1">
      <c r="A133" s="447" t="s">
        <v>92</v>
      </c>
      <c r="B133" s="105" t="s">
        <v>229</v>
      </c>
      <c r="C133" s="66"/>
    </row>
    <row r="134" spans="1:3" s="422" customFormat="1" ht="12" customHeight="1">
      <c r="A134" s="461" t="s">
        <v>94</v>
      </c>
      <c r="B134" s="106" t="s">
        <v>230</v>
      </c>
      <c r="C134" s="66"/>
    </row>
    <row r="135" spans="1:11" ht="12" customHeight="1">
      <c r="A135" s="446" t="s">
        <v>231</v>
      </c>
      <c r="B135" s="81" t="s">
        <v>232</v>
      </c>
      <c r="C135" s="16">
        <f>+C136+C137+C138+C139</f>
        <v>0</v>
      </c>
      <c r="K135" s="426"/>
    </row>
    <row r="136" spans="1:3" ht="12.75">
      <c r="A136" s="447" t="s">
        <v>100</v>
      </c>
      <c r="B136" s="105" t="s">
        <v>233</v>
      </c>
      <c r="C136" s="66"/>
    </row>
    <row r="137" spans="1:3" ht="12" customHeight="1">
      <c r="A137" s="447" t="s">
        <v>102</v>
      </c>
      <c r="B137" s="105" t="s">
        <v>234</v>
      </c>
      <c r="C137" s="66"/>
    </row>
    <row r="138" spans="1:3" s="422" customFormat="1" ht="12" customHeight="1">
      <c r="A138" s="447" t="s">
        <v>104</v>
      </c>
      <c r="B138" s="105" t="s">
        <v>235</v>
      </c>
      <c r="C138" s="66"/>
    </row>
    <row r="139" spans="1:3" s="422" customFormat="1" ht="12" customHeight="1">
      <c r="A139" s="461" t="s">
        <v>106</v>
      </c>
      <c r="B139" s="106" t="s">
        <v>236</v>
      </c>
      <c r="C139" s="66"/>
    </row>
    <row r="140" spans="1:3" s="422" customFormat="1" ht="12" customHeight="1">
      <c r="A140" s="446" t="s">
        <v>108</v>
      </c>
      <c r="B140" s="81" t="s">
        <v>445</v>
      </c>
      <c r="C140" s="73">
        <f>+C141+C142+C143+C144</f>
        <v>316828</v>
      </c>
    </row>
    <row r="141" spans="1:3" s="422" customFormat="1" ht="12" customHeight="1">
      <c r="A141" s="447" t="s">
        <v>110</v>
      </c>
      <c r="B141" s="105" t="s">
        <v>257</v>
      </c>
      <c r="C141" s="66">
        <v>316828</v>
      </c>
    </row>
    <row r="142" spans="1:3" s="422" customFormat="1" ht="12" customHeight="1">
      <c r="A142" s="447" t="s">
        <v>112</v>
      </c>
      <c r="B142" s="105"/>
      <c r="C142" s="66"/>
    </row>
    <row r="143" spans="1:3" s="422" customFormat="1" ht="12" customHeight="1">
      <c r="A143" s="447" t="s">
        <v>114</v>
      </c>
      <c r="B143" s="105"/>
      <c r="C143" s="66"/>
    </row>
    <row r="144" spans="1:3" ht="12.75" customHeight="1">
      <c r="A144" s="447" t="s">
        <v>116</v>
      </c>
      <c r="B144" s="105"/>
      <c r="C144" s="66"/>
    </row>
    <row r="145" spans="1:3" ht="12" customHeight="1">
      <c r="A145" s="446" t="s">
        <v>118</v>
      </c>
      <c r="B145" s="81" t="s">
        <v>242</v>
      </c>
      <c r="C145" s="73">
        <f>+C126+C130+C135+C140</f>
        <v>316828</v>
      </c>
    </row>
    <row r="146" spans="1:3" ht="15" customHeight="1">
      <c r="A146" s="463" t="s">
        <v>243</v>
      </c>
      <c r="B146" s="107" t="s">
        <v>244</v>
      </c>
      <c r="C146" s="73">
        <f>+C125+C145</f>
        <v>1061055</v>
      </c>
    </row>
    <row r="148" spans="1:3" ht="15" customHeight="1">
      <c r="A148" s="464" t="s">
        <v>446</v>
      </c>
      <c r="B148" s="465"/>
      <c r="C148" s="430">
        <v>5</v>
      </c>
    </row>
    <row r="149" spans="1:3" ht="14.25" customHeight="1">
      <c r="A149" s="464" t="s">
        <v>447</v>
      </c>
      <c r="B149" s="465"/>
      <c r="C149" s="430">
        <v>190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/>
  <rowBreaks count="1" manualBreakCount="1">
    <brk id="8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K148"/>
  <sheetViews>
    <sheetView view="pageBreakPreview" zoomScale="90" zoomScaleSheetLayoutView="90" workbookViewId="0" topLeftCell="A94">
      <selection activeCell="H104" sqref="H104"/>
    </sheetView>
  </sheetViews>
  <sheetFormatPr defaultColWidth="9.00390625" defaultRowHeight="12.75"/>
  <cols>
    <col min="1" max="1" width="19.50390625" style="373" customWidth="1"/>
    <col min="2" max="2" width="72.00390625" style="374" customWidth="1"/>
    <col min="3" max="3" width="25.00390625" style="375" customWidth="1"/>
    <col min="4" max="16384" width="9.375" style="376" customWidth="1"/>
  </cols>
  <sheetData>
    <row r="1" spans="1:3" s="380" customFormat="1" ht="16.5" customHeight="1">
      <c r="A1" s="377"/>
      <c r="B1" s="378"/>
      <c r="C1" s="379" t="s">
        <v>453</v>
      </c>
    </row>
    <row r="2" spans="1:3" s="384" customFormat="1" ht="21" customHeight="1">
      <c r="A2" s="381" t="s">
        <v>269</v>
      </c>
      <c r="B2" s="466" t="s">
        <v>434</v>
      </c>
      <c r="C2" s="383" t="s">
        <v>435</v>
      </c>
    </row>
    <row r="3" spans="1:3" s="384" customFormat="1" ht="12.75">
      <c r="A3" s="385" t="s">
        <v>436</v>
      </c>
      <c r="B3" s="467" t="s">
        <v>454</v>
      </c>
      <c r="C3" s="387">
        <v>3</v>
      </c>
    </row>
    <row r="4" spans="1:3" s="390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393" t="s">
        <v>440</v>
      </c>
    </row>
    <row r="6" spans="1:3" s="397" customFormat="1" ht="12.75" customHeight="1">
      <c r="A6" s="394">
        <v>1</v>
      </c>
      <c r="B6" s="395">
        <v>2</v>
      </c>
      <c r="C6" s="396">
        <v>3</v>
      </c>
    </row>
    <row r="7" spans="1:3" s="397" customFormat="1" ht="15.75" customHeight="1">
      <c r="A7" s="398"/>
      <c r="B7" s="399" t="s">
        <v>267</v>
      </c>
      <c r="C7" s="400"/>
    </row>
    <row r="8" spans="1:3" s="397" customFormat="1" ht="12" customHeight="1">
      <c r="A8" s="47" t="s">
        <v>6</v>
      </c>
      <c r="B8" s="109" t="s">
        <v>7</v>
      </c>
      <c r="C8" s="16">
        <f>+C9+C10+C11+C12+C13+C14</f>
        <v>0</v>
      </c>
    </row>
    <row r="9" spans="1:3" s="402" customFormat="1" ht="12" customHeight="1">
      <c r="A9" s="401" t="s">
        <v>8</v>
      </c>
      <c r="B9" s="110" t="s">
        <v>9</v>
      </c>
      <c r="C9" s="20"/>
    </row>
    <row r="10" spans="1:3" s="404" customFormat="1" ht="12" customHeight="1">
      <c r="A10" s="403" t="s">
        <v>10</v>
      </c>
      <c r="B10" s="111" t="s">
        <v>11</v>
      </c>
      <c r="C10" s="23"/>
    </row>
    <row r="11" spans="1:3" s="404" customFormat="1" ht="12" customHeight="1">
      <c r="A11" s="403" t="s">
        <v>12</v>
      </c>
      <c r="B11" s="111" t="s">
        <v>250</v>
      </c>
      <c r="C11" s="23"/>
    </row>
    <row r="12" spans="1:3" s="404" customFormat="1" ht="12" customHeight="1">
      <c r="A12" s="403" t="s">
        <v>14</v>
      </c>
      <c r="B12" s="111" t="s">
        <v>259</v>
      </c>
      <c r="C12" s="23"/>
    </row>
    <row r="13" spans="1:3" s="404" customFormat="1" ht="12" customHeight="1">
      <c r="A13" s="403" t="s">
        <v>18</v>
      </c>
      <c r="B13" s="111" t="s">
        <v>19</v>
      </c>
      <c r="C13" s="406"/>
    </row>
    <row r="14" spans="1:3" s="402" customFormat="1" ht="12" customHeight="1">
      <c r="A14" s="407" t="s">
        <v>20</v>
      </c>
      <c r="B14" s="112" t="s">
        <v>21</v>
      </c>
      <c r="C14" s="468"/>
    </row>
    <row r="15" spans="1:3" s="402" customFormat="1" ht="12" customHeight="1">
      <c r="A15" s="47" t="s">
        <v>22</v>
      </c>
      <c r="B15" s="113" t="s">
        <v>23</v>
      </c>
      <c r="C15" s="16">
        <f>+C16+C17+C18+C19+C20</f>
        <v>0</v>
      </c>
    </row>
    <row r="16" spans="1:3" s="402" customFormat="1" ht="12" customHeight="1">
      <c r="A16" s="401" t="s">
        <v>24</v>
      </c>
      <c r="B16" s="110" t="s">
        <v>25</v>
      </c>
      <c r="C16" s="20"/>
    </row>
    <row r="17" spans="1:3" s="402" customFormat="1" ht="12" customHeight="1">
      <c r="A17" s="403" t="s">
        <v>26</v>
      </c>
      <c r="B17" s="111" t="s">
        <v>27</v>
      </c>
      <c r="C17" s="23"/>
    </row>
    <row r="18" spans="1:3" s="402" customFormat="1" ht="12" customHeight="1">
      <c r="A18" s="403" t="s">
        <v>28</v>
      </c>
      <c r="B18" s="111" t="s">
        <v>29</v>
      </c>
      <c r="C18" s="23"/>
    </row>
    <row r="19" spans="1:3" s="402" customFormat="1" ht="12" customHeight="1">
      <c r="A19" s="403" t="s">
        <v>30</v>
      </c>
      <c r="B19" s="111" t="s">
        <v>31</v>
      </c>
      <c r="C19" s="23"/>
    </row>
    <row r="20" spans="1:3" s="402" customFormat="1" ht="12" customHeight="1">
      <c r="A20" s="403" t="s">
        <v>32</v>
      </c>
      <c r="B20" s="111" t="s">
        <v>33</v>
      </c>
      <c r="C20" s="23"/>
    </row>
    <row r="21" spans="1:3" s="404" customFormat="1" ht="12" customHeight="1">
      <c r="A21" s="407" t="s">
        <v>34</v>
      </c>
      <c r="B21" s="112" t="s">
        <v>35</v>
      </c>
      <c r="C21" s="27"/>
    </row>
    <row r="22" spans="1:3" s="404" customFormat="1" ht="12" customHeight="1">
      <c r="A22" s="47" t="s">
        <v>36</v>
      </c>
      <c r="B22" s="109" t="s">
        <v>37</v>
      </c>
      <c r="C22" s="16">
        <f>+C23+C24+C25+C26+C27</f>
        <v>0</v>
      </c>
    </row>
    <row r="23" spans="1:3" s="404" customFormat="1" ht="12" customHeight="1">
      <c r="A23" s="401" t="s">
        <v>38</v>
      </c>
      <c r="B23" s="110" t="s">
        <v>39</v>
      </c>
      <c r="C23" s="20"/>
    </row>
    <row r="24" spans="1:3" s="402" customFormat="1" ht="12" customHeight="1">
      <c r="A24" s="403" t="s">
        <v>40</v>
      </c>
      <c r="B24" s="111" t="s">
        <v>41</v>
      </c>
      <c r="C24" s="23"/>
    </row>
    <row r="25" spans="1:3" s="404" customFormat="1" ht="12" customHeight="1">
      <c r="A25" s="403" t="s">
        <v>42</v>
      </c>
      <c r="B25" s="111" t="s">
        <v>43</v>
      </c>
      <c r="C25" s="23"/>
    </row>
    <row r="26" spans="1:3" s="404" customFormat="1" ht="12" customHeight="1">
      <c r="A26" s="403" t="s">
        <v>44</v>
      </c>
      <c r="B26" s="111" t="s">
        <v>45</v>
      </c>
      <c r="C26" s="23"/>
    </row>
    <row r="27" spans="1:3" s="404" customFormat="1" ht="12" customHeight="1">
      <c r="A27" s="403" t="s">
        <v>46</v>
      </c>
      <c r="B27" s="111" t="s">
        <v>47</v>
      </c>
      <c r="C27" s="23"/>
    </row>
    <row r="28" spans="1:3" s="404" customFormat="1" ht="12" customHeight="1">
      <c r="A28" s="407" t="s">
        <v>48</v>
      </c>
      <c r="B28" s="112" t="s">
        <v>49</v>
      </c>
      <c r="C28" s="27"/>
    </row>
    <row r="29" spans="1:3" s="404" customFormat="1" ht="12" customHeight="1">
      <c r="A29" s="47" t="s">
        <v>50</v>
      </c>
      <c r="B29" s="109" t="s">
        <v>51</v>
      </c>
      <c r="C29" s="16">
        <f>+C30+C33+C34+C35</f>
        <v>0</v>
      </c>
    </row>
    <row r="30" spans="1:3" s="404" customFormat="1" ht="12" customHeight="1">
      <c r="A30" s="401" t="s">
        <v>52</v>
      </c>
      <c r="B30" s="110" t="s">
        <v>53</v>
      </c>
      <c r="C30" s="28">
        <f>+C31+C32</f>
        <v>0</v>
      </c>
    </row>
    <row r="31" spans="1:3" s="404" customFormat="1" ht="12" customHeight="1">
      <c r="A31" s="403" t="s">
        <v>54</v>
      </c>
      <c r="B31" s="111" t="s">
        <v>55</v>
      </c>
      <c r="C31" s="23"/>
    </row>
    <row r="32" spans="1:3" s="404" customFormat="1" ht="12" customHeight="1">
      <c r="A32" s="403" t="s">
        <v>56</v>
      </c>
      <c r="B32" s="111" t="s">
        <v>57</v>
      </c>
      <c r="C32" s="23"/>
    </row>
    <row r="33" spans="1:3" s="404" customFormat="1" ht="12" customHeight="1">
      <c r="A33" s="403" t="s">
        <v>58</v>
      </c>
      <c r="B33" s="111" t="s">
        <v>252</v>
      </c>
      <c r="C33" s="23"/>
    </row>
    <row r="34" spans="1:3" s="404" customFormat="1" ht="12" customHeight="1">
      <c r="A34" s="403" t="s">
        <v>60</v>
      </c>
      <c r="B34" s="111" t="s">
        <v>61</v>
      </c>
      <c r="C34" s="23"/>
    </row>
    <row r="35" spans="1:3" s="404" customFormat="1" ht="12" customHeight="1">
      <c r="A35" s="407" t="s">
        <v>62</v>
      </c>
      <c r="B35" s="112" t="s">
        <v>63</v>
      </c>
      <c r="C35" s="27"/>
    </row>
    <row r="36" spans="1:3" s="404" customFormat="1" ht="12" customHeight="1">
      <c r="A36" s="47" t="s">
        <v>64</v>
      </c>
      <c r="B36" s="109" t="s">
        <v>65</v>
      </c>
      <c r="C36" s="16">
        <f>SUM(C37:C46)</f>
        <v>0</v>
      </c>
    </row>
    <row r="37" spans="1:3" s="404" customFormat="1" ht="12" customHeight="1">
      <c r="A37" s="401" t="s">
        <v>66</v>
      </c>
      <c r="B37" s="110" t="s">
        <v>67</v>
      </c>
      <c r="C37" s="20"/>
    </row>
    <row r="38" spans="1:3" s="404" customFormat="1" ht="12" customHeight="1">
      <c r="A38" s="403" t="s">
        <v>68</v>
      </c>
      <c r="B38" s="111" t="s">
        <v>69</v>
      </c>
      <c r="C38" s="23"/>
    </row>
    <row r="39" spans="1:3" s="404" customFormat="1" ht="12" customHeight="1">
      <c r="A39" s="403" t="s">
        <v>70</v>
      </c>
      <c r="B39" s="111" t="s">
        <v>71</v>
      </c>
      <c r="C39" s="23"/>
    </row>
    <row r="40" spans="1:3" s="404" customFormat="1" ht="12" customHeight="1">
      <c r="A40" s="403" t="s">
        <v>72</v>
      </c>
      <c r="B40" s="111" t="s">
        <v>73</v>
      </c>
      <c r="C40" s="23"/>
    </row>
    <row r="41" spans="1:3" s="404" customFormat="1" ht="12" customHeight="1">
      <c r="A41" s="403" t="s">
        <v>74</v>
      </c>
      <c r="B41" s="111" t="s">
        <v>75</v>
      </c>
      <c r="C41" s="23"/>
    </row>
    <row r="42" spans="1:3" s="404" customFormat="1" ht="12" customHeight="1">
      <c r="A42" s="403" t="s">
        <v>76</v>
      </c>
      <c r="B42" s="111" t="s">
        <v>77</v>
      </c>
      <c r="C42" s="23"/>
    </row>
    <row r="43" spans="1:3" s="404" customFormat="1" ht="12" customHeight="1">
      <c r="A43" s="403" t="s">
        <v>78</v>
      </c>
      <c r="B43" s="111" t="s">
        <v>79</v>
      </c>
      <c r="C43" s="23"/>
    </row>
    <row r="44" spans="1:3" s="404" customFormat="1" ht="12" customHeight="1">
      <c r="A44" s="403" t="s">
        <v>80</v>
      </c>
      <c r="B44" s="111" t="s">
        <v>81</v>
      </c>
      <c r="C44" s="23"/>
    </row>
    <row r="45" spans="1:3" s="404" customFormat="1" ht="12" customHeight="1">
      <c r="A45" s="403" t="s">
        <v>82</v>
      </c>
      <c r="B45" s="111" t="s">
        <v>83</v>
      </c>
      <c r="C45" s="23"/>
    </row>
    <row r="46" spans="1:3" s="404" customFormat="1" ht="12" customHeight="1">
      <c r="A46" s="407" t="s">
        <v>84</v>
      </c>
      <c r="B46" s="112" t="s">
        <v>85</v>
      </c>
      <c r="C46" s="27"/>
    </row>
    <row r="47" spans="1:3" s="404" customFormat="1" ht="12" customHeight="1">
      <c r="A47" s="47" t="s">
        <v>86</v>
      </c>
      <c r="B47" s="109" t="s">
        <v>87</v>
      </c>
      <c r="C47" s="16">
        <f>SUM(C48:C52)</f>
        <v>0</v>
      </c>
    </row>
    <row r="48" spans="1:3" s="404" customFormat="1" ht="12" customHeight="1">
      <c r="A48" s="401" t="s">
        <v>88</v>
      </c>
      <c r="B48" s="110" t="s">
        <v>89</v>
      </c>
      <c r="C48" s="20"/>
    </row>
    <row r="49" spans="1:3" s="404" customFormat="1" ht="12" customHeight="1">
      <c r="A49" s="403" t="s">
        <v>90</v>
      </c>
      <c r="B49" s="111" t="s">
        <v>91</v>
      </c>
      <c r="C49" s="23"/>
    </row>
    <row r="50" spans="1:3" s="404" customFormat="1" ht="12" customHeight="1">
      <c r="A50" s="403" t="s">
        <v>92</v>
      </c>
      <c r="B50" s="111" t="s">
        <v>93</v>
      </c>
      <c r="C50" s="23"/>
    </row>
    <row r="51" spans="1:3" s="404" customFormat="1" ht="12" customHeight="1">
      <c r="A51" s="403" t="s">
        <v>94</v>
      </c>
      <c r="B51" s="111" t="s">
        <v>95</v>
      </c>
      <c r="C51" s="23"/>
    </row>
    <row r="52" spans="1:3" s="404" customFormat="1" ht="12" customHeight="1">
      <c r="A52" s="407" t="s">
        <v>96</v>
      </c>
      <c r="B52" s="112" t="s">
        <v>97</v>
      </c>
      <c r="C52" s="27"/>
    </row>
    <row r="53" spans="1:3" s="404" customFormat="1" ht="12" customHeight="1">
      <c r="A53" s="47" t="s">
        <v>98</v>
      </c>
      <c r="B53" s="109" t="s">
        <v>99</v>
      </c>
      <c r="C53" s="16">
        <f>SUM(C54:C56)</f>
        <v>0</v>
      </c>
    </row>
    <row r="54" spans="1:3" s="404" customFormat="1" ht="12" customHeight="1">
      <c r="A54" s="401" t="s">
        <v>100</v>
      </c>
      <c r="B54" s="110" t="s">
        <v>101</v>
      </c>
      <c r="C54" s="20"/>
    </row>
    <row r="55" spans="1:3" s="404" customFormat="1" ht="12" customHeight="1">
      <c r="A55" s="403" t="s">
        <v>102</v>
      </c>
      <c r="B55" s="111" t="s">
        <v>103</v>
      </c>
      <c r="C55" s="23"/>
    </row>
    <row r="56" spans="1:3" s="404" customFormat="1" ht="12" customHeight="1">
      <c r="A56" s="403" t="s">
        <v>104</v>
      </c>
      <c r="B56" s="111" t="s">
        <v>105</v>
      </c>
      <c r="C56" s="23"/>
    </row>
    <row r="57" spans="1:3" s="404" customFormat="1" ht="12" customHeight="1">
      <c r="A57" s="407" t="s">
        <v>106</v>
      </c>
      <c r="B57" s="112" t="s">
        <v>107</v>
      </c>
      <c r="C57" s="27"/>
    </row>
    <row r="58" spans="1:3" s="404" customFormat="1" ht="12" customHeight="1">
      <c r="A58" s="47" t="s">
        <v>108</v>
      </c>
      <c r="B58" s="113" t="s">
        <v>109</v>
      </c>
      <c r="C58" s="16">
        <f>SUM(C59:C61)</f>
        <v>0</v>
      </c>
    </row>
    <row r="59" spans="1:3" s="404" customFormat="1" ht="12" customHeight="1">
      <c r="A59" s="401" t="s">
        <v>110</v>
      </c>
      <c r="B59" s="110" t="s">
        <v>111</v>
      </c>
      <c r="C59" s="23"/>
    </row>
    <row r="60" spans="1:3" s="404" customFormat="1" ht="12" customHeight="1">
      <c r="A60" s="403" t="s">
        <v>112</v>
      </c>
      <c r="B60" s="111" t="s">
        <v>113</v>
      </c>
      <c r="C60" s="23"/>
    </row>
    <row r="61" spans="1:3" s="404" customFormat="1" ht="12" customHeight="1">
      <c r="A61" s="403" t="s">
        <v>114</v>
      </c>
      <c r="B61" s="111" t="s">
        <v>115</v>
      </c>
      <c r="C61" s="23"/>
    </row>
    <row r="62" spans="1:3" s="404" customFormat="1" ht="12" customHeight="1">
      <c r="A62" s="407" t="s">
        <v>116</v>
      </c>
      <c r="B62" s="112" t="s">
        <v>117</v>
      </c>
      <c r="C62" s="23"/>
    </row>
    <row r="63" spans="1:3" s="404" customFormat="1" ht="12" customHeight="1">
      <c r="A63" s="47" t="s">
        <v>118</v>
      </c>
      <c r="B63" s="109" t="s">
        <v>119</v>
      </c>
      <c r="C63" s="16">
        <f>+C8+C15+C22+C29+C36+C47+C53+C58</f>
        <v>0</v>
      </c>
    </row>
    <row r="64" spans="1:3" s="404" customFormat="1" ht="12" customHeight="1">
      <c r="A64" s="410" t="s">
        <v>441</v>
      </c>
      <c r="B64" s="113" t="s">
        <v>121</v>
      </c>
      <c r="C64" s="16">
        <f>SUM(C65:C67)</f>
        <v>0</v>
      </c>
    </row>
    <row r="65" spans="1:3" s="404" customFormat="1" ht="12" customHeight="1">
      <c r="A65" s="401" t="s">
        <v>122</v>
      </c>
      <c r="B65" s="110" t="s">
        <v>123</v>
      </c>
      <c r="C65" s="23"/>
    </row>
    <row r="66" spans="1:3" s="404" customFormat="1" ht="12" customHeight="1">
      <c r="A66" s="403" t="s">
        <v>124</v>
      </c>
      <c r="B66" s="111" t="s">
        <v>125</v>
      </c>
      <c r="C66" s="23"/>
    </row>
    <row r="67" spans="1:3" s="404" customFormat="1" ht="12" customHeight="1">
      <c r="A67" s="407" t="s">
        <v>126</v>
      </c>
      <c r="B67" s="114" t="s">
        <v>127</v>
      </c>
      <c r="C67" s="23"/>
    </row>
    <row r="68" spans="1:3" s="404" customFormat="1" ht="12" customHeight="1">
      <c r="A68" s="410" t="s">
        <v>128</v>
      </c>
      <c r="B68" s="113" t="s">
        <v>129</v>
      </c>
      <c r="C68" s="16">
        <f>SUM(C69:C72)</f>
        <v>0</v>
      </c>
    </row>
    <row r="69" spans="1:3" s="404" customFormat="1" ht="12" customHeight="1">
      <c r="A69" s="401" t="s">
        <v>130</v>
      </c>
      <c r="B69" s="110" t="s">
        <v>131</v>
      </c>
      <c r="C69" s="23"/>
    </row>
    <row r="70" spans="1:3" s="404" customFormat="1" ht="12" customHeight="1">
      <c r="A70" s="403" t="s">
        <v>132</v>
      </c>
      <c r="B70" s="111" t="s">
        <v>133</v>
      </c>
      <c r="C70" s="23"/>
    </row>
    <row r="71" spans="1:3" s="404" customFormat="1" ht="12" customHeight="1">
      <c r="A71" s="403" t="s">
        <v>134</v>
      </c>
      <c r="B71" s="111" t="s">
        <v>135</v>
      </c>
      <c r="C71" s="23"/>
    </row>
    <row r="72" spans="1:3" s="404" customFormat="1" ht="12" customHeight="1">
      <c r="A72" s="407" t="s">
        <v>136</v>
      </c>
      <c r="B72" s="112" t="s">
        <v>137</v>
      </c>
      <c r="C72" s="23"/>
    </row>
    <row r="73" spans="1:3" s="404" customFormat="1" ht="12" customHeight="1">
      <c r="A73" s="410" t="s">
        <v>138</v>
      </c>
      <c r="B73" s="113" t="s">
        <v>139</v>
      </c>
      <c r="C73" s="16">
        <f>SUM(C74:C75)</f>
        <v>7170</v>
      </c>
    </row>
    <row r="74" spans="1:3" s="404" customFormat="1" ht="12" customHeight="1">
      <c r="A74" s="401" t="s">
        <v>140</v>
      </c>
      <c r="B74" s="110" t="s">
        <v>254</v>
      </c>
      <c r="C74" s="23">
        <v>7170</v>
      </c>
    </row>
    <row r="75" spans="1:3" s="404" customFormat="1" ht="12" customHeight="1">
      <c r="A75" s="407" t="s">
        <v>143</v>
      </c>
      <c r="B75" s="112" t="s">
        <v>255</v>
      </c>
      <c r="C75" s="23"/>
    </row>
    <row r="76" spans="1:3" s="402" customFormat="1" ht="12" customHeight="1">
      <c r="A76" s="410" t="s">
        <v>145</v>
      </c>
      <c r="B76" s="113" t="s">
        <v>146</v>
      </c>
      <c r="C76" s="16">
        <f>SUM(C77:C79)</f>
        <v>0</v>
      </c>
    </row>
    <row r="77" spans="1:3" s="404" customFormat="1" ht="12" customHeight="1">
      <c r="A77" s="401" t="s">
        <v>147</v>
      </c>
      <c r="B77" s="110" t="s">
        <v>148</v>
      </c>
      <c r="C77" s="23"/>
    </row>
    <row r="78" spans="1:3" s="404" customFormat="1" ht="12" customHeight="1">
      <c r="A78" s="403" t="s">
        <v>149</v>
      </c>
      <c r="B78" s="111" t="s">
        <v>150</v>
      </c>
      <c r="C78" s="23"/>
    </row>
    <row r="79" spans="1:3" s="404" customFormat="1" ht="12" customHeight="1">
      <c r="A79" s="407" t="s">
        <v>151</v>
      </c>
      <c r="B79" s="112" t="s">
        <v>152</v>
      </c>
      <c r="C79" s="23"/>
    </row>
    <row r="80" spans="1:3" s="404" customFormat="1" ht="12" customHeight="1">
      <c r="A80" s="410" t="s">
        <v>153</v>
      </c>
      <c r="B80" s="113" t="s">
        <v>154</v>
      </c>
      <c r="C80" s="16">
        <f>SUM(C81:C84)</f>
        <v>0</v>
      </c>
    </row>
    <row r="81" spans="1:3" s="404" customFormat="1" ht="12" customHeight="1">
      <c r="A81" s="411" t="s">
        <v>155</v>
      </c>
      <c r="B81" s="110" t="s">
        <v>156</v>
      </c>
      <c r="C81" s="23"/>
    </row>
    <row r="82" spans="1:3" s="404" customFormat="1" ht="12" customHeight="1">
      <c r="A82" s="412" t="s">
        <v>157</v>
      </c>
      <c r="B82" s="111" t="s">
        <v>158</v>
      </c>
      <c r="C82" s="23"/>
    </row>
    <row r="83" spans="1:3" s="404" customFormat="1" ht="12" customHeight="1">
      <c r="A83" s="412" t="s">
        <v>159</v>
      </c>
      <c r="B83" s="111" t="s">
        <v>160</v>
      </c>
      <c r="C83" s="23"/>
    </row>
    <row r="84" spans="1:3" s="402" customFormat="1" ht="12" customHeight="1">
      <c r="A84" s="413" t="s">
        <v>161</v>
      </c>
      <c r="B84" s="112" t="s">
        <v>162</v>
      </c>
      <c r="C84" s="23"/>
    </row>
    <row r="85" spans="1:3" s="402" customFormat="1" ht="12" customHeight="1">
      <c r="A85" s="410" t="s">
        <v>163</v>
      </c>
      <c r="B85" s="113" t="s">
        <v>164</v>
      </c>
      <c r="C85" s="37"/>
    </row>
    <row r="86" spans="1:3" s="402" customFormat="1" ht="12" customHeight="1">
      <c r="A86" s="410" t="s">
        <v>165</v>
      </c>
      <c r="B86" s="115" t="s">
        <v>166</v>
      </c>
      <c r="C86" s="16">
        <f>+C64+C68+C73+C76+C80+C85</f>
        <v>7170</v>
      </c>
    </row>
    <row r="87" spans="1:3" s="402" customFormat="1" ht="12" customHeight="1">
      <c r="A87" s="414" t="s">
        <v>167</v>
      </c>
      <c r="B87" s="116" t="s">
        <v>443</v>
      </c>
      <c r="C87" s="16">
        <f>+C63+C86</f>
        <v>7170</v>
      </c>
    </row>
    <row r="88" spans="1:3" s="404" customFormat="1" ht="15" customHeight="1">
      <c r="A88" s="415"/>
      <c r="B88" s="416"/>
      <c r="C88" s="417"/>
    </row>
    <row r="89" spans="1:2" ht="12.75">
      <c r="A89" s="418"/>
      <c r="B89" s="419"/>
    </row>
    <row r="90" spans="1:3" s="397" customFormat="1" ht="16.5" customHeight="1">
      <c r="A90" s="420"/>
      <c r="B90" s="421" t="s">
        <v>268</v>
      </c>
      <c r="C90" s="196"/>
    </row>
    <row r="91" spans="1:3" s="422" customFormat="1" ht="12" customHeight="1">
      <c r="A91" s="10" t="s">
        <v>6</v>
      </c>
      <c r="B91" s="119" t="s">
        <v>172</v>
      </c>
      <c r="C91" s="50">
        <f>SUM(C92:C96)</f>
        <v>7170</v>
      </c>
    </row>
    <row r="92" spans="1:3" ht="12" customHeight="1">
      <c r="A92" s="423" t="s">
        <v>8</v>
      </c>
      <c r="B92" s="120" t="s">
        <v>173</v>
      </c>
      <c r="C92" s="53">
        <v>260</v>
      </c>
    </row>
    <row r="93" spans="1:3" ht="12" customHeight="1">
      <c r="A93" s="403" t="s">
        <v>10</v>
      </c>
      <c r="B93" s="121" t="s">
        <v>174</v>
      </c>
      <c r="C93" s="23">
        <v>65</v>
      </c>
    </row>
    <row r="94" spans="1:3" ht="12" customHeight="1">
      <c r="A94" s="403" t="s">
        <v>12</v>
      </c>
      <c r="B94" s="121" t="s">
        <v>175</v>
      </c>
      <c r="C94" s="27">
        <v>845</v>
      </c>
    </row>
    <row r="95" spans="1:3" ht="12" customHeight="1">
      <c r="A95" s="403" t="s">
        <v>14</v>
      </c>
      <c r="B95" s="122" t="s">
        <v>176</v>
      </c>
      <c r="C95" s="27"/>
    </row>
    <row r="96" spans="1:3" ht="12" customHeight="1">
      <c r="A96" s="403" t="s">
        <v>177</v>
      </c>
      <c r="B96" s="123" t="s">
        <v>178</v>
      </c>
      <c r="C96" s="27">
        <v>6000</v>
      </c>
    </row>
    <row r="97" spans="1:3" ht="12" customHeight="1">
      <c r="A97" s="403" t="s">
        <v>20</v>
      </c>
      <c r="B97" s="121" t="s">
        <v>179</v>
      </c>
      <c r="C97" s="27"/>
    </row>
    <row r="98" spans="1:3" ht="12" customHeight="1">
      <c r="A98" s="403" t="s">
        <v>180</v>
      </c>
      <c r="B98" s="124" t="s">
        <v>181</v>
      </c>
      <c r="C98" s="27"/>
    </row>
    <row r="99" spans="1:3" ht="12" customHeight="1">
      <c r="A99" s="403" t="s">
        <v>182</v>
      </c>
      <c r="B99" s="125" t="s">
        <v>183</v>
      </c>
      <c r="C99" s="27"/>
    </row>
    <row r="100" spans="1:3" ht="12" customHeight="1">
      <c r="A100" s="403" t="s">
        <v>184</v>
      </c>
      <c r="B100" s="125" t="s">
        <v>185</v>
      </c>
      <c r="C100" s="27"/>
    </row>
    <row r="101" spans="1:3" ht="12" customHeight="1">
      <c r="A101" s="403" t="s">
        <v>186</v>
      </c>
      <c r="B101" s="124" t="s">
        <v>187</v>
      </c>
      <c r="C101" s="27"/>
    </row>
    <row r="102" spans="1:3" ht="12" customHeight="1">
      <c r="A102" s="403" t="s">
        <v>188</v>
      </c>
      <c r="B102" s="124" t="s">
        <v>189</v>
      </c>
      <c r="C102" s="27"/>
    </row>
    <row r="103" spans="1:3" ht="12" customHeight="1">
      <c r="A103" s="403" t="s">
        <v>190</v>
      </c>
      <c r="B103" s="125" t="s">
        <v>191</v>
      </c>
      <c r="C103" s="27"/>
    </row>
    <row r="104" spans="1:3" ht="12" customHeight="1">
      <c r="A104" s="424" t="s">
        <v>192</v>
      </c>
      <c r="B104" s="126" t="s">
        <v>193</v>
      </c>
      <c r="C104" s="27"/>
    </row>
    <row r="105" spans="1:3" ht="12" customHeight="1">
      <c r="A105" s="403" t="s">
        <v>194</v>
      </c>
      <c r="B105" s="126" t="s">
        <v>260</v>
      </c>
      <c r="C105" s="27">
        <v>3000</v>
      </c>
    </row>
    <row r="106" spans="1:3" ht="12" customHeight="1">
      <c r="A106" s="425" t="s">
        <v>196</v>
      </c>
      <c r="B106" s="127" t="s">
        <v>197</v>
      </c>
      <c r="C106" s="63">
        <v>3000</v>
      </c>
    </row>
    <row r="107" spans="1:3" ht="12" customHeight="1">
      <c r="A107" s="47" t="s">
        <v>22</v>
      </c>
      <c r="B107" s="128" t="s">
        <v>198</v>
      </c>
      <c r="C107" s="16">
        <f>+C108+C110+C112</f>
        <v>0</v>
      </c>
    </row>
    <row r="108" spans="1:3" ht="12" customHeight="1">
      <c r="A108" s="401" t="s">
        <v>24</v>
      </c>
      <c r="B108" s="121" t="s">
        <v>199</v>
      </c>
      <c r="C108" s="20"/>
    </row>
    <row r="109" spans="1:3" ht="12" customHeight="1">
      <c r="A109" s="401" t="s">
        <v>26</v>
      </c>
      <c r="B109" s="129" t="s">
        <v>200</v>
      </c>
      <c r="C109" s="20"/>
    </row>
    <row r="110" spans="1:3" ht="12" customHeight="1">
      <c r="A110" s="401" t="s">
        <v>28</v>
      </c>
      <c r="B110" s="129" t="s">
        <v>201</v>
      </c>
      <c r="C110" s="23"/>
    </row>
    <row r="111" spans="1:3" ht="12" customHeight="1">
      <c r="A111" s="401" t="s">
        <v>30</v>
      </c>
      <c r="B111" s="129" t="s">
        <v>202</v>
      </c>
      <c r="C111" s="66"/>
    </row>
    <row r="112" spans="1:3" ht="12" customHeight="1">
      <c r="A112" s="401" t="s">
        <v>32</v>
      </c>
      <c r="B112" s="130" t="s">
        <v>203</v>
      </c>
      <c r="C112" s="66"/>
    </row>
    <row r="113" spans="1:3" ht="12" customHeight="1">
      <c r="A113" s="401" t="s">
        <v>34</v>
      </c>
      <c r="B113" s="131" t="s">
        <v>204</v>
      </c>
      <c r="C113" s="66"/>
    </row>
    <row r="114" spans="1:3" ht="12" customHeight="1">
      <c r="A114" s="401" t="s">
        <v>205</v>
      </c>
      <c r="B114" s="132" t="s">
        <v>206</v>
      </c>
      <c r="C114" s="66"/>
    </row>
    <row r="115" spans="1:3" ht="12" customHeight="1">
      <c r="A115" s="401" t="s">
        <v>207</v>
      </c>
      <c r="B115" s="125" t="s">
        <v>185</v>
      </c>
      <c r="C115" s="66"/>
    </row>
    <row r="116" spans="1:3" ht="12" customHeight="1">
      <c r="A116" s="401" t="s">
        <v>208</v>
      </c>
      <c r="B116" s="125" t="s">
        <v>209</v>
      </c>
      <c r="C116" s="66"/>
    </row>
    <row r="117" spans="1:3" ht="12" customHeight="1">
      <c r="A117" s="401" t="s">
        <v>210</v>
      </c>
      <c r="B117" s="125" t="s">
        <v>211</v>
      </c>
      <c r="C117" s="66"/>
    </row>
    <row r="118" spans="1:3" ht="12" customHeight="1">
      <c r="A118" s="401" t="s">
        <v>212</v>
      </c>
      <c r="B118" s="125" t="s">
        <v>191</v>
      </c>
      <c r="C118" s="66"/>
    </row>
    <row r="119" spans="1:3" ht="12" customHeight="1">
      <c r="A119" s="401" t="s">
        <v>213</v>
      </c>
      <c r="B119" s="125" t="s">
        <v>214</v>
      </c>
      <c r="C119" s="66"/>
    </row>
    <row r="120" spans="1:3" ht="12" customHeight="1">
      <c r="A120" s="424" t="s">
        <v>215</v>
      </c>
      <c r="B120" s="125" t="s">
        <v>216</v>
      </c>
      <c r="C120" s="70"/>
    </row>
    <row r="121" spans="1:3" ht="12" customHeight="1">
      <c r="A121" s="47" t="s">
        <v>36</v>
      </c>
      <c r="B121" s="109" t="s">
        <v>217</v>
      </c>
      <c r="C121" s="16">
        <f>+C122+C123</f>
        <v>0</v>
      </c>
    </row>
    <row r="122" spans="1:3" ht="12" customHeight="1">
      <c r="A122" s="401" t="s">
        <v>38</v>
      </c>
      <c r="B122" s="133" t="s">
        <v>218</v>
      </c>
      <c r="C122" s="20"/>
    </row>
    <row r="123" spans="1:3" ht="12" customHeight="1">
      <c r="A123" s="407" t="s">
        <v>40</v>
      </c>
      <c r="B123" s="129" t="s">
        <v>219</v>
      </c>
      <c r="C123" s="27"/>
    </row>
    <row r="124" spans="1:3" ht="12" customHeight="1">
      <c r="A124" s="47" t="s">
        <v>220</v>
      </c>
      <c r="B124" s="109" t="s">
        <v>221</v>
      </c>
      <c r="C124" s="16">
        <f>+C91+C107+C121</f>
        <v>7170</v>
      </c>
    </row>
    <row r="125" spans="1:3" ht="12" customHeight="1">
      <c r="A125" s="47" t="s">
        <v>64</v>
      </c>
      <c r="B125" s="109" t="s">
        <v>222</v>
      </c>
      <c r="C125" s="16">
        <f>+C126+C127+C128</f>
        <v>0</v>
      </c>
    </row>
    <row r="126" spans="1:3" s="422" customFormat="1" ht="12" customHeight="1">
      <c r="A126" s="401" t="s">
        <v>66</v>
      </c>
      <c r="B126" s="133" t="s">
        <v>223</v>
      </c>
      <c r="C126" s="66"/>
    </row>
    <row r="127" spans="1:3" ht="12" customHeight="1">
      <c r="A127" s="401" t="s">
        <v>68</v>
      </c>
      <c r="B127" s="133" t="s">
        <v>224</v>
      </c>
      <c r="C127" s="66"/>
    </row>
    <row r="128" spans="1:3" ht="12" customHeight="1">
      <c r="A128" s="424" t="s">
        <v>70</v>
      </c>
      <c r="B128" s="134" t="s">
        <v>225</v>
      </c>
      <c r="C128" s="66"/>
    </row>
    <row r="129" spans="1:3" ht="12" customHeight="1">
      <c r="A129" s="47" t="s">
        <v>86</v>
      </c>
      <c r="B129" s="109" t="s">
        <v>226</v>
      </c>
      <c r="C129" s="16">
        <f>+C130+C131+C132+C133</f>
        <v>0</v>
      </c>
    </row>
    <row r="130" spans="1:3" ht="12" customHeight="1">
      <c r="A130" s="401" t="s">
        <v>88</v>
      </c>
      <c r="B130" s="133" t="s">
        <v>227</v>
      </c>
      <c r="C130" s="66"/>
    </row>
    <row r="131" spans="1:3" ht="12" customHeight="1">
      <c r="A131" s="401" t="s">
        <v>90</v>
      </c>
      <c r="B131" s="133" t="s">
        <v>228</v>
      </c>
      <c r="C131" s="66"/>
    </row>
    <row r="132" spans="1:3" ht="12" customHeight="1">
      <c r="A132" s="401" t="s">
        <v>92</v>
      </c>
      <c r="B132" s="133" t="s">
        <v>229</v>
      </c>
      <c r="C132" s="66"/>
    </row>
    <row r="133" spans="1:3" s="422" customFormat="1" ht="12" customHeight="1">
      <c r="A133" s="424" t="s">
        <v>94</v>
      </c>
      <c r="B133" s="134" t="s">
        <v>230</v>
      </c>
      <c r="C133" s="66"/>
    </row>
    <row r="134" spans="1:11" ht="12" customHeight="1">
      <c r="A134" s="47" t="s">
        <v>231</v>
      </c>
      <c r="B134" s="109" t="s">
        <v>232</v>
      </c>
      <c r="C134" s="16">
        <f>+C135+C136+C137+C138</f>
        <v>0</v>
      </c>
      <c r="K134" s="426"/>
    </row>
    <row r="135" spans="1:3" ht="12.75">
      <c r="A135" s="401" t="s">
        <v>100</v>
      </c>
      <c r="B135" s="133" t="s">
        <v>233</v>
      </c>
      <c r="C135" s="66"/>
    </row>
    <row r="136" spans="1:3" ht="12" customHeight="1">
      <c r="A136" s="401" t="s">
        <v>102</v>
      </c>
      <c r="B136" s="133" t="s">
        <v>234</v>
      </c>
      <c r="C136" s="66"/>
    </row>
    <row r="137" spans="1:3" s="422" customFormat="1" ht="12" customHeight="1">
      <c r="A137" s="401" t="s">
        <v>104</v>
      </c>
      <c r="B137" s="133" t="s">
        <v>235</v>
      </c>
      <c r="C137" s="66"/>
    </row>
    <row r="138" spans="1:3" s="422" customFormat="1" ht="12" customHeight="1">
      <c r="A138" s="424" t="s">
        <v>106</v>
      </c>
      <c r="B138" s="134" t="s">
        <v>236</v>
      </c>
      <c r="C138" s="66"/>
    </row>
    <row r="139" spans="1:3" s="422" customFormat="1" ht="12" customHeight="1">
      <c r="A139" s="47" t="s">
        <v>108</v>
      </c>
      <c r="B139" s="109" t="s">
        <v>237</v>
      </c>
      <c r="C139" s="73">
        <f>+C140+C141+C142+C143</f>
        <v>0</v>
      </c>
    </row>
    <row r="140" spans="1:3" s="422" customFormat="1" ht="12" customHeight="1">
      <c r="A140" s="401" t="s">
        <v>110</v>
      </c>
      <c r="B140" s="133" t="s">
        <v>238</v>
      </c>
      <c r="C140" s="66"/>
    </row>
    <row r="141" spans="1:3" s="422" customFormat="1" ht="12" customHeight="1">
      <c r="A141" s="401" t="s">
        <v>112</v>
      </c>
      <c r="B141" s="133" t="s">
        <v>239</v>
      </c>
      <c r="C141" s="66"/>
    </row>
    <row r="142" spans="1:3" s="422" customFormat="1" ht="12" customHeight="1">
      <c r="A142" s="401" t="s">
        <v>114</v>
      </c>
      <c r="B142" s="133" t="s">
        <v>240</v>
      </c>
      <c r="C142" s="66"/>
    </row>
    <row r="143" spans="1:3" ht="12.75" customHeight="1">
      <c r="A143" s="401" t="s">
        <v>116</v>
      </c>
      <c r="B143" s="133" t="s">
        <v>241</v>
      </c>
      <c r="C143" s="66"/>
    </row>
    <row r="144" spans="1:3" ht="12" customHeight="1">
      <c r="A144" s="47" t="s">
        <v>118</v>
      </c>
      <c r="B144" s="109" t="s">
        <v>242</v>
      </c>
      <c r="C144" s="73">
        <f>+C125+C129+C134+C139</f>
        <v>0</v>
      </c>
    </row>
    <row r="145" spans="1:3" ht="15" customHeight="1">
      <c r="A145" s="427" t="s">
        <v>243</v>
      </c>
      <c r="B145" s="135" t="s">
        <v>244</v>
      </c>
      <c r="C145" s="73">
        <f>+C124+C144</f>
        <v>7170</v>
      </c>
    </row>
    <row r="147" spans="1:3" ht="15" customHeight="1">
      <c r="A147" s="428" t="s">
        <v>446</v>
      </c>
      <c r="B147" s="429"/>
      <c r="C147" s="430"/>
    </row>
    <row r="148" spans="1:3" ht="14.25" customHeight="1">
      <c r="A148" s="428" t="s">
        <v>447</v>
      </c>
      <c r="B148" s="429"/>
      <c r="C14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5"/>
  <rowBreaks count="1" manualBreakCount="1"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K148"/>
  <sheetViews>
    <sheetView view="pageBreakPreview" zoomScale="90" zoomScaleSheetLayoutView="90" workbookViewId="0" topLeftCell="A55">
      <selection activeCell="G31" sqref="G31"/>
    </sheetView>
  </sheetViews>
  <sheetFormatPr defaultColWidth="9.00390625" defaultRowHeight="12.75"/>
  <cols>
    <col min="1" max="1" width="19.50390625" style="373" customWidth="1"/>
    <col min="2" max="2" width="72.00390625" style="374" customWidth="1"/>
    <col min="3" max="3" width="25.00390625" style="375" customWidth="1"/>
    <col min="4" max="16384" width="9.375" style="376" customWidth="1"/>
  </cols>
  <sheetData>
    <row r="1" spans="1:3" s="380" customFormat="1" ht="16.5" customHeight="1">
      <c r="A1" s="377"/>
      <c r="B1" s="378"/>
      <c r="C1" s="379" t="s">
        <v>455</v>
      </c>
    </row>
    <row r="2" spans="1:3" s="384" customFormat="1" ht="21" customHeight="1">
      <c r="A2" s="381" t="s">
        <v>269</v>
      </c>
      <c r="B2" s="466" t="s">
        <v>434</v>
      </c>
      <c r="C2" s="383" t="s">
        <v>435</v>
      </c>
    </row>
    <row r="3" spans="1:3" s="384" customFormat="1" ht="12.75">
      <c r="A3" s="385" t="s">
        <v>436</v>
      </c>
      <c r="B3" s="467" t="s">
        <v>456</v>
      </c>
      <c r="C3" s="387">
        <v>4</v>
      </c>
    </row>
    <row r="4" spans="1:3" s="390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393" t="s">
        <v>440</v>
      </c>
    </row>
    <row r="6" spans="1:3" s="397" customFormat="1" ht="12.75" customHeight="1">
      <c r="A6" s="394">
        <v>1</v>
      </c>
      <c r="B6" s="395">
        <v>2</v>
      </c>
      <c r="C6" s="396">
        <v>3</v>
      </c>
    </row>
    <row r="7" spans="1:3" s="397" customFormat="1" ht="15.75" customHeight="1">
      <c r="A7" s="398"/>
      <c r="B7" s="399" t="s">
        <v>267</v>
      </c>
      <c r="C7" s="400"/>
    </row>
    <row r="8" spans="1:3" s="397" customFormat="1" ht="12" customHeight="1">
      <c r="A8" s="47" t="s">
        <v>6</v>
      </c>
      <c r="B8" s="109" t="s">
        <v>7</v>
      </c>
      <c r="C8" s="16">
        <f>+C9+C10+C11+C12+C13+C14</f>
        <v>10082</v>
      </c>
    </row>
    <row r="9" spans="1:3" s="402" customFormat="1" ht="12" customHeight="1">
      <c r="A9" s="401" t="s">
        <v>8</v>
      </c>
      <c r="B9" s="110" t="s">
        <v>9</v>
      </c>
      <c r="C9" s="20"/>
    </row>
    <row r="10" spans="1:3" s="404" customFormat="1" ht="12" customHeight="1">
      <c r="A10" s="403" t="s">
        <v>10</v>
      </c>
      <c r="B10" s="111" t="s">
        <v>11</v>
      </c>
      <c r="C10" s="23"/>
    </row>
    <row r="11" spans="1:3" s="404" customFormat="1" ht="12" customHeight="1">
      <c r="A11" s="403" t="s">
        <v>12</v>
      </c>
      <c r="B11" s="111" t="s">
        <v>250</v>
      </c>
      <c r="C11" s="23"/>
    </row>
    <row r="12" spans="1:3" s="404" customFormat="1" ht="12" customHeight="1">
      <c r="A12" s="403" t="s">
        <v>14</v>
      </c>
      <c r="B12" s="111" t="s">
        <v>259</v>
      </c>
      <c r="C12" s="23"/>
    </row>
    <row r="13" spans="1:3" s="404" customFormat="1" ht="12" customHeight="1">
      <c r="A13" s="403" t="s">
        <v>18</v>
      </c>
      <c r="B13" s="111" t="s">
        <v>19</v>
      </c>
      <c r="C13" s="406"/>
    </row>
    <row r="14" spans="1:3" s="402" customFormat="1" ht="12" customHeight="1">
      <c r="A14" s="407" t="s">
        <v>20</v>
      </c>
      <c r="B14" s="112" t="s">
        <v>21</v>
      </c>
      <c r="C14" s="408">
        <v>10082</v>
      </c>
    </row>
    <row r="15" spans="1:3" s="402" customFormat="1" ht="12" customHeight="1">
      <c r="A15" s="47" t="s">
        <v>22</v>
      </c>
      <c r="B15" s="113" t="s">
        <v>23</v>
      </c>
      <c r="C15" s="16">
        <f>+C16+C17+C18+C19+C20</f>
        <v>0</v>
      </c>
    </row>
    <row r="16" spans="1:3" s="402" customFormat="1" ht="12" customHeight="1">
      <c r="A16" s="401" t="s">
        <v>24</v>
      </c>
      <c r="B16" s="110" t="s">
        <v>25</v>
      </c>
      <c r="C16" s="20"/>
    </row>
    <row r="17" spans="1:3" s="402" customFormat="1" ht="12" customHeight="1">
      <c r="A17" s="403" t="s">
        <v>26</v>
      </c>
      <c r="B17" s="111" t="s">
        <v>27</v>
      </c>
      <c r="C17" s="23"/>
    </row>
    <row r="18" spans="1:3" s="402" customFormat="1" ht="12" customHeight="1">
      <c r="A18" s="403" t="s">
        <v>28</v>
      </c>
      <c r="B18" s="111" t="s">
        <v>29</v>
      </c>
      <c r="C18" s="23"/>
    </row>
    <row r="19" spans="1:3" s="402" customFormat="1" ht="12" customHeight="1">
      <c r="A19" s="403" t="s">
        <v>30</v>
      </c>
      <c r="B19" s="111" t="s">
        <v>31</v>
      </c>
      <c r="C19" s="23"/>
    </row>
    <row r="20" spans="1:3" s="402" customFormat="1" ht="12" customHeight="1">
      <c r="A20" s="403" t="s">
        <v>32</v>
      </c>
      <c r="B20" s="111" t="s">
        <v>33</v>
      </c>
      <c r="C20" s="23"/>
    </row>
    <row r="21" spans="1:3" s="404" customFormat="1" ht="12" customHeight="1">
      <c r="A21" s="407" t="s">
        <v>34</v>
      </c>
      <c r="B21" s="112" t="s">
        <v>35</v>
      </c>
      <c r="C21" s="27"/>
    </row>
    <row r="22" spans="1:3" s="404" customFormat="1" ht="12" customHeight="1">
      <c r="A22" s="47" t="s">
        <v>36</v>
      </c>
      <c r="B22" s="109" t="s">
        <v>37</v>
      </c>
      <c r="C22" s="16">
        <f>+C23+C24+C25+C26+C27</f>
        <v>0</v>
      </c>
    </row>
    <row r="23" spans="1:3" s="404" customFormat="1" ht="12" customHeight="1">
      <c r="A23" s="401" t="s">
        <v>38</v>
      </c>
      <c r="B23" s="110" t="s">
        <v>39</v>
      </c>
      <c r="C23" s="20"/>
    </row>
    <row r="24" spans="1:3" s="402" customFormat="1" ht="12" customHeight="1">
      <c r="A24" s="403" t="s">
        <v>40</v>
      </c>
      <c r="B24" s="111" t="s">
        <v>41</v>
      </c>
      <c r="C24" s="23"/>
    </row>
    <row r="25" spans="1:3" s="404" customFormat="1" ht="12" customHeight="1">
      <c r="A25" s="403" t="s">
        <v>42</v>
      </c>
      <c r="B25" s="111" t="s">
        <v>43</v>
      </c>
      <c r="C25" s="23"/>
    </row>
    <row r="26" spans="1:3" s="404" customFormat="1" ht="12" customHeight="1">
      <c r="A26" s="403" t="s">
        <v>44</v>
      </c>
      <c r="B26" s="111" t="s">
        <v>45</v>
      </c>
      <c r="C26" s="23"/>
    </row>
    <row r="27" spans="1:3" s="404" customFormat="1" ht="12" customHeight="1">
      <c r="A27" s="403" t="s">
        <v>46</v>
      </c>
      <c r="B27" s="111" t="s">
        <v>47</v>
      </c>
      <c r="C27" s="23"/>
    </row>
    <row r="28" spans="1:3" s="404" customFormat="1" ht="12" customHeight="1">
      <c r="A28" s="407" t="s">
        <v>48</v>
      </c>
      <c r="B28" s="112" t="s">
        <v>49</v>
      </c>
      <c r="C28" s="27"/>
    </row>
    <row r="29" spans="1:3" s="404" customFormat="1" ht="12" customHeight="1">
      <c r="A29" s="47" t="s">
        <v>50</v>
      </c>
      <c r="B29" s="109" t="s">
        <v>51</v>
      </c>
      <c r="C29" s="16">
        <f>+C30+C33+C34+C35</f>
        <v>7458</v>
      </c>
    </row>
    <row r="30" spans="1:3" s="404" customFormat="1" ht="12" customHeight="1">
      <c r="A30" s="401" t="s">
        <v>52</v>
      </c>
      <c r="B30" s="110" t="s">
        <v>53</v>
      </c>
      <c r="C30" s="28">
        <f>+C31+C32</f>
        <v>7458</v>
      </c>
    </row>
    <row r="31" spans="1:3" s="404" customFormat="1" ht="12" customHeight="1">
      <c r="A31" s="403" t="s">
        <v>54</v>
      </c>
      <c r="B31" s="111" t="s">
        <v>55</v>
      </c>
      <c r="C31" s="23">
        <v>7458</v>
      </c>
    </row>
    <row r="32" spans="1:3" s="404" customFormat="1" ht="12" customHeight="1">
      <c r="A32" s="403" t="s">
        <v>56</v>
      </c>
      <c r="B32" s="111" t="s">
        <v>57</v>
      </c>
      <c r="C32" s="23"/>
    </row>
    <row r="33" spans="1:3" s="404" customFormat="1" ht="12" customHeight="1">
      <c r="A33" s="403" t="s">
        <v>58</v>
      </c>
      <c r="B33" s="111" t="s">
        <v>252</v>
      </c>
      <c r="C33" s="23"/>
    </row>
    <row r="34" spans="1:3" s="404" customFormat="1" ht="12" customHeight="1">
      <c r="A34" s="403" t="s">
        <v>60</v>
      </c>
      <c r="B34" s="111" t="s">
        <v>61</v>
      </c>
      <c r="C34" s="23"/>
    </row>
    <row r="35" spans="1:3" s="404" customFormat="1" ht="12" customHeight="1">
      <c r="A35" s="407" t="s">
        <v>62</v>
      </c>
      <c r="B35" s="112" t="s">
        <v>63</v>
      </c>
      <c r="C35" s="27"/>
    </row>
    <row r="36" spans="1:3" s="404" customFormat="1" ht="12" customHeight="1">
      <c r="A36" s="47" t="s">
        <v>64</v>
      </c>
      <c r="B36" s="109" t="s">
        <v>65</v>
      </c>
      <c r="C36" s="16">
        <f>SUM(C37:C46)</f>
        <v>0</v>
      </c>
    </row>
    <row r="37" spans="1:3" s="404" customFormat="1" ht="12" customHeight="1">
      <c r="A37" s="401" t="s">
        <v>66</v>
      </c>
      <c r="B37" s="110" t="s">
        <v>67</v>
      </c>
      <c r="C37" s="20"/>
    </row>
    <row r="38" spans="1:3" s="404" customFormat="1" ht="12" customHeight="1">
      <c r="A38" s="403" t="s">
        <v>68</v>
      </c>
      <c r="B38" s="111" t="s">
        <v>69</v>
      </c>
      <c r="C38" s="23"/>
    </row>
    <row r="39" spans="1:3" s="404" customFormat="1" ht="12" customHeight="1">
      <c r="A39" s="403" t="s">
        <v>70</v>
      </c>
      <c r="B39" s="111" t="s">
        <v>71</v>
      </c>
      <c r="C39" s="23"/>
    </row>
    <row r="40" spans="1:3" s="404" customFormat="1" ht="12" customHeight="1">
      <c r="A40" s="403" t="s">
        <v>72</v>
      </c>
      <c r="B40" s="111" t="s">
        <v>73</v>
      </c>
      <c r="C40" s="23"/>
    </row>
    <row r="41" spans="1:3" s="404" customFormat="1" ht="12" customHeight="1">
      <c r="A41" s="403" t="s">
        <v>74</v>
      </c>
      <c r="B41" s="111" t="s">
        <v>75</v>
      </c>
      <c r="C41" s="23"/>
    </row>
    <row r="42" spans="1:3" s="404" customFormat="1" ht="12" customHeight="1">
      <c r="A42" s="403" t="s">
        <v>76</v>
      </c>
      <c r="B42" s="111" t="s">
        <v>77</v>
      </c>
      <c r="C42" s="23"/>
    </row>
    <row r="43" spans="1:3" s="404" customFormat="1" ht="12" customHeight="1">
      <c r="A43" s="403" t="s">
        <v>78</v>
      </c>
      <c r="B43" s="111" t="s">
        <v>79</v>
      </c>
      <c r="C43" s="23"/>
    </row>
    <row r="44" spans="1:3" s="404" customFormat="1" ht="12" customHeight="1">
      <c r="A44" s="403" t="s">
        <v>80</v>
      </c>
      <c r="B44" s="111" t="s">
        <v>81</v>
      </c>
      <c r="C44" s="23"/>
    </row>
    <row r="45" spans="1:3" s="404" customFormat="1" ht="12" customHeight="1">
      <c r="A45" s="403" t="s">
        <v>82</v>
      </c>
      <c r="B45" s="111" t="s">
        <v>83</v>
      </c>
      <c r="C45" s="23"/>
    </row>
    <row r="46" spans="1:3" s="404" customFormat="1" ht="12" customHeight="1">
      <c r="A46" s="407" t="s">
        <v>84</v>
      </c>
      <c r="B46" s="112" t="s">
        <v>85</v>
      </c>
      <c r="C46" s="27"/>
    </row>
    <row r="47" spans="1:3" s="404" customFormat="1" ht="12" customHeight="1">
      <c r="A47" s="47" t="s">
        <v>86</v>
      </c>
      <c r="B47" s="109" t="s">
        <v>87</v>
      </c>
      <c r="C47" s="16">
        <f>SUM(C48:C52)</f>
        <v>0</v>
      </c>
    </row>
    <row r="48" spans="1:3" s="404" customFormat="1" ht="12" customHeight="1">
      <c r="A48" s="401" t="s">
        <v>88</v>
      </c>
      <c r="B48" s="110" t="s">
        <v>89</v>
      </c>
      <c r="C48" s="20"/>
    </row>
    <row r="49" spans="1:3" s="404" customFormat="1" ht="12" customHeight="1">
      <c r="A49" s="403" t="s">
        <v>90</v>
      </c>
      <c r="B49" s="111" t="s">
        <v>91</v>
      </c>
      <c r="C49" s="23"/>
    </row>
    <row r="50" spans="1:3" s="404" customFormat="1" ht="12" customHeight="1">
      <c r="A50" s="403" t="s">
        <v>92</v>
      </c>
      <c r="B50" s="111" t="s">
        <v>93</v>
      </c>
      <c r="C50" s="23"/>
    </row>
    <row r="51" spans="1:3" s="404" customFormat="1" ht="12" customHeight="1">
      <c r="A51" s="403" t="s">
        <v>94</v>
      </c>
      <c r="B51" s="111" t="s">
        <v>95</v>
      </c>
      <c r="C51" s="23"/>
    </row>
    <row r="52" spans="1:3" s="404" customFormat="1" ht="12" customHeight="1">
      <c r="A52" s="407" t="s">
        <v>96</v>
      </c>
      <c r="B52" s="112" t="s">
        <v>97</v>
      </c>
      <c r="C52" s="27"/>
    </row>
    <row r="53" spans="1:3" s="404" customFormat="1" ht="12" customHeight="1">
      <c r="A53" s="47" t="s">
        <v>98</v>
      </c>
      <c r="B53" s="109" t="s">
        <v>99</v>
      </c>
      <c r="C53" s="16">
        <f>SUM(C54:C56)</f>
        <v>0</v>
      </c>
    </row>
    <row r="54" spans="1:3" s="404" customFormat="1" ht="12" customHeight="1">
      <c r="A54" s="401" t="s">
        <v>100</v>
      </c>
      <c r="B54" s="110" t="s">
        <v>101</v>
      </c>
      <c r="C54" s="20"/>
    </row>
    <row r="55" spans="1:3" s="404" customFormat="1" ht="12" customHeight="1">
      <c r="A55" s="403" t="s">
        <v>102</v>
      </c>
      <c r="B55" s="111" t="s">
        <v>103</v>
      </c>
      <c r="C55" s="23"/>
    </row>
    <row r="56" spans="1:3" s="404" customFormat="1" ht="12" customHeight="1">
      <c r="A56" s="403" t="s">
        <v>104</v>
      </c>
      <c r="B56" s="111" t="s">
        <v>105</v>
      </c>
      <c r="C56" s="23"/>
    </row>
    <row r="57" spans="1:3" s="404" customFormat="1" ht="12" customHeight="1">
      <c r="A57" s="407" t="s">
        <v>106</v>
      </c>
      <c r="B57" s="112" t="s">
        <v>107</v>
      </c>
      <c r="C57" s="27"/>
    </row>
    <row r="58" spans="1:3" s="404" customFormat="1" ht="12" customHeight="1">
      <c r="A58" s="47" t="s">
        <v>108</v>
      </c>
      <c r="B58" s="113" t="s">
        <v>109</v>
      </c>
      <c r="C58" s="16">
        <f>SUM(C59:C61)</f>
        <v>0</v>
      </c>
    </row>
    <row r="59" spans="1:3" s="404" customFormat="1" ht="12" customHeight="1">
      <c r="A59" s="401" t="s">
        <v>110</v>
      </c>
      <c r="B59" s="110" t="s">
        <v>111</v>
      </c>
      <c r="C59" s="23"/>
    </row>
    <row r="60" spans="1:3" s="404" customFormat="1" ht="12" customHeight="1">
      <c r="A60" s="403" t="s">
        <v>112</v>
      </c>
      <c r="B60" s="111" t="s">
        <v>113</v>
      </c>
      <c r="C60" s="23"/>
    </row>
    <row r="61" spans="1:3" s="404" customFormat="1" ht="12" customHeight="1">
      <c r="A61" s="403" t="s">
        <v>114</v>
      </c>
      <c r="B61" s="111" t="s">
        <v>115</v>
      </c>
      <c r="C61" s="23"/>
    </row>
    <row r="62" spans="1:3" s="404" customFormat="1" ht="12" customHeight="1">
      <c r="A62" s="407" t="s">
        <v>116</v>
      </c>
      <c r="B62" s="112" t="s">
        <v>117</v>
      </c>
      <c r="C62" s="23"/>
    </row>
    <row r="63" spans="1:3" s="404" customFormat="1" ht="12" customHeight="1">
      <c r="A63" s="47" t="s">
        <v>118</v>
      </c>
      <c r="B63" s="109" t="s">
        <v>119</v>
      </c>
      <c r="C63" s="16">
        <f>+C8+C15+C22+C29+C36+C47+C53+C58</f>
        <v>17540</v>
      </c>
    </row>
    <row r="64" spans="1:3" s="404" customFormat="1" ht="12" customHeight="1">
      <c r="A64" s="410" t="s">
        <v>441</v>
      </c>
      <c r="B64" s="113" t="s">
        <v>121</v>
      </c>
      <c r="C64" s="16">
        <f>SUM(C65:C67)</f>
        <v>0</v>
      </c>
    </row>
    <row r="65" spans="1:3" s="404" customFormat="1" ht="12" customHeight="1">
      <c r="A65" s="401" t="s">
        <v>122</v>
      </c>
      <c r="B65" s="110" t="s">
        <v>123</v>
      </c>
      <c r="C65" s="23"/>
    </row>
    <row r="66" spans="1:3" s="404" customFormat="1" ht="12" customHeight="1">
      <c r="A66" s="403" t="s">
        <v>124</v>
      </c>
      <c r="B66" s="111" t="s">
        <v>125</v>
      </c>
      <c r="C66" s="23"/>
    </row>
    <row r="67" spans="1:3" s="404" customFormat="1" ht="12" customHeight="1">
      <c r="A67" s="407" t="s">
        <v>126</v>
      </c>
      <c r="B67" s="114" t="s">
        <v>127</v>
      </c>
      <c r="C67" s="23"/>
    </row>
    <row r="68" spans="1:3" s="404" customFormat="1" ht="12" customHeight="1">
      <c r="A68" s="410" t="s">
        <v>128</v>
      </c>
      <c r="B68" s="113" t="s">
        <v>129</v>
      </c>
      <c r="C68" s="16">
        <f>SUM(C69:C72)</f>
        <v>0</v>
      </c>
    </row>
    <row r="69" spans="1:3" s="404" customFormat="1" ht="12" customHeight="1">
      <c r="A69" s="401" t="s">
        <v>130</v>
      </c>
      <c r="B69" s="110" t="s">
        <v>131</v>
      </c>
      <c r="C69" s="23"/>
    </row>
    <row r="70" spans="1:3" s="404" customFormat="1" ht="12" customHeight="1">
      <c r="A70" s="403" t="s">
        <v>132</v>
      </c>
      <c r="B70" s="111" t="s">
        <v>133</v>
      </c>
      <c r="C70" s="23"/>
    </row>
    <row r="71" spans="1:3" s="404" customFormat="1" ht="12" customHeight="1">
      <c r="A71" s="403" t="s">
        <v>134</v>
      </c>
      <c r="B71" s="111" t="s">
        <v>135</v>
      </c>
      <c r="C71" s="23"/>
    </row>
    <row r="72" spans="1:3" s="404" customFormat="1" ht="12" customHeight="1">
      <c r="A72" s="407" t="s">
        <v>136</v>
      </c>
      <c r="B72" s="112" t="s">
        <v>137</v>
      </c>
      <c r="C72" s="23"/>
    </row>
    <row r="73" spans="1:3" s="404" customFormat="1" ht="12" customHeight="1">
      <c r="A73" s="410" t="s">
        <v>138</v>
      </c>
      <c r="B73" s="113" t="s">
        <v>139</v>
      </c>
      <c r="C73" s="16">
        <f>SUM(C74:C75)</f>
        <v>0</v>
      </c>
    </row>
    <row r="74" spans="1:3" s="404" customFormat="1" ht="12" customHeight="1">
      <c r="A74" s="401" t="s">
        <v>140</v>
      </c>
      <c r="B74" s="110" t="s">
        <v>254</v>
      </c>
      <c r="C74" s="23"/>
    </row>
    <row r="75" spans="1:3" s="404" customFormat="1" ht="12" customHeight="1">
      <c r="A75" s="407" t="s">
        <v>143</v>
      </c>
      <c r="B75" s="112" t="s">
        <v>255</v>
      </c>
      <c r="C75" s="23"/>
    </row>
    <row r="76" spans="1:3" s="402" customFormat="1" ht="12" customHeight="1">
      <c r="A76" s="410" t="s">
        <v>145</v>
      </c>
      <c r="B76" s="113" t="s">
        <v>146</v>
      </c>
      <c r="C76" s="16">
        <f>SUM(C77:C79)</f>
        <v>0</v>
      </c>
    </row>
    <row r="77" spans="1:3" s="404" customFormat="1" ht="12" customHeight="1">
      <c r="A77" s="401" t="s">
        <v>147</v>
      </c>
      <c r="B77" s="110" t="s">
        <v>148</v>
      </c>
      <c r="C77" s="23"/>
    </row>
    <row r="78" spans="1:3" s="404" customFormat="1" ht="12" customHeight="1">
      <c r="A78" s="403" t="s">
        <v>149</v>
      </c>
      <c r="B78" s="111" t="s">
        <v>150</v>
      </c>
      <c r="C78" s="23"/>
    </row>
    <row r="79" spans="1:3" s="404" customFormat="1" ht="12" customHeight="1">
      <c r="A79" s="407" t="s">
        <v>151</v>
      </c>
      <c r="B79" s="112" t="s">
        <v>152</v>
      </c>
      <c r="C79" s="23"/>
    </row>
    <row r="80" spans="1:3" s="404" customFormat="1" ht="12" customHeight="1">
      <c r="A80" s="410" t="s">
        <v>153</v>
      </c>
      <c r="B80" s="113" t="s">
        <v>154</v>
      </c>
      <c r="C80" s="16">
        <f>SUM(C81:C84)</f>
        <v>0</v>
      </c>
    </row>
    <row r="81" spans="1:3" s="404" customFormat="1" ht="12" customHeight="1">
      <c r="A81" s="411" t="s">
        <v>155</v>
      </c>
      <c r="B81" s="110" t="s">
        <v>156</v>
      </c>
      <c r="C81" s="23"/>
    </row>
    <row r="82" spans="1:3" s="404" customFormat="1" ht="12" customHeight="1">
      <c r="A82" s="412" t="s">
        <v>157</v>
      </c>
      <c r="B82" s="111" t="s">
        <v>158</v>
      </c>
      <c r="C82" s="23"/>
    </row>
    <row r="83" spans="1:3" s="404" customFormat="1" ht="12" customHeight="1">
      <c r="A83" s="412" t="s">
        <v>159</v>
      </c>
      <c r="B83" s="111" t="s">
        <v>160</v>
      </c>
      <c r="C83" s="23"/>
    </row>
    <row r="84" spans="1:3" s="402" customFormat="1" ht="12" customHeight="1">
      <c r="A84" s="413" t="s">
        <v>161</v>
      </c>
      <c r="B84" s="112" t="s">
        <v>162</v>
      </c>
      <c r="C84" s="23"/>
    </row>
    <row r="85" spans="1:3" s="402" customFormat="1" ht="12" customHeight="1">
      <c r="A85" s="410" t="s">
        <v>163</v>
      </c>
      <c r="B85" s="113" t="s">
        <v>164</v>
      </c>
      <c r="C85" s="37"/>
    </row>
    <row r="86" spans="1:3" s="402" customFormat="1" ht="12" customHeight="1">
      <c r="A86" s="410" t="s">
        <v>165</v>
      </c>
      <c r="B86" s="115" t="s">
        <v>166</v>
      </c>
      <c r="C86" s="16">
        <f>+C64+C68+C73+C76+C80+C85</f>
        <v>0</v>
      </c>
    </row>
    <row r="87" spans="1:3" s="402" customFormat="1" ht="12" customHeight="1">
      <c r="A87" s="414" t="s">
        <v>167</v>
      </c>
      <c r="B87" s="116" t="s">
        <v>443</v>
      </c>
      <c r="C87" s="16">
        <f>+C63+C86</f>
        <v>17540</v>
      </c>
    </row>
    <row r="88" spans="1:3" s="404" customFormat="1" ht="15" customHeight="1">
      <c r="A88" s="415"/>
      <c r="B88" s="416"/>
      <c r="C88" s="417"/>
    </row>
    <row r="89" spans="1:2" ht="12.75">
      <c r="A89" s="418"/>
      <c r="B89" s="419"/>
    </row>
    <row r="90" spans="1:3" s="397" customFormat="1" ht="16.5" customHeight="1">
      <c r="A90" s="420"/>
      <c r="B90" s="421" t="s">
        <v>268</v>
      </c>
      <c r="C90" s="196"/>
    </row>
    <row r="91" spans="1:3" s="422" customFormat="1" ht="12" customHeight="1">
      <c r="A91" s="10" t="s">
        <v>6</v>
      </c>
      <c r="B91" s="119" t="s">
        <v>172</v>
      </c>
      <c r="C91" s="50">
        <f>SUM(C92:C96)</f>
        <v>17540</v>
      </c>
    </row>
    <row r="92" spans="1:3" ht="12" customHeight="1">
      <c r="A92" s="423" t="s">
        <v>8</v>
      </c>
      <c r="B92" s="120" t="s">
        <v>173</v>
      </c>
      <c r="C92" s="53">
        <v>13835</v>
      </c>
    </row>
    <row r="93" spans="1:3" ht="12" customHeight="1">
      <c r="A93" s="403" t="s">
        <v>10</v>
      </c>
      <c r="B93" s="121" t="s">
        <v>174</v>
      </c>
      <c r="C93" s="23">
        <v>3705</v>
      </c>
    </row>
    <row r="94" spans="1:3" ht="12" customHeight="1">
      <c r="A94" s="403" t="s">
        <v>12</v>
      </c>
      <c r="B94" s="121" t="s">
        <v>175</v>
      </c>
      <c r="C94" s="27"/>
    </row>
    <row r="95" spans="1:3" ht="12" customHeight="1">
      <c r="A95" s="403" t="s">
        <v>14</v>
      </c>
      <c r="B95" s="122" t="s">
        <v>176</v>
      </c>
      <c r="C95" s="27"/>
    </row>
    <row r="96" spans="1:3" ht="12" customHeight="1">
      <c r="A96" s="403" t="s">
        <v>177</v>
      </c>
      <c r="B96" s="123" t="s">
        <v>178</v>
      </c>
      <c r="C96" s="27"/>
    </row>
    <row r="97" spans="1:3" ht="12" customHeight="1">
      <c r="A97" s="403" t="s">
        <v>20</v>
      </c>
      <c r="B97" s="121" t="s">
        <v>179</v>
      </c>
      <c r="C97" s="27"/>
    </row>
    <row r="98" spans="1:3" ht="12" customHeight="1">
      <c r="A98" s="403" t="s">
        <v>180</v>
      </c>
      <c r="B98" s="124" t="s">
        <v>181</v>
      </c>
      <c r="C98" s="27"/>
    </row>
    <row r="99" spans="1:3" ht="12" customHeight="1">
      <c r="A99" s="403" t="s">
        <v>182</v>
      </c>
      <c r="B99" s="125" t="s">
        <v>183</v>
      </c>
      <c r="C99" s="27"/>
    </row>
    <row r="100" spans="1:3" ht="12" customHeight="1">
      <c r="A100" s="403" t="s">
        <v>184</v>
      </c>
      <c r="B100" s="125" t="s">
        <v>185</v>
      </c>
      <c r="C100" s="27"/>
    </row>
    <row r="101" spans="1:3" ht="12" customHeight="1">
      <c r="A101" s="403" t="s">
        <v>186</v>
      </c>
      <c r="B101" s="124" t="s">
        <v>187</v>
      </c>
      <c r="C101" s="27"/>
    </row>
    <row r="102" spans="1:3" ht="12" customHeight="1">
      <c r="A102" s="403" t="s">
        <v>188</v>
      </c>
      <c r="B102" s="124" t="s">
        <v>189</v>
      </c>
      <c r="C102" s="27"/>
    </row>
    <row r="103" spans="1:3" ht="12" customHeight="1">
      <c r="A103" s="403" t="s">
        <v>190</v>
      </c>
      <c r="B103" s="125" t="s">
        <v>191</v>
      </c>
      <c r="C103" s="27"/>
    </row>
    <row r="104" spans="1:3" ht="12" customHeight="1">
      <c r="A104" s="424" t="s">
        <v>192</v>
      </c>
      <c r="B104" s="126" t="s">
        <v>193</v>
      </c>
      <c r="C104" s="27"/>
    </row>
    <row r="105" spans="1:3" ht="12" customHeight="1">
      <c r="A105" s="403" t="s">
        <v>194</v>
      </c>
      <c r="B105" s="126" t="s">
        <v>256</v>
      </c>
      <c r="C105" s="27"/>
    </row>
    <row r="106" spans="1:3" ht="12" customHeight="1">
      <c r="A106" s="425" t="s">
        <v>196</v>
      </c>
      <c r="B106" s="127" t="s">
        <v>197</v>
      </c>
      <c r="C106" s="63"/>
    </row>
    <row r="107" spans="1:3" ht="12" customHeight="1">
      <c r="A107" s="47" t="s">
        <v>22</v>
      </c>
      <c r="B107" s="128" t="s">
        <v>198</v>
      </c>
      <c r="C107" s="16">
        <f>+C108+C110+C112</f>
        <v>0</v>
      </c>
    </row>
    <row r="108" spans="1:3" ht="12" customHeight="1">
      <c r="A108" s="401" t="s">
        <v>24</v>
      </c>
      <c r="B108" s="121" t="s">
        <v>199</v>
      </c>
      <c r="C108" s="20"/>
    </row>
    <row r="109" spans="1:3" ht="12" customHeight="1">
      <c r="A109" s="401" t="s">
        <v>26</v>
      </c>
      <c r="B109" s="129" t="s">
        <v>200</v>
      </c>
      <c r="C109" s="20"/>
    </row>
    <row r="110" spans="1:3" ht="12" customHeight="1">
      <c r="A110" s="401" t="s">
        <v>28</v>
      </c>
      <c r="B110" s="129" t="s">
        <v>201</v>
      </c>
      <c r="C110" s="23"/>
    </row>
    <row r="111" spans="1:3" ht="12" customHeight="1">
      <c r="A111" s="401" t="s">
        <v>30</v>
      </c>
      <c r="B111" s="129" t="s">
        <v>202</v>
      </c>
      <c r="C111" s="66"/>
    </row>
    <row r="112" spans="1:3" ht="12" customHeight="1">
      <c r="A112" s="401" t="s">
        <v>32</v>
      </c>
      <c r="B112" s="130" t="s">
        <v>203</v>
      </c>
      <c r="C112" s="66"/>
    </row>
    <row r="113" spans="1:3" ht="12" customHeight="1">
      <c r="A113" s="401" t="s">
        <v>34</v>
      </c>
      <c r="B113" s="131" t="s">
        <v>204</v>
      </c>
      <c r="C113" s="66"/>
    </row>
    <row r="114" spans="1:3" ht="12" customHeight="1">
      <c r="A114" s="401" t="s">
        <v>205</v>
      </c>
      <c r="B114" s="132" t="s">
        <v>206</v>
      </c>
      <c r="C114" s="66"/>
    </row>
    <row r="115" spans="1:3" ht="12" customHeight="1">
      <c r="A115" s="401" t="s">
        <v>207</v>
      </c>
      <c r="B115" s="125" t="s">
        <v>185</v>
      </c>
      <c r="C115" s="66"/>
    </row>
    <row r="116" spans="1:3" ht="12" customHeight="1">
      <c r="A116" s="401" t="s">
        <v>208</v>
      </c>
      <c r="B116" s="125" t="s">
        <v>209</v>
      </c>
      <c r="C116" s="66"/>
    </row>
    <row r="117" spans="1:3" ht="12" customHeight="1">
      <c r="A117" s="401" t="s">
        <v>210</v>
      </c>
      <c r="B117" s="125" t="s">
        <v>211</v>
      </c>
      <c r="C117" s="66"/>
    </row>
    <row r="118" spans="1:3" ht="12" customHeight="1">
      <c r="A118" s="401" t="s">
        <v>212</v>
      </c>
      <c r="B118" s="125" t="s">
        <v>191</v>
      </c>
      <c r="C118" s="66"/>
    </row>
    <row r="119" spans="1:3" ht="12" customHeight="1">
      <c r="A119" s="401" t="s">
        <v>213</v>
      </c>
      <c r="B119" s="125" t="s">
        <v>214</v>
      </c>
      <c r="C119" s="66"/>
    </row>
    <row r="120" spans="1:3" ht="12" customHeight="1">
      <c r="A120" s="424" t="s">
        <v>215</v>
      </c>
      <c r="B120" s="125" t="s">
        <v>216</v>
      </c>
      <c r="C120" s="70"/>
    </row>
    <row r="121" spans="1:3" ht="12" customHeight="1">
      <c r="A121" s="47" t="s">
        <v>36</v>
      </c>
      <c r="B121" s="109" t="s">
        <v>217</v>
      </c>
      <c r="C121" s="16">
        <f>+C122+C123</f>
        <v>0</v>
      </c>
    </row>
    <row r="122" spans="1:3" ht="12" customHeight="1">
      <c r="A122" s="401" t="s">
        <v>38</v>
      </c>
      <c r="B122" s="133" t="s">
        <v>218</v>
      </c>
      <c r="C122" s="20"/>
    </row>
    <row r="123" spans="1:3" ht="12" customHeight="1">
      <c r="A123" s="407" t="s">
        <v>40</v>
      </c>
      <c r="B123" s="129" t="s">
        <v>219</v>
      </c>
      <c r="C123" s="27"/>
    </row>
    <row r="124" spans="1:3" ht="12" customHeight="1">
      <c r="A124" s="47" t="s">
        <v>220</v>
      </c>
      <c r="B124" s="109" t="s">
        <v>221</v>
      </c>
      <c r="C124" s="16">
        <f>+C91+C107+C121</f>
        <v>17540</v>
      </c>
    </row>
    <row r="125" spans="1:3" ht="12" customHeight="1">
      <c r="A125" s="47" t="s">
        <v>64</v>
      </c>
      <c r="B125" s="109" t="s">
        <v>222</v>
      </c>
      <c r="C125" s="16">
        <f>+C126+C127+C128</f>
        <v>0</v>
      </c>
    </row>
    <row r="126" spans="1:3" s="422" customFormat="1" ht="12" customHeight="1">
      <c r="A126" s="401" t="s">
        <v>66</v>
      </c>
      <c r="B126" s="133" t="s">
        <v>223</v>
      </c>
      <c r="C126" s="66"/>
    </row>
    <row r="127" spans="1:3" ht="12" customHeight="1">
      <c r="A127" s="401" t="s">
        <v>68</v>
      </c>
      <c r="B127" s="133" t="s">
        <v>224</v>
      </c>
      <c r="C127" s="66"/>
    </row>
    <row r="128" spans="1:3" ht="12" customHeight="1">
      <c r="A128" s="424" t="s">
        <v>70</v>
      </c>
      <c r="B128" s="134" t="s">
        <v>225</v>
      </c>
      <c r="C128" s="66"/>
    </row>
    <row r="129" spans="1:3" ht="12" customHeight="1">
      <c r="A129" s="47" t="s">
        <v>86</v>
      </c>
      <c r="B129" s="109" t="s">
        <v>226</v>
      </c>
      <c r="C129" s="16">
        <f>+C130+C131+C132+C133</f>
        <v>0</v>
      </c>
    </row>
    <row r="130" spans="1:3" ht="12" customHeight="1">
      <c r="A130" s="401" t="s">
        <v>88</v>
      </c>
      <c r="B130" s="133" t="s">
        <v>227</v>
      </c>
      <c r="C130" s="66"/>
    </row>
    <row r="131" spans="1:3" ht="12" customHeight="1">
      <c r="A131" s="401" t="s">
        <v>90</v>
      </c>
      <c r="B131" s="133" t="s">
        <v>228</v>
      </c>
      <c r="C131" s="66"/>
    </row>
    <row r="132" spans="1:3" ht="12" customHeight="1">
      <c r="A132" s="401" t="s">
        <v>92</v>
      </c>
      <c r="B132" s="133" t="s">
        <v>229</v>
      </c>
      <c r="C132" s="66"/>
    </row>
    <row r="133" spans="1:3" s="422" customFormat="1" ht="12" customHeight="1">
      <c r="A133" s="424" t="s">
        <v>94</v>
      </c>
      <c r="B133" s="134" t="s">
        <v>230</v>
      </c>
      <c r="C133" s="66"/>
    </row>
    <row r="134" spans="1:11" ht="12" customHeight="1">
      <c r="A134" s="47" t="s">
        <v>231</v>
      </c>
      <c r="B134" s="109" t="s">
        <v>232</v>
      </c>
      <c r="C134" s="16">
        <f>+C135+C136+C137+C138</f>
        <v>0</v>
      </c>
      <c r="K134" s="426"/>
    </row>
    <row r="135" spans="1:3" ht="12.75">
      <c r="A135" s="401" t="s">
        <v>100</v>
      </c>
      <c r="B135" s="133" t="s">
        <v>233</v>
      </c>
      <c r="C135" s="66"/>
    </row>
    <row r="136" spans="1:3" ht="12" customHeight="1">
      <c r="A136" s="401" t="s">
        <v>102</v>
      </c>
      <c r="B136" s="133" t="s">
        <v>234</v>
      </c>
      <c r="C136" s="66"/>
    </row>
    <row r="137" spans="1:3" s="422" customFormat="1" ht="12" customHeight="1">
      <c r="A137" s="401" t="s">
        <v>104</v>
      </c>
      <c r="B137" s="133" t="s">
        <v>235</v>
      </c>
      <c r="C137" s="66"/>
    </row>
    <row r="138" spans="1:3" s="422" customFormat="1" ht="12" customHeight="1">
      <c r="A138" s="424" t="s">
        <v>106</v>
      </c>
      <c r="B138" s="134" t="s">
        <v>236</v>
      </c>
      <c r="C138" s="66"/>
    </row>
    <row r="139" spans="1:3" s="422" customFormat="1" ht="12" customHeight="1">
      <c r="A139" s="47" t="s">
        <v>108</v>
      </c>
      <c r="B139" s="109" t="s">
        <v>237</v>
      </c>
      <c r="C139" s="73">
        <f>+C140+C141+C142+C143</f>
        <v>0</v>
      </c>
    </row>
    <row r="140" spans="1:3" s="422" customFormat="1" ht="12" customHeight="1">
      <c r="A140" s="401" t="s">
        <v>110</v>
      </c>
      <c r="B140" s="133" t="s">
        <v>238</v>
      </c>
      <c r="C140" s="66"/>
    </row>
    <row r="141" spans="1:3" s="422" customFormat="1" ht="12" customHeight="1">
      <c r="A141" s="401" t="s">
        <v>112</v>
      </c>
      <c r="B141" s="133" t="s">
        <v>239</v>
      </c>
      <c r="C141" s="66"/>
    </row>
    <row r="142" spans="1:3" s="422" customFormat="1" ht="12" customHeight="1">
      <c r="A142" s="401" t="s">
        <v>114</v>
      </c>
      <c r="B142" s="133" t="s">
        <v>240</v>
      </c>
      <c r="C142" s="66"/>
    </row>
    <row r="143" spans="1:3" ht="12.75" customHeight="1">
      <c r="A143" s="401" t="s">
        <v>116</v>
      </c>
      <c r="B143" s="133" t="s">
        <v>241</v>
      </c>
      <c r="C143" s="66"/>
    </row>
    <row r="144" spans="1:3" ht="12" customHeight="1">
      <c r="A144" s="47" t="s">
        <v>118</v>
      </c>
      <c r="B144" s="109" t="s">
        <v>242</v>
      </c>
      <c r="C144" s="73">
        <f>+C125+C129+C134+C139</f>
        <v>0</v>
      </c>
    </row>
    <row r="145" spans="1:3" ht="15" customHeight="1">
      <c r="A145" s="427" t="s">
        <v>243</v>
      </c>
      <c r="B145" s="135" t="s">
        <v>244</v>
      </c>
      <c r="C145" s="73">
        <f>+C124+C144</f>
        <v>17540</v>
      </c>
    </row>
    <row r="147" spans="1:3" ht="15" customHeight="1">
      <c r="A147" s="428" t="s">
        <v>446</v>
      </c>
      <c r="B147" s="429"/>
      <c r="C147" s="430">
        <v>1</v>
      </c>
    </row>
    <row r="148" spans="1:3" ht="14.25" customHeight="1">
      <c r="A148" s="428" t="s">
        <v>447</v>
      </c>
      <c r="B148" s="429"/>
      <c r="C14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5"/>
  <rowBreaks count="1" manualBreakCount="1"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C58"/>
  <sheetViews>
    <sheetView view="pageBreakPreview" zoomScale="90" zoomScaleSheetLayoutView="90" workbookViewId="0" topLeftCell="A1">
      <selection activeCell="F52" sqref="F52"/>
    </sheetView>
  </sheetViews>
  <sheetFormatPr defaultColWidth="9.00390625" defaultRowHeight="12.75"/>
  <cols>
    <col min="1" max="1" width="13.875" style="469" customWidth="1"/>
    <col min="2" max="2" width="79.125" style="470" customWidth="1"/>
    <col min="3" max="3" width="25.00390625" style="471" customWidth="1"/>
    <col min="4" max="16384" width="9.375" style="470" customWidth="1"/>
  </cols>
  <sheetData>
    <row r="1" spans="1:3" s="204" customFormat="1" ht="21" customHeight="1">
      <c r="A1" s="377"/>
      <c r="B1" s="378"/>
      <c r="C1" s="472" t="s">
        <v>457</v>
      </c>
    </row>
    <row r="2" spans="1:3" s="474" customFormat="1" ht="25.5" customHeight="1">
      <c r="A2" s="381" t="s">
        <v>458</v>
      </c>
      <c r="B2" s="466" t="s">
        <v>459</v>
      </c>
      <c r="C2" s="473" t="s">
        <v>460</v>
      </c>
    </row>
    <row r="3" spans="1:3" s="474" customFormat="1" ht="12.75">
      <c r="A3" s="475" t="s">
        <v>436</v>
      </c>
      <c r="B3" s="467" t="s">
        <v>437</v>
      </c>
      <c r="C3" s="476" t="s">
        <v>435</v>
      </c>
    </row>
    <row r="4" spans="1:3" s="477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478" t="s">
        <v>440</v>
      </c>
    </row>
    <row r="6" spans="1:3" s="479" customFormat="1" ht="12.75" customHeight="1">
      <c r="A6" s="394">
        <v>1</v>
      </c>
      <c r="B6" s="395">
        <v>2</v>
      </c>
      <c r="C6" s="396">
        <v>3</v>
      </c>
    </row>
    <row r="7" spans="1:3" s="479" customFormat="1" ht="15.75" customHeight="1">
      <c r="A7" s="398"/>
      <c r="B7" s="399" t="s">
        <v>267</v>
      </c>
      <c r="C7" s="480"/>
    </row>
    <row r="8" spans="1:3" s="482" customFormat="1" ht="12" customHeight="1">
      <c r="A8" s="394" t="s">
        <v>6</v>
      </c>
      <c r="B8" s="481" t="s">
        <v>461</v>
      </c>
      <c r="C8" s="187">
        <f>SUM(C9:C18)</f>
        <v>0</v>
      </c>
    </row>
    <row r="9" spans="1:3" s="482" customFormat="1" ht="12" customHeight="1">
      <c r="A9" s="483" t="s">
        <v>8</v>
      </c>
      <c r="B9" s="120" t="s">
        <v>67</v>
      </c>
      <c r="C9" s="484"/>
    </row>
    <row r="10" spans="1:3" s="482" customFormat="1" ht="12" customHeight="1">
      <c r="A10" s="485" t="s">
        <v>10</v>
      </c>
      <c r="B10" s="121" t="s">
        <v>69</v>
      </c>
      <c r="C10" s="176"/>
    </row>
    <row r="11" spans="1:3" s="482" customFormat="1" ht="12" customHeight="1">
      <c r="A11" s="485" t="s">
        <v>12</v>
      </c>
      <c r="B11" s="121" t="s">
        <v>71</v>
      </c>
      <c r="C11" s="176"/>
    </row>
    <row r="12" spans="1:3" s="482" customFormat="1" ht="12" customHeight="1">
      <c r="A12" s="485" t="s">
        <v>14</v>
      </c>
      <c r="B12" s="121" t="s">
        <v>73</v>
      </c>
      <c r="C12" s="176"/>
    </row>
    <row r="13" spans="1:3" s="482" customFormat="1" ht="12" customHeight="1">
      <c r="A13" s="485" t="s">
        <v>18</v>
      </c>
      <c r="B13" s="121" t="s">
        <v>75</v>
      </c>
      <c r="C13" s="176"/>
    </row>
    <row r="14" spans="1:3" s="482" customFormat="1" ht="12" customHeight="1">
      <c r="A14" s="485" t="s">
        <v>20</v>
      </c>
      <c r="B14" s="121" t="s">
        <v>462</v>
      </c>
      <c r="C14" s="176"/>
    </row>
    <row r="15" spans="1:3" s="482" customFormat="1" ht="12" customHeight="1">
      <c r="A15" s="485" t="s">
        <v>180</v>
      </c>
      <c r="B15" s="134" t="s">
        <v>463</v>
      </c>
      <c r="C15" s="176"/>
    </row>
    <row r="16" spans="1:3" s="482" customFormat="1" ht="12" customHeight="1">
      <c r="A16" s="485" t="s">
        <v>182</v>
      </c>
      <c r="B16" s="121" t="s">
        <v>81</v>
      </c>
      <c r="C16" s="191"/>
    </row>
    <row r="17" spans="1:3" s="432" customFormat="1" ht="12" customHeight="1">
      <c r="A17" s="485" t="s">
        <v>184</v>
      </c>
      <c r="B17" s="121" t="s">
        <v>83</v>
      </c>
      <c r="C17" s="176"/>
    </row>
    <row r="18" spans="1:3" s="432" customFormat="1" ht="12" customHeight="1">
      <c r="A18" s="485" t="s">
        <v>186</v>
      </c>
      <c r="B18" s="134" t="s">
        <v>85</v>
      </c>
      <c r="C18" s="183"/>
    </row>
    <row r="19" spans="1:3" s="482" customFormat="1" ht="12" customHeight="1">
      <c r="A19" s="394" t="s">
        <v>22</v>
      </c>
      <c r="B19" s="481" t="s">
        <v>464</v>
      </c>
      <c r="C19" s="187">
        <f>SUM(C20:C22)</f>
        <v>0</v>
      </c>
    </row>
    <row r="20" spans="1:3" s="432" customFormat="1" ht="12" customHeight="1">
      <c r="A20" s="485" t="s">
        <v>24</v>
      </c>
      <c r="B20" s="133" t="s">
        <v>25</v>
      </c>
      <c r="C20" s="176"/>
    </row>
    <row r="21" spans="1:3" s="432" customFormat="1" ht="12" customHeight="1">
      <c r="A21" s="485" t="s">
        <v>26</v>
      </c>
      <c r="B21" s="121" t="s">
        <v>465</v>
      </c>
      <c r="C21" s="176"/>
    </row>
    <row r="22" spans="1:3" s="432" customFormat="1" ht="12" customHeight="1">
      <c r="A22" s="485" t="s">
        <v>28</v>
      </c>
      <c r="B22" s="121" t="s">
        <v>466</v>
      </c>
      <c r="C22" s="176"/>
    </row>
    <row r="23" spans="1:3" s="432" customFormat="1" ht="12" customHeight="1">
      <c r="A23" s="485" t="s">
        <v>30</v>
      </c>
      <c r="B23" s="121" t="s">
        <v>467</v>
      </c>
      <c r="C23" s="176"/>
    </row>
    <row r="24" spans="1:3" s="432" customFormat="1" ht="12" customHeight="1">
      <c r="A24" s="394" t="s">
        <v>36</v>
      </c>
      <c r="B24" s="109" t="s">
        <v>275</v>
      </c>
      <c r="C24" s="486"/>
    </row>
    <row r="25" spans="1:3" s="432" customFormat="1" ht="12" customHeight="1">
      <c r="A25" s="394" t="s">
        <v>220</v>
      </c>
      <c r="B25" s="109" t="s">
        <v>468</v>
      </c>
      <c r="C25" s="187">
        <f>+C26+C27</f>
        <v>0</v>
      </c>
    </row>
    <row r="26" spans="1:3" s="432" customFormat="1" ht="12" customHeight="1">
      <c r="A26" s="487" t="s">
        <v>52</v>
      </c>
      <c r="B26" s="133" t="s">
        <v>465</v>
      </c>
      <c r="C26" s="172"/>
    </row>
    <row r="27" spans="1:3" s="432" customFormat="1" ht="12" customHeight="1">
      <c r="A27" s="487" t="s">
        <v>58</v>
      </c>
      <c r="B27" s="121" t="s">
        <v>469</v>
      </c>
      <c r="C27" s="191"/>
    </row>
    <row r="28" spans="1:3" s="432" customFormat="1" ht="12" customHeight="1">
      <c r="A28" s="485" t="s">
        <v>60</v>
      </c>
      <c r="B28" s="488" t="s">
        <v>470</v>
      </c>
      <c r="C28" s="489"/>
    </row>
    <row r="29" spans="1:3" s="432" customFormat="1" ht="12" customHeight="1">
      <c r="A29" s="394" t="s">
        <v>64</v>
      </c>
      <c r="B29" s="109" t="s">
        <v>471</v>
      </c>
      <c r="C29" s="187">
        <f>+C30+C31+C32</f>
        <v>0</v>
      </c>
    </row>
    <row r="30" spans="1:3" s="432" customFormat="1" ht="12" customHeight="1">
      <c r="A30" s="487" t="s">
        <v>66</v>
      </c>
      <c r="B30" s="133" t="s">
        <v>89</v>
      </c>
      <c r="C30" s="172"/>
    </row>
    <row r="31" spans="1:3" s="432" customFormat="1" ht="12" customHeight="1">
      <c r="A31" s="487" t="s">
        <v>68</v>
      </c>
      <c r="B31" s="121" t="s">
        <v>91</v>
      </c>
      <c r="C31" s="191"/>
    </row>
    <row r="32" spans="1:3" s="432" customFormat="1" ht="12" customHeight="1">
      <c r="A32" s="485" t="s">
        <v>70</v>
      </c>
      <c r="B32" s="488" t="s">
        <v>93</v>
      </c>
      <c r="C32" s="489"/>
    </row>
    <row r="33" spans="1:3" s="482" customFormat="1" ht="12" customHeight="1">
      <c r="A33" s="394" t="s">
        <v>86</v>
      </c>
      <c r="B33" s="109" t="s">
        <v>276</v>
      </c>
      <c r="C33" s="486"/>
    </row>
    <row r="34" spans="1:3" s="482" customFormat="1" ht="12" customHeight="1">
      <c r="A34" s="394" t="s">
        <v>231</v>
      </c>
      <c r="B34" s="109" t="s">
        <v>472</v>
      </c>
      <c r="C34" s="490"/>
    </row>
    <row r="35" spans="1:3" s="482" customFormat="1" ht="12" customHeight="1">
      <c r="A35" s="394" t="s">
        <v>108</v>
      </c>
      <c r="B35" s="109" t="s">
        <v>473</v>
      </c>
      <c r="C35" s="196">
        <f>+C8+C19+C24+C25+C29+C33+C34</f>
        <v>0</v>
      </c>
    </row>
    <row r="36" spans="1:3" s="482" customFormat="1" ht="12" customHeight="1">
      <c r="A36" s="491" t="s">
        <v>118</v>
      </c>
      <c r="B36" s="109" t="s">
        <v>474</v>
      </c>
      <c r="C36" s="196">
        <f>+C37+C38+C39</f>
        <v>181840</v>
      </c>
    </row>
    <row r="37" spans="1:3" s="482" customFormat="1" ht="12" customHeight="1">
      <c r="A37" s="487" t="s">
        <v>475</v>
      </c>
      <c r="B37" s="133" t="s">
        <v>332</v>
      </c>
      <c r="C37" s="172">
        <v>577</v>
      </c>
    </row>
    <row r="38" spans="1:3" s="482" customFormat="1" ht="12" customHeight="1">
      <c r="A38" s="487" t="s">
        <v>476</v>
      </c>
      <c r="B38" s="121" t="s">
        <v>477</v>
      </c>
      <c r="C38" s="191"/>
    </row>
    <row r="39" spans="1:3" s="432" customFormat="1" ht="12" customHeight="1">
      <c r="A39" s="485" t="s">
        <v>478</v>
      </c>
      <c r="B39" s="488" t="s">
        <v>479</v>
      </c>
      <c r="C39" s="489">
        <f>80213+5005+95045+1000</f>
        <v>181263</v>
      </c>
    </row>
    <row r="40" spans="1:3" s="432" customFormat="1" ht="15" customHeight="1">
      <c r="A40" s="491" t="s">
        <v>243</v>
      </c>
      <c r="B40" s="492" t="s">
        <v>480</v>
      </c>
      <c r="C40" s="196">
        <f>+C35+C36</f>
        <v>181840</v>
      </c>
    </row>
    <row r="41" spans="1:3" s="432" customFormat="1" ht="15" customHeight="1">
      <c r="A41" s="415"/>
      <c r="B41" s="416"/>
      <c r="C41" s="417"/>
    </row>
    <row r="42" spans="1:3" ht="12.75">
      <c r="A42" s="493"/>
      <c r="B42" s="419"/>
      <c r="C42" s="375"/>
    </row>
    <row r="43" spans="1:3" s="479" customFormat="1" ht="16.5" customHeight="1">
      <c r="A43" s="420"/>
      <c r="B43" s="421" t="s">
        <v>268</v>
      </c>
      <c r="C43" s="196"/>
    </row>
    <row r="44" spans="1:3" s="494" customFormat="1" ht="12" customHeight="1">
      <c r="A44" s="394" t="s">
        <v>6</v>
      </c>
      <c r="B44" s="109" t="s">
        <v>481</v>
      </c>
      <c r="C44" s="187">
        <f>SUM(C45:C49)</f>
        <v>181840</v>
      </c>
    </row>
    <row r="45" spans="1:3" ht="12" customHeight="1">
      <c r="A45" s="485" t="s">
        <v>8</v>
      </c>
      <c r="B45" s="133" t="s">
        <v>173</v>
      </c>
      <c r="C45" s="172">
        <v>48865</v>
      </c>
    </row>
    <row r="46" spans="1:3" ht="12" customHeight="1">
      <c r="A46" s="485" t="s">
        <v>10</v>
      </c>
      <c r="B46" s="121" t="s">
        <v>174</v>
      </c>
      <c r="C46" s="176">
        <v>13455</v>
      </c>
    </row>
    <row r="47" spans="1:3" ht="12" customHeight="1">
      <c r="A47" s="485" t="s">
        <v>12</v>
      </c>
      <c r="B47" s="121" t="s">
        <v>175</v>
      </c>
      <c r="C47" s="176">
        <v>19470</v>
      </c>
    </row>
    <row r="48" spans="1:3" ht="12" customHeight="1">
      <c r="A48" s="485" t="s">
        <v>14</v>
      </c>
      <c r="B48" s="121" t="s">
        <v>176</v>
      </c>
      <c r="C48" s="176">
        <v>100050</v>
      </c>
    </row>
    <row r="49" spans="1:3" ht="12" customHeight="1">
      <c r="A49" s="485" t="s">
        <v>18</v>
      </c>
      <c r="B49" s="121" t="s">
        <v>178</v>
      </c>
      <c r="C49" s="176"/>
    </row>
    <row r="50" spans="1:3" ht="12" customHeight="1">
      <c r="A50" s="394" t="s">
        <v>22</v>
      </c>
      <c r="B50" s="109" t="s">
        <v>482</v>
      </c>
      <c r="C50" s="187">
        <f>SUM(C51:C53)</f>
        <v>0</v>
      </c>
    </row>
    <row r="51" spans="1:3" s="494" customFormat="1" ht="12" customHeight="1">
      <c r="A51" s="485" t="s">
        <v>24</v>
      </c>
      <c r="B51" s="133" t="s">
        <v>199</v>
      </c>
      <c r="C51" s="172"/>
    </row>
    <row r="52" spans="1:3" ht="12" customHeight="1">
      <c r="A52" s="485" t="s">
        <v>26</v>
      </c>
      <c r="B52" s="121" t="s">
        <v>201</v>
      </c>
      <c r="C52" s="176"/>
    </row>
    <row r="53" spans="1:3" ht="12" customHeight="1">
      <c r="A53" s="485" t="s">
        <v>28</v>
      </c>
      <c r="B53" s="121" t="s">
        <v>483</v>
      </c>
      <c r="C53" s="176"/>
    </row>
    <row r="54" spans="1:3" ht="12" customHeight="1">
      <c r="A54" s="485" t="s">
        <v>30</v>
      </c>
      <c r="B54" s="121" t="s">
        <v>484</v>
      </c>
      <c r="C54" s="176"/>
    </row>
    <row r="55" spans="1:3" ht="15" customHeight="1">
      <c r="A55" s="394" t="s">
        <v>36</v>
      </c>
      <c r="B55" s="495" t="s">
        <v>485</v>
      </c>
      <c r="C55" s="187">
        <f>+C44+C50</f>
        <v>181840</v>
      </c>
    </row>
    <row r="56" ht="12.75">
      <c r="C56" s="375"/>
    </row>
    <row r="57" spans="1:3" ht="15" customHeight="1">
      <c r="A57" s="428" t="s">
        <v>446</v>
      </c>
      <c r="B57" s="429"/>
      <c r="C57" s="430">
        <v>16</v>
      </c>
    </row>
    <row r="58" spans="1:3" ht="14.25" customHeight="1">
      <c r="A58" s="428" t="s">
        <v>447</v>
      </c>
      <c r="B58" s="429"/>
      <c r="C5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9"/>
  </sheetPr>
  <dimension ref="A1:C58"/>
  <sheetViews>
    <sheetView view="pageBreakPreview" zoomScale="90" zoomScaleSheetLayoutView="90" workbookViewId="0" topLeftCell="A31">
      <selection activeCell="G54" sqref="G54"/>
    </sheetView>
  </sheetViews>
  <sheetFormatPr defaultColWidth="9.00390625" defaultRowHeight="12.75"/>
  <cols>
    <col min="1" max="1" width="13.875" style="469" customWidth="1"/>
    <col min="2" max="2" width="79.125" style="470" customWidth="1"/>
    <col min="3" max="3" width="25.00390625" style="471" customWidth="1"/>
    <col min="4" max="16384" width="9.375" style="470" customWidth="1"/>
  </cols>
  <sheetData>
    <row r="1" spans="1:3" s="204" customFormat="1" ht="21" customHeight="1">
      <c r="A1" s="377"/>
      <c r="B1" s="378"/>
      <c r="C1" s="472" t="s">
        <v>486</v>
      </c>
    </row>
    <row r="2" spans="1:3" s="474" customFormat="1" ht="25.5" customHeight="1">
      <c r="A2" s="381" t="s">
        <v>458</v>
      </c>
      <c r="B2" s="382" t="s">
        <v>459</v>
      </c>
      <c r="C2" s="473" t="s">
        <v>460</v>
      </c>
    </row>
    <row r="3" spans="1:3" s="474" customFormat="1" ht="12.75">
      <c r="A3" s="475" t="s">
        <v>436</v>
      </c>
      <c r="B3" s="386" t="s">
        <v>487</v>
      </c>
      <c r="C3" s="476" t="s">
        <v>460</v>
      </c>
    </row>
    <row r="4" spans="1:3" s="477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478" t="s">
        <v>440</v>
      </c>
    </row>
    <row r="6" spans="1:3" s="479" customFormat="1" ht="12.75" customHeight="1">
      <c r="A6" s="394">
        <v>1</v>
      </c>
      <c r="B6" s="395">
        <v>2</v>
      </c>
      <c r="C6" s="396">
        <v>3</v>
      </c>
    </row>
    <row r="7" spans="1:3" s="479" customFormat="1" ht="15.75" customHeight="1">
      <c r="A7" s="398"/>
      <c r="B7" s="399" t="s">
        <v>267</v>
      </c>
      <c r="C7" s="480"/>
    </row>
    <row r="8" spans="1:3" s="482" customFormat="1" ht="12" customHeight="1">
      <c r="A8" s="394" t="s">
        <v>6</v>
      </c>
      <c r="B8" s="481" t="s">
        <v>461</v>
      </c>
      <c r="C8" s="187">
        <f>SUM(C9:C18)</f>
        <v>0</v>
      </c>
    </row>
    <row r="9" spans="1:3" s="482" customFormat="1" ht="12" customHeight="1">
      <c r="A9" s="483" t="s">
        <v>8</v>
      </c>
      <c r="B9" s="120" t="s">
        <v>67</v>
      </c>
      <c r="C9" s="484"/>
    </row>
    <row r="10" spans="1:3" s="482" customFormat="1" ht="12" customHeight="1">
      <c r="A10" s="485" t="s">
        <v>10</v>
      </c>
      <c r="B10" s="121" t="s">
        <v>69</v>
      </c>
      <c r="C10" s="176"/>
    </row>
    <row r="11" spans="1:3" s="482" customFormat="1" ht="12" customHeight="1">
      <c r="A11" s="485" t="s">
        <v>12</v>
      </c>
      <c r="B11" s="121" t="s">
        <v>71</v>
      </c>
      <c r="C11" s="176"/>
    </row>
    <row r="12" spans="1:3" s="482" customFormat="1" ht="12" customHeight="1">
      <c r="A12" s="485" t="s">
        <v>14</v>
      </c>
      <c r="B12" s="121" t="s">
        <v>73</v>
      </c>
      <c r="C12" s="176"/>
    </row>
    <row r="13" spans="1:3" s="482" customFormat="1" ht="12" customHeight="1">
      <c r="A13" s="485" t="s">
        <v>18</v>
      </c>
      <c r="B13" s="121" t="s">
        <v>75</v>
      </c>
      <c r="C13" s="176"/>
    </row>
    <row r="14" spans="1:3" s="482" customFormat="1" ht="12" customHeight="1">
      <c r="A14" s="485" t="s">
        <v>20</v>
      </c>
      <c r="B14" s="121" t="s">
        <v>462</v>
      </c>
      <c r="C14" s="176"/>
    </row>
    <row r="15" spans="1:3" s="482" customFormat="1" ht="12" customHeight="1">
      <c r="A15" s="485" t="s">
        <v>180</v>
      </c>
      <c r="B15" s="134" t="s">
        <v>463</v>
      </c>
      <c r="C15" s="176"/>
    </row>
    <row r="16" spans="1:3" s="482" customFormat="1" ht="12" customHeight="1">
      <c r="A16" s="485" t="s">
        <v>182</v>
      </c>
      <c r="B16" s="121" t="s">
        <v>81</v>
      </c>
      <c r="C16" s="191"/>
    </row>
    <row r="17" spans="1:3" s="432" customFormat="1" ht="12" customHeight="1">
      <c r="A17" s="485" t="s">
        <v>184</v>
      </c>
      <c r="B17" s="121" t="s">
        <v>83</v>
      </c>
      <c r="C17" s="176"/>
    </row>
    <row r="18" spans="1:3" s="432" customFormat="1" ht="12" customHeight="1">
      <c r="A18" s="485" t="s">
        <v>186</v>
      </c>
      <c r="B18" s="134" t="s">
        <v>85</v>
      </c>
      <c r="C18" s="183"/>
    </row>
    <row r="19" spans="1:3" s="482" customFormat="1" ht="12" customHeight="1">
      <c r="A19" s="394" t="s">
        <v>22</v>
      </c>
      <c r="B19" s="481" t="s">
        <v>464</v>
      </c>
      <c r="C19" s="187">
        <f>SUM(C20:C22)</f>
        <v>0</v>
      </c>
    </row>
    <row r="20" spans="1:3" s="432" customFormat="1" ht="12" customHeight="1">
      <c r="A20" s="485" t="s">
        <v>24</v>
      </c>
      <c r="B20" s="133" t="s">
        <v>25</v>
      </c>
      <c r="C20" s="176"/>
    </row>
    <row r="21" spans="1:3" s="432" customFormat="1" ht="12" customHeight="1">
      <c r="A21" s="485" t="s">
        <v>26</v>
      </c>
      <c r="B21" s="121" t="s">
        <v>465</v>
      </c>
      <c r="C21" s="176"/>
    </row>
    <row r="22" spans="1:3" s="432" customFormat="1" ht="12" customHeight="1">
      <c r="A22" s="485" t="s">
        <v>28</v>
      </c>
      <c r="B22" s="121" t="s">
        <v>466</v>
      </c>
      <c r="C22" s="176"/>
    </row>
    <row r="23" spans="1:3" s="432" customFormat="1" ht="12" customHeight="1">
      <c r="A23" s="485" t="s">
        <v>30</v>
      </c>
      <c r="B23" s="121" t="s">
        <v>467</v>
      </c>
      <c r="C23" s="176"/>
    </row>
    <row r="24" spans="1:3" s="432" customFormat="1" ht="12" customHeight="1">
      <c r="A24" s="394" t="s">
        <v>36</v>
      </c>
      <c r="B24" s="109" t="s">
        <v>275</v>
      </c>
      <c r="C24" s="486"/>
    </row>
    <row r="25" spans="1:3" s="432" customFormat="1" ht="12" customHeight="1">
      <c r="A25" s="394" t="s">
        <v>220</v>
      </c>
      <c r="B25" s="109" t="s">
        <v>468</v>
      </c>
      <c r="C25" s="187">
        <f>+C26+C27</f>
        <v>0</v>
      </c>
    </row>
    <row r="26" spans="1:3" s="432" customFormat="1" ht="12" customHeight="1">
      <c r="A26" s="487" t="s">
        <v>52</v>
      </c>
      <c r="B26" s="133" t="s">
        <v>465</v>
      </c>
      <c r="C26" s="172"/>
    </row>
    <row r="27" spans="1:3" s="432" customFormat="1" ht="12" customHeight="1">
      <c r="A27" s="487" t="s">
        <v>58</v>
      </c>
      <c r="B27" s="121" t="s">
        <v>469</v>
      </c>
      <c r="C27" s="191"/>
    </row>
    <row r="28" spans="1:3" s="432" customFormat="1" ht="12" customHeight="1">
      <c r="A28" s="485" t="s">
        <v>60</v>
      </c>
      <c r="B28" s="488" t="s">
        <v>470</v>
      </c>
      <c r="C28" s="489"/>
    </row>
    <row r="29" spans="1:3" s="432" customFormat="1" ht="12" customHeight="1">
      <c r="A29" s="394" t="s">
        <v>64</v>
      </c>
      <c r="B29" s="109" t="s">
        <v>471</v>
      </c>
      <c r="C29" s="187">
        <f>+C30+C31+C32</f>
        <v>0</v>
      </c>
    </row>
    <row r="30" spans="1:3" s="432" customFormat="1" ht="12" customHeight="1">
      <c r="A30" s="487" t="s">
        <v>66</v>
      </c>
      <c r="B30" s="133" t="s">
        <v>89</v>
      </c>
      <c r="C30" s="172"/>
    </row>
    <row r="31" spans="1:3" s="432" customFormat="1" ht="12" customHeight="1">
      <c r="A31" s="487" t="s">
        <v>68</v>
      </c>
      <c r="B31" s="121" t="s">
        <v>91</v>
      </c>
      <c r="C31" s="191"/>
    </row>
    <row r="32" spans="1:3" s="432" customFormat="1" ht="12" customHeight="1">
      <c r="A32" s="485" t="s">
        <v>70</v>
      </c>
      <c r="B32" s="488" t="s">
        <v>93</v>
      </c>
      <c r="C32" s="489"/>
    </row>
    <row r="33" spans="1:3" s="482" customFormat="1" ht="12" customHeight="1">
      <c r="A33" s="394" t="s">
        <v>86</v>
      </c>
      <c r="B33" s="109" t="s">
        <v>276</v>
      </c>
      <c r="C33" s="486"/>
    </row>
    <row r="34" spans="1:3" s="482" customFormat="1" ht="12" customHeight="1">
      <c r="A34" s="394" t="s">
        <v>231</v>
      </c>
      <c r="B34" s="109" t="s">
        <v>472</v>
      </c>
      <c r="C34" s="490"/>
    </row>
    <row r="35" spans="1:3" s="482" customFormat="1" ht="12" customHeight="1">
      <c r="A35" s="394" t="s">
        <v>108</v>
      </c>
      <c r="B35" s="109" t="s">
        <v>473</v>
      </c>
      <c r="C35" s="196">
        <f>+C8+C19+C24+C25+C29+C33+C34</f>
        <v>0</v>
      </c>
    </row>
    <row r="36" spans="1:3" s="482" customFormat="1" ht="12" customHeight="1">
      <c r="A36" s="491" t="s">
        <v>118</v>
      </c>
      <c r="B36" s="109" t="s">
        <v>474</v>
      </c>
      <c r="C36" s="196">
        <f>+C37+C38+C39</f>
        <v>181840</v>
      </c>
    </row>
    <row r="37" spans="1:3" s="482" customFormat="1" ht="12" customHeight="1">
      <c r="A37" s="487" t="s">
        <v>475</v>
      </c>
      <c r="B37" s="133" t="s">
        <v>332</v>
      </c>
      <c r="C37" s="172">
        <v>577</v>
      </c>
    </row>
    <row r="38" spans="1:3" s="482" customFormat="1" ht="12" customHeight="1">
      <c r="A38" s="487" t="s">
        <v>476</v>
      </c>
      <c r="B38" s="121" t="s">
        <v>477</v>
      </c>
      <c r="C38" s="191"/>
    </row>
    <row r="39" spans="1:3" s="432" customFormat="1" ht="12" customHeight="1">
      <c r="A39" s="485" t="s">
        <v>478</v>
      </c>
      <c r="B39" s="488" t="s">
        <v>479</v>
      </c>
      <c r="C39" s="489">
        <v>181263</v>
      </c>
    </row>
    <row r="40" spans="1:3" s="432" customFormat="1" ht="15" customHeight="1">
      <c r="A40" s="491" t="s">
        <v>243</v>
      </c>
      <c r="B40" s="492" t="s">
        <v>480</v>
      </c>
      <c r="C40" s="196">
        <f>+C35+C36</f>
        <v>181840</v>
      </c>
    </row>
    <row r="41" spans="1:3" s="432" customFormat="1" ht="15" customHeight="1">
      <c r="A41" s="415"/>
      <c r="B41" s="416"/>
      <c r="C41" s="417"/>
    </row>
    <row r="42" spans="1:3" ht="12.75">
      <c r="A42" s="493"/>
      <c r="B42" s="419"/>
      <c r="C42" s="375"/>
    </row>
    <row r="43" spans="1:3" s="479" customFormat="1" ht="16.5" customHeight="1">
      <c r="A43" s="420"/>
      <c r="B43" s="421" t="s">
        <v>268</v>
      </c>
      <c r="C43" s="196"/>
    </row>
    <row r="44" spans="1:3" s="494" customFormat="1" ht="12" customHeight="1">
      <c r="A44" s="394" t="s">
        <v>6</v>
      </c>
      <c r="B44" s="109" t="s">
        <v>481</v>
      </c>
      <c r="C44" s="187">
        <f>SUM(C45:C49)</f>
        <v>181840</v>
      </c>
    </row>
    <row r="45" spans="1:3" ht="12" customHeight="1">
      <c r="A45" s="485" t="s">
        <v>8</v>
      </c>
      <c r="B45" s="133" t="s">
        <v>173</v>
      </c>
      <c r="C45" s="172">
        <v>48865</v>
      </c>
    </row>
    <row r="46" spans="1:3" ht="12" customHeight="1">
      <c r="A46" s="485" t="s">
        <v>10</v>
      </c>
      <c r="B46" s="121" t="s">
        <v>174</v>
      </c>
      <c r="C46" s="176">
        <v>13455</v>
      </c>
    </row>
    <row r="47" spans="1:3" ht="12" customHeight="1">
      <c r="A47" s="485" t="s">
        <v>12</v>
      </c>
      <c r="B47" s="121" t="s">
        <v>175</v>
      </c>
      <c r="C47" s="176">
        <v>19470</v>
      </c>
    </row>
    <row r="48" spans="1:3" ht="12" customHeight="1">
      <c r="A48" s="485" t="s">
        <v>14</v>
      </c>
      <c r="B48" s="121" t="s">
        <v>176</v>
      </c>
      <c r="C48" s="176">
        <v>100050</v>
      </c>
    </row>
    <row r="49" spans="1:3" ht="12" customHeight="1">
      <c r="A49" s="485" t="s">
        <v>18</v>
      </c>
      <c r="B49" s="121" t="s">
        <v>178</v>
      </c>
      <c r="C49" s="176"/>
    </row>
    <row r="50" spans="1:3" ht="12" customHeight="1">
      <c r="A50" s="394" t="s">
        <v>22</v>
      </c>
      <c r="B50" s="109" t="s">
        <v>482</v>
      </c>
      <c r="C50" s="187">
        <f>SUM(C51:C53)</f>
        <v>0</v>
      </c>
    </row>
    <row r="51" spans="1:3" s="494" customFormat="1" ht="12" customHeight="1">
      <c r="A51" s="485" t="s">
        <v>24</v>
      </c>
      <c r="B51" s="133" t="s">
        <v>199</v>
      </c>
      <c r="C51" s="172"/>
    </row>
    <row r="52" spans="1:3" ht="12" customHeight="1">
      <c r="A52" s="485" t="s">
        <v>26</v>
      </c>
      <c r="B52" s="121" t="s">
        <v>201</v>
      </c>
      <c r="C52" s="176"/>
    </row>
    <row r="53" spans="1:3" ht="12" customHeight="1">
      <c r="A53" s="485" t="s">
        <v>28</v>
      </c>
      <c r="B53" s="121" t="s">
        <v>483</v>
      </c>
      <c r="C53" s="176"/>
    </row>
    <row r="54" spans="1:3" ht="12" customHeight="1">
      <c r="A54" s="485" t="s">
        <v>30</v>
      </c>
      <c r="B54" s="121" t="s">
        <v>484</v>
      </c>
      <c r="C54" s="176"/>
    </row>
    <row r="55" spans="1:3" ht="15" customHeight="1">
      <c r="A55" s="394" t="s">
        <v>36</v>
      </c>
      <c r="B55" s="495" t="s">
        <v>485</v>
      </c>
      <c r="C55" s="187">
        <f>+C44+C50</f>
        <v>181840</v>
      </c>
    </row>
    <row r="56" ht="12.75">
      <c r="C56" s="375"/>
    </row>
    <row r="57" spans="1:3" ht="15" customHeight="1">
      <c r="A57" s="428" t="s">
        <v>446</v>
      </c>
      <c r="B57" s="429"/>
      <c r="C57" s="430">
        <v>16</v>
      </c>
    </row>
    <row r="58" spans="1:3" ht="14.25" customHeight="1">
      <c r="A58" s="428" t="s">
        <v>447</v>
      </c>
      <c r="B58" s="429"/>
      <c r="C5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view="pageBreakPreview" zoomScale="90" zoomScaleNormal="120" zoomScaleSheetLayoutView="90" workbookViewId="0" topLeftCell="A130">
      <selection activeCell="C110" sqref="C110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4" ht="15.75" customHeight="1">
      <c r="A1" s="4" t="s">
        <v>0</v>
      </c>
      <c r="B1" s="4"/>
      <c r="C1" s="4"/>
      <c r="D1" s="3" t="s">
        <v>249</v>
      </c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4.25" customHeight="1">
      <c r="A4" s="10">
        <v>1</v>
      </c>
      <c r="B4" s="80">
        <v>2</v>
      </c>
      <c r="C4" s="12">
        <v>3</v>
      </c>
    </row>
    <row r="5" spans="1:3" s="17" customFormat="1" ht="14.25" customHeight="1">
      <c r="A5" s="14" t="s">
        <v>6</v>
      </c>
      <c r="B5" s="81" t="s">
        <v>7</v>
      </c>
      <c r="C5" s="16">
        <f>+C6+C7+C8+C9+C10+C11</f>
        <v>212201</v>
      </c>
    </row>
    <row r="6" spans="1:3" s="17" customFormat="1" ht="14.25" customHeight="1">
      <c r="A6" s="18" t="s">
        <v>8</v>
      </c>
      <c r="B6" s="82" t="s">
        <v>9</v>
      </c>
      <c r="C6" s="20">
        <f>97806-68975+1600</f>
        <v>30431</v>
      </c>
    </row>
    <row r="7" spans="1:3" s="17" customFormat="1" ht="14.25" customHeight="1">
      <c r="A7" s="21" t="s">
        <v>10</v>
      </c>
      <c r="B7" s="83" t="s">
        <v>11</v>
      </c>
      <c r="C7" s="23">
        <f>43005</f>
        <v>43005</v>
      </c>
    </row>
    <row r="8" spans="1:3" s="17" customFormat="1" ht="14.25" customHeight="1">
      <c r="A8" s="21" t="s">
        <v>12</v>
      </c>
      <c r="B8" s="83" t="s">
        <v>250</v>
      </c>
      <c r="C8" s="23">
        <f>71830-24143</f>
        <v>47687</v>
      </c>
    </row>
    <row r="9" spans="1:3" s="17" customFormat="1" ht="14.25" customHeight="1">
      <c r="A9" s="21" t="s">
        <v>14</v>
      </c>
      <c r="B9" s="83" t="s">
        <v>251</v>
      </c>
      <c r="C9" s="23">
        <v>3765</v>
      </c>
    </row>
    <row r="10" spans="1:3" s="17" customFormat="1" ht="14.25" customHeight="1">
      <c r="A10" s="21" t="s">
        <v>18</v>
      </c>
      <c r="B10" s="83" t="s">
        <v>19</v>
      </c>
      <c r="C10" s="23"/>
    </row>
    <row r="11" spans="1:3" s="17" customFormat="1" ht="14.25" customHeight="1">
      <c r="A11" s="24" t="s">
        <v>20</v>
      </c>
      <c r="B11" s="84" t="s">
        <v>21</v>
      </c>
      <c r="C11" s="23">
        <f>101823-12910-1600</f>
        <v>87313</v>
      </c>
    </row>
    <row r="12" spans="1:3" s="17" customFormat="1" ht="14.25" customHeight="1">
      <c r="A12" s="14" t="s">
        <v>22</v>
      </c>
      <c r="B12" s="85" t="s">
        <v>23</v>
      </c>
      <c r="C12" s="16">
        <f>+C13+C14+C15+C16+C17</f>
        <v>174665</v>
      </c>
    </row>
    <row r="13" spans="1:3" s="17" customFormat="1" ht="14.25" customHeight="1">
      <c r="A13" s="18" t="s">
        <v>24</v>
      </c>
      <c r="B13" s="82" t="s">
        <v>25</v>
      </c>
      <c r="C13" s="20"/>
    </row>
    <row r="14" spans="1:3" s="17" customFormat="1" ht="14.25" customHeight="1">
      <c r="A14" s="21" t="s">
        <v>26</v>
      </c>
      <c r="B14" s="83" t="s">
        <v>27</v>
      </c>
      <c r="C14" s="23"/>
    </row>
    <row r="15" spans="1:3" s="17" customFormat="1" ht="14.25" customHeight="1">
      <c r="A15" s="21" t="s">
        <v>28</v>
      </c>
      <c r="B15" s="83" t="s">
        <v>29</v>
      </c>
      <c r="C15" s="23"/>
    </row>
    <row r="16" spans="1:3" s="17" customFormat="1" ht="14.25" customHeight="1">
      <c r="A16" s="21" t="s">
        <v>30</v>
      </c>
      <c r="B16" s="83" t="s">
        <v>31</v>
      </c>
      <c r="C16" s="23"/>
    </row>
    <row r="17" spans="1:3" s="17" customFormat="1" ht="14.25" customHeight="1">
      <c r="A17" s="21" t="s">
        <v>32</v>
      </c>
      <c r="B17" s="83" t="s">
        <v>33</v>
      </c>
      <c r="C17" s="23">
        <v>174665</v>
      </c>
    </row>
    <row r="18" spans="1:3" s="17" customFormat="1" ht="14.25" customHeight="1">
      <c r="A18" s="24" t="s">
        <v>34</v>
      </c>
      <c r="B18" s="84" t="s">
        <v>35</v>
      </c>
      <c r="C18" s="27">
        <v>9630</v>
      </c>
    </row>
    <row r="19" spans="1:3" s="17" customFormat="1" ht="14.25" customHeight="1">
      <c r="A19" s="14" t="s">
        <v>36</v>
      </c>
      <c r="B19" s="81" t="s">
        <v>37</v>
      </c>
      <c r="C19" s="16">
        <f>+C20+C21+C22+C23+C24</f>
        <v>46250</v>
      </c>
    </row>
    <row r="20" spans="1:3" s="17" customFormat="1" ht="14.25" customHeight="1">
      <c r="A20" s="18" t="s">
        <v>38</v>
      </c>
      <c r="B20" s="82" t="s">
        <v>39</v>
      </c>
      <c r="C20" s="20"/>
    </row>
    <row r="21" spans="1:3" s="17" customFormat="1" ht="14.25" customHeight="1">
      <c r="A21" s="21" t="s">
        <v>40</v>
      </c>
      <c r="B21" s="83" t="s">
        <v>41</v>
      </c>
      <c r="C21" s="23"/>
    </row>
    <row r="22" spans="1:3" s="17" customFormat="1" ht="14.25" customHeight="1">
      <c r="A22" s="21" t="s">
        <v>42</v>
      </c>
      <c r="B22" s="83" t="s">
        <v>43</v>
      </c>
      <c r="C22" s="23"/>
    </row>
    <row r="23" spans="1:3" s="17" customFormat="1" ht="14.25" customHeight="1">
      <c r="A23" s="21" t="s">
        <v>44</v>
      </c>
      <c r="B23" s="83" t="s">
        <v>45</v>
      </c>
      <c r="C23" s="23"/>
    </row>
    <row r="24" spans="1:3" s="17" customFormat="1" ht="14.25" customHeight="1">
      <c r="A24" s="21" t="s">
        <v>46</v>
      </c>
      <c r="B24" s="83" t="s">
        <v>47</v>
      </c>
      <c r="C24" s="23">
        <v>46250</v>
      </c>
    </row>
    <row r="25" spans="1:3" s="17" customFormat="1" ht="14.25" customHeight="1">
      <c r="A25" s="24" t="s">
        <v>48</v>
      </c>
      <c r="B25" s="84" t="s">
        <v>49</v>
      </c>
      <c r="C25" s="27">
        <v>46250</v>
      </c>
    </row>
    <row r="26" spans="1:3" s="17" customFormat="1" ht="14.25" customHeight="1">
      <c r="A26" s="14" t="s">
        <v>50</v>
      </c>
      <c r="B26" s="81" t="s">
        <v>51</v>
      </c>
      <c r="C26" s="16">
        <f>+C27+C30+C31+C32</f>
        <v>45200</v>
      </c>
    </row>
    <row r="27" spans="1:3" s="17" customFormat="1" ht="14.25" customHeight="1">
      <c r="A27" s="18" t="s">
        <v>52</v>
      </c>
      <c r="B27" s="82" t="s">
        <v>53</v>
      </c>
      <c r="C27" s="28">
        <f>+C28+C29</f>
        <v>40000</v>
      </c>
    </row>
    <row r="28" spans="1:3" s="17" customFormat="1" ht="14.25" customHeight="1">
      <c r="A28" s="21" t="s">
        <v>54</v>
      </c>
      <c r="B28" s="83" t="s">
        <v>55</v>
      </c>
      <c r="C28" s="23">
        <v>40000</v>
      </c>
    </row>
    <row r="29" spans="1:3" s="17" customFormat="1" ht="14.25" customHeight="1">
      <c r="A29" s="21" t="s">
        <v>56</v>
      </c>
      <c r="B29" s="83" t="s">
        <v>57</v>
      </c>
      <c r="C29" s="23"/>
    </row>
    <row r="30" spans="1:3" s="17" customFormat="1" ht="14.25" customHeight="1">
      <c r="A30" s="21" t="s">
        <v>58</v>
      </c>
      <c r="B30" s="83" t="s">
        <v>252</v>
      </c>
      <c r="C30" s="23">
        <v>4800</v>
      </c>
    </row>
    <row r="31" spans="1:3" s="17" customFormat="1" ht="14.25" customHeight="1">
      <c r="A31" s="21" t="s">
        <v>60</v>
      </c>
      <c r="B31" s="83" t="s">
        <v>61</v>
      </c>
      <c r="C31" s="23"/>
    </row>
    <row r="32" spans="1:3" s="17" customFormat="1" ht="14.25" customHeight="1">
      <c r="A32" s="24" t="s">
        <v>62</v>
      </c>
      <c r="B32" s="84" t="s">
        <v>63</v>
      </c>
      <c r="C32" s="27">
        <v>400</v>
      </c>
    </row>
    <row r="33" spans="1:3" s="17" customFormat="1" ht="14.25" customHeight="1">
      <c r="A33" s="14" t="s">
        <v>64</v>
      </c>
      <c r="B33" s="81" t="s">
        <v>65</v>
      </c>
      <c r="C33" s="16">
        <f>SUM(C34:C43)</f>
        <v>47740</v>
      </c>
    </row>
    <row r="34" spans="1:3" s="17" customFormat="1" ht="14.25" customHeight="1">
      <c r="A34" s="18" t="s">
        <v>66</v>
      </c>
      <c r="B34" s="82" t="s">
        <v>67</v>
      </c>
      <c r="C34" s="20"/>
    </row>
    <row r="35" spans="1:3" s="17" customFormat="1" ht="14.25" customHeight="1">
      <c r="A35" s="21" t="s">
        <v>68</v>
      </c>
      <c r="B35" s="83" t="s">
        <v>69</v>
      </c>
      <c r="C35" s="23">
        <v>10895</v>
      </c>
    </row>
    <row r="36" spans="1:3" s="17" customFormat="1" ht="14.25" customHeight="1">
      <c r="A36" s="21" t="s">
        <v>70</v>
      </c>
      <c r="B36" s="83" t="s">
        <v>71</v>
      </c>
      <c r="C36" s="23"/>
    </row>
    <row r="37" spans="1:3" s="17" customFormat="1" ht="14.25" customHeight="1">
      <c r="A37" s="21" t="s">
        <v>72</v>
      </c>
      <c r="B37" s="83" t="s">
        <v>73</v>
      </c>
      <c r="C37" s="23">
        <v>3750</v>
      </c>
    </row>
    <row r="38" spans="1:3" s="17" customFormat="1" ht="14.25" customHeight="1">
      <c r="A38" s="21" t="s">
        <v>74</v>
      </c>
      <c r="B38" s="83" t="s">
        <v>75</v>
      </c>
      <c r="C38" s="23">
        <v>11940</v>
      </c>
    </row>
    <row r="39" spans="1:3" s="17" customFormat="1" ht="14.25" customHeight="1">
      <c r="A39" s="21" t="s">
        <v>76</v>
      </c>
      <c r="B39" s="83" t="s">
        <v>77</v>
      </c>
      <c r="C39" s="23">
        <v>6155</v>
      </c>
    </row>
    <row r="40" spans="1:3" s="17" customFormat="1" ht="14.25" customHeight="1">
      <c r="A40" s="21" t="s">
        <v>78</v>
      </c>
      <c r="B40" s="83" t="s">
        <v>79</v>
      </c>
      <c r="C40" s="23"/>
    </row>
    <row r="41" spans="1:3" s="17" customFormat="1" ht="14.25" customHeight="1">
      <c r="A41" s="21" t="s">
        <v>80</v>
      </c>
      <c r="B41" s="83" t="s">
        <v>81</v>
      </c>
      <c r="C41" s="23">
        <v>15000</v>
      </c>
    </row>
    <row r="42" spans="1:3" s="17" customFormat="1" ht="14.25" customHeight="1">
      <c r="A42" s="21" t="s">
        <v>82</v>
      </c>
      <c r="B42" s="83" t="s">
        <v>83</v>
      </c>
      <c r="C42" s="23"/>
    </row>
    <row r="43" spans="1:3" s="17" customFormat="1" ht="14.25" customHeight="1">
      <c r="A43" s="24" t="s">
        <v>84</v>
      </c>
      <c r="B43" s="84" t="s">
        <v>85</v>
      </c>
      <c r="C43" s="27"/>
    </row>
    <row r="44" spans="1:3" s="17" customFormat="1" ht="14.25" customHeight="1">
      <c r="A44" s="14" t="s">
        <v>86</v>
      </c>
      <c r="B44" s="81" t="s">
        <v>87</v>
      </c>
      <c r="C44" s="16">
        <f>SUM(C45:C49)</f>
        <v>0</v>
      </c>
    </row>
    <row r="45" spans="1:3" s="17" customFormat="1" ht="14.25" customHeight="1">
      <c r="A45" s="18" t="s">
        <v>88</v>
      </c>
      <c r="B45" s="82" t="s">
        <v>89</v>
      </c>
      <c r="C45" s="20"/>
    </row>
    <row r="46" spans="1:3" s="17" customFormat="1" ht="14.25" customHeight="1">
      <c r="A46" s="21" t="s">
        <v>90</v>
      </c>
      <c r="B46" s="83" t="s">
        <v>91</v>
      </c>
      <c r="C46" s="23"/>
    </row>
    <row r="47" spans="1:3" s="17" customFormat="1" ht="14.25" customHeight="1">
      <c r="A47" s="21" t="s">
        <v>92</v>
      </c>
      <c r="B47" s="83" t="s">
        <v>93</v>
      </c>
      <c r="C47" s="23"/>
    </row>
    <row r="48" spans="1:3" s="17" customFormat="1" ht="14.25" customHeight="1">
      <c r="A48" s="21" t="s">
        <v>94</v>
      </c>
      <c r="B48" s="83" t="s">
        <v>95</v>
      </c>
      <c r="C48" s="23"/>
    </row>
    <row r="49" spans="1:3" s="17" customFormat="1" ht="14.25" customHeight="1">
      <c r="A49" s="24" t="s">
        <v>96</v>
      </c>
      <c r="B49" s="84" t="s">
        <v>97</v>
      </c>
      <c r="C49" s="27"/>
    </row>
    <row r="50" spans="1:3" s="17" customFormat="1" ht="14.25" customHeight="1">
      <c r="A50" s="14" t="s">
        <v>98</v>
      </c>
      <c r="B50" s="81" t="s">
        <v>99</v>
      </c>
      <c r="C50" s="16">
        <f>SUM(C51:C53)</f>
        <v>0</v>
      </c>
    </row>
    <row r="51" spans="1:3" s="17" customFormat="1" ht="14.25" customHeight="1">
      <c r="A51" s="18" t="s">
        <v>100</v>
      </c>
      <c r="B51" s="82" t="s">
        <v>101</v>
      </c>
      <c r="C51" s="20"/>
    </row>
    <row r="52" spans="1:3" s="17" customFormat="1" ht="14.25" customHeight="1">
      <c r="A52" s="21" t="s">
        <v>102</v>
      </c>
      <c r="B52" s="83" t="s">
        <v>253</v>
      </c>
      <c r="C52" s="23"/>
    </row>
    <row r="53" spans="1:3" s="17" customFormat="1" ht="14.25" customHeight="1">
      <c r="A53" s="21" t="s">
        <v>104</v>
      </c>
      <c r="B53" s="83" t="s">
        <v>105</v>
      </c>
      <c r="C53" s="23"/>
    </row>
    <row r="54" spans="1:3" s="17" customFormat="1" ht="14.25" customHeight="1">
      <c r="A54" s="24" t="s">
        <v>106</v>
      </c>
      <c r="B54" s="84" t="s">
        <v>107</v>
      </c>
      <c r="C54" s="27"/>
    </row>
    <row r="55" spans="1:3" s="17" customFormat="1" ht="14.25" customHeight="1">
      <c r="A55" s="14" t="s">
        <v>108</v>
      </c>
      <c r="B55" s="85" t="s">
        <v>109</v>
      </c>
      <c r="C55" s="16">
        <f>SUM(C56:C58)</f>
        <v>0</v>
      </c>
    </row>
    <row r="56" spans="1:3" s="17" customFormat="1" ht="14.25" customHeight="1">
      <c r="A56" s="18" t="s">
        <v>110</v>
      </c>
      <c r="B56" s="82" t="s">
        <v>111</v>
      </c>
      <c r="C56" s="23"/>
    </row>
    <row r="57" spans="1:3" s="17" customFormat="1" ht="14.25" customHeight="1">
      <c r="A57" s="21" t="s">
        <v>112</v>
      </c>
      <c r="B57" s="83" t="s">
        <v>113</v>
      </c>
      <c r="C57" s="23"/>
    </row>
    <row r="58" spans="1:3" s="17" customFormat="1" ht="14.25" customHeight="1">
      <c r="A58" s="21" t="s">
        <v>114</v>
      </c>
      <c r="B58" s="83" t="s">
        <v>115</v>
      </c>
      <c r="C58" s="23"/>
    </row>
    <row r="59" spans="1:3" s="17" customFormat="1" ht="14.25" customHeight="1">
      <c r="A59" s="24" t="s">
        <v>116</v>
      </c>
      <c r="B59" s="84" t="s">
        <v>117</v>
      </c>
      <c r="C59" s="23"/>
    </row>
    <row r="60" spans="1:3" s="17" customFormat="1" ht="14.25" customHeight="1">
      <c r="A60" s="14" t="s">
        <v>118</v>
      </c>
      <c r="B60" s="81" t="s">
        <v>119</v>
      </c>
      <c r="C60" s="16">
        <f>+C5+C12+C19+C26+C33+C44+C50+C55</f>
        <v>526056</v>
      </c>
    </row>
    <row r="61" spans="1:3" s="17" customFormat="1" ht="14.25" customHeight="1">
      <c r="A61" s="29" t="s">
        <v>120</v>
      </c>
      <c r="B61" s="85" t="s">
        <v>121</v>
      </c>
      <c r="C61" s="16">
        <f>SUM(C62:C64)</f>
        <v>0</v>
      </c>
    </row>
    <row r="62" spans="1:3" s="17" customFormat="1" ht="14.25" customHeight="1">
      <c r="A62" s="18" t="s">
        <v>122</v>
      </c>
      <c r="B62" s="82" t="s">
        <v>123</v>
      </c>
      <c r="C62" s="23"/>
    </row>
    <row r="63" spans="1:3" s="17" customFormat="1" ht="14.25" customHeight="1">
      <c r="A63" s="21" t="s">
        <v>124</v>
      </c>
      <c r="B63" s="83" t="s">
        <v>125</v>
      </c>
      <c r="C63" s="23"/>
    </row>
    <row r="64" spans="1:3" s="17" customFormat="1" ht="14.25" customHeight="1">
      <c r="A64" s="24" t="s">
        <v>126</v>
      </c>
      <c r="B64" s="86" t="s">
        <v>127</v>
      </c>
      <c r="C64" s="23"/>
    </row>
    <row r="65" spans="1:3" s="17" customFormat="1" ht="14.25" customHeight="1">
      <c r="A65" s="29" t="s">
        <v>128</v>
      </c>
      <c r="B65" s="85" t="s">
        <v>129</v>
      </c>
      <c r="C65" s="16">
        <f>SUM(C66:C69)</f>
        <v>0</v>
      </c>
    </row>
    <row r="66" spans="1:3" s="17" customFormat="1" ht="14.25" customHeight="1">
      <c r="A66" s="18" t="s">
        <v>130</v>
      </c>
      <c r="B66" s="82" t="s">
        <v>131</v>
      </c>
      <c r="C66" s="23"/>
    </row>
    <row r="67" spans="1:3" s="17" customFormat="1" ht="14.25" customHeight="1">
      <c r="A67" s="21" t="s">
        <v>132</v>
      </c>
      <c r="B67" s="83" t="s">
        <v>133</v>
      </c>
      <c r="C67" s="23"/>
    </row>
    <row r="68" spans="1:3" s="17" customFormat="1" ht="14.25" customHeight="1">
      <c r="A68" s="21" t="s">
        <v>134</v>
      </c>
      <c r="B68" s="83" t="s">
        <v>135</v>
      </c>
      <c r="C68" s="23"/>
    </row>
    <row r="69" spans="1:3" s="17" customFormat="1" ht="14.25" customHeight="1">
      <c r="A69" s="24" t="s">
        <v>136</v>
      </c>
      <c r="B69" s="84" t="s">
        <v>137</v>
      </c>
      <c r="C69" s="23"/>
    </row>
    <row r="70" spans="1:3" s="17" customFormat="1" ht="14.25" customHeight="1">
      <c r="A70" s="29" t="s">
        <v>138</v>
      </c>
      <c r="B70" s="85" t="s">
        <v>139</v>
      </c>
      <c r="C70" s="16">
        <f>SUM(C71:C72)</f>
        <v>371933</v>
      </c>
    </row>
    <row r="71" spans="1:3" s="17" customFormat="1" ht="14.25" customHeight="1">
      <c r="A71" s="18" t="s">
        <v>140</v>
      </c>
      <c r="B71" s="82" t="s">
        <v>254</v>
      </c>
      <c r="C71" s="23">
        <f>78992-7170-577</f>
        <v>71245</v>
      </c>
    </row>
    <row r="72" spans="1:3" s="17" customFormat="1" ht="14.25" customHeight="1">
      <c r="A72" s="24" t="s">
        <v>143</v>
      </c>
      <c r="B72" s="84" t="s">
        <v>255</v>
      </c>
      <c r="C72" s="23">
        <v>300688</v>
      </c>
    </row>
    <row r="73" spans="1:3" s="17" customFormat="1" ht="14.25" customHeight="1">
      <c r="A73" s="29" t="s">
        <v>145</v>
      </c>
      <c r="B73" s="85" t="s">
        <v>146</v>
      </c>
      <c r="C73" s="16">
        <f>SUM(C74:C76)</f>
        <v>0</v>
      </c>
    </row>
    <row r="74" spans="1:3" s="17" customFormat="1" ht="14.25" customHeight="1">
      <c r="A74" s="18" t="s">
        <v>147</v>
      </c>
      <c r="B74" s="82" t="s">
        <v>148</v>
      </c>
      <c r="C74" s="23"/>
    </row>
    <row r="75" spans="1:3" s="17" customFormat="1" ht="14.25" customHeight="1">
      <c r="A75" s="21" t="s">
        <v>149</v>
      </c>
      <c r="B75" s="83" t="s">
        <v>150</v>
      </c>
      <c r="C75" s="23"/>
    </row>
    <row r="76" spans="1:3" s="17" customFormat="1" ht="14.25" customHeight="1">
      <c r="A76" s="24" t="s">
        <v>151</v>
      </c>
      <c r="B76" s="84" t="s">
        <v>152</v>
      </c>
      <c r="C76" s="23"/>
    </row>
    <row r="77" spans="1:3" s="17" customFormat="1" ht="14.25" customHeight="1">
      <c r="A77" s="29" t="s">
        <v>153</v>
      </c>
      <c r="B77" s="85" t="s">
        <v>154</v>
      </c>
      <c r="C77" s="16">
        <f>SUM(C78:C81)</f>
        <v>0</v>
      </c>
    </row>
    <row r="78" spans="1:3" s="17" customFormat="1" ht="14.25" customHeight="1">
      <c r="A78" s="34" t="s">
        <v>155</v>
      </c>
      <c r="B78" s="82" t="s">
        <v>156</v>
      </c>
      <c r="C78" s="23"/>
    </row>
    <row r="79" spans="1:3" s="17" customFormat="1" ht="14.25" customHeight="1">
      <c r="A79" s="35" t="s">
        <v>157</v>
      </c>
      <c r="B79" s="83" t="s">
        <v>158</v>
      </c>
      <c r="C79" s="23"/>
    </row>
    <row r="80" spans="1:3" s="17" customFormat="1" ht="14.25" customHeight="1">
      <c r="A80" s="35" t="s">
        <v>159</v>
      </c>
      <c r="B80" s="83" t="s">
        <v>160</v>
      </c>
      <c r="C80" s="23"/>
    </row>
    <row r="81" spans="1:3" s="17" customFormat="1" ht="14.25" customHeight="1">
      <c r="A81" s="36" t="s">
        <v>161</v>
      </c>
      <c r="B81" s="84" t="s">
        <v>162</v>
      </c>
      <c r="C81" s="23"/>
    </row>
    <row r="82" spans="1:3" s="17" customFormat="1" ht="14.25" customHeight="1">
      <c r="A82" s="29" t="s">
        <v>163</v>
      </c>
      <c r="B82" s="85" t="s">
        <v>164</v>
      </c>
      <c r="C82" s="37"/>
    </row>
    <row r="83" spans="1:3" s="17" customFormat="1" ht="15.75" customHeight="1">
      <c r="A83" s="29" t="s">
        <v>165</v>
      </c>
      <c r="B83" s="87" t="s">
        <v>166</v>
      </c>
      <c r="C83" s="16">
        <f>+C61+C65+C70+C73+C77+C82</f>
        <v>371933</v>
      </c>
    </row>
    <row r="84" spans="1:3" s="17" customFormat="1" ht="16.5" customHeight="1">
      <c r="A84" s="39" t="s">
        <v>167</v>
      </c>
      <c r="B84" s="88" t="s">
        <v>168</v>
      </c>
      <c r="C84" s="16">
        <f>+C60+C83</f>
        <v>897989</v>
      </c>
    </row>
    <row r="85" spans="1:3" s="17" customFormat="1" ht="8.25" customHeight="1">
      <c r="A85" s="41"/>
      <c r="B85" s="89"/>
      <c r="C85" s="43"/>
    </row>
    <row r="86" spans="1:3" ht="16.5" customHeight="1">
      <c r="A86" s="4" t="s">
        <v>169</v>
      </c>
      <c r="B86" s="4"/>
      <c r="C86" s="4"/>
    </row>
    <row r="87" spans="1:3" s="46" customFormat="1" ht="16.5" customHeight="1">
      <c r="A87" s="44" t="s">
        <v>170</v>
      </c>
      <c r="B87" s="44"/>
      <c r="C87" s="45" t="s">
        <v>2</v>
      </c>
    </row>
    <row r="88" spans="1:3" ht="37.5" customHeight="1">
      <c r="A88" s="7" t="s">
        <v>3</v>
      </c>
      <c r="B88" s="90" t="s">
        <v>171</v>
      </c>
      <c r="C88" s="9" t="s">
        <v>5</v>
      </c>
    </row>
    <row r="89" spans="1:3" s="13" customFormat="1" ht="14.25" customHeight="1">
      <c r="A89" s="47">
        <v>1</v>
      </c>
      <c r="B89" s="90">
        <v>2</v>
      </c>
      <c r="C89" s="9">
        <v>3</v>
      </c>
    </row>
    <row r="90" spans="1:3" ht="14.25" customHeight="1">
      <c r="A90" s="48" t="s">
        <v>6</v>
      </c>
      <c r="B90" s="91" t="s">
        <v>172</v>
      </c>
      <c r="C90" s="50">
        <f>SUM(C91:C95)</f>
        <v>498830</v>
      </c>
    </row>
    <row r="91" spans="1:3" ht="14.25" customHeight="1">
      <c r="A91" s="51" t="s">
        <v>8</v>
      </c>
      <c r="B91" s="92" t="s">
        <v>173</v>
      </c>
      <c r="C91" s="53">
        <f>252273-260-48865</f>
        <v>203148</v>
      </c>
    </row>
    <row r="92" spans="1:3" ht="14.25" customHeight="1">
      <c r="A92" s="21" t="s">
        <v>10</v>
      </c>
      <c r="B92" s="93" t="s">
        <v>174</v>
      </c>
      <c r="C92" s="23">
        <f>67767-65-13455</f>
        <v>54247</v>
      </c>
    </row>
    <row r="93" spans="1:3" ht="14.25" customHeight="1">
      <c r="A93" s="21" t="s">
        <v>12</v>
      </c>
      <c r="B93" s="93" t="s">
        <v>175</v>
      </c>
      <c r="C93" s="27">
        <f>229180-845-19470</f>
        <v>208865</v>
      </c>
    </row>
    <row r="94" spans="1:3" ht="14.25" customHeight="1">
      <c r="A94" s="21" t="s">
        <v>14</v>
      </c>
      <c r="B94" s="94" t="s">
        <v>176</v>
      </c>
      <c r="C94" s="27">
        <f>103430-100050</f>
        <v>3380</v>
      </c>
    </row>
    <row r="95" spans="1:3" ht="14.25" customHeight="1">
      <c r="A95" s="21" t="s">
        <v>177</v>
      </c>
      <c r="B95" s="95" t="s">
        <v>178</v>
      </c>
      <c r="C95" s="27">
        <v>29190</v>
      </c>
    </row>
    <row r="96" spans="1:3" ht="14.25" customHeight="1">
      <c r="A96" s="21" t="s">
        <v>20</v>
      </c>
      <c r="B96" s="93" t="s">
        <v>179</v>
      </c>
      <c r="C96" s="27"/>
    </row>
    <row r="97" spans="1:3" ht="14.25" customHeight="1">
      <c r="A97" s="21" t="s">
        <v>180</v>
      </c>
      <c r="B97" s="96" t="s">
        <v>181</v>
      </c>
      <c r="C97" s="27"/>
    </row>
    <row r="98" spans="1:3" ht="14.25" customHeight="1">
      <c r="A98" s="21" t="s">
        <v>182</v>
      </c>
      <c r="B98" s="97" t="s">
        <v>183</v>
      </c>
      <c r="C98" s="27"/>
    </row>
    <row r="99" spans="1:3" ht="14.25" customHeight="1">
      <c r="A99" s="21" t="s">
        <v>184</v>
      </c>
      <c r="B99" s="97" t="s">
        <v>185</v>
      </c>
      <c r="C99" s="27"/>
    </row>
    <row r="100" spans="1:3" ht="14.25" customHeight="1">
      <c r="A100" s="21" t="s">
        <v>186</v>
      </c>
      <c r="B100" s="96" t="s">
        <v>187</v>
      </c>
      <c r="C100" s="27">
        <v>29190</v>
      </c>
    </row>
    <row r="101" spans="1:3" ht="14.25" customHeight="1">
      <c r="A101" s="21" t="s">
        <v>188</v>
      </c>
      <c r="B101" s="96" t="s">
        <v>189</v>
      </c>
      <c r="C101" s="27"/>
    </row>
    <row r="102" spans="1:3" ht="14.25" customHeight="1">
      <c r="A102" s="21" t="s">
        <v>190</v>
      </c>
      <c r="B102" s="97" t="s">
        <v>191</v>
      </c>
      <c r="C102" s="27"/>
    </row>
    <row r="103" spans="1:3" ht="14.25" customHeight="1">
      <c r="A103" s="59" t="s">
        <v>192</v>
      </c>
      <c r="B103" s="98" t="s">
        <v>193</v>
      </c>
      <c r="C103" s="27"/>
    </row>
    <row r="104" spans="1:3" ht="14.25" customHeight="1">
      <c r="A104" s="21" t="s">
        <v>194</v>
      </c>
      <c r="B104" s="98" t="s">
        <v>256</v>
      </c>
      <c r="C104" s="27"/>
    </row>
    <row r="105" spans="1:3" ht="14.25" customHeight="1">
      <c r="A105" s="61" t="s">
        <v>196</v>
      </c>
      <c r="B105" s="99" t="s">
        <v>197</v>
      </c>
      <c r="C105" s="63">
        <f>3000-3000</f>
        <v>0</v>
      </c>
    </row>
    <row r="106" spans="1:3" ht="14.25" customHeight="1">
      <c r="A106" s="14" t="s">
        <v>22</v>
      </c>
      <c r="B106" s="100" t="s">
        <v>198</v>
      </c>
      <c r="C106" s="16">
        <f>+C107+C109+C111</f>
        <v>226106</v>
      </c>
    </row>
    <row r="107" spans="1:3" ht="14.25" customHeight="1">
      <c r="A107" s="18" t="s">
        <v>24</v>
      </c>
      <c r="B107" s="93" t="s">
        <v>199</v>
      </c>
      <c r="C107" s="20">
        <v>38195</v>
      </c>
    </row>
    <row r="108" spans="1:3" ht="14.25" customHeight="1">
      <c r="A108" s="18" t="s">
        <v>26</v>
      </c>
      <c r="B108" s="101" t="s">
        <v>200</v>
      </c>
      <c r="C108" s="20">
        <v>36155</v>
      </c>
    </row>
    <row r="109" spans="1:3" ht="14.25" customHeight="1">
      <c r="A109" s="18" t="s">
        <v>28</v>
      </c>
      <c r="B109" s="101" t="s">
        <v>201</v>
      </c>
      <c r="C109" s="23">
        <f>96125+90000</f>
        <v>186125</v>
      </c>
    </row>
    <row r="110" spans="1:3" ht="14.25" customHeight="1">
      <c r="A110" s="18" t="s">
        <v>30</v>
      </c>
      <c r="B110" s="101" t="s">
        <v>202</v>
      </c>
      <c r="C110" s="66">
        <v>25005</v>
      </c>
    </row>
    <row r="111" spans="1:3" ht="14.25" customHeight="1">
      <c r="A111" s="18" t="s">
        <v>32</v>
      </c>
      <c r="B111" s="102" t="s">
        <v>203</v>
      </c>
      <c r="C111" s="66">
        <v>1786</v>
      </c>
    </row>
    <row r="112" spans="1:3" ht="14.25" customHeight="1">
      <c r="A112" s="18" t="s">
        <v>34</v>
      </c>
      <c r="B112" s="103" t="s">
        <v>204</v>
      </c>
      <c r="C112" s="66"/>
    </row>
    <row r="113" spans="1:3" ht="14.25" customHeight="1">
      <c r="A113" s="18" t="s">
        <v>205</v>
      </c>
      <c r="B113" s="104" t="s">
        <v>206</v>
      </c>
      <c r="C113" s="66"/>
    </row>
    <row r="114" spans="1:3" ht="14.25" customHeight="1">
      <c r="A114" s="18" t="s">
        <v>207</v>
      </c>
      <c r="B114" s="97" t="s">
        <v>185</v>
      </c>
      <c r="C114" s="66"/>
    </row>
    <row r="115" spans="1:3" ht="14.25" customHeight="1">
      <c r="A115" s="18" t="s">
        <v>208</v>
      </c>
      <c r="B115" s="97" t="s">
        <v>209</v>
      </c>
      <c r="C115" s="66"/>
    </row>
    <row r="116" spans="1:3" ht="14.25" customHeight="1">
      <c r="A116" s="18" t="s">
        <v>210</v>
      </c>
      <c r="B116" s="97" t="s">
        <v>211</v>
      </c>
      <c r="C116" s="66"/>
    </row>
    <row r="117" spans="1:3" ht="14.25" customHeight="1">
      <c r="A117" s="18" t="s">
        <v>212</v>
      </c>
      <c r="B117" s="97" t="s">
        <v>191</v>
      </c>
      <c r="C117" s="66"/>
    </row>
    <row r="118" spans="1:3" ht="14.25" customHeight="1">
      <c r="A118" s="18" t="s">
        <v>213</v>
      </c>
      <c r="B118" s="97" t="s">
        <v>214</v>
      </c>
      <c r="C118" s="66"/>
    </row>
    <row r="119" spans="1:3" ht="14.25" customHeight="1">
      <c r="A119" s="59" t="s">
        <v>215</v>
      </c>
      <c r="B119" s="97" t="s">
        <v>216</v>
      </c>
      <c r="C119" s="70">
        <v>1786</v>
      </c>
    </row>
    <row r="120" spans="1:3" ht="14.25" customHeight="1">
      <c r="A120" s="14" t="s">
        <v>36</v>
      </c>
      <c r="B120" s="81" t="s">
        <v>217</v>
      </c>
      <c r="C120" s="16">
        <f>+C121+C122</f>
        <v>173053</v>
      </c>
    </row>
    <row r="121" spans="1:3" ht="14.25" customHeight="1">
      <c r="A121" s="18" t="s">
        <v>38</v>
      </c>
      <c r="B121" s="105" t="s">
        <v>218</v>
      </c>
      <c r="C121" s="20">
        <f>40000+12221-15000</f>
        <v>37221</v>
      </c>
    </row>
    <row r="122" spans="1:3" ht="14.25" customHeight="1">
      <c r="A122" s="24" t="s">
        <v>40</v>
      </c>
      <c r="B122" s="101" t="s">
        <v>219</v>
      </c>
      <c r="C122" s="27">
        <f>223053-12221+15000-90000</f>
        <v>135832</v>
      </c>
    </row>
    <row r="123" spans="1:3" ht="14.25" customHeight="1">
      <c r="A123" s="14" t="s">
        <v>220</v>
      </c>
      <c r="B123" s="81" t="s">
        <v>221</v>
      </c>
      <c r="C123" s="16">
        <f>+C90+C106+C120</f>
        <v>897989</v>
      </c>
    </row>
    <row r="124" spans="1:3" ht="14.25" customHeight="1">
      <c r="A124" s="14" t="s">
        <v>64</v>
      </c>
      <c r="B124" s="81" t="s">
        <v>222</v>
      </c>
      <c r="C124" s="16">
        <f>+C125+C126+C127</f>
        <v>0</v>
      </c>
    </row>
    <row r="125" spans="1:3" ht="14.25" customHeight="1">
      <c r="A125" s="18" t="s">
        <v>66</v>
      </c>
      <c r="B125" s="105" t="s">
        <v>223</v>
      </c>
      <c r="C125" s="66"/>
    </row>
    <row r="126" spans="1:3" ht="14.25" customHeight="1">
      <c r="A126" s="18" t="s">
        <v>68</v>
      </c>
      <c r="B126" s="105" t="s">
        <v>224</v>
      </c>
      <c r="C126" s="66"/>
    </row>
    <row r="127" spans="1:3" ht="14.25" customHeight="1">
      <c r="A127" s="59" t="s">
        <v>70</v>
      </c>
      <c r="B127" s="106" t="s">
        <v>225</v>
      </c>
      <c r="C127" s="66"/>
    </row>
    <row r="128" spans="1:3" ht="14.25" customHeight="1">
      <c r="A128" s="14" t="s">
        <v>86</v>
      </c>
      <c r="B128" s="81" t="s">
        <v>226</v>
      </c>
      <c r="C128" s="16">
        <f>+C129+C130+C131+C132</f>
        <v>0</v>
      </c>
    </row>
    <row r="129" spans="1:3" ht="14.25" customHeight="1">
      <c r="A129" s="18" t="s">
        <v>88</v>
      </c>
      <c r="B129" s="105" t="s">
        <v>227</v>
      </c>
      <c r="C129" s="66"/>
    </row>
    <row r="130" spans="1:3" ht="14.25" customHeight="1">
      <c r="A130" s="18" t="s">
        <v>90</v>
      </c>
      <c r="B130" s="105" t="s">
        <v>228</v>
      </c>
      <c r="C130" s="66"/>
    </row>
    <row r="131" spans="1:3" ht="14.25" customHeight="1">
      <c r="A131" s="18" t="s">
        <v>92</v>
      </c>
      <c r="B131" s="105" t="s">
        <v>229</v>
      </c>
      <c r="C131" s="66"/>
    </row>
    <row r="132" spans="1:3" ht="14.25" customHeight="1">
      <c r="A132" s="59" t="s">
        <v>94</v>
      </c>
      <c r="B132" s="106" t="s">
        <v>230</v>
      </c>
      <c r="C132" s="66"/>
    </row>
    <row r="133" spans="1:3" ht="14.25" customHeight="1">
      <c r="A133" s="14" t="s">
        <v>231</v>
      </c>
      <c r="B133" s="81" t="s">
        <v>232</v>
      </c>
      <c r="C133" s="16">
        <f>+C134+C135+C136+C137</f>
        <v>0</v>
      </c>
    </row>
    <row r="134" spans="1:3" ht="14.25" customHeight="1">
      <c r="A134" s="18" t="s">
        <v>100</v>
      </c>
      <c r="B134" s="105" t="s">
        <v>233</v>
      </c>
      <c r="C134" s="66"/>
    </row>
    <row r="135" spans="1:3" ht="14.25" customHeight="1">
      <c r="A135" s="18" t="s">
        <v>102</v>
      </c>
      <c r="B135" s="105" t="s">
        <v>234</v>
      </c>
      <c r="C135" s="66"/>
    </row>
    <row r="136" spans="1:3" ht="14.25" customHeight="1">
      <c r="A136" s="18" t="s">
        <v>104</v>
      </c>
      <c r="B136" s="105" t="s">
        <v>235</v>
      </c>
      <c r="C136" s="66"/>
    </row>
    <row r="137" spans="1:3" ht="14.25" customHeight="1">
      <c r="A137" s="59" t="s">
        <v>106</v>
      </c>
      <c r="B137" s="106" t="s">
        <v>236</v>
      </c>
      <c r="C137" s="66"/>
    </row>
    <row r="138" spans="1:3" ht="14.25" customHeight="1">
      <c r="A138" s="14" t="s">
        <v>108</v>
      </c>
      <c r="B138" s="81" t="s">
        <v>237</v>
      </c>
      <c r="C138" s="73">
        <f>+C139+C140+C141+C142</f>
        <v>0</v>
      </c>
    </row>
    <row r="139" spans="1:3" ht="14.25" customHeight="1">
      <c r="A139" s="18" t="s">
        <v>110</v>
      </c>
      <c r="B139" s="105" t="s">
        <v>257</v>
      </c>
      <c r="C139" s="66"/>
    </row>
    <row r="140" spans="1:3" ht="14.25" customHeight="1">
      <c r="A140" s="18" t="s">
        <v>112</v>
      </c>
      <c r="B140" s="105"/>
      <c r="C140" s="66"/>
    </row>
    <row r="141" spans="1:3" ht="14.25" customHeight="1">
      <c r="A141" s="18" t="s">
        <v>114</v>
      </c>
      <c r="B141" s="105"/>
      <c r="C141" s="66"/>
    </row>
    <row r="142" spans="1:3" ht="14.25" customHeight="1">
      <c r="A142" s="18" t="s">
        <v>116</v>
      </c>
      <c r="B142" s="105"/>
      <c r="C142" s="66"/>
    </row>
    <row r="143" spans="1:9" ht="15" customHeight="1">
      <c r="A143" s="14" t="s">
        <v>118</v>
      </c>
      <c r="B143" s="81" t="s">
        <v>242</v>
      </c>
      <c r="C143" s="73">
        <f>+C124+C128+C133+C138</f>
        <v>0</v>
      </c>
      <c r="F143" s="74"/>
      <c r="G143" s="75"/>
      <c r="H143" s="75"/>
      <c r="I143" s="75"/>
    </row>
    <row r="144" spans="1:3" s="17" customFormat="1" ht="12.75" customHeight="1">
      <c r="A144" s="76" t="s">
        <v>243</v>
      </c>
      <c r="B144" s="107" t="s">
        <v>244</v>
      </c>
      <c r="C144" s="73">
        <f>+C123+C143</f>
        <v>897989</v>
      </c>
    </row>
    <row r="145" ht="7.5" customHeight="1">
      <c r="B145" s="108"/>
    </row>
    <row r="146" spans="1:3" ht="12.75">
      <c r="A146" s="78" t="s">
        <v>245</v>
      </c>
      <c r="B146" s="78"/>
      <c r="C146" s="78"/>
    </row>
    <row r="147" spans="1:3" ht="15" customHeight="1">
      <c r="A147" s="5" t="s">
        <v>246</v>
      </c>
      <c r="B147" s="5"/>
      <c r="C147" s="6" t="s">
        <v>2</v>
      </c>
    </row>
    <row r="148" spans="1:4" ht="24.75" customHeight="1">
      <c r="A148" s="14">
        <v>1</v>
      </c>
      <c r="B148" s="100" t="s">
        <v>247</v>
      </c>
      <c r="C148" s="16">
        <f>+C60-C123</f>
        <v>-371933</v>
      </c>
      <c r="D148" s="79"/>
    </row>
    <row r="149" spans="1:3" ht="27.75" customHeight="1">
      <c r="A149" s="14" t="s">
        <v>22</v>
      </c>
      <c r="B149" s="100" t="s">
        <v>248</v>
      </c>
      <c r="C149" s="16">
        <f>+C83-C143</f>
        <v>371933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54"/>
  <headerFooter alignWithMargins="0">
    <oddHeader>&amp;C&amp;"Times New Roman CE,Félkövér"&amp;12Borsodnádasd Önkormányzat
2014. ÉVI KÖLTSÉGVETÉS
KÖTELEZŐ FELADATAINAK MÉRLEGE &amp;R&amp;"Times New Roman CE,Félkövér dőlt"&amp;11 1.2. melléklet a ........./2014. (.......) önkormányzati rendelethez</oddHeader>
  </headerFooter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9"/>
  </sheetPr>
  <dimension ref="A1:C58"/>
  <sheetViews>
    <sheetView view="pageBreakPreview" zoomScale="90" zoomScaleSheetLayoutView="90" workbookViewId="0" topLeftCell="A1">
      <selection activeCell="C2" sqref="C2"/>
    </sheetView>
  </sheetViews>
  <sheetFormatPr defaultColWidth="9.00390625" defaultRowHeight="12.75"/>
  <cols>
    <col min="1" max="1" width="13.875" style="469" customWidth="1"/>
    <col min="2" max="2" width="79.125" style="470" customWidth="1"/>
    <col min="3" max="3" width="25.00390625" style="471" customWidth="1"/>
    <col min="4" max="16384" width="9.375" style="470" customWidth="1"/>
  </cols>
  <sheetData>
    <row r="1" spans="1:3" s="204" customFormat="1" ht="21" customHeight="1">
      <c r="A1" s="377"/>
      <c r="B1" s="378"/>
      <c r="C1" s="472" t="s">
        <v>488</v>
      </c>
    </row>
    <row r="2" spans="1:3" s="474" customFormat="1" ht="25.5" customHeight="1">
      <c r="A2" s="381" t="s">
        <v>458</v>
      </c>
      <c r="B2" s="466" t="s">
        <v>459</v>
      </c>
      <c r="C2" s="473" t="s">
        <v>460</v>
      </c>
    </row>
    <row r="3" spans="1:3" s="474" customFormat="1" ht="12.75">
      <c r="A3" s="475" t="s">
        <v>436</v>
      </c>
      <c r="B3" s="467" t="s">
        <v>489</v>
      </c>
      <c r="C3" s="476" t="s">
        <v>490</v>
      </c>
    </row>
    <row r="4" spans="1:3" s="477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478" t="s">
        <v>440</v>
      </c>
    </row>
    <row r="6" spans="1:3" s="479" customFormat="1" ht="12.75" customHeight="1">
      <c r="A6" s="394">
        <v>1</v>
      </c>
      <c r="B6" s="395">
        <v>2</v>
      </c>
      <c r="C6" s="396">
        <v>3</v>
      </c>
    </row>
    <row r="7" spans="1:3" s="479" customFormat="1" ht="15.75" customHeight="1">
      <c r="A7" s="398"/>
      <c r="B7" s="399" t="s">
        <v>267</v>
      </c>
      <c r="C7" s="480"/>
    </row>
    <row r="8" spans="1:3" s="482" customFormat="1" ht="12" customHeight="1">
      <c r="A8" s="394" t="s">
        <v>6</v>
      </c>
      <c r="B8" s="481" t="s">
        <v>461</v>
      </c>
      <c r="C8" s="187">
        <f>SUM(C9:C18)</f>
        <v>0</v>
      </c>
    </row>
    <row r="9" spans="1:3" s="482" customFormat="1" ht="12" customHeight="1">
      <c r="A9" s="483" t="s">
        <v>8</v>
      </c>
      <c r="B9" s="120" t="s">
        <v>67</v>
      </c>
      <c r="C9" s="484"/>
    </row>
    <row r="10" spans="1:3" s="482" customFormat="1" ht="12" customHeight="1">
      <c r="A10" s="485" t="s">
        <v>10</v>
      </c>
      <c r="B10" s="121" t="s">
        <v>69</v>
      </c>
      <c r="C10" s="176"/>
    </row>
    <row r="11" spans="1:3" s="482" customFormat="1" ht="12" customHeight="1">
      <c r="A11" s="485" t="s">
        <v>12</v>
      </c>
      <c r="B11" s="121" t="s">
        <v>71</v>
      </c>
      <c r="C11" s="176"/>
    </row>
    <row r="12" spans="1:3" s="482" customFormat="1" ht="12" customHeight="1">
      <c r="A12" s="485" t="s">
        <v>14</v>
      </c>
      <c r="B12" s="121" t="s">
        <v>73</v>
      </c>
      <c r="C12" s="176"/>
    </row>
    <row r="13" spans="1:3" s="482" customFormat="1" ht="12" customHeight="1">
      <c r="A13" s="485" t="s">
        <v>18</v>
      </c>
      <c r="B13" s="121" t="s">
        <v>75</v>
      </c>
      <c r="C13" s="176"/>
    </row>
    <row r="14" spans="1:3" s="482" customFormat="1" ht="12" customHeight="1">
      <c r="A14" s="485" t="s">
        <v>20</v>
      </c>
      <c r="B14" s="121" t="s">
        <v>462</v>
      </c>
      <c r="C14" s="176"/>
    </row>
    <row r="15" spans="1:3" s="482" customFormat="1" ht="12" customHeight="1">
      <c r="A15" s="485" t="s">
        <v>180</v>
      </c>
      <c r="B15" s="134" t="s">
        <v>463</v>
      </c>
      <c r="C15" s="176"/>
    </row>
    <row r="16" spans="1:3" s="482" customFormat="1" ht="12" customHeight="1">
      <c r="A16" s="485" t="s">
        <v>182</v>
      </c>
      <c r="B16" s="121" t="s">
        <v>81</v>
      </c>
      <c r="C16" s="191"/>
    </row>
    <row r="17" spans="1:3" s="432" customFormat="1" ht="12" customHeight="1">
      <c r="A17" s="485" t="s">
        <v>184</v>
      </c>
      <c r="B17" s="121" t="s">
        <v>83</v>
      </c>
      <c r="C17" s="176"/>
    </row>
    <row r="18" spans="1:3" s="432" customFormat="1" ht="12" customHeight="1">
      <c r="A18" s="485" t="s">
        <v>186</v>
      </c>
      <c r="B18" s="134" t="s">
        <v>85</v>
      </c>
      <c r="C18" s="183"/>
    </row>
    <row r="19" spans="1:3" s="482" customFormat="1" ht="12" customHeight="1">
      <c r="A19" s="394" t="s">
        <v>22</v>
      </c>
      <c r="B19" s="481" t="s">
        <v>464</v>
      </c>
      <c r="C19" s="187">
        <f>SUM(C20:C22)</f>
        <v>0</v>
      </c>
    </row>
    <row r="20" spans="1:3" s="432" customFormat="1" ht="12" customHeight="1">
      <c r="A20" s="485" t="s">
        <v>24</v>
      </c>
      <c r="B20" s="133" t="s">
        <v>25</v>
      </c>
      <c r="C20" s="176"/>
    </row>
    <row r="21" spans="1:3" s="432" customFormat="1" ht="12" customHeight="1">
      <c r="A21" s="485" t="s">
        <v>26</v>
      </c>
      <c r="B21" s="121" t="s">
        <v>465</v>
      </c>
      <c r="C21" s="176"/>
    </row>
    <row r="22" spans="1:3" s="432" customFormat="1" ht="12" customHeight="1">
      <c r="A22" s="485" t="s">
        <v>28</v>
      </c>
      <c r="B22" s="121" t="s">
        <v>466</v>
      </c>
      <c r="C22" s="176"/>
    </row>
    <row r="23" spans="1:3" s="432" customFormat="1" ht="12" customHeight="1">
      <c r="A23" s="485" t="s">
        <v>30</v>
      </c>
      <c r="B23" s="121" t="s">
        <v>467</v>
      </c>
      <c r="C23" s="176"/>
    </row>
    <row r="24" spans="1:3" s="432" customFormat="1" ht="12" customHeight="1">
      <c r="A24" s="394" t="s">
        <v>36</v>
      </c>
      <c r="B24" s="109" t="s">
        <v>275</v>
      </c>
      <c r="C24" s="486"/>
    </row>
    <row r="25" spans="1:3" s="432" customFormat="1" ht="12" customHeight="1">
      <c r="A25" s="394" t="s">
        <v>220</v>
      </c>
      <c r="B25" s="109" t="s">
        <v>468</v>
      </c>
      <c r="C25" s="187">
        <f>+C26+C27</f>
        <v>0</v>
      </c>
    </row>
    <row r="26" spans="1:3" s="432" customFormat="1" ht="12" customHeight="1">
      <c r="A26" s="487" t="s">
        <v>52</v>
      </c>
      <c r="B26" s="133" t="s">
        <v>465</v>
      </c>
      <c r="C26" s="172"/>
    </row>
    <row r="27" spans="1:3" s="432" customFormat="1" ht="12" customHeight="1">
      <c r="A27" s="487" t="s">
        <v>58</v>
      </c>
      <c r="B27" s="121" t="s">
        <v>469</v>
      </c>
      <c r="C27" s="191"/>
    </row>
    <row r="28" spans="1:3" s="432" customFormat="1" ht="12" customHeight="1">
      <c r="A28" s="485" t="s">
        <v>60</v>
      </c>
      <c r="B28" s="488" t="s">
        <v>470</v>
      </c>
      <c r="C28" s="489"/>
    </row>
    <row r="29" spans="1:3" s="432" customFormat="1" ht="12" customHeight="1">
      <c r="A29" s="394" t="s">
        <v>64</v>
      </c>
      <c r="B29" s="109" t="s">
        <v>471</v>
      </c>
      <c r="C29" s="187">
        <f>+C30+C31+C32</f>
        <v>0</v>
      </c>
    </row>
    <row r="30" spans="1:3" s="432" customFormat="1" ht="12" customHeight="1">
      <c r="A30" s="487" t="s">
        <v>66</v>
      </c>
      <c r="B30" s="133" t="s">
        <v>89</v>
      </c>
      <c r="C30" s="172"/>
    </row>
    <row r="31" spans="1:3" s="432" customFormat="1" ht="12" customHeight="1">
      <c r="A31" s="487" t="s">
        <v>68</v>
      </c>
      <c r="B31" s="121" t="s">
        <v>91</v>
      </c>
      <c r="C31" s="191"/>
    </row>
    <row r="32" spans="1:3" s="432" customFormat="1" ht="12" customHeight="1">
      <c r="A32" s="485" t="s">
        <v>70</v>
      </c>
      <c r="B32" s="488" t="s">
        <v>93</v>
      </c>
      <c r="C32" s="489"/>
    </row>
    <row r="33" spans="1:3" s="482" customFormat="1" ht="12" customHeight="1">
      <c r="A33" s="394" t="s">
        <v>86</v>
      </c>
      <c r="B33" s="109" t="s">
        <v>276</v>
      </c>
      <c r="C33" s="486"/>
    </row>
    <row r="34" spans="1:3" s="482" customFormat="1" ht="12" customHeight="1">
      <c r="A34" s="394" t="s">
        <v>231</v>
      </c>
      <c r="B34" s="109" t="s">
        <v>472</v>
      </c>
      <c r="C34" s="490"/>
    </row>
    <row r="35" spans="1:3" s="482" customFormat="1" ht="12" customHeight="1">
      <c r="A35" s="394" t="s">
        <v>108</v>
      </c>
      <c r="B35" s="109" t="s">
        <v>473</v>
      </c>
      <c r="C35" s="196">
        <f>+C8+C19+C24+C25+C29+C33+C34</f>
        <v>0</v>
      </c>
    </row>
    <row r="36" spans="1:3" s="482" customFormat="1" ht="12" customHeight="1">
      <c r="A36" s="491" t="s">
        <v>118</v>
      </c>
      <c r="B36" s="109" t="s">
        <v>474</v>
      </c>
      <c r="C36" s="196">
        <f>+C37+C38+C39</f>
        <v>181840</v>
      </c>
    </row>
    <row r="37" spans="1:3" s="482" customFormat="1" ht="12" customHeight="1">
      <c r="A37" s="487" t="s">
        <v>475</v>
      </c>
      <c r="B37" s="133" t="s">
        <v>332</v>
      </c>
      <c r="C37" s="172">
        <v>577</v>
      </c>
    </row>
    <row r="38" spans="1:3" s="482" customFormat="1" ht="12" customHeight="1">
      <c r="A38" s="487" t="s">
        <v>476</v>
      </c>
      <c r="B38" s="121" t="s">
        <v>477</v>
      </c>
      <c r="C38" s="191"/>
    </row>
    <row r="39" spans="1:3" s="432" customFormat="1" ht="12" customHeight="1">
      <c r="A39" s="485" t="s">
        <v>478</v>
      </c>
      <c r="B39" s="488" t="s">
        <v>479</v>
      </c>
      <c r="C39" s="489">
        <v>181263</v>
      </c>
    </row>
    <row r="40" spans="1:3" s="432" customFormat="1" ht="15" customHeight="1">
      <c r="A40" s="491" t="s">
        <v>243</v>
      </c>
      <c r="B40" s="492" t="s">
        <v>480</v>
      </c>
      <c r="C40" s="196">
        <f>+C35+C36</f>
        <v>181840</v>
      </c>
    </row>
    <row r="41" spans="1:3" s="432" customFormat="1" ht="15" customHeight="1">
      <c r="A41" s="415"/>
      <c r="B41" s="416"/>
      <c r="C41" s="417"/>
    </row>
    <row r="42" spans="1:3" ht="12.75">
      <c r="A42" s="493"/>
      <c r="B42" s="419"/>
      <c r="C42" s="375"/>
    </row>
    <row r="43" spans="1:3" s="479" customFormat="1" ht="16.5" customHeight="1">
      <c r="A43" s="420"/>
      <c r="B43" s="421" t="s">
        <v>268</v>
      </c>
      <c r="C43" s="196"/>
    </row>
    <row r="44" spans="1:3" s="494" customFormat="1" ht="12" customHeight="1">
      <c r="A44" s="394" t="s">
        <v>6</v>
      </c>
      <c r="B44" s="109" t="s">
        <v>481</v>
      </c>
      <c r="C44" s="187">
        <f>SUM(C45:C49)</f>
        <v>181840</v>
      </c>
    </row>
    <row r="45" spans="1:3" ht="12" customHeight="1">
      <c r="A45" s="485" t="s">
        <v>8</v>
      </c>
      <c r="B45" s="133" t="s">
        <v>173</v>
      </c>
      <c r="C45" s="172">
        <v>48865</v>
      </c>
    </row>
    <row r="46" spans="1:3" ht="12" customHeight="1">
      <c r="A46" s="485" t="s">
        <v>10</v>
      </c>
      <c r="B46" s="121" t="s">
        <v>174</v>
      </c>
      <c r="C46" s="176">
        <v>13455</v>
      </c>
    </row>
    <row r="47" spans="1:3" ht="12" customHeight="1">
      <c r="A47" s="485" t="s">
        <v>12</v>
      </c>
      <c r="B47" s="121" t="s">
        <v>175</v>
      </c>
      <c r="C47" s="176">
        <v>19470</v>
      </c>
    </row>
    <row r="48" spans="1:3" ht="12" customHeight="1">
      <c r="A48" s="485" t="s">
        <v>14</v>
      </c>
      <c r="B48" s="121" t="s">
        <v>176</v>
      </c>
      <c r="C48" s="176">
        <v>100050</v>
      </c>
    </row>
    <row r="49" spans="1:3" ht="12" customHeight="1">
      <c r="A49" s="485" t="s">
        <v>18</v>
      </c>
      <c r="B49" s="121" t="s">
        <v>178</v>
      </c>
      <c r="C49" s="176"/>
    </row>
    <row r="50" spans="1:3" ht="12" customHeight="1">
      <c r="A50" s="394" t="s">
        <v>22</v>
      </c>
      <c r="B50" s="109" t="s">
        <v>482</v>
      </c>
      <c r="C50" s="187">
        <f>SUM(C51:C53)</f>
        <v>0</v>
      </c>
    </row>
    <row r="51" spans="1:3" s="494" customFormat="1" ht="12" customHeight="1">
      <c r="A51" s="485" t="s">
        <v>24</v>
      </c>
      <c r="B51" s="133" t="s">
        <v>199</v>
      </c>
      <c r="C51" s="172"/>
    </row>
    <row r="52" spans="1:3" ht="12" customHeight="1">
      <c r="A52" s="485" t="s">
        <v>26</v>
      </c>
      <c r="B52" s="121" t="s">
        <v>201</v>
      </c>
      <c r="C52" s="176"/>
    </row>
    <row r="53" spans="1:3" ht="12" customHeight="1">
      <c r="A53" s="485" t="s">
        <v>28</v>
      </c>
      <c r="B53" s="121" t="s">
        <v>483</v>
      </c>
      <c r="C53" s="176"/>
    </row>
    <row r="54" spans="1:3" ht="12" customHeight="1">
      <c r="A54" s="485" t="s">
        <v>30</v>
      </c>
      <c r="B54" s="121" t="s">
        <v>484</v>
      </c>
      <c r="C54" s="176"/>
    </row>
    <row r="55" spans="1:3" ht="15" customHeight="1">
      <c r="A55" s="394" t="s">
        <v>36</v>
      </c>
      <c r="B55" s="495" t="s">
        <v>485</v>
      </c>
      <c r="C55" s="187">
        <f>+C44+C50</f>
        <v>181840</v>
      </c>
    </row>
    <row r="56" ht="12.75">
      <c r="C56" s="375"/>
    </row>
    <row r="57" spans="1:3" ht="15" customHeight="1">
      <c r="A57" s="428" t="s">
        <v>446</v>
      </c>
      <c r="B57" s="429"/>
      <c r="C57" s="430">
        <v>16</v>
      </c>
    </row>
    <row r="58" spans="1:3" ht="14.25" customHeight="1">
      <c r="A58" s="428" t="s">
        <v>447</v>
      </c>
      <c r="B58" s="429"/>
      <c r="C5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C58"/>
  <sheetViews>
    <sheetView view="pageBreakPreview" zoomScale="90" zoomScaleSheetLayoutView="90" workbookViewId="0" topLeftCell="A34">
      <selection activeCell="E41" sqref="E41"/>
    </sheetView>
  </sheetViews>
  <sheetFormatPr defaultColWidth="9.00390625" defaultRowHeight="12.75"/>
  <cols>
    <col min="1" max="1" width="13.875" style="469" customWidth="1"/>
    <col min="2" max="2" width="79.125" style="470" customWidth="1"/>
    <col min="3" max="3" width="25.00390625" style="471" customWidth="1"/>
    <col min="4" max="16384" width="9.375" style="470" customWidth="1"/>
  </cols>
  <sheetData>
    <row r="1" spans="1:3" s="204" customFormat="1" ht="21" customHeight="1">
      <c r="A1" s="377"/>
      <c r="B1" s="378"/>
      <c r="C1" s="472" t="s">
        <v>491</v>
      </c>
    </row>
    <row r="2" spans="1:3" s="474" customFormat="1" ht="25.5" customHeight="1">
      <c r="A2" s="381" t="s">
        <v>458</v>
      </c>
      <c r="B2" s="466" t="s">
        <v>492</v>
      </c>
      <c r="C2" s="473" t="s">
        <v>493</v>
      </c>
    </row>
    <row r="3" spans="1:3" s="474" customFormat="1" ht="12.75">
      <c r="A3" s="475" t="s">
        <v>436</v>
      </c>
      <c r="B3" s="467" t="s">
        <v>437</v>
      </c>
      <c r="C3" s="476" t="s">
        <v>435</v>
      </c>
    </row>
    <row r="4" spans="1:3" s="477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478" t="s">
        <v>440</v>
      </c>
    </row>
    <row r="6" spans="1:3" s="479" customFormat="1" ht="12.75" customHeight="1">
      <c r="A6" s="394">
        <v>1</v>
      </c>
      <c r="B6" s="395">
        <v>2</v>
      </c>
      <c r="C6" s="396">
        <v>3</v>
      </c>
    </row>
    <row r="7" spans="1:3" s="479" customFormat="1" ht="15.75" customHeight="1">
      <c r="A7" s="398"/>
      <c r="B7" s="399" t="s">
        <v>267</v>
      </c>
      <c r="C7" s="480"/>
    </row>
    <row r="8" spans="1:3" s="482" customFormat="1" ht="12" customHeight="1">
      <c r="A8" s="394" t="s">
        <v>6</v>
      </c>
      <c r="B8" s="481" t="s">
        <v>461</v>
      </c>
      <c r="C8" s="187">
        <f>SUM(C9:C18)</f>
        <v>15155</v>
      </c>
    </row>
    <row r="9" spans="1:3" s="482" customFormat="1" ht="12" customHeight="1">
      <c r="A9" s="483" t="s">
        <v>8</v>
      </c>
      <c r="B9" s="120" t="s">
        <v>67</v>
      </c>
      <c r="C9" s="484"/>
    </row>
    <row r="10" spans="1:3" s="482" customFormat="1" ht="12" customHeight="1">
      <c r="A10" s="485" t="s">
        <v>10</v>
      </c>
      <c r="B10" s="121" t="s">
        <v>69</v>
      </c>
      <c r="C10" s="176"/>
    </row>
    <row r="11" spans="1:3" s="482" customFormat="1" ht="12" customHeight="1">
      <c r="A11" s="485" t="s">
        <v>12</v>
      </c>
      <c r="B11" s="121" t="s">
        <v>71</v>
      </c>
      <c r="C11" s="176"/>
    </row>
    <row r="12" spans="1:3" s="482" customFormat="1" ht="12" customHeight="1">
      <c r="A12" s="485" t="s">
        <v>14</v>
      </c>
      <c r="B12" s="121" t="s">
        <v>73</v>
      </c>
      <c r="C12" s="176"/>
    </row>
    <row r="13" spans="1:3" s="482" customFormat="1" ht="12" customHeight="1">
      <c r="A13" s="485" t="s">
        <v>18</v>
      </c>
      <c r="B13" s="121" t="s">
        <v>75</v>
      </c>
      <c r="C13" s="176">
        <v>11940</v>
      </c>
    </row>
    <row r="14" spans="1:3" s="482" customFormat="1" ht="12" customHeight="1">
      <c r="A14" s="485" t="s">
        <v>20</v>
      </c>
      <c r="B14" s="121" t="s">
        <v>462</v>
      </c>
      <c r="C14" s="176">
        <v>3215</v>
      </c>
    </row>
    <row r="15" spans="1:3" s="482" customFormat="1" ht="12" customHeight="1">
      <c r="A15" s="485" t="s">
        <v>180</v>
      </c>
      <c r="B15" s="134" t="s">
        <v>463</v>
      </c>
      <c r="C15" s="176"/>
    </row>
    <row r="16" spans="1:3" s="482" customFormat="1" ht="12" customHeight="1">
      <c r="A16" s="485" t="s">
        <v>182</v>
      </c>
      <c r="B16" s="121" t="s">
        <v>81</v>
      </c>
      <c r="C16" s="191"/>
    </row>
    <row r="17" spans="1:3" s="432" customFormat="1" ht="12" customHeight="1">
      <c r="A17" s="485" t="s">
        <v>184</v>
      </c>
      <c r="B17" s="121" t="s">
        <v>83</v>
      </c>
      <c r="C17" s="176"/>
    </row>
    <row r="18" spans="1:3" s="432" customFormat="1" ht="12" customHeight="1">
      <c r="A18" s="485" t="s">
        <v>186</v>
      </c>
      <c r="B18" s="134" t="s">
        <v>85</v>
      </c>
      <c r="C18" s="183"/>
    </row>
    <row r="19" spans="1:3" s="482" customFormat="1" ht="12" customHeight="1">
      <c r="A19" s="394" t="s">
        <v>22</v>
      </c>
      <c r="B19" s="481" t="s">
        <v>464</v>
      </c>
      <c r="C19" s="187">
        <f>SUM(C20:C22)</f>
        <v>0</v>
      </c>
    </row>
    <row r="20" spans="1:3" s="432" customFormat="1" ht="12" customHeight="1">
      <c r="A20" s="485" t="s">
        <v>24</v>
      </c>
      <c r="B20" s="133" t="s">
        <v>25</v>
      </c>
      <c r="C20" s="176"/>
    </row>
    <row r="21" spans="1:3" s="432" customFormat="1" ht="12" customHeight="1">
      <c r="A21" s="485" t="s">
        <v>26</v>
      </c>
      <c r="B21" s="121" t="s">
        <v>465</v>
      </c>
      <c r="C21" s="176"/>
    </row>
    <row r="22" spans="1:3" s="432" customFormat="1" ht="12" customHeight="1">
      <c r="A22" s="485" t="s">
        <v>28</v>
      </c>
      <c r="B22" s="121" t="s">
        <v>466</v>
      </c>
      <c r="C22" s="176"/>
    </row>
    <row r="23" spans="1:3" s="432" customFormat="1" ht="12" customHeight="1">
      <c r="A23" s="485" t="s">
        <v>30</v>
      </c>
      <c r="B23" s="121" t="s">
        <v>467</v>
      </c>
      <c r="C23" s="176"/>
    </row>
    <row r="24" spans="1:3" s="432" customFormat="1" ht="12" customHeight="1">
      <c r="A24" s="394" t="s">
        <v>36</v>
      </c>
      <c r="B24" s="109" t="s">
        <v>275</v>
      </c>
      <c r="C24" s="486"/>
    </row>
    <row r="25" spans="1:3" s="432" customFormat="1" ht="12" customHeight="1">
      <c r="A25" s="394" t="s">
        <v>220</v>
      </c>
      <c r="B25" s="109" t="s">
        <v>468</v>
      </c>
      <c r="C25" s="187">
        <f>+C26+C27</f>
        <v>0</v>
      </c>
    </row>
    <row r="26" spans="1:3" s="432" customFormat="1" ht="12" customHeight="1">
      <c r="A26" s="487" t="s">
        <v>52</v>
      </c>
      <c r="B26" s="133" t="s">
        <v>465</v>
      </c>
      <c r="C26" s="172"/>
    </row>
    <row r="27" spans="1:3" s="432" customFormat="1" ht="12" customHeight="1">
      <c r="A27" s="487" t="s">
        <v>58</v>
      </c>
      <c r="B27" s="121" t="s">
        <v>469</v>
      </c>
      <c r="C27" s="191"/>
    </row>
    <row r="28" spans="1:3" s="432" customFormat="1" ht="12" customHeight="1">
      <c r="A28" s="485" t="s">
        <v>60</v>
      </c>
      <c r="B28" s="488" t="s">
        <v>470</v>
      </c>
      <c r="C28" s="489"/>
    </row>
    <row r="29" spans="1:3" s="432" customFormat="1" ht="12" customHeight="1">
      <c r="A29" s="394" t="s">
        <v>64</v>
      </c>
      <c r="B29" s="109" t="s">
        <v>471</v>
      </c>
      <c r="C29" s="187">
        <f>+C30+C31+C32</f>
        <v>0</v>
      </c>
    </row>
    <row r="30" spans="1:3" s="432" customFormat="1" ht="12" customHeight="1">
      <c r="A30" s="487" t="s">
        <v>66</v>
      </c>
      <c r="B30" s="133" t="s">
        <v>89</v>
      </c>
      <c r="C30" s="172"/>
    </row>
    <row r="31" spans="1:3" s="432" customFormat="1" ht="12" customHeight="1">
      <c r="A31" s="487" t="s">
        <v>68</v>
      </c>
      <c r="B31" s="121" t="s">
        <v>91</v>
      </c>
      <c r="C31" s="191"/>
    </row>
    <row r="32" spans="1:3" s="432" customFormat="1" ht="12" customHeight="1">
      <c r="A32" s="485" t="s">
        <v>70</v>
      </c>
      <c r="B32" s="488" t="s">
        <v>93</v>
      </c>
      <c r="C32" s="489"/>
    </row>
    <row r="33" spans="1:3" s="482" customFormat="1" ht="12" customHeight="1">
      <c r="A33" s="394" t="s">
        <v>86</v>
      </c>
      <c r="B33" s="109" t="s">
        <v>276</v>
      </c>
      <c r="C33" s="486"/>
    </row>
    <row r="34" spans="1:3" s="482" customFormat="1" ht="12" customHeight="1">
      <c r="A34" s="394" t="s">
        <v>231</v>
      </c>
      <c r="B34" s="109" t="s">
        <v>472</v>
      </c>
      <c r="C34" s="490"/>
    </row>
    <row r="35" spans="1:3" s="482" customFormat="1" ht="12" customHeight="1">
      <c r="A35" s="394" t="s">
        <v>108</v>
      </c>
      <c r="B35" s="109" t="s">
        <v>473</v>
      </c>
      <c r="C35" s="196">
        <f>+C8+C19+C24+C25+C29+C33+C34</f>
        <v>15155</v>
      </c>
    </row>
    <row r="36" spans="1:3" s="482" customFormat="1" ht="12" customHeight="1">
      <c r="A36" s="491" t="s">
        <v>118</v>
      </c>
      <c r="B36" s="109" t="s">
        <v>474</v>
      </c>
      <c r="C36" s="196">
        <f>+C37+C38+C39</f>
        <v>72535</v>
      </c>
    </row>
    <row r="37" spans="1:3" s="482" customFormat="1" ht="12" customHeight="1">
      <c r="A37" s="487" t="s">
        <v>475</v>
      </c>
      <c r="B37" s="133" t="s">
        <v>332</v>
      </c>
      <c r="C37" s="172">
        <v>313</v>
      </c>
    </row>
    <row r="38" spans="1:3" s="482" customFormat="1" ht="12" customHeight="1">
      <c r="A38" s="487" t="s">
        <v>476</v>
      </c>
      <c r="B38" s="121" t="s">
        <v>477</v>
      </c>
      <c r="C38" s="191"/>
    </row>
    <row r="39" spans="1:3" s="432" customFormat="1" ht="12" customHeight="1">
      <c r="A39" s="485" t="s">
        <v>478</v>
      </c>
      <c r="B39" s="488" t="s">
        <v>479</v>
      </c>
      <c r="C39" s="489">
        <f>47686+24536</f>
        <v>72222</v>
      </c>
    </row>
    <row r="40" spans="1:3" s="432" customFormat="1" ht="15" customHeight="1">
      <c r="A40" s="491" t="s">
        <v>243</v>
      </c>
      <c r="B40" s="492" t="s">
        <v>480</v>
      </c>
      <c r="C40" s="196">
        <f>+C35+C36</f>
        <v>87690</v>
      </c>
    </row>
    <row r="41" spans="1:3" s="432" customFormat="1" ht="15" customHeight="1">
      <c r="A41" s="415"/>
      <c r="B41" s="416"/>
      <c r="C41" s="417"/>
    </row>
    <row r="42" spans="1:3" ht="12.75">
      <c r="A42" s="493"/>
      <c r="B42" s="419"/>
      <c r="C42" s="375"/>
    </row>
    <row r="43" spans="1:3" s="479" customFormat="1" ht="16.5" customHeight="1">
      <c r="A43" s="420"/>
      <c r="B43" s="421" t="s">
        <v>268</v>
      </c>
      <c r="C43" s="196"/>
    </row>
    <row r="44" spans="1:3" s="494" customFormat="1" ht="12" customHeight="1">
      <c r="A44" s="394" t="s">
        <v>6</v>
      </c>
      <c r="B44" s="109" t="s">
        <v>481</v>
      </c>
      <c r="C44" s="187">
        <f>SUM(C45:C49)</f>
        <v>86675</v>
      </c>
    </row>
    <row r="45" spans="1:3" ht="12" customHeight="1">
      <c r="A45" s="485" t="s">
        <v>8</v>
      </c>
      <c r="B45" s="133" t="s">
        <v>173</v>
      </c>
      <c r="C45" s="172">
        <v>32913</v>
      </c>
    </row>
    <row r="46" spans="1:3" ht="12" customHeight="1">
      <c r="A46" s="485" t="s">
        <v>10</v>
      </c>
      <c r="B46" s="121" t="s">
        <v>174</v>
      </c>
      <c r="C46" s="176">
        <v>8550</v>
      </c>
    </row>
    <row r="47" spans="1:3" ht="12" customHeight="1">
      <c r="A47" s="485" t="s">
        <v>12</v>
      </c>
      <c r="B47" s="121" t="s">
        <v>175</v>
      </c>
      <c r="C47" s="176">
        <v>45212</v>
      </c>
    </row>
    <row r="48" spans="1:3" ht="12" customHeight="1">
      <c r="A48" s="485" t="s">
        <v>14</v>
      </c>
      <c r="B48" s="121" t="s">
        <v>176</v>
      </c>
      <c r="C48" s="176"/>
    </row>
    <row r="49" spans="1:3" ht="12" customHeight="1">
      <c r="A49" s="485" t="s">
        <v>18</v>
      </c>
      <c r="B49" s="121" t="s">
        <v>178</v>
      </c>
      <c r="C49" s="176"/>
    </row>
    <row r="50" spans="1:3" ht="12" customHeight="1">
      <c r="A50" s="394" t="s">
        <v>22</v>
      </c>
      <c r="B50" s="109" t="s">
        <v>482</v>
      </c>
      <c r="C50" s="187">
        <f>SUM(C51:C53)</f>
        <v>1015</v>
      </c>
    </row>
    <row r="51" spans="1:3" s="494" customFormat="1" ht="12" customHeight="1">
      <c r="A51" s="485" t="s">
        <v>24</v>
      </c>
      <c r="B51" s="133" t="s">
        <v>199</v>
      </c>
      <c r="C51" s="172">
        <v>1015</v>
      </c>
    </row>
    <row r="52" spans="1:3" ht="12" customHeight="1">
      <c r="A52" s="485" t="s">
        <v>26</v>
      </c>
      <c r="B52" s="121" t="s">
        <v>201</v>
      </c>
      <c r="C52" s="176"/>
    </row>
    <row r="53" spans="1:3" ht="12" customHeight="1">
      <c r="A53" s="485" t="s">
        <v>28</v>
      </c>
      <c r="B53" s="121" t="s">
        <v>483</v>
      </c>
      <c r="C53" s="176"/>
    </row>
    <row r="54" spans="1:3" ht="12" customHeight="1">
      <c r="A54" s="485" t="s">
        <v>30</v>
      </c>
      <c r="B54" s="121" t="s">
        <v>484</v>
      </c>
      <c r="C54" s="176"/>
    </row>
    <row r="55" spans="1:3" ht="15" customHeight="1">
      <c r="A55" s="394" t="s">
        <v>36</v>
      </c>
      <c r="B55" s="495" t="s">
        <v>485</v>
      </c>
      <c r="C55" s="187">
        <f>+C44+C50</f>
        <v>87690</v>
      </c>
    </row>
    <row r="56" ht="12.75">
      <c r="C56" s="375"/>
    </row>
    <row r="57" spans="1:3" ht="15" customHeight="1">
      <c r="A57" s="428" t="s">
        <v>446</v>
      </c>
      <c r="B57" s="429"/>
      <c r="C57" s="430">
        <v>17</v>
      </c>
    </row>
    <row r="58" spans="1:3" ht="14.25" customHeight="1">
      <c r="A58" s="428" t="s">
        <v>447</v>
      </c>
      <c r="B58" s="429"/>
      <c r="C5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</sheetPr>
  <dimension ref="A1:C58"/>
  <sheetViews>
    <sheetView view="pageBreakPreview" zoomScale="90" zoomScaleSheetLayoutView="90" workbookViewId="0" topLeftCell="A25">
      <selection activeCell="E49" sqref="E49"/>
    </sheetView>
  </sheetViews>
  <sheetFormatPr defaultColWidth="9.00390625" defaultRowHeight="12.75"/>
  <cols>
    <col min="1" max="1" width="13.875" style="469" customWidth="1"/>
    <col min="2" max="2" width="79.125" style="470" customWidth="1"/>
    <col min="3" max="3" width="25.00390625" style="471" customWidth="1"/>
    <col min="4" max="16384" width="9.375" style="470" customWidth="1"/>
  </cols>
  <sheetData>
    <row r="1" spans="1:3" s="204" customFormat="1" ht="21" customHeight="1">
      <c r="A1" s="377"/>
      <c r="B1" s="378"/>
      <c r="C1" s="472" t="s">
        <v>494</v>
      </c>
    </row>
    <row r="2" spans="1:3" s="474" customFormat="1" ht="25.5" customHeight="1">
      <c r="A2" s="381" t="s">
        <v>458</v>
      </c>
      <c r="B2" s="382" t="s">
        <v>492</v>
      </c>
      <c r="C2" s="473" t="s">
        <v>493</v>
      </c>
    </row>
    <row r="3" spans="1:3" s="474" customFormat="1" ht="12.75">
      <c r="A3" s="475" t="s">
        <v>436</v>
      </c>
      <c r="B3" s="386" t="s">
        <v>487</v>
      </c>
      <c r="C3" s="476" t="s">
        <v>460</v>
      </c>
    </row>
    <row r="4" spans="1:3" s="477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478" t="s">
        <v>440</v>
      </c>
    </row>
    <row r="6" spans="1:3" s="479" customFormat="1" ht="12.75" customHeight="1">
      <c r="A6" s="394">
        <v>1</v>
      </c>
      <c r="B6" s="395">
        <v>2</v>
      </c>
      <c r="C6" s="396">
        <v>3</v>
      </c>
    </row>
    <row r="7" spans="1:3" s="479" customFormat="1" ht="15.75" customHeight="1">
      <c r="A7" s="398"/>
      <c r="B7" s="399" t="s">
        <v>267</v>
      </c>
      <c r="C7" s="480"/>
    </row>
    <row r="8" spans="1:3" s="482" customFormat="1" ht="12" customHeight="1">
      <c r="A8" s="394" t="s">
        <v>6</v>
      </c>
      <c r="B8" s="481" t="s">
        <v>461</v>
      </c>
      <c r="C8" s="187">
        <f>SUM(C9:C18)</f>
        <v>15155</v>
      </c>
    </row>
    <row r="9" spans="1:3" s="482" customFormat="1" ht="12" customHeight="1">
      <c r="A9" s="483" t="s">
        <v>8</v>
      </c>
      <c r="B9" s="120" t="s">
        <v>67</v>
      </c>
      <c r="C9" s="484"/>
    </row>
    <row r="10" spans="1:3" s="482" customFormat="1" ht="12" customHeight="1">
      <c r="A10" s="485" t="s">
        <v>10</v>
      </c>
      <c r="B10" s="121" t="s">
        <v>69</v>
      </c>
      <c r="C10" s="176"/>
    </row>
    <row r="11" spans="1:3" s="482" customFormat="1" ht="12" customHeight="1">
      <c r="A11" s="485" t="s">
        <v>12</v>
      </c>
      <c r="B11" s="121" t="s">
        <v>71</v>
      </c>
      <c r="C11" s="176"/>
    </row>
    <row r="12" spans="1:3" s="482" customFormat="1" ht="12" customHeight="1">
      <c r="A12" s="485" t="s">
        <v>14</v>
      </c>
      <c r="B12" s="121" t="s">
        <v>73</v>
      </c>
      <c r="C12" s="176"/>
    </row>
    <row r="13" spans="1:3" s="482" customFormat="1" ht="12" customHeight="1">
      <c r="A13" s="485" t="s">
        <v>18</v>
      </c>
      <c r="B13" s="121" t="s">
        <v>75</v>
      </c>
      <c r="C13" s="176">
        <v>11940</v>
      </c>
    </row>
    <row r="14" spans="1:3" s="482" customFormat="1" ht="12" customHeight="1">
      <c r="A14" s="485" t="s">
        <v>20</v>
      </c>
      <c r="B14" s="121" t="s">
        <v>462</v>
      </c>
      <c r="C14" s="176">
        <v>3215</v>
      </c>
    </row>
    <row r="15" spans="1:3" s="482" customFormat="1" ht="12" customHeight="1">
      <c r="A15" s="485" t="s">
        <v>180</v>
      </c>
      <c r="B15" s="134" t="s">
        <v>463</v>
      </c>
      <c r="C15" s="176"/>
    </row>
    <row r="16" spans="1:3" s="482" customFormat="1" ht="12" customHeight="1">
      <c r="A16" s="485" t="s">
        <v>182</v>
      </c>
      <c r="B16" s="121" t="s">
        <v>81</v>
      </c>
      <c r="C16" s="191"/>
    </row>
    <row r="17" spans="1:3" s="432" customFormat="1" ht="12" customHeight="1">
      <c r="A17" s="485" t="s">
        <v>184</v>
      </c>
      <c r="B17" s="121" t="s">
        <v>83</v>
      </c>
      <c r="C17" s="176"/>
    </row>
    <row r="18" spans="1:3" s="432" customFormat="1" ht="12" customHeight="1">
      <c r="A18" s="485" t="s">
        <v>186</v>
      </c>
      <c r="B18" s="134" t="s">
        <v>85</v>
      </c>
      <c r="C18" s="183"/>
    </row>
    <row r="19" spans="1:3" s="482" customFormat="1" ht="12" customHeight="1">
      <c r="A19" s="394" t="s">
        <v>22</v>
      </c>
      <c r="B19" s="481" t="s">
        <v>464</v>
      </c>
      <c r="C19" s="187">
        <f>SUM(C20:C22)</f>
        <v>0</v>
      </c>
    </row>
    <row r="20" spans="1:3" s="432" customFormat="1" ht="12" customHeight="1">
      <c r="A20" s="485" t="s">
        <v>24</v>
      </c>
      <c r="B20" s="133" t="s">
        <v>25</v>
      </c>
      <c r="C20" s="176"/>
    </row>
    <row r="21" spans="1:3" s="432" customFormat="1" ht="12" customHeight="1">
      <c r="A21" s="485" t="s">
        <v>26</v>
      </c>
      <c r="B21" s="121" t="s">
        <v>465</v>
      </c>
      <c r="C21" s="176"/>
    </row>
    <row r="22" spans="1:3" s="432" customFormat="1" ht="12" customHeight="1">
      <c r="A22" s="485" t="s">
        <v>28</v>
      </c>
      <c r="B22" s="121" t="s">
        <v>466</v>
      </c>
      <c r="C22" s="176"/>
    </row>
    <row r="23" spans="1:3" s="432" customFormat="1" ht="12" customHeight="1">
      <c r="A23" s="485" t="s">
        <v>30</v>
      </c>
      <c r="B23" s="121" t="s">
        <v>467</v>
      </c>
      <c r="C23" s="176"/>
    </row>
    <row r="24" spans="1:3" s="432" customFormat="1" ht="12" customHeight="1">
      <c r="A24" s="394" t="s">
        <v>36</v>
      </c>
      <c r="B24" s="109" t="s">
        <v>275</v>
      </c>
      <c r="C24" s="486"/>
    </row>
    <row r="25" spans="1:3" s="432" customFormat="1" ht="12" customHeight="1">
      <c r="A25" s="394" t="s">
        <v>220</v>
      </c>
      <c r="B25" s="109" t="s">
        <v>468</v>
      </c>
      <c r="C25" s="187">
        <f>+C26+C27</f>
        <v>0</v>
      </c>
    </row>
    <row r="26" spans="1:3" s="432" customFormat="1" ht="12" customHeight="1">
      <c r="A26" s="487" t="s">
        <v>52</v>
      </c>
      <c r="B26" s="133" t="s">
        <v>465</v>
      </c>
      <c r="C26" s="172"/>
    </row>
    <row r="27" spans="1:3" s="432" customFormat="1" ht="12" customHeight="1">
      <c r="A27" s="487" t="s">
        <v>58</v>
      </c>
      <c r="B27" s="121" t="s">
        <v>469</v>
      </c>
      <c r="C27" s="191"/>
    </row>
    <row r="28" spans="1:3" s="432" customFormat="1" ht="12" customHeight="1">
      <c r="A28" s="485" t="s">
        <v>60</v>
      </c>
      <c r="B28" s="488" t="s">
        <v>470</v>
      </c>
      <c r="C28" s="489"/>
    </row>
    <row r="29" spans="1:3" s="432" customFormat="1" ht="12" customHeight="1">
      <c r="A29" s="394" t="s">
        <v>64</v>
      </c>
      <c r="B29" s="109" t="s">
        <v>471</v>
      </c>
      <c r="C29" s="187">
        <f>+C30+C31+C32</f>
        <v>0</v>
      </c>
    </row>
    <row r="30" spans="1:3" s="432" customFormat="1" ht="12" customHeight="1">
      <c r="A30" s="487" t="s">
        <v>66</v>
      </c>
      <c r="B30" s="133" t="s">
        <v>89</v>
      </c>
      <c r="C30" s="172"/>
    </row>
    <row r="31" spans="1:3" s="432" customFormat="1" ht="12" customHeight="1">
      <c r="A31" s="487" t="s">
        <v>68</v>
      </c>
      <c r="B31" s="121" t="s">
        <v>91</v>
      </c>
      <c r="C31" s="191"/>
    </row>
    <row r="32" spans="1:3" s="432" customFormat="1" ht="12" customHeight="1">
      <c r="A32" s="485" t="s">
        <v>70</v>
      </c>
      <c r="B32" s="488" t="s">
        <v>93</v>
      </c>
      <c r="C32" s="489"/>
    </row>
    <row r="33" spans="1:3" s="482" customFormat="1" ht="12" customHeight="1">
      <c r="A33" s="394" t="s">
        <v>86</v>
      </c>
      <c r="B33" s="109" t="s">
        <v>276</v>
      </c>
      <c r="C33" s="486"/>
    </row>
    <row r="34" spans="1:3" s="482" customFormat="1" ht="12" customHeight="1">
      <c r="A34" s="394" t="s">
        <v>231</v>
      </c>
      <c r="B34" s="109" t="s">
        <v>472</v>
      </c>
      <c r="C34" s="490"/>
    </row>
    <row r="35" spans="1:3" s="482" customFormat="1" ht="12" customHeight="1">
      <c r="A35" s="394" t="s">
        <v>108</v>
      </c>
      <c r="B35" s="109" t="s">
        <v>473</v>
      </c>
      <c r="C35" s="196">
        <f>+C8+C19+C24+C25+C29+C33+C34</f>
        <v>15155</v>
      </c>
    </row>
    <row r="36" spans="1:3" s="482" customFormat="1" ht="12" customHeight="1">
      <c r="A36" s="491" t="s">
        <v>118</v>
      </c>
      <c r="B36" s="109" t="s">
        <v>474</v>
      </c>
      <c r="C36" s="196">
        <f>+C37+C38+C39</f>
        <v>72535</v>
      </c>
    </row>
    <row r="37" spans="1:3" s="482" customFormat="1" ht="12" customHeight="1">
      <c r="A37" s="487" t="s">
        <v>475</v>
      </c>
      <c r="B37" s="133" t="s">
        <v>332</v>
      </c>
      <c r="C37" s="172">
        <v>313</v>
      </c>
    </row>
    <row r="38" spans="1:3" s="482" customFormat="1" ht="12" customHeight="1">
      <c r="A38" s="487" t="s">
        <v>476</v>
      </c>
      <c r="B38" s="121" t="s">
        <v>477</v>
      </c>
      <c r="C38" s="191"/>
    </row>
    <row r="39" spans="1:3" s="432" customFormat="1" ht="12" customHeight="1">
      <c r="A39" s="485" t="s">
        <v>478</v>
      </c>
      <c r="B39" s="488" t="s">
        <v>479</v>
      </c>
      <c r="C39" s="489">
        <f>47686+24536</f>
        <v>72222</v>
      </c>
    </row>
    <row r="40" spans="1:3" s="432" customFormat="1" ht="15" customHeight="1">
      <c r="A40" s="491" t="s">
        <v>243</v>
      </c>
      <c r="B40" s="492" t="s">
        <v>480</v>
      </c>
      <c r="C40" s="196">
        <f>+C35+C36</f>
        <v>87690</v>
      </c>
    </row>
    <row r="41" spans="1:3" s="432" customFormat="1" ht="15" customHeight="1">
      <c r="A41" s="415"/>
      <c r="B41" s="416"/>
      <c r="C41" s="417"/>
    </row>
    <row r="42" spans="1:3" ht="12.75">
      <c r="A42" s="493"/>
      <c r="B42" s="419"/>
      <c r="C42" s="375"/>
    </row>
    <row r="43" spans="1:3" s="479" customFormat="1" ht="16.5" customHeight="1">
      <c r="A43" s="420"/>
      <c r="B43" s="421" t="s">
        <v>268</v>
      </c>
      <c r="C43" s="196"/>
    </row>
    <row r="44" spans="1:3" s="494" customFormat="1" ht="12" customHeight="1">
      <c r="A44" s="394" t="s">
        <v>6</v>
      </c>
      <c r="B44" s="109" t="s">
        <v>481</v>
      </c>
      <c r="C44" s="187">
        <f>SUM(C45:C49)</f>
        <v>86675</v>
      </c>
    </row>
    <row r="45" spans="1:3" ht="12" customHeight="1">
      <c r="A45" s="485" t="s">
        <v>8</v>
      </c>
      <c r="B45" s="133" t="s">
        <v>173</v>
      </c>
      <c r="C45" s="172">
        <v>32913</v>
      </c>
    </row>
    <row r="46" spans="1:3" ht="12" customHeight="1">
      <c r="A46" s="485" t="s">
        <v>10</v>
      </c>
      <c r="B46" s="121" t="s">
        <v>174</v>
      </c>
      <c r="C46" s="176">
        <v>8550</v>
      </c>
    </row>
    <row r="47" spans="1:3" ht="12" customHeight="1">
      <c r="A47" s="485" t="s">
        <v>12</v>
      </c>
      <c r="B47" s="121" t="s">
        <v>175</v>
      </c>
      <c r="C47" s="176">
        <v>45212</v>
      </c>
    </row>
    <row r="48" spans="1:3" ht="12" customHeight="1">
      <c r="A48" s="485" t="s">
        <v>14</v>
      </c>
      <c r="B48" s="121" t="s">
        <v>176</v>
      </c>
      <c r="C48" s="176"/>
    </row>
    <row r="49" spans="1:3" ht="12" customHeight="1">
      <c r="A49" s="485" t="s">
        <v>18</v>
      </c>
      <c r="B49" s="121" t="s">
        <v>178</v>
      </c>
      <c r="C49" s="176"/>
    </row>
    <row r="50" spans="1:3" ht="12" customHeight="1">
      <c r="A50" s="394" t="s">
        <v>22</v>
      </c>
      <c r="B50" s="109" t="s">
        <v>482</v>
      </c>
      <c r="C50" s="187">
        <f>SUM(C51:C53)</f>
        <v>1015</v>
      </c>
    </row>
    <row r="51" spans="1:3" s="494" customFormat="1" ht="12" customHeight="1">
      <c r="A51" s="485" t="s">
        <v>24</v>
      </c>
      <c r="B51" s="133" t="s">
        <v>199</v>
      </c>
      <c r="C51" s="172">
        <v>1015</v>
      </c>
    </row>
    <row r="52" spans="1:3" ht="12" customHeight="1">
      <c r="A52" s="485" t="s">
        <v>26</v>
      </c>
      <c r="B52" s="121" t="s">
        <v>201</v>
      </c>
      <c r="C52" s="176"/>
    </row>
    <row r="53" spans="1:3" ht="12" customHeight="1">
      <c r="A53" s="485" t="s">
        <v>28</v>
      </c>
      <c r="B53" s="121" t="s">
        <v>483</v>
      </c>
      <c r="C53" s="176"/>
    </row>
    <row r="54" spans="1:3" ht="12" customHeight="1">
      <c r="A54" s="485" t="s">
        <v>30</v>
      </c>
      <c r="B54" s="121" t="s">
        <v>484</v>
      </c>
      <c r="C54" s="176"/>
    </row>
    <row r="55" spans="1:3" ht="15" customHeight="1">
      <c r="A55" s="394" t="s">
        <v>36</v>
      </c>
      <c r="B55" s="495" t="s">
        <v>485</v>
      </c>
      <c r="C55" s="187">
        <f>+C44+C50</f>
        <v>87690</v>
      </c>
    </row>
    <row r="56" ht="12.75">
      <c r="C56" s="375"/>
    </row>
    <row r="57" spans="1:3" ht="15" customHeight="1">
      <c r="A57" s="428" t="s">
        <v>446</v>
      </c>
      <c r="B57" s="429"/>
      <c r="C57" s="430">
        <v>17</v>
      </c>
    </row>
    <row r="58" spans="1:3" ht="14.25" customHeight="1">
      <c r="A58" s="428" t="s">
        <v>447</v>
      </c>
      <c r="B58" s="429"/>
      <c r="C5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6"/>
  </sheetPr>
  <dimension ref="A1:C58"/>
  <sheetViews>
    <sheetView view="pageBreakPreview" zoomScale="90" zoomScaleSheetLayoutView="90" workbookViewId="0" topLeftCell="A28">
      <selection activeCell="H12" sqref="H12"/>
    </sheetView>
  </sheetViews>
  <sheetFormatPr defaultColWidth="9.00390625" defaultRowHeight="12.75"/>
  <cols>
    <col min="1" max="1" width="13.875" style="469" customWidth="1"/>
    <col min="2" max="2" width="79.125" style="470" customWidth="1"/>
    <col min="3" max="3" width="25.00390625" style="471" customWidth="1"/>
    <col min="4" max="16384" width="9.375" style="470" customWidth="1"/>
  </cols>
  <sheetData>
    <row r="1" spans="1:3" s="204" customFormat="1" ht="21" customHeight="1">
      <c r="A1" s="377"/>
      <c r="B1" s="378"/>
      <c r="C1" s="472" t="s">
        <v>495</v>
      </c>
    </row>
    <row r="2" spans="1:3" s="474" customFormat="1" ht="25.5" customHeight="1">
      <c r="A2" s="381" t="s">
        <v>458</v>
      </c>
      <c r="B2" s="466" t="s">
        <v>496</v>
      </c>
      <c r="C2" s="473" t="s">
        <v>493</v>
      </c>
    </row>
    <row r="3" spans="1:3" s="474" customFormat="1" ht="12.75">
      <c r="A3" s="475" t="s">
        <v>436</v>
      </c>
      <c r="B3" s="467" t="s">
        <v>437</v>
      </c>
      <c r="C3" s="476" t="s">
        <v>435</v>
      </c>
    </row>
    <row r="4" spans="1:3" s="477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478" t="s">
        <v>440</v>
      </c>
    </row>
    <row r="6" spans="1:3" s="479" customFormat="1" ht="12.75" customHeight="1">
      <c r="A6" s="394">
        <v>1</v>
      </c>
      <c r="B6" s="395">
        <v>2</v>
      </c>
      <c r="C6" s="396">
        <v>3</v>
      </c>
    </row>
    <row r="7" spans="1:3" s="479" customFormat="1" ht="15.75" customHeight="1">
      <c r="A7" s="398"/>
      <c r="B7" s="399" t="s">
        <v>267</v>
      </c>
      <c r="C7" s="480"/>
    </row>
    <row r="8" spans="1:3" s="482" customFormat="1" ht="12" customHeight="1">
      <c r="A8" s="394" t="s">
        <v>6</v>
      </c>
      <c r="B8" s="481" t="s">
        <v>461</v>
      </c>
      <c r="C8" s="187">
        <f>SUM(C9:C18)</f>
        <v>2660</v>
      </c>
    </row>
    <row r="9" spans="1:3" s="482" customFormat="1" ht="12" customHeight="1">
      <c r="A9" s="483" t="s">
        <v>8</v>
      </c>
      <c r="B9" s="120" t="s">
        <v>67</v>
      </c>
      <c r="C9" s="484"/>
    </row>
    <row r="10" spans="1:3" s="482" customFormat="1" ht="12" customHeight="1">
      <c r="A10" s="485" t="s">
        <v>10</v>
      </c>
      <c r="B10" s="121" t="s">
        <v>69</v>
      </c>
      <c r="C10" s="176">
        <v>1900</v>
      </c>
    </row>
    <row r="11" spans="1:3" s="482" customFormat="1" ht="12" customHeight="1">
      <c r="A11" s="485" t="s">
        <v>12</v>
      </c>
      <c r="B11" s="121" t="s">
        <v>71</v>
      </c>
      <c r="C11" s="176"/>
    </row>
    <row r="12" spans="1:3" s="482" customFormat="1" ht="12" customHeight="1">
      <c r="A12" s="485" t="s">
        <v>14</v>
      </c>
      <c r="B12" s="121" t="s">
        <v>73</v>
      </c>
      <c r="C12" s="176">
        <v>250</v>
      </c>
    </row>
    <row r="13" spans="1:3" s="482" customFormat="1" ht="12" customHeight="1">
      <c r="A13" s="485" t="s">
        <v>18</v>
      </c>
      <c r="B13" s="121" t="s">
        <v>75</v>
      </c>
      <c r="C13" s="176"/>
    </row>
    <row r="14" spans="1:3" s="482" customFormat="1" ht="12" customHeight="1">
      <c r="A14" s="485" t="s">
        <v>20</v>
      </c>
      <c r="B14" s="121" t="s">
        <v>462</v>
      </c>
      <c r="C14" s="176">
        <v>510</v>
      </c>
    </row>
    <row r="15" spans="1:3" s="482" customFormat="1" ht="12" customHeight="1">
      <c r="A15" s="485" t="s">
        <v>180</v>
      </c>
      <c r="B15" s="134" t="s">
        <v>463</v>
      </c>
      <c r="C15" s="176"/>
    </row>
    <row r="16" spans="1:3" s="482" customFormat="1" ht="12" customHeight="1">
      <c r="A16" s="485" t="s">
        <v>182</v>
      </c>
      <c r="B16" s="121" t="s">
        <v>81</v>
      </c>
      <c r="C16" s="191"/>
    </row>
    <row r="17" spans="1:3" s="432" customFormat="1" ht="12" customHeight="1">
      <c r="A17" s="485" t="s">
        <v>184</v>
      </c>
      <c r="B17" s="121" t="s">
        <v>83</v>
      </c>
      <c r="C17" s="176"/>
    </row>
    <row r="18" spans="1:3" s="432" customFormat="1" ht="12" customHeight="1">
      <c r="A18" s="485" t="s">
        <v>186</v>
      </c>
      <c r="B18" s="134" t="s">
        <v>85</v>
      </c>
      <c r="C18" s="183"/>
    </row>
    <row r="19" spans="1:3" s="482" customFormat="1" ht="12" customHeight="1">
      <c r="A19" s="394" t="s">
        <v>22</v>
      </c>
      <c r="B19" s="481" t="s">
        <v>464</v>
      </c>
      <c r="C19" s="187">
        <f>SUM(C20:C22)</f>
        <v>0</v>
      </c>
    </row>
    <row r="20" spans="1:3" s="432" customFormat="1" ht="12" customHeight="1">
      <c r="A20" s="485" t="s">
        <v>24</v>
      </c>
      <c r="B20" s="133" t="s">
        <v>25</v>
      </c>
      <c r="C20" s="176"/>
    </row>
    <row r="21" spans="1:3" s="432" customFormat="1" ht="12" customHeight="1">
      <c r="A21" s="485" t="s">
        <v>26</v>
      </c>
      <c r="B21" s="121" t="s">
        <v>465</v>
      </c>
      <c r="C21" s="176"/>
    </row>
    <row r="22" spans="1:3" s="432" customFormat="1" ht="12" customHeight="1">
      <c r="A22" s="485" t="s">
        <v>28</v>
      </c>
      <c r="B22" s="121" t="s">
        <v>466</v>
      </c>
      <c r="C22" s="176"/>
    </row>
    <row r="23" spans="1:3" s="432" customFormat="1" ht="12" customHeight="1">
      <c r="A23" s="485" t="s">
        <v>30</v>
      </c>
      <c r="B23" s="121" t="s">
        <v>467</v>
      </c>
      <c r="C23" s="176"/>
    </row>
    <row r="24" spans="1:3" s="432" customFormat="1" ht="12" customHeight="1">
      <c r="A24" s="394" t="s">
        <v>36</v>
      </c>
      <c r="B24" s="109" t="s">
        <v>275</v>
      </c>
      <c r="C24" s="486"/>
    </row>
    <row r="25" spans="1:3" s="432" customFormat="1" ht="12" customHeight="1">
      <c r="A25" s="394" t="s">
        <v>220</v>
      </c>
      <c r="B25" s="109" t="s">
        <v>468</v>
      </c>
      <c r="C25" s="187">
        <f>+C26+C27</f>
        <v>0</v>
      </c>
    </row>
    <row r="26" spans="1:3" s="432" customFormat="1" ht="12" customHeight="1">
      <c r="A26" s="487" t="s">
        <v>52</v>
      </c>
      <c r="B26" s="133" t="s">
        <v>465</v>
      </c>
      <c r="C26" s="172"/>
    </row>
    <row r="27" spans="1:3" s="432" customFormat="1" ht="12" customHeight="1">
      <c r="A27" s="487" t="s">
        <v>58</v>
      </c>
      <c r="B27" s="121" t="s">
        <v>469</v>
      </c>
      <c r="C27" s="191"/>
    </row>
    <row r="28" spans="1:3" s="432" customFormat="1" ht="12" customHeight="1">
      <c r="A28" s="485" t="s">
        <v>60</v>
      </c>
      <c r="B28" s="488" t="s">
        <v>470</v>
      </c>
      <c r="C28" s="489"/>
    </row>
    <row r="29" spans="1:3" s="432" customFormat="1" ht="12" customHeight="1">
      <c r="A29" s="394" t="s">
        <v>64</v>
      </c>
      <c r="B29" s="109" t="s">
        <v>471</v>
      </c>
      <c r="C29" s="187">
        <f>+C30+C31+C32</f>
        <v>0</v>
      </c>
    </row>
    <row r="30" spans="1:3" s="432" customFormat="1" ht="12" customHeight="1">
      <c r="A30" s="487" t="s">
        <v>66</v>
      </c>
      <c r="B30" s="133" t="s">
        <v>89</v>
      </c>
      <c r="C30" s="172"/>
    </row>
    <row r="31" spans="1:3" s="432" customFormat="1" ht="12" customHeight="1">
      <c r="A31" s="487" t="s">
        <v>68</v>
      </c>
      <c r="B31" s="121" t="s">
        <v>91</v>
      </c>
      <c r="C31" s="191"/>
    </row>
    <row r="32" spans="1:3" s="432" customFormat="1" ht="12" customHeight="1">
      <c r="A32" s="485" t="s">
        <v>70</v>
      </c>
      <c r="B32" s="488" t="s">
        <v>93</v>
      </c>
      <c r="C32" s="489"/>
    </row>
    <row r="33" spans="1:3" s="482" customFormat="1" ht="12" customHeight="1">
      <c r="A33" s="394" t="s">
        <v>86</v>
      </c>
      <c r="B33" s="109" t="s">
        <v>276</v>
      </c>
      <c r="C33" s="486"/>
    </row>
    <row r="34" spans="1:3" s="482" customFormat="1" ht="12" customHeight="1">
      <c r="A34" s="394" t="s">
        <v>231</v>
      </c>
      <c r="B34" s="109" t="s">
        <v>472</v>
      </c>
      <c r="C34" s="490"/>
    </row>
    <row r="35" spans="1:3" s="482" customFormat="1" ht="12" customHeight="1">
      <c r="A35" s="394" t="s">
        <v>108</v>
      </c>
      <c r="B35" s="109" t="s">
        <v>473</v>
      </c>
      <c r="C35" s="196">
        <f>+C8+C19+C24+C25+C29+C33+C34</f>
        <v>2660</v>
      </c>
    </row>
    <row r="36" spans="1:3" s="482" customFormat="1" ht="12" customHeight="1">
      <c r="A36" s="491" t="s">
        <v>118</v>
      </c>
      <c r="B36" s="109" t="s">
        <v>474</v>
      </c>
      <c r="C36" s="196">
        <f>+C37+C38+C39</f>
        <v>17150</v>
      </c>
    </row>
    <row r="37" spans="1:3" s="482" customFormat="1" ht="12" customHeight="1">
      <c r="A37" s="487" t="s">
        <v>475</v>
      </c>
      <c r="B37" s="133" t="s">
        <v>332</v>
      </c>
      <c r="C37" s="172">
        <v>39</v>
      </c>
    </row>
    <row r="38" spans="1:3" s="482" customFormat="1" ht="12" customHeight="1">
      <c r="A38" s="487" t="s">
        <v>476</v>
      </c>
      <c r="B38" s="121" t="s">
        <v>477</v>
      </c>
      <c r="C38" s="191"/>
    </row>
    <row r="39" spans="1:3" s="432" customFormat="1" ht="12" customHeight="1">
      <c r="A39" s="485" t="s">
        <v>478</v>
      </c>
      <c r="B39" s="488" t="s">
        <v>479</v>
      </c>
      <c r="C39" s="489">
        <v>17111</v>
      </c>
    </row>
    <row r="40" spans="1:3" s="432" customFormat="1" ht="15" customHeight="1">
      <c r="A40" s="491" t="s">
        <v>243</v>
      </c>
      <c r="B40" s="492" t="s">
        <v>480</v>
      </c>
      <c r="C40" s="196">
        <f>+C35+C36</f>
        <v>19810</v>
      </c>
    </row>
    <row r="41" spans="1:3" s="432" customFormat="1" ht="15" customHeight="1">
      <c r="A41" s="415"/>
      <c r="B41" s="416"/>
      <c r="C41" s="417"/>
    </row>
    <row r="42" spans="1:3" ht="12.75">
      <c r="A42" s="493"/>
      <c r="B42" s="419"/>
      <c r="C42" s="375"/>
    </row>
    <row r="43" spans="1:3" s="479" customFormat="1" ht="16.5" customHeight="1">
      <c r="A43" s="420"/>
      <c r="B43" s="421" t="s">
        <v>268</v>
      </c>
      <c r="C43" s="196"/>
    </row>
    <row r="44" spans="1:3" s="494" customFormat="1" ht="12" customHeight="1">
      <c r="A44" s="394" t="s">
        <v>6</v>
      </c>
      <c r="B44" s="109" t="s">
        <v>481</v>
      </c>
      <c r="C44" s="187">
        <f>SUM(C45:C49)</f>
        <v>19800</v>
      </c>
    </row>
    <row r="45" spans="1:3" ht="12" customHeight="1">
      <c r="A45" s="485" t="s">
        <v>8</v>
      </c>
      <c r="B45" s="133" t="s">
        <v>173</v>
      </c>
      <c r="C45" s="172">
        <v>5880</v>
      </c>
    </row>
    <row r="46" spans="1:3" ht="12" customHeight="1">
      <c r="A46" s="485" t="s">
        <v>10</v>
      </c>
      <c r="B46" s="121" t="s">
        <v>174</v>
      </c>
      <c r="C46" s="176">
        <v>1530</v>
      </c>
    </row>
    <row r="47" spans="1:3" ht="12" customHeight="1">
      <c r="A47" s="485" t="s">
        <v>12</v>
      </c>
      <c r="B47" s="121" t="s">
        <v>175</v>
      </c>
      <c r="C47" s="176">
        <v>12390</v>
      </c>
    </row>
    <row r="48" spans="1:3" ht="12" customHeight="1">
      <c r="A48" s="485" t="s">
        <v>14</v>
      </c>
      <c r="B48" s="121" t="s">
        <v>176</v>
      </c>
      <c r="C48" s="176"/>
    </row>
    <row r="49" spans="1:3" ht="12" customHeight="1">
      <c r="A49" s="485" t="s">
        <v>18</v>
      </c>
      <c r="B49" s="121" t="s">
        <v>178</v>
      </c>
      <c r="C49" s="176"/>
    </row>
    <row r="50" spans="1:3" ht="12" customHeight="1">
      <c r="A50" s="394" t="s">
        <v>22</v>
      </c>
      <c r="B50" s="109" t="s">
        <v>482</v>
      </c>
      <c r="C50" s="187">
        <f>SUM(C51:C53)</f>
        <v>10</v>
      </c>
    </row>
    <row r="51" spans="1:3" s="494" customFormat="1" ht="12" customHeight="1">
      <c r="A51" s="485" t="s">
        <v>24</v>
      </c>
      <c r="B51" s="133" t="s">
        <v>199</v>
      </c>
      <c r="C51" s="172">
        <v>10</v>
      </c>
    </row>
    <row r="52" spans="1:3" ht="12" customHeight="1">
      <c r="A52" s="485" t="s">
        <v>26</v>
      </c>
      <c r="B52" s="121" t="s">
        <v>201</v>
      </c>
      <c r="C52" s="176"/>
    </row>
    <row r="53" spans="1:3" ht="12" customHeight="1">
      <c r="A53" s="485" t="s">
        <v>28</v>
      </c>
      <c r="B53" s="121" t="s">
        <v>483</v>
      </c>
      <c r="C53" s="176"/>
    </row>
    <row r="54" spans="1:3" ht="12" customHeight="1">
      <c r="A54" s="485" t="s">
        <v>30</v>
      </c>
      <c r="B54" s="121" t="s">
        <v>484</v>
      </c>
      <c r="C54" s="176"/>
    </row>
    <row r="55" spans="1:3" ht="15" customHeight="1">
      <c r="A55" s="394" t="s">
        <v>36</v>
      </c>
      <c r="B55" s="495" t="s">
        <v>485</v>
      </c>
      <c r="C55" s="187">
        <f>+C44+C50</f>
        <v>19810</v>
      </c>
    </row>
    <row r="56" ht="12.75">
      <c r="C56" s="375"/>
    </row>
    <row r="57" spans="1:3" ht="15" customHeight="1">
      <c r="A57" s="428" t="s">
        <v>446</v>
      </c>
      <c r="B57" s="429"/>
      <c r="C57" s="430">
        <v>3</v>
      </c>
    </row>
    <row r="58" spans="1:3" ht="14.25" customHeight="1">
      <c r="A58" s="428" t="s">
        <v>447</v>
      </c>
      <c r="B58" s="429"/>
      <c r="C5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6"/>
  </sheetPr>
  <dimension ref="A1:C58"/>
  <sheetViews>
    <sheetView view="pageBreakPreview" zoomScale="90" zoomScaleSheetLayoutView="90" workbookViewId="0" topLeftCell="A4">
      <selection activeCell="H37" sqref="H37"/>
    </sheetView>
  </sheetViews>
  <sheetFormatPr defaultColWidth="9.00390625" defaultRowHeight="12.75"/>
  <cols>
    <col min="1" max="1" width="13.875" style="469" customWidth="1"/>
    <col min="2" max="2" width="79.125" style="470" customWidth="1"/>
    <col min="3" max="3" width="25.00390625" style="471" customWidth="1"/>
    <col min="4" max="16384" width="9.375" style="470" customWidth="1"/>
  </cols>
  <sheetData>
    <row r="1" spans="1:3" s="204" customFormat="1" ht="21" customHeight="1">
      <c r="A1" s="377"/>
      <c r="B1" s="378"/>
      <c r="C1" s="472" t="s">
        <v>497</v>
      </c>
    </row>
    <row r="2" spans="1:3" s="474" customFormat="1" ht="25.5" customHeight="1">
      <c r="A2" s="381" t="s">
        <v>458</v>
      </c>
      <c r="B2" s="466" t="s">
        <v>496</v>
      </c>
      <c r="C2" s="473" t="s">
        <v>493</v>
      </c>
    </row>
    <row r="3" spans="1:3" s="474" customFormat="1" ht="12.75">
      <c r="A3" s="475" t="s">
        <v>436</v>
      </c>
      <c r="B3" s="467" t="s">
        <v>487</v>
      </c>
      <c r="C3" s="476" t="s">
        <v>460</v>
      </c>
    </row>
    <row r="4" spans="1:3" s="477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478" t="s">
        <v>440</v>
      </c>
    </row>
    <row r="6" spans="1:3" s="479" customFormat="1" ht="12.75" customHeight="1">
      <c r="A6" s="394">
        <v>1</v>
      </c>
      <c r="B6" s="395">
        <v>2</v>
      </c>
      <c r="C6" s="396">
        <v>3</v>
      </c>
    </row>
    <row r="7" spans="1:3" s="479" customFormat="1" ht="15.75" customHeight="1">
      <c r="A7" s="398"/>
      <c r="B7" s="399" t="s">
        <v>267</v>
      </c>
      <c r="C7" s="480"/>
    </row>
    <row r="8" spans="1:3" s="482" customFormat="1" ht="12" customHeight="1">
      <c r="A8" s="394" t="s">
        <v>6</v>
      </c>
      <c r="B8" s="481" t="s">
        <v>461</v>
      </c>
      <c r="C8" s="187">
        <f>SUM(C9:C18)</f>
        <v>2660</v>
      </c>
    </row>
    <row r="9" spans="1:3" s="482" customFormat="1" ht="12" customHeight="1">
      <c r="A9" s="483" t="s">
        <v>8</v>
      </c>
      <c r="B9" s="120" t="s">
        <v>67</v>
      </c>
      <c r="C9" s="484"/>
    </row>
    <row r="10" spans="1:3" s="482" customFormat="1" ht="12" customHeight="1">
      <c r="A10" s="485" t="s">
        <v>10</v>
      </c>
      <c r="B10" s="121" t="s">
        <v>69</v>
      </c>
      <c r="C10" s="176">
        <v>1900</v>
      </c>
    </row>
    <row r="11" spans="1:3" s="482" customFormat="1" ht="12" customHeight="1">
      <c r="A11" s="485" t="s">
        <v>12</v>
      </c>
      <c r="B11" s="121" t="s">
        <v>71</v>
      </c>
      <c r="C11" s="176"/>
    </row>
    <row r="12" spans="1:3" s="482" customFormat="1" ht="12" customHeight="1">
      <c r="A12" s="485" t="s">
        <v>14</v>
      </c>
      <c r="B12" s="121" t="s">
        <v>73</v>
      </c>
      <c r="C12" s="176">
        <v>250</v>
      </c>
    </row>
    <row r="13" spans="1:3" s="482" customFormat="1" ht="12" customHeight="1">
      <c r="A13" s="485" t="s">
        <v>18</v>
      </c>
      <c r="B13" s="121" t="s">
        <v>75</v>
      </c>
      <c r="C13" s="176"/>
    </row>
    <row r="14" spans="1:3" s="482" customFormat="1" ht="12" customHeight="1">
      <c r="A14" s="485" t="s">
        <v>20</v>
      </c>
      <c r="B14" s="121" t="s">
        <v>462</v>
      </c>
      <c r="C14" s="176">
        <v>510</v>
      </c>
    </row>
    <row r="15" spans="1:3" s="482" customFormat="1" ht="12" customHeight="1">
      <c r="A15" s="485" t="s">
        <v>180</v>
      </c>
      <c r="B15" s="134" t="s">
        <v>463</v>
      </c>
      <c r="C15" s="176"/>
    </row>
    <row r="16" spans="1:3" s="482" customFormat="1" ht="12" customHeight="1">
      <c r="A16" s="485" t="s">
        <v>182</v>
      </c>
      <c r="B16" s="121" t="s">
        <v>81</v>
      </c>
      <c r="C16" s="191"/>
    </row>
    <row r="17" spans="1:3" s="432" customFormat="1" ht="12" customHeight="1">
      <c r="A17" s="485" t="s">
        <v>184</v>
      </c>
      <c r="B17" s="121" t="s">
        <v>83</v>
      </c>
      <c r="C17" s="176"/>
    </row>
    <row r="18" spans="1:3" s="432" customFormat="1" ht="12" customHeight="1">
      <c r="A18" s="485" t="s">
        <v>186</v>
      </c>
      <c r="B18" s="134" t="s">
        <v>85</v>
      </c>
      <c r="C18" s="183"/>
    </row>
    <row r="19" spans="1:3" s="482" customFormat="1" ht="12" customHeight="1">
      <c r="A19" s="394" t="s">
        <v>22</v>
      </c>
      <c r="B19" s="481" t="s">
        <v>464</v>
      </c>
      <c r="C19" s="187">
        <f>SUM(C20:C22)</f>
        <v>0</v>
      </c>
    </row>
    <row r="20" spans="1:3" s="432" customFormat="1" ht="12" customHeight="1">
      <c r="A20" s="485" t="s">
        <v>24</v>
      </c>
      <c r="B20" s="133" t="s">
        <v>25</v>
      </c>
      <c r="C20" s="176"/>
    </row>
    <row r="21" spans="1:3" s="432" customFormat="1" ht="12" customHeight="1">
      <c r="A21" s="485" t="s">
        <v>26</v>
      </c>
      <c r="B21" s="121" t="s">
        <v>465</v>
      </c>
      <c r="C21" s="176"/>
    </row>
    <row r="22" spans="1:3" s="432" customFormat="1" ht="12" customHeight="1">
      <c r="A22" s="485" t="s">
        <v>28</v>
      </c>
      <c r="B22" s="121" t="s">
        <v>466</v>
      </c>
      <c r="C22" s="176"/>
    </row>
    <row r="23" spans="1:3" s="432" customFormat="1" ht="12" customHeight="1">
      <c r="A23" s="485" t="s">
        <v>30</v>
      </c>
      <c r="B23" s="121" t="s">
        <v>467</v>
      </c>
      <c r="C23" s="176"/>
    </row>
    <row r="24" spans="1:3" s="432" customFormat="1" ht="12" customHeight="1">
      <c r="A24" s="394" t="s">
        <v>36</v>
      </c>
      <c r="B24" s="109" t="s">
        <v>275</v>
      </c>
      <c r="C24" s="486"/>
    </row>
    <row r="25" spans="1:3" s="432" customFormat="1" ht="12" customHeight="1">
      <c r="A25" s="394" t="s">
        <v>220</v>
      </c>
      <c r="B25" s="109" t="s">
        <v>468</v>
      </c>
      <c r="C25" s="187">
        <f>+C26+C27</f>
        <v>0</v>
      </c>
    </row>
    <row r="26" spans="1:3" s="432" customFormat="1" ht="12" customHeight="1">
      <c r="A26" s="487" t="s">
        <v>52</v>
      </c>
      <c r="B26" s="133" t="s">
        <v>465</v>
      </c>
      <c r="C26" s="172"/>
    </row>
    <row r="27" spans="1:3" s="432" customFormat="1" ht="12" customHeight="1">
      <c r="A27" s="487" t="s">
        <v>58</v>
      </c>
      <c r="B27" s="121" t="s">
        <v>469</v>
      </c>
      <c r="C27" s="191"/>
    </row>
    <row r="28" spans="1:3" s="432" customFormat="1" ht="12" customHeight="1">
      <c r="A28" s="485" t="s">
        <v>60</v>
      </c>
      <c r="B28" s="488" t="s">
        <v>470</v>
      </c>
      <c r="C28" s="489"/>
    </row>
    <row r="29" spans="1:3" s="432" customFormat="1" ht="12" customHeight="1">
      <c r="A29" s="394" t="s">
        <v>64</v>
      </c>
      <c r="B29" s="109" t="s">
        <v>471</v>
      </c>
      <c r="C29" s="187">
        <f>+C30+C31+C32</f>
        <v>0</v>
      </c>
    </row>
    <row r="30" spans="1:3" s="432" customFormat="1" ht="12" customHeight="1">
      <c r="A30" s="487" t="s">
        <v>66</v>
      </c>
      <c r="B30" s="133" t="s">
        <v>89</v>
      </c>
      <c r="C30" s="172"/>
    </row>
    <row r="31" spans="1:3" s="432" customFormat="1" ht="12" customHeight="1">
      <c r="A31" s="487" t="s">
        <v>68</v>
      </c>
      <c r="B31" s="121" t="s">
        <v>91</v>
      </c>
      <c r="C31" s="191"/>
    </row>
    <row r="32" spans="1:3" s="432" customFormat="1" ht="12" customHeight="1">
      <c r="A32" s="485" t="s">
        <v>70</v>
      </c>
      <c r="B32" s="488" t="s">
        <v>93</v>
      </c>
      <c r="C32" s="489"/>
    </row>
    <row r="33" spans="1:3" s="482" customFormat="1" ht="12" customHeight="1">
      <c r="A33" s="394" t="s">
        <v>86</v>
      </c>
      <c r="B33" s="109" t="s">
        <v>276</v>
      </c>
      <c r="C33" s="486"/>
    </row>
    <row r="34" spans="1:3" s="482" customFormat="1" ht="12" customHeight="1">
      <c r="A34" s="394" t="s">
        <v>231</v>
      </c>
      <c r="B34" s="109" t="s">
        <v>472</v>
      </c>
      <c r="C34" s="490"/>
    </row>
    <row r="35" spans="1:3" s="482" customFormat="1" ht="12" customHeight="1">
      <c r="A35" s="394" t="s">
        <v>108</v>
      </c>
      <c r="B35" s="109" t="s">
        <v>473</v>
      </c>
      <c r="C35" s="196">
        <f>+C8+C19+C24+C25+C29+C33+C34</f>
        <v>2660</v>
      </c>
    </row>
    <row r="36" spans="1:3" s="482" customFormat="1" ht="12" customHeight="1">
      <c r="A36" s="491" t="s">
        <v>118</v>
      </c>
      <c r="B36" s="109" t="s">
        <v>474</v>
      </c>
      <c r="C36" s="196">
        <f>+C37+C38+C39</f>
        <v>17150</v>
      </c>
    </row>
    <row r="37" spans="1:3" s="482" customFormat="1" ht="12" customHeight="1">
      <c r="A37" s="487" t="s">
        <v>475</v>
      </c>
      <c r="B37" s="133" t="s">
        <v>332</v>
      </c>
      <c r="C37" s="172">
        <v>39</v>
      </c>
    </row>
    <row r="38" spans="1:3" s="482" customFormat="1" ht="12" customHeight="1">
      <c r="A38" s="487" t="s">
        <v>476</v>
      </c>
      <c r="B38" s="121" t="s">
        <v>477</v>
      </c>
      <c r="C38" s="191"/>
    </row>
    <row r="39" spans="1:3" s="432" customFormat="1" ht="12" customHeight="1">
      <c r="A39" s="485" t="s">
        <v>478</v>
      </c>
      <c r="B39" s="488" t="s">
        <v>479</v>
      </c>
      <c r="C39" s="489">
        <v>17111</v>
      </c>
    </row>
    <row r="40" spans="1:3" s="432" customFormat="1" ht="15" customHeight="1">
      <c r="A40" s="491" t="s">
        <v>243</v>
      </c>
      <c r="B40" s="492" t="s">
        <v>480</v>
      </c>
      <c r="C40" s="196">
        <f>+C35+C36</f>
        <v>19810</v>
      </c>
    </row>
    <row r="41" spans="1:3" s="432" customFormat="1" ht="15" customHeight="1">
      <c r="A41" s="415"/>
      <c r="B41" s="416"/>
      <c r="C41" s="417"/>
    </row>
    <row r="42" spans="1:3" ht="12.75">
      <c r="A42" s="493"/>
      <c r="B42" s="419"/>
      <c r="C42" s="375"/>
    </row>
    <row r="43" spans="1:3" s="479" customFormat="1" ht="16.5" customHeight="1">
      <c r="A43" s="420"/>
      <c r="B43" s="421" t="s">
        <v>268</v>
      </c>
      <c r="C43" s="196"/>
    </row>
    <row r="44" spans="1:3" s="494" customFormat="1" ht="12" customHeight="1">
      <c r="A44" s="394" t="s">
        <v>6</v>
      </c>
      <c r="B44" s="109" t="s">
        <v>481</v>
      </c>
      <c r="C44" s="187">
        <f>SUM(C45:C49)</f>
        <v>19800</v>
      </c>
    </row>
    <row r="45" spans="1:3" ht="12" customHeight="1">
      <c r="A45" s="485" t="s">
        <v>8</v>
      </c>
      <c r="B45" s="133" t="s">
        <v>173</v>
      </c>
      <c r="C45" s="172">
        <v>5880</v>
      </c>
    </row>
    <row r="46" spans="1:3" ht="12" customHeight="1">
      <c r="A46" s="485" t="s">
        <v>10</v>
      </c>
      <c r="B46" s="121" t="s">
        <v>174</v>
      </c>
      <c r="C46" s="176">
        <v>1530</v>
      </c>
    </row>
    <row r="47" spans="1:3" ht="12" customHeight="1">
      <c r="A47" s="485" t="s">
        <v>12</v>
      </c>
      <c r="B47" s="121" t="s">
        <v>175</v>
      </c>
      <c r="C47" s="176">
        <v>12390</v>
      </c>
    </row>
    <row r="48" spans="1:3" ht="12" customHeight="1">
      <c r="A48" s="485" t="s">
        <v>14</v>
      </c>
      <c r="B48" s="121" t="s">
        <v>176</v>
      </c>
      <c r="C48" s="176"/>
    </row>
    <row r="49" spans="1:3" ht="12" customHeight="1">
      <c r="A49" s="485" t="s">
        <v>18</v>
      </c>
      <c r="B49" s="121" t="s">
        <v>178</v>
      </c>
      <c r="C49" s="176"/>
    </row>
    <row r="50" spans="1:3" ht="12" customHeight="1">
      <c r="A50" s="394" t="s">
        <v>22</v>
      </c>
      <c r="B50" s="109" t="s">
        <v>482</v>
      </c>
      <c r="C50" s="187">
        <f>SUM(C51:C53)</f>
        <v>10</v>
      </c>
    </row>
    <row r="51" spans="1:3" s="494" customFormat="1" ht="12" customHeight="1">
      <c r="A51" s="485" t="s">
        <v>24</v>
      </c>
      <c r="B51" s="133" t="s">
        <v>199</v>
      </c>
      <c r="C51" s="172">
        <v>10</v>
      </c>
    </row>
    <row r="52" spans="1:3" ht="12" customHeight="1">
      <c r="A52" s="485" t="s">
        <v>26</v>
      </c>
      <c r="B52" s="121" t="s">
        <v>201</v>
      </c>
      <c r="C52" s="176"/>
    </row>
    <row r="53" spans="1:3" ht="12" customHeight="1">
      <c r="A53" s="485" t="s">
        <v>28</v>
      </c>
      <c r="B53" s="121" t="s">
        <v>483</v>
      </c>
      <c r="C53" s="176"/>
    </row>
    <row r="54" spans="1:3" ht="12" customHeight="1">
      <c r="A54" s="485" t="s">
        <v>30</v>
      </c>
      <c r="B54" s="121" t="s">
        <v>484</v>
      </c>
      <c r="C54" s="176"/>
    </row>
    <row r="55" spans="1:3" ht="15" customHeight="1">
      <c r="A55" s="394" t="s">
        <v>36</v>
      </c>
      <c r="B55" s="495" t="s">
        <v>485</v>
      </c>
      <c r="C55" s="187">
        <f>+C44+C50</f>
        <v>19810</v>
      </c>
    </row>
    <row r="56" ht="12.75">
      <c r="C56" s="375"/>
    </row>
    <row r="57" spans="1:3" ht="15" customHeight="1">
      <c r="A57" s="428" t="s">
        <v>446</v>
      </c>
      <c r="B57" s="429"/>
      <c r="C57" s="430">
        <v>3</v>
      </c>
    </row>
    <row r="58" spans="1:3" ht="14.25" customHeight="1">
      <c r="A58" s="428" t="s">
        <v>447</v>
      </c>
      <c r="B58" s="429"/>
      <c r="C5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9"/>
  </sheetPr>
  <dimension ref="A1:C58"/>
  <sheetViews>
    <sheetView view="pageBreakPreview" zoomScale="90" zoomScaleSheetLayoutView="90" workbookViewId="0" topLeftCell="A22">
      <selection activeCell="H55" sqref="H55"/>
    </sheetView>
  </sheetViews>
  <sheetFormatPr defaultColWidth="9.00390625" defaultRowHeight="12.75"/>
  <cols>
    <col min="1" max="1" width="13.875" style="469" customWidth="1"/>
    <col min="2" max="2" width="79.125" style="470" customWidth="1"/>
    <col min="3" max="3" width="25.00390625" style="471" customWidth="1"/>
    <col min="4" max="16384" width="9.375" style="470" customWidth="1"/>
  </cols>
  <sheetData>
    <row r="1" spans="1:3" s="204" customFormat="1" ht="21" customHeight="1">
      <c r="A1" s="377"/>
      <c r="B1" s="378"/>
      <c r="C1" s="472" t="s">
        <v>498</v>
      </c>
    </row>
    <row r="2" spans="1:3" s="474" customFormat="1" ht="25.5" customHeight="1">
      <c r="A2" s="381" t="s">
        <v>458</v>
      </c>
      <c r="B2" s="466" t="s">
        <v>499</v>
      </c>
      <c r="C2" s="473" t="s">
        <v>493</v>
      </c>
    </row>
    <row r="3" spans="1:3" s="474" customFormat="1" ht="12.75">
      <c r="A3" s="475" t="s">
        <v>436</v>
      </c>
      <c r="B3" s="467" t="s">
        <v>437</v>
      </c>
      <c r="C3" s="476" t="s">
        <v>435</v>
      </c>
    </row>
    <row r="4" spans="1:3" s="477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478" t="s">
        <v>440</v>
      </c>
    </row>
    <row r="6" spans="1:3" s="479" customFormat="1" ht="12.75" customHeight="1">
      <c r="A6" s="394">
        <v>1</v>
      </c>
      <c r="B6" s="395">
        <v>2</v>
      </c>
      <c r="C6" s="396">
        <v>3</v>
      </c>
    </row>
    <row r="7" spans="1:3" s="479" customFormat="1" ht="15.75" customHeight="1">
      <c r="A7" s="398"/>
      <c r="B7" s="399" t="s">
        <v>267</v>
      </c>
      <c r="C7" s="480"/>
    </row>
    <row r="8" spans="1:3" s="482" customFormat="1" ht="12" customHeight="1">
      <c r="A8" s="394" t="s">
        <v>6</v>
      </c>
      <c r="B8" s="481" t="s">
        <v>461</v>
      </c>
      <c r="C8" s="187">
        <f>SUM(C9:C18)</f>
        <v>0</v>
      </c>
    </row>
    <row r="9" spans="1:3" s="482" customFormat="1" ht="12" customHeight="1">
      <c r="A9" s="483" t="s">
        <v>8</v>
      </c>
      <c r="B9" s="120" t="s">
        <v>67</v>
      </c>
      <c r="C9" s="484"/>
    </row>
    <row r="10" spans="1:3" s="482" customFormat="1" ht="12" customHeight="1">
      <c r="A10" s="485" t="s">
        <v>10</v>
      </c>
      <c r="B10" s="121" t="s">
        <v>69</v>
      </c>
      <c r="C10" s="176"/>
    </row>
    <row r="11" spans="1:3" s="482" customFormat="1" ht="12" customHeight="1">
      <c r="A11" s="485" t="s">
        <v>12</v>
      </c>
      <c r="B11" s="121" t="s">
        <v>71</v>
      </c>
      <c r="C11" s="176"/>
    </row>
    <row r="12" spans="1:3" s="482" customFormat="1" ht="12" customHeight="1">
      <c r="A12" s="485" t="s">
        <v>14</v>
      </c>
      <c r="B12" s="121" t="s">
        <v>73</v>
      </c>
      <c r="C12" s="176"/>
    </row>
    <row r="13" spans="1:3" s="482" customFormat="1" ht="12" customHeight="1">
      <c r="A13" s="485" t="s">
        <v>18</v>
      </c>
      <c r="B13" s="121" t="s">
        <v>75</v>
      </c>
      <c r="C13" s="176"/>
    </row>
    <row r="14" spans="1:3" s="482" customFormat="1" ht="12" customHeight="1">
      <c r="A14" s="485" t="s">
        <v>20</v>
      </c>
      <c r="B14" s="121" t="s">
        <v>462</v>
      </c>
      <c r="C14" s="176"/>
    </row>
    <row r="15" spans="1:3" s="482" customFormat="1" ht="12" customHeight="1">
      <c r="A15" s="485" t="s">
        <v>180</v>
      </c>
      <c r="B15" s="134" t="s">
        <v>463</v>
      </c>
      <c r="C15" s="176"/>
    </row>
    <row r="16" spans="1:3" s="482" customFormat="1" ht="12" customHeight="1">
      <c r="A16" s="485" t="s">
        <v>182</v>
      </c>
      <c r="B16" s="121" t="s">
        <v>81</v>
      </c>
      <c r="C16" s="191"/>
    </row>
    <row r="17" spans="1:3" s="432" customFormat="1" ht="12" customHeight="1">
      <c r="A17" s="485" t="s">
        <v>184</v>
      </c>
      <c r="B17" s="121" t="s">
        <v>83</v>
      </c>
      <c r="C17" s="176"/>
    </row>
    <row r="18" spans="1:3" s="432" customFormat="1" ht="12" customHeight="1">
      <c r="A18" s="485" t="s">
        <v>186</v>
      </c>
      <c r="B18" s="134" t="s">
        <v>85</v>
      </c>
      <c r="C18" s="183"/>
    </row>
    <row r="19" spans="1:3" s="482" customFormat="1" ht="12" customHeight="1">
      <c r="A19" s="394" t="s">
        <v>22</v>
      </c>
      <c r="B19" s="481" t="s">
        <v>464</v>
      </c>
      <c r="C19" s="187">
        <f>SUM(C20:C22)</f>
        <v>0</v>
      </c>
    </row>
    <row r="20" spans="1:3" s="432" customFormat="1" ht="12" customHeight="1">
      <c r="A20" s="485" t="s">
        <v>24</v>
      </c>
      <c r="B20" s="133" t="s">
        <v>25</v>
      </c>
      <c r="C20" s="176"/>
    </row>
    <row r="21" spans="1:3" s="432" customFormat="1" ht="12" customHeight="1">
      <c r="A21" s="485" t="s">
        <v>26</v>
      </c>
      <c r="B21" s="121" t="s">
        <v>465</v>
      </c>
      <c r="C21" s="176"/>
    </row>
    <row r="22" spans="1:3" s="432" customFormat="1" ht="12" customHeight="1">
      <c r="A22" s="485" t="s">
        <v>28</v>
      </c>
      <c r="B22" s="121" t="s">
        <v>466</v>
      </c>
      <c r="C22" s="176"/>
    </row>
    <row r="23" spans="1:3" s="432" customFormat="1" ht="12" customHeight="1">
      <c r="A23" s="485" t="s">
        <v>30</v>
      </c>
      <c r="B23" s="121" t="s">
        <v>467</v>
      </c>
      <c r="C23" s="176"/>
    </row>
    <row r="24" spans="1:3" s="432" customFormat="1" ht="12" customHeight="1">
      <c r="A24" s="394" t="s">
        <v>36</v>
      </c>
      <c r="B24" s="109" t="s">
        <v>275</v>
      </c>
      <c r="C24" s="486"/>
    </row>
    <row r="25" spans="1:3" s="432" customFormat="1" ht="12" customHeight="1">
      <c r="A25" s="394" t="s">
        <v>220</v>
      </c>
      <c r="B25" s="109" t="s">
        <v>468</v>
      </c>
      <c r="C25" s="187">
        <f>+C26+C27</f>
        <v>0</v>
      </c>
    </row>
    <row r="26" spans="1:3" s="432" customFormat="1" ht="12" customHeight="1">
      <c r="A26" s="487" t="s">
        <v>52</v>
      </c>
      <c r="B26" s="133" t="s">
        <v>465</v>
      </c>
      <c r="C26" s="172"/>
    </row>
    <row r="27" spans="1:3" s="432" customFormat="1" ht="12" customHeight="1">
      <c r="A27" s="487" t="s">
        <v>58</v>
      </c>
      <c r="B27" s="121" t="s">
        <v>469</v>
      </c>
      <c r="C27" s="191"/>
    </row>
    <row r="28" spans="1:3" s="432" customFormat="1" ht="12" customHeight="1">
      <c r="A28" s="485" t="s">
        <v>60</v>
      </c>
      <c r="B28" s="488" t="s">
        <v>470</v>
      </c>
      <c r="C28" s="489"/>
    </row>
    <row r="29" spans="1:3" s="432" customFormat="1" ht="12" customHeight="1">
      <c r="A29" s="394" t="s">
        <v>64</v>
      </c>
      <c r="B29" s="109" t="s">
        <v>471</v>
      </c>
      <c r="C29" s="187">
        <f>+C30+C31+C32</f>
        <v>0</v>
      </c>
    </row>
    <row r="30" spans="1:3" s="432" customFormat="1" ht="12" customHeight="1">
      <c r="A30" s="487" t="s">
        <v>66</v>
      </c>
      <c r="B30" s="133" t="s">
        <v>89</v>
      </c>
      <c r="C30" s="172"/>
    </row>
    <row r="31" spans="1:3" s="432" customFormat="1" ht="12" customHeight="1">
      <c r="A31" s="487" t="s">
        <v>68</v>
      </c>
      <c r="B31" s="121" t="s">
        <v>91</v>
      </c>
      <c r="C31" s="191"/>
    </row>
    <row r="32" spans="1:3" s="432" customFormat="1" ht="12" customHeight="1">
      <c r="A32" s="485" t="s">
        <v>70</v>
      </c>
      <c r="B32" s="488" t="s">
        <v>93</v>
      </c>
      <c r="C32" s="489"/>
    </row>
    <row r="33" spans="1:3" s="482" customFormat="1" ht="12" customHeight="1">
      <c r="A33" s="394" t="s">
        <v>86</v>
      </c>
      <c r="B33" s="109" t="s">
        <v>276</v>
      </c>
      <c r="C33" s="486"/>
    </row>
    <row r="34" spans="1:3" s="482" customFormat="1" ht="12" customHeight="1">
      <c r="A34" s="394" t="s">
        <v>231</v>
      </c>
      <c r="B34" s="109" t="s">
        <v>472</v>
      </c>
      <c r="C34" s="490"/>
    </row>
    <row r="35" spans="1:3" s="482" customFormat="1" ht="12" customHeight="1">
      <c r="A35" s="394" t="s">
        <v>108</v>
      </c>
      <c r="B35" s="109" t="s">
        <v>473</v>
      </c>
      <c r="C35" s="196">
        <f>+C8+C19+C24+C25+C29+C33+C34</f>
        <v>0</v>
      </c>
    </row>
    <row r="36" spans="1:3" s="482" customFormat="1" ht="12" customHeight="1">
      <c r="A36" s="491" t="s">
        <v>118</v>
      </c>
      <c r="B36" s="109" t="s">
        <v>474</v>
      </c>
      <c r="C36" s="196">
        <f>+C37+C38+C39</f>
        <v>46262</v>
      </c>
    </row>
    <row r="37" spans="1:3" s="482" customFormat="1" ht="12" customHeight="1">
      <c r="A37" s="487" t="s">
        <v>475</v>
      </c>
      <c r="B37" s="133" t="s">
        <v>332</v>
      </c>
      <c r="C37" s="172">
        <v>30</v>
      </c>
    </row>
    <row r="38" spans="1:3" s="482" customFormat="1" ht="12" customHeight="1">
      <c r="A38" s="487" t="s">
        <v>476</v>
      </c>
      <c r="B38" s="121" t="s">
        <v>500</v>
      </c>
      <c r="C38" s="191"/>
    </row>
    <row r="39" spans="1:3" s="432" customFormat="1" ht="12" customHeight="1">
      <c r="A39" s="485" t="s">
        <v>478</v>
      </c>
      <c r="B39" s="488" t="s">
        <v>479</v>
      </c>
      <c r="C39" s="489">
        <f>43005+3227</f>
        <v>46232</v>
      </c>
    </row>
    <row r="40" spans="1:3" s="432" customFormat="1" ht="15" customHeight="1">
      <c r="A40" s="491" t="s">
        <v>243</v>
      </c>
      <c r="B40" s="492" t="s">
        <v>480</v>
      </c>
      <c r="C40" s="196">
        <f>+C35+C36</f>
        <v>46262</v>
      </c>
    </row>
    <row r="41" spans="1:3" s="432" customFormat="1" ht="15" customHeight="1">
      <c r="A41" s="415"/>
      <c r="B41" s="416"/>
      <c r="C41" s="417"/>
    </row>
    <row r="42" spans="1:3" ht="12.75">
      <c r="A42" s="493"/>
      <c r="B42" s="419"/>
      <c r="C42" s="375"/>
    </row>
    <row r="43" spans="1:3" s="479" customFormat="1" ht="16.5" customHeight="1">
      <c r="A43" s="420"/>
      <c r="B43" s="421" t="s">
        <v>268</v>
      </c>
      <c r="C43" s="196"/>
    </row>
    <row r="44" spans="1:3" s="494" customFormat="1" ht="12" customHeight="1">
      <c r="A44" s="394" t="s">
        <v>6</v>
      </c>
      <c r="B44" s="109" t="s">
        <v>481</v>
      </c>
      <c r="C44" s="187">
        <f>SUM(C45:C49)</f>
        <v>46262</v>
      </c>
    </row>
    <row r="45" spans="1:3" ht="12" customHeight="1">
      <c r="A45" s="485" t="s">
        <v>8</v>
      </c>
      <c r="B45" s="133" t="s">
        <v>173</v>
      </c>
      <c r="C45" s="172">
        <v>30335</v>
      </c>
    </row>
    <row r="46" spans="1:3" ht="12" customHeight="1">
      <c r="A46" s="485" t="s">
        <v>10</v>
      </c>
      <c r="B46" s="121" t="s">
        <v>174</v>
      </c>
      <c r="C46" s="176">
        <v>8022</v>
      </c>
    </row>
    <row r="47" spans="1:3" ht="12" customHeight="1">
      <c r="A47" s="485" t="s">
        <v>12</v>
      </c>
      <c r="B47" s="121" t="s">
        <v>175</v>
      </c>
      <c r="C47" s="176">
        <v>7905</v>
      </c>
    </row>
    <row r="48" spans="1:3" ht="12" customHeight="1">
      <c r="A48" s="485" t="s">
        <v>14</v>
      </c>
      <c r="B48" s="121" t="s">
        <v>176</v>
      </c>
      <c r="C48" s="176"/>
    </row>
    <row r="49" spans="1:3" ht="12" customHeight="1">
      <c r="A49" s="485" t="s">
        <v>18</v>
      </c>
      <c r="B49" s="121" t="s">
        <v>178</v>
      </c>
      <c r="C49" s="176"/>
    </row>
    <row r="50" spans="1:3" ht="12" customHeight="1">
      <c r="A50" s="394" t="s">
        <v>22</v>
      </c>
      <c r="B50" s="109" t="s">
        <v>482</v>
      </c>
      <c r="C50" s="187">
        <f>SUM(C51:C53)</f>
        <v>0</v>
      </c>
    </row>
    <row r="51" spans="1:3" s="494" customFormat="1" ht="12" customHeight="1">
      <c r="A51" s="485" t="s">
        <v>24</v>
      </c>
      <c r="B51" s="133" t="s">
        <v>199</v>
      </c>
      <c r="C51" s="172"/>
    </row>
    <row r="52" spans="1:3" ht="12" customHeight="1">
      <c r="A52" s="485" t="s">
        <v>26</v>
      </c>
      <c r="B52" s="121" t="s">
        <v>201</v>
      </c>
      <c r="C52" s="176"/>
    </row>
    <row r="53" spans="1:3" ht="12" customHeight="1">
      <c r="A53" s="485" t="s">
        <v>28</v>
      </c>
      <c r="B53" s="121" t="s">
        <v>483</v>
      </c>
      <c r="C53" s="176"/>
    </row>
    <row r="54" spans="1:3" ht="12" customHeight="1">
      <c r="A54" s="485" t="s">
        <v>30</v>
      </c>
      <c r="B54" s="121" t="s">
        <v>484</v>
      </c>
      <c r="C54" s="176"/>
    </row>
    <row r="55" spans="1:3" ht="15" customHeight="1">
      <c r="A55" s="394" t="s">
        <v>36</v>
      </c>
      <c r="B55" s="495" t="s">
        <v>485</v>
      </c>
      <c r="C55" s="187">
        <f>+C44+C50</f>
        <v>46262</v>
      </c>
    </row>
    <row r="56" ht="12.75">
      <c r="C56" s="375"/>
    </row>
    <row r="57" spans="1:3" ht="15" customHeight="1">
      <c r="A57" s="428" t="s">
        <v>446</v>
      </c>
      <c r="B57" s="429"/>
      <c r="C57" s="430">
        <v>9</v>
      </c>
    </row>
    <row r="58" spans="1:3" ht="14.25" customHeight="1">
      <c r="A58" s="428" t="s">
        <v>447</v>
      </c>
      <c r="B58" s="429"/>
      <c r="C5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9"/>
  </sheetPr>
  <dimension ref="A1:C58"/>
  <sheetViews>
    <sheetView view="pageBreakPreview" zoomScale="90" zoomScaleSheetLayoutView="90" workbookViewId="0" topLeftCell="A1">
      <selection activeCell="C47" sqref="C47"/>
    </sheetView>
  </sheetViews>
  <sheetFormatPr defaultColWidth="9.00390625" defaultRowHeight="12.75"/>
  <cols>
    <col min="1" max="1" width="13.875" style="469" customWidth="1"/>
    <col min="2" max="2" width="79.125" style="470" customWidth="1"/>
    <col min="3" max="3" width="25.00390625" style="471" customWidth="1"/>
    <col min="4" max="16384" width="9.375" style="470" customWidth="1"/>
  </cols>
  <sheetData>
    <row r="1" spans="1:3" s="204" customFormat="1" ht="21" customHeight="1">
      <c r="A1" s="377"/>
      <c r="B1" s="378"/>
      <c r="C1" s="472" t="s">
        <v>501</v>
      </c>
    </row>
    <row r="2" spans="1:3" s="474" customFormat="1" ht="25.5" customHeight="1">
      <c r="A2" s="381" t="s">
        <v>458</v>
      </c>
      <c r="B2" s="382" t="s">
        <v>499</v>
      </c>
      <c r="C2" s="473" t="s">
        <v>493</v>
      </c>
    </row>
    <row r="3" spans="1:3" s="474" customFormat="1" ht="12.75">
      <c r="A3" s="475" t="s">
        <v>436</v>
      </c>
      <c r="B3" s="386" t="s">
        <v>487</v>
      </c>
      <c r="C3" s="476" t="s">
        <v>460</v>
      </c>
    </row>
    <row r="4" spans="1:3" s="477" customFormat="1" ht="15.75" customHeight="1">
      <c r="A4" s="388"/>
      <c r="B4" s="388"/>
      <c r="C4" s="389" t="s">
        <v>370</v>
      </c>
    </row>
    <row r="5" spans="1:3" ht="12.75">
      <c r="A5" s="391" t="s">
        <v>438</v>
      </c>
      <c r="B5" s="392" t="s">
        <v>439</v>
      </c>
      <c r="C5" s="478" t="s">
        <v>440</v>
      </c>
    </row>
    <row r="6" spans="1:3" s="479" customFormat="1" ht="12.75" customHeight="1">
      <c r="A6" s="394">
        <v>1</v>
      </c>
      <c r="B6" s="395">
        <v>2</v>
      </c>
      <c r="C6" s="396">
        <v>3</v>
      </c>
    </row>
    <row r="7" spans="1:3" s="479" customFormat="1" ht="15.75" customHeight="1">
      <c r="A7" s="398"/>
      <c r="B7" s="399" t="s">
        <v>267</v>
      </c>
      <c r="C7" s="480"/>
    </row>
    <row r="8" spans="1:3" s="482" customFormat="1" ht="12" customHeight="1">
      <c r="A8" s="394" t="s">
        <v>6</v>
      </c>
      <c r="B8" s="481" t="s">
        <v>461</v>
      </c>
      <c r="C8" s="187">
        <f>SUM(C9:C18)</f>
        <v>0</v>
      </c>
    </row>
    <row r="9" spans="1:3" s="482" customFormat="1" ht="12" customHeight="1">
      <c r="A9" s="483" t="s">
        <v>8</v>
      </c>
      <c r="B9" s="120" t="s">
        <v>67</v>
      </c>
      <c r="C9" s="484"/>
    </row>
    <row r="10" spans="1:3" s="482" customFormat="1" ht="12" customHeight="1">
      <c r="A10" s="485" t="s">
        <v>10</v>
      </c>
      <c r="B10" s="121" t="s">
        <v>69</v>
      </c>
      <c r="C10" s="176"/>
    </row>
    <row r="11" spans="1:3" s="482" customFormat="1" ht="12" customHeight="1">
      <c r="A11" s="485" t="s">
        <v>12</v>
      </c>
      <c r="B11" s="121" t="s">
        <v>71</v>
      </c>
      <c r="C11" s="176"/>
    </row>
    <row r="12" spans="1:3" s="482" customFormat="1" ht="12" customHeight="1">
      <c r="A12" s="485" t="s">
        <v>14</v>
      </c>
      <c r="B12" s="121" t="s">
        <v>73</v>
      </c>
      <c r="C12" s="176"/>
    </row>
    <row r="13" spans="1:3" s="482" customFormat="1" ht="12" customHeight="1">
      <c r="A13" s="485" t="s">
        <v>18</v>
      </c>
      <c r="B13" s="121" t="s">
        <v>75</v>
      </c>
      <c r="C13" s="176"/>
    </row>
    <row r="14" spans="1:3" s="482" customFormat="1" ht="12" customHeight="1">
      <c r="A14" s="485" t="s">
        <v>20</v>
      </c>
      <c r="B14" s="121" t="s">
        <v>462</v>
      </c>
      <c r="C14" s="176"/>
    </row>
    <row r="15" spans="1:3" s="482" customFormat="1" ht="12" customHeight="1">
      <c r="A15" s="485" t="s">
        <v>180</v>
      </c>
      <c r="B15" s="134" t="s">
        <v>463</v>
      </c>
      <c r="C15" s="176"/>
    </row>
    <row r="16" spans="1:3" s="482" customFormat="1" ht="12" customHeight="1">
      <c r="A16" s="485" t="s">
        <v>182</v>
      </c>
      <c r="B16" s="121" t="s">
        <v>81</v>
      </c>
      <c r="C16" s="191"/>
    </row>
    <row r="17" spans="1:3" s="432" customFormat="1" ht="12" customHeight="1">
      <c r="A17" s="485" t="s">
        <v>184</v>
      </c>
      <c r="B17" s="121" t="s">
        <v>83</v>
      </c>
      <c r="C17" s="176"/>
    </row>
    <row r="18" spans="1:3" s="432" customFormat="1" ht="12" customHeight="1">
      <c r="A18" s="485" t="s">
        <v>186</v>
      </c>
      <c r="B18" s="134" t="s">
        <v>85</v>
      </c>
      <c r="C18" s="183"/>
    </row>
    <row r="19" spans="1:3" s="482" customFormat="1" ht="12" customHeight="1">
      <c r="A19" s="394" t="s">
        <v>22</v>
      </c>
      <c r="B19" s="481" t="s">
        <v>464</v>
      </c>
      <c r="C19" s="187">
        <f>SUM(C20:C22)</f>
        <v>0</v>
      </c>
    </row>
    <row r="20" spans="1:3" s="432" customFormat="1" ht="12" customHeight="1">
      <c r="A20" s="485" t="s">
        <v>24</v>
      </c>
      <c r="B20" s="133" t="s">
        <v>25</v>
      </c>
      <c r="C20" s="176"/>
    </row>
    <row r="21" spans="1:3" s="432" customFormat="1" ht="12" customHeight="1">
      <c r="A21" s="485" t="s">
        <v>26</v>
      </c>
      <c r="B21" s="121" t="s">
        <v>465</v>
      </c>
      <c r="C21" s="176"/>
    </row>
    <row r="22" spans="1:3" s="432" customFormat="1" ht="12" customHeight="1">
      <c r="A22" s="485" t="s">
        <v>28</v>
      </c>
      <c r="B22" s="121" t="s">
        <v>466</v>
      </c>
      <c r="C22" s="176"/>
    </row>
    <row r="23" spans="1:3" s="432" customFormat="1" ht="12" customHeight="1">
      <c r="A23" s="485" t="s">
        <v>30</v>
      </c>
      <c r="B23" s="121" t="s">
        <v>467</v>
      </c>
      <c r="C23" s="176"/>
    </row>
    <row r="24" spans="1:3" s="432" customFormat="1" ht="12" customHeight="1">
      <c r="A24" s="394" t="s">
        <v>36</v>
      </c>
      <c r="B24" s="109" t="s">
        <v>275</v>
      </c>
      <c r="C24" s="486"/>
    </row>
    <row r="25" spans="1:3" s="432" customFormat="1" ht="12" customHeight="1">
      <c r="A25" s="394" t="s">
        <v>220</v>
      </c>
      <c r="B25" s="109" t="s">
        <v>468</v>
      </c>
      <c r="C25" s="187">
        <f>+C26+C27</f>
        <v>0</v>
      </c>
    </row>
    <row r="26" spans="1:3" s="432" customFormat="1" ht="12" customHeight="1">
      <c r="A26" s="487" t="s">
        <v>52</v>
      </c>
      <c r="B26" s="133" t="s">
        <v>465</v>
      </c>
      <c r="C26" s="172"/>
    </row>
    <row r="27" spans="1:3" s="432" customFormat="1" ht="12" customHeight="1">
      <c r="A27" s="487" t="s">
        <v>58</v>
      </c>
      <c r="B27" s="121" t="s">
        <v>469</v>
      </c>
      <c r="C27" s="191"/>
    </row>
    <row r="28" spans="1:3" s="432" customFormat="1" ht="12" customHeight="1">
      <c r="A28" s="485" t="s">
        <v>60</v>
      </c>
      <c r="B28" s="488" t="s">
        <v>470</v>
      </c>
      <c r="C28" s="489"/>
    </row>
    <row r="29" spans="1:3" s="432" customFormat="1" ht="12" customHeight="1">
      <c r="A29" s="394" t="s">
        <v>64</v>
      </c>
      <c r="B29" s="109" t="s">
        <v>471</v>
      </c>
      <c r="C29" s="187">
        <f>+C30+C31+C32</f>
        <v>0</v>
      </c>
    </row>
    <row r="30" spans="1:3" s="432" customFormat="1" ht="12" customHeight="1">
      <c r="A30" s="487" t="s">
        <v>66</v>
      </c>
      <c r="B30" s="133" t="s">
        <v>89</v>
      </c>
      <c r="C30" s="172"/>
    </row>
    <row r="31" spans="1:3" s="432" customFormat="1" ht="12" customHeight="1">
      <c r="A31" s="487" t="s">
        <v>68</v>
      </c>
      <c r="B31" s="121" t="s">
        <v>91</v>
      </c>
      <c r="C31" s="191"/>
    </row>
    <row r="32" spans="1:3" s="432" customFormat="1" ht="12" customHeight="1">
      <c r="A32" s="485" t="s">
        <v>70</v>
      </c>
      <c r="B32" s="488" t="s">
        <v>93</v>
      </c>
      <c r="C32" s="489"/>
    </row>
    <row r="33" spans="1:3" s="482" customFormat="1" ht="12" customHeight="1">
      <c r="A33" s="394" t="s">
        <v>86</v>
      </c>
      <c r="B33" s="109" t="s">
        <v>276</v>
      </c>
      <c r="C33" s="486"/>
    </row>
    <row r="34" spans="1:3" s="482" customFormat="1" ht="12" customHeight="1">
      <c r="A34" s="394" t="s">
        <v>231</v>
      </c>
      <c r="B34" s="109" t="s">
        <v>472</v>
      </c>
      <c r="C34" s="490"/>
    </row>
    <row r="35" spans="1:3" s="482" customFormat="1" ht="12" customHeight="1">
      <c r="A35" s="394" t="s">
        <v>108</v>
      </c>
      <c r="B35" s="109" t="s">
        <v>473</v>
      </c>
      <c r="C35" s="196">
        <f>+C8+C19+C24+C25+C29+C33+C34</f>
        <v>0</v>
      </c>
    </row>
    <row r="36" spans="1:3" s="482" customFormat="1" ht="12" customHeight="1">
      <c r="A36" s="491" t="s">
        <v>118</v>
      </c>
      <c r="B36" s="109" t="s">
        <v>474</v>
      </c>
      <c r="C36" s="196">
        <f>+C37+C38+C39</f>
        <v>46262</v>
      </c>
    </row>
    <row r="37" spans="1:3" s="482" customFormat="1" ht="12" customHeight="1">
      <c r="A37" s="487" t="s">
        <v>475</v>
      </c>
      <c r="B37" s="133" t="s">
        <v>332</v>
      </c>
      <c r="C37" s="172">
        <v>30</v>
      </c>
    </row>
    <row r="38" spans="1:3" s="482" customFormat="1" ht="12" customHeight="1">
      <c r="A38" s="487" t="s">
        <v>476</v>
      </c>
      <c r="B38" s="121" t="s">
        <v>500</v>
      </c>
      <c r="C38" s="191"/>
    </row>
    <row r="39" spans="1:3" s="432" customFormat="1" ht="12" customHeight="1">
      <c r="A39" s="485" t="s">
        <v>478</v>
      </c>
      <c r="B39" s="488" t="s">
        <v>479</v>
      </c>
      <c r="C39" s="489">
        <f>43005+3227</f>
        <v>46232</v>
      </c>
    </row>
    <row r="40" spans="1:3" s="432" customFormat="1" ht="15" customHeight="1">
      <c r="A40" s="491" t="s">
        <v>243</v>
      </c>
      <c r="B40" s="492" t="s">
        <v>480</v>
      </c>
      <c r="C40" s="196">
        <f>+C35+C36</f>
        <v>46262</v>
      </c>
    </row>
    <row r="41" spans="1:3" s="432" customFormat="1" ht="15" customHeight="1">
      <c r="A41" s="415"/>
      <c r="B41" s="416"/>
      <c r="C41" s="417"/>
    </row>
    <row r="42" spans="1:3" ht="12.75">
      <c r="A42" s="493"/>
      <c r="B42" s="419"/>
      <c r="C42" s="375"/>
    </row>
    <row r="43" spans="1:3" s="479" customFormat="1" ht="16.5" customHeight="1">
      <c r="A43" s="420"/>
      <c r="B43" s="421" t="s">
        <v>268</v>
      </c>
      <c r="C43" s="196"/>
    </row>
    <row r="44" spans="1:3" s="494" customFormat="1" ht="12" customHeight="1">
      <c r="A44" s="394" t="s">
        <v>6</v>
      </c>
      <c r="B44" s="109" t="s">
        <v>481</v>
      </c>
      <c r="C44" s="187">
        <f>SUM(C45:C49)</f>
        <v>46262</v>
      </c>
    </row>
    <row r="45" spans="1:3" ht="12" customHeight="1">
      <c r="A45" s="485" t="s">
        <v>8</v>
      </c>
      <c r="B45" s="133" t="s">
        <v>173</v>
      </c>
      <c r="C45" s="172">
        <v>30335</v>
      </c>
    </row>
    <row r="46" spans="1:3" ht="12" customHeight="1">
      <c r="A46" s="485" t="s">
        <v>10</v>
      </c>
      <c r="B46" s="121" t="s">
        <v>174</v>
      </c>
      <c r="C46" s="176">
        <v>8022</v>
      </c>
    </row>
    <row r="47" spans="1:3" ht="12" customHeight="1">
      <c r="A47" s="485" t="s">
        <v>12</v>
      </c>
      <c r="B47" s="121" t="s">
        <v>175</v>
      </c>
      <c r="C47" s="176">
        <v>7905</v>
      </c>
    </row>
    <row r="48" spans="1:3" ht="12" customHeight="1">
      <c r="A48" s="485" t="s">
        <v>14</v>
      </c>
      <c r="B48" s="121" t="s">
        <v>176</v>
      </c>
      <c r="C48" s="176"/>
    </row>
    <row r="49" spans="1:3" ht="12" customHeight="1">
      <c r="A49" s="485" t="s">
        <v>18</v>
      </c>
      <c r="B49" s="121" t="s">
        <v>178</v>
      </c>
      <c r="C49" s="176"/>
    </row>
    <row r="50" spans="1:3" ht="12" customHeight="1">
      <c r="A50" s="394" t="s">
        <v>22</v>
      </c>
      <c r="B50" s="109" t="s">
        <v>482</v>
      </c>
      <c r="C50" s="187">
        <f>SUM(C51:C53)</f>
        <v>0</v>
      </c>
    </row>
    <row r="51" spans="1:3" s="494" customFormat="1" ht="12" customHeight="1">
      <c r="A51" s="485" t="s">
        <v>24</v>
      </c>
      <c r="B51" s="133" t="s">
        <v>199</v>
      </c>
      <c r="C51" s="172"/>
    </row>
    <row r="52" spans="1:3" ht="12" customHeight="1">
      <c r="A52" s="485" t="s">
        <v>26</v>
      </c>
      <c r="B52" s="121" t="s">
        <v>201</v>
      </c>
      <c r="C52" s="176"/>
    </row>
    <row r="53" spans="1:3" ht="12" customHeight="1">
      <c r="A53" s="485" t="s">
        <v>28</v>
      </c>
      <c r="B53" s="121" t="s">
        <v>483</v>
      </c>
      <c r="C53" s="176"/>
    </row>
    <row r="54" spans="1:3" ht="12" customHeight="1">
      <c r="A54" s="485" t="s">
        <v>30</v>
      </c>
      <c r="B54" s="121" t="s">
        <v>484</v>
      </c>
      <c r="C54" s="176"/>
    </row>
    <row r="55" spans="1:3" ht="15" customHeight="1">
      <c r="A55" s="394" t="s">
        <v>36</v>
      </c>
      <c r="B55" s="495" t="s">
        <v>485</v>
      </c>
      <c r="C55" s="187">
        <f>+C44+C50</f>
        <v>46262</v>
      </c>
    </row>
    <row r="56" ht="12.75">
      <c r="C56" s="375"/>
    </row>
    <row r="57" spans="1:3" ht="15" customHeight="1">
      <c r="A57" s="428" t="s">
        <v>446</v>
      </c>
      <c r="B57" s="429"/>
      <c r="C57" s="430">
        <v>9</v>
      </c>
    </row>
    <row r="58" spans="1:3" ht="14.25" customHeight="1">
      <c r="A58" s="428" t="s">
        <v>447</v>
      </c>
      <c r="B58" s="429"/>
      <c r="C58" s="430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view="pageBreakPreview" zoomScale="90" zoomScaleSheetLayoutView="90" workbookViewId="0" topLeftCell="A1">
      <selection activeCell="P17" sqref="P17"/>
    </sheetView>
  </sheetViews>
  <sheetFormatPr defaultColWidth="9.00390625" defaultRowHeight="12.75"/>
  <cols>
    <col min="1" max="1" width="5.50390625" style="325" customWidth="1"/>
    <col min="2" max="2" width="33.125" style="325" customWidth="1"/>
    <col min="3" max="3" width="12.375" style="325" customWidth="1"/>
    <col min="4" max="4" width="11.50390625" style="325" customWidth="1"/>
    <col min="5" max="5" width="11.375" style="325" customWidth="1"/>
    <col min="6" max="6" width="11.00390625" style="325" customWidth="1"/>
    <col min="7" max="7" width="14.375" style="325" customWidth="1"/>
    <col min="8" max="16384" width="9.375" style="325" customWidth="1"/>
  </cols>
  <sheetData>
    <row r="1" spans="1:7" ht="43.5" customHeight="1">
      <c r="A1" s="496" t="s">
        <v>502</v>
      </c>
      <c r="B1" s="496"/>
      <c r="C1" s="496"/>
      <c r="D1" s="496"/>
      <c r="E1" s="496"/>
      <c r="F1" s="496"/>
      <c r="G1" s="496"/>
    </row>
    <row r="3" spans="1:7" s="500" customFormat="1" ht="27" customHeight="1">
      <c r="A3" s="497" t="s">
        <v>503</v>
      </c>
      <c r="B3" s="498"/>
      <c r="C3" s="499" t="s">
        <v>504</v>
      </c>
      <c r="D3" s="499"/>
      <c r="E3" s="499"/>
      <c r="F3" s="499"/>
      <c r="G3" s="499"/>
    </row>
    <row r="4" spans="1:7" s="500" customFormat="1" ht="12.75">
      <c r="A4" s="498"/>
      <c r="B4" s="498"/>
      <c r="C4" s="498"/>
      <c r="D4" s="498"/>
      <c r="E4" s="498"/>
      <c r="F4" s="498"/>
      <c r="G4" s="498"/>
    </row>
    <row r="5" spans="1:7" s="500" customFormat="1" ht="24.75" customHeight="1">
      <c r="A5" s="497" t="s">
        <v>505</v>
      </c>
      <c r="B5" s="498"/>
      <c r="C5" s="499" t="s">
        <v>504</v>
      </c>
      <c r="D5" s="499"/>
      <c r="E5" s="499"/>
      <c r="F5" s="499"/>
      <c r="G5" s="498"/>
    </row>
    <row r="6" spans="1:7" s="501" customFormat="1" ht="12.75">
      <c r="A6" s="326"/>
      <c r="B6" s="326"/>
      <c r="C6" s="326"/>
      <c r="D6" s="326"/>
      <c r="E6" s="326"/>
      <c r="F6" s="326"/>
      <c r="G6" s="326"/>
    </row>
    <row r="7" spans="1:7" s="505" customFormat="1" ht="15" customHeight="1">
      <c r="A7" s="502" t="s">
        <v>506</v>
      </c>
      <c r="B7" s="503"/>
      <c r="C7" s="503"/>
      <c r="D7" s="504"/>
      <c r="E7" s="504"/>
      <c r="F7" s="504"/>
      <c r="G7" s="504"/>
    </row>
    <row r="8" spans="1:7" s="505" customFormat="1" ht="15" customHeight="1">
      <c r="A8" s="502" t="s">
        <v>507</v>
      </c>
      <c r="B8" s="504"/>
      <c r="C8" s="504"/>
      <c r="D8" s="504"/>
      <c r="E8" s="504"/>
      <c r="F8" s="504"/>
      <c r="G8" s="504"/>
    </row>
    <row r="9" spans="1:7" s="509" customFormat="1" ht="42" customHeight="1">
      <c r="A9" s="506" t="s">
        <v>371</v>
      </c>
      <c r="B9" s="507" t="s">
        <v>508</v>
      </c>
      <c r="C9" s="507" t="s">
        <v>509</v>
      </c>
      <c r="D9" s="507" t="s">
        <v>510</v>
      </c>
      <c r="E9" s="507" t="s">
        <v>511</v>
      </c>
      <c r="F9" s="507" t="s">
        <v>512</v>
      </c>
      <c r="G9" s="508" t="s">
        <v>432</v>
      </c>
    </row>
    <row r="10" spans="1:7" ht="24" customHeight="1">
      <c r="A10" s="510" t="s">
        <v>6</v>
      </c>
      <c r="B10" s="511" t="s">
        <v>513</v>
      </c>
      <c r="C10" s="512"/>
      <c r="D10" s="512"/>
      <c r="E10" s="512"/>
      <c r="F10" s="512"/>
      <c r="G10" s="513">
        <f>SUM(C10:F10)</f>
        <v>0</v>
      </c>
    </row>
    <row r="11" spans="1:7" ht="24" customHeight="1">
      <c r="A11" s="514" t="s">
        <v>22</v>
      </c>
      <c r="B11" s="515" t="s">
        <v>514</v>
      </c>
      <c r="C11" s="516"/>
      <c r="D11" s="516"/>
      <c r="E11" s="516"/>
      <c r="F11" s="516"/>
      <c r="G11" s="517">
        <f>SUM(C11:F11)</f>
        <v>0</v>
      </c>
    </row>
    <row r="12" spans="1:7" ht="24" customHeight="1">
      <c r="A12" s="514" t="s">
        <v>36</v>
      </c>
      <c r="B12" s="515" t="s">
        <v>515</v>
      </c>
      <c r="C12" s="516"/>
      <c r="D12" s="516"/>
      <c r="E12" s="516"/>
      <c r="F12" s="516"/>
      <c r="G12" s="517">
        <f>SUM(C12:F12)</f>
        <v>0</v>
      </c>
    </row>
    <row r="13" spans="1:7" ht="24" customHeight="1">
      <c r="A13" s="514" t="s">
        <v>220</v>
      </c>
      <c r="B13" s="515" t="s">
        <v>516</v>
      </c>
      <c r="C13" s="516"/>
      <c r="D13" s="516"/>
      <c r="E13" s="516"/>
      <c r="F13" s="516"/>
      <c r="G13" s="517">
        <f>SUM(C13:F13)</f>
        <v>0</v>
      </c>
    </row>
    <row r="14" spans="1:7" ht="24" customHeight="1">
      <c r="A14" s="514" t="s">
        <v>64</v>
      </c>
      <c r="B14" s="515" t="s">
        <v>517</v>
      </c>
      <c r="C14" s="516"/>
      <c r="D14" s="516"/>
      <c r="E14" s="516"/>
      <c r="F14" s="516"/>
      <c r="G14" s="517">
        <f>SUM(C14:F14)</f>
        <v>0</v>
      </c>
    </row>
    <row r="15" spans="1:7" ht="24" customHeight="1">
      <c r="A15" s="518" t="s">
        <v>86</v>
      </c>
      <c r="B15" s="519" t="s">
        <v>518</v>
      </c>
      <c r="C15" s="520"/>
      <c r="D15" s="520"/>
      <c r="E15" s="520"/>
      <c r="F15" s="520"/>
      <c r="G15" s="521">
        <f>SUM(C15:F15)</f>
        <v>0</v>
      </c>
    </row>
    <row r="16" spans="1:7" s="526" customFormat="1" ht="24" customHeight="1">
      <c r="A16" s="522" t="s">
        <v>231</v>
      </c>
      <c r="B16" s="523" t="s">
        <v>432</v>
      </c>
      <c r="C16" s="524">
        <f>SUM(C10:C15)</f>
        <v>0</v>
      </c>
      <c r="D16" s="524">
        <f>SUM(D10:D15)</f>
        <v>0</v>
      </c>
      <c r="E16" s="524">
        <f>SUM(E10:E15)</f>
        <v>0</v>
      </c>
      <c r="F16" s="524">
        <f>SUM(F10:F15)</f>
        <v>0</v>
      </c>
      <c r="G16" s="525">
        <f>SUM(C16:F16)</f>
        <v>0</v>
      </c>
    </row>
    <row r="17" spans="1:7" s="501" customFormat="1" ht="12.75">
      <c r="A17" s="326"/>
      <c r="B17" s="326"/>
      <c r="C17" s="326"/>
      <c r="D17" s="326"/>
      <c r="E17" s="326"/>
      <c r="F17" s="326"/>
      <c r="G17" s="326"/>
    </row>
    <row r="18" spans="1:7" s="501" customFormat="1" ht="12.75">
      <c r="A18" s="326"/>
      <c r="B18" s="326"/>
      <c r="C18" s="326"/>
      <c r="D18" s="326"/>
      <c r="E18" s="326"/>
      <c r="F18" s="326"/>
      <c r="G18" s="326"/>
    </row>
    <row r="19" spans="1:7" s="501" customFormat="1" ht="12.75">
      <c r="A19" s="326"/>
      <c r="B19" s="326"/>
      <c r="C19" s="326"/>
      <c r="D19" s="326"/>
      <c r="E19" s="326"/>
      <c r="F19" s="326"/>
      <c r="G19" s="326"/>
    </row>
    <row r="20" spans="1:7" s="501" customFormat="1" ht="12.75">
      <c r="A20" s="500" t="s">
        <v>519</v>
      </c>
      <c r="B20" s="326"/>
      <c r="C20" s="326"/>
      <c r="D20" s="326"/>
      <c r="E20" s="326"/>
      <c r="F20" s="326"/>
      <c r="G20" s="326"/>
    </row>
    <row r="21" spans="1:7" s="501" customFormat="1" ht="12.75">
      <c r="A21" s="326"/>
      <c r="B21" s="326"/>
      <c r="C21" s="326"/>
      <c r="D21" s="326"/>
      <c r="E21" s="326"/>
      <c r="F21" s="326"/>
      <c r="G21" s="326"/>
    </row>
    <row r="22" spans="1:7" ht="12.75">
      <c r="A22" s="326"/>
      <c r="B22" s="326"/>
      <c r="C22" s="326"/>
      <c r="D22" s="326"/>
      <c r="E22" s="326"/>
      <c r="F22" s="326"/>
      <c r="G22" s="326"/>
    </row>
    <row r="23" spans="1:7" ht="12.75">
      <c r="A23" s="326"/>
      <c r="B23" s="326"/>
      <c r="C23" s="501"/>
      <c r="D23" s="501"/>
      <c r="E23" s="501"/>
      <c r="F23" s="501"/>
      <c r="G23" s="326"/>
    </row>
    <row r="24" spans="1:7" ht="12.75">
      <c r="A24" s="326"/>
      <c r="B24" s="326"/>
      <c r="C24" s="527"/>
      <c r="D24" s="528" t="s">
        <v>520</v>
      </c>
      <c r="E24" s="528"/>
      <c r="F24" s="527"/>
      <c r="G24" s="326"/>
    </row>
    <row r="25" spans="3:6" ht="12.75">
      <c r="C25" s="529"/>
      <c r="D25" s="530"/>
      <c r="E25" s="530"/>
      <c r="F25" s="529"/>
    </row>
    <row r="26" spans="3:6" ht="12.75">
      <c r="C26" s="529"/>
      <c r="D26" s="530"/>
      <c r="E26" s="530"/>
      <c r="F26" s="529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13. melléklet a ……/2014. (….)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9"/>
  </sheetPr>
  <dimension ref="A1:G165"/>
  <sheetViews>
    <sheetView view="pageBreakPreview" zoomScale="90" zoomScaleNormal="120" zoomScaleSheetLayoutView="90" workbookViewId="0" topLeftCell="A112">
      <selection activeCell="M118" sqref="M118"/>
    </sheetView>
  </sheetViews>
  <sheetFormatPr defaultColWidth="9.00390625" defaultRowHeight="12.75"/>
  <cols>
    <col min="1" max="1" width="9.00390625" style="531" customWidth="1"/>
    <col min="2" max="2" width="75.875" style="531" customWidth="1"/>
    <col min="3" max="3" width="15.50390625" style="532" customWidth="1"/>
    <col min="4" max="5" width="15.50390625" style="531" customWidth="1"/>
    <col min="6" max="6" width="9.00390625" style="533" customWidth="1"/>
    <col min="7" max="16384" width="9.375" style="533" customWidth="1"/>
  </cols>
  <sheetData>
    <row r="1" spans="1:5" ht="15.75" customHeight="1">
      <c r="A1" s="4" t="s">
        <v>0</v>
      </c>
      <c r="B1" s="4"/>
      <c r="C1" s="4"/>
      <c r="D1" s="4"/>
      <c r="E1" s="4"/>
    </row>
    <row r="2" spans="1:5" ht="15.75" customHeight="1">
      <c r="A2" s="5" t="s">
        <v>1</v>
      </c>
      <c r="B2" s="5"/>
      <c r="D2" s="136"/>
      <c r="E2" s="6" t="s">
        <v>2</v>
      </c>
    </row>
    <row r="3" spans="1:5" ht="37.5" customHeight="1">
      <c r="A3" s="7" t="s">
        <v>3</v>
      </c>
      <c r="B3" s="117" t="s">
        <v>4</v>
      </c>
      <c r="C3" s="8" t="s">
        <v>521</v>
      </c>
      <c r="D3" s="534" t="s">
        <v>522</v>
      </c>
      <c r="E3" s="535" t="s">
        <v>5</v>
      </c>
    </row>
    <row r="4" spans="1:5" s="536" customFormat="1" ht="12" customHeight="1">
      <c r="A4" s="47">
        <v>1</v>
      </c>
      <c r="B4" s="118">
        <v>2</v>
      </c>
      <c r="C4" s="8">
        <v>3</v>
      </c>
      <c r="D4" s="8">
        <v>4</v>
      </c>
      <c r="E4" s="535">
        <v>5</v>
      </c>
    </row>
    <row r="5" spans="1:5" s="539" customFormat="1" ht="12" customHeight="1">
      <c r="A5" s="14" t="s">
        <v>6</v>
      </c>
      <c r="B5" s="109" t="s">
        <v>7</v>
      </c>
      <c r="C5" s="537">
        <f>+C6+C7+C8+C9+C11+C12</f>
        <v>574352</v>
      </c>
      <c r="D5" s="537">
        <f>+D6+D7+D8+D9+D11+D12</f>
        <v>337396</v>
      </c>
      <c r="E5" s="538">
        <f>+E6+E7+E8+E9+E11+E12+E10</f>
        <v>393464</v>
      </c>
    </row>
    <row r="6" spans="1:5" s="539" customFormat="1" ht="12" customHeight="1">
      <c r="A6" s="18" t="s">
        <v>8</v>
      </c>
      <c r="B6" s="110" t="s">
        <v>9</v>
      </c>
      <c r="C6" s="540">
        <v>574352</v>
      </c>
      <c r="D6" s="540">
        <v>87283</v>
      </c>
      <c r="E6" s="541">
        <f>97806+1600</f>
        <v>99406</v>
      </c>
    </row>
    <row r="7" spans="1:5" s="539" customFormat="1" ht="12" customHeight="1">
      <c r="A7" s="21" t="s">
        <v>10</v>
      </c>
      <c r="B7" s="111" t="s">
        <v>11</v>
      </c>
      <c r="C7" s="542"/>
      <c r="D7" s="542">
        <f>28313+4734</f>
        <v>33047</v>
      </c>
      <c r="E7" s="66">
        <v>43005</v>
      </c>
    </row>
    <row r="8" spans="1:5" s="539" customFormat="1" ht="12" customHeight="1">
      <c r="A8" s="21" t="s">
        <v>12</v>
      </c>
      <c r="B8" s="111" t="s">
        <v>250</v>
      </c>
      <c r="C8" s="542"/>
      <c r="D8" s="542">
        <f>26112+68358+36555+18333</f>
        <v>149358</v>
      </c>
      <c r="E8" s="66">
        <v>71830</v>
      </c>
    </row>
    <row r="9" spans="1:5" s="539" customFormat="1" ht="12" customHeight="1">
      <c r="A9" s="21" t="s">
        <v>14</v>
      </c>
      <c r="B9" s="111" t="s">
        <v>523</v>
      </c>
      <c r="C9" s="542"/>
      <c r="D9" s="542">
        <v>3768</v>
      </c>
      <c r="E9" s="66">
        <v>75235</v>
      </c>
    </row>
    <row r="10" spans="1:5" s="539" customFormat="1" ht="12" customHeight="1">
      <c r="A10" s="21" t="s">
        <v>16</v>
      </c>
      <c r="B10" s="111" t="s">
        <v>450</v>
      </c>
      <c r="C10" s="542"/>
      <c r="D10" s="542"/>
      <c r="E10" s="66">
        <v>3765</v>
      </c>
    </row>
    <row r="11" spans="1:5" s="539" customFormat="1" ht="12" customHeight="1">
      <c r="A11" s="21" t="s">
        <v>18</v>
      </c>
      <c r="B11" s="111" t="s">
        <v>19</v>
      </c>
      <c r="C11" s="543"/>
      <c r="D11" s="543">
        <v>20975</v>
      </c>
      <c r="E11" s="66"/>
    </row>
    <row r="12" spans="1:5" s="539" customFormat="1" ht="12" customHeight="1">
      <c r="A12" s="24" t="s">
        <v>20</v>
      </c>
      <c r="B12" s="130" t="s">
        <v>21</v>
      </c>
      <c r="C12" s="544"/>
      <c r="D12" s="544">
        <f>35000+5108+2857</f>
        <v>42965</v>
      </c>
      <c r="E12" s="66">
        <f>101823-1600</f>
        <v>100223</v>
      </c>
    </row>
    <row r="13" spans="1:5" s="539" customFormat="1" ht="12" customHeight="1">
      <c r="A13" s="14" t="s">
        <v>22</v>
      </c>
      <c r="B13" s="113" t="s">
        <v>23</v>
      </c>
      <c r="C13" s="537">
        <f>+C14+C15+C16+C17+C18</f>
        <v>120596</v>
      </c>
      <c r="D13" s="537">
        <f>+D14+D15+D16+D17+D18</f>
        <v>170823</v>
      </c>
      <c r="E13" s="538">
        <f>+E14+E15+E16+E17+E18</f>
        <v>174665</v>
      </c>
    </row>
    <row r="14" spans="1:5" s="539" customFormat="1" ht="12" customHeight="1">
      <c r="A14" s="18" t="s">
        <v>24</v>
      </c>
      <c r="B14" s="110" t="s">
        <v>25</v>
      </c>
      <c r="C14" s="540"/>
      <c r="D14" s="540">
        <v>57</v>
      </c>
      <c r="E14" s="541"/>
    </row>
    <row r="15" spans="1:5" s="539" customFormat="1" ht="12" customHeight="1">
      <c r="A15" s="21" t="s">
        <v>26</v>
      </c>
      <c r="B15" s="111" t="s">
        <v>27</v>
      </c>
      <c r="C15" s="542"/>
      <c r="D15" s="542"/>
      <c r="E15" s="66"/>
    </row>
    <row r="16" spans="1:5" s="539" customFormat="1" ht="12" customHeight="1">
      <c r="A16" s="21" t="s">
        <v>28</v>
      </c>
      <c r="B16" s="111" t="s">
        <v>29</v>
      </c>
      <c r="C16" s="542"/>
      <c r="D16" s="542">
        <v>1063</v>
      </c>
      <c r="E16" s="66"/>
    </row>
    <row r="17" spans="1:5" s="539" customFormat="1" ht="12" customHeight="1">
      <c r="A17" s="21" t="s">
        <v>30</v>
      </c>
      <c r="B17" s="111" t="s">
        <v>31</v>
      </c>
      <c r="C17" s="542"/>
      <c r="D17" s="542"/>
      <c r="E17" s="66"/>
    </row>
    <row r="18" spans="1:5" s="539" customFormat="1" ht="12" customHeight="1">
      <c r="A18" s="21" t="s">
        <v>32</v>
      </c>
      <c r="B18" s="111" t="s">
        <v>33</v>
      </c>
      <c r="C18" s="542">
        <v>120596</v>
      </c>
      <c r="D18" s="542">
        <v>169703</v>
      </c>
      <c r="E18" s="66">
        <v>174665</v>
      </c>
    </row>
    <row r="19" spans="1:5" s="539" customFormat="1" ht="12" customHeight="1">
      <c r="A19" s="24" t="s">
        <v>34</v>
      </c>
      <c r="B19" s="130" t="s">
        <v>35</v>
      </c>
      <c r="C19" s="545"/>
      <c r="D19" s="545"/>
      <c r="E19" s="70">
        <v>9630</v>
      </c>
    </row>
    <row r="20" spans="1:5" s="539" customFormat="1" ht="12" customHeight="1">
      <c r="A20" s="14" t="s">
        <v>36</v>
      </c>
      <c r="B20" s="109" t="s">
        <v>37</v>
      </c>
      <c r="C20" s="537">
        <f>+C21+C22+C23+C24+C25</f>
        <v>196777</v>
      </c>
      <c r="D20" s="537">
        <f>+D21+D22+D23+D24+D25</f>
        <v>115886</v>
      </c>
      <c r="E20" s="538">
        <f>+E21+E22+E23+E24+E25</f>
        <v>46250</v>
      </c>
    </row>
    <row r="21" spans="1:5" s="539" customFormat="1" ht="12" customHeight="1">
      <c r="A21" s="18" t="s">
        <v>38</v>
      </c>
      <c r="B21" s="110" t="s">
        <v>39</v>
      </c>
      <c r="C21" s="540"/>
      <c r="D21" s="540">
        <v>2431</v>
      </c>
      <c r="E21" s="541"/>
    </row>
    <row r="22" spans="1:5" s="539" customFormat="1" ht="12" customHeight="1">
      <c r="A22" s="21" t="s">
        <v>40</v>
      </c>
      <c r="B22" s="111" t="s">
        <v>41</v>
      </c>
      <c r="C22" s="542"/>
      <c r="D22" s="542"/>
      <c r="E22" s="66"/>
    </row>
    <row r="23" spans="1:5" s="539" customFormat="1" ht="12" customHeight="1">
      <c r="A23" s="21" t="s">
        <v>42</v>
      </c>
      <c r="B23" s="111" t="s">
        <v>43</v>
      </c>
      <c r="C23" s="542"/>
      <c r="D23" s="542"/>
      <c r="E23" s="66"/>
    </row>
    <row r="24" spans="1:5" s="539" customFormat="1" ht="12" customHeight="1">
      <c r="A24" s="21" t="s">
        <v>44</v>
      </c>
      <c r="B24" s="111" t="s">
        <v>45</v>
      </c>
      <c r="C24" s="542"/>
      <c r="D24" s="542"/>
      <c r="E24" s="66"/>
    </row>
    <row r="25" spans="1:5" s="539" customFormat="1" ht="12" customHeight="1">
      <c r="A25" s="21" t="s">
        <v>46</v>
      </c>
      <c r="B25" s="111" t="s">
        <v>47</v>
      </c>
      <c r="C25" s="542">
        <v>196777</v>
      </c>
      <c r="D25" s="542">
        <v>113455</v>
      </c>
      <c r="E25" s="66">
        <v>46250</v>
      </c>
    </row>
    <row r="26" spans="1:5" s="539" customFormat="1" ht="12" customHeight="1">
      <c r="A26" s="24" t="s">
        <v>48</v>
      </c>
      <c r="B26" s="130" t="s">
        <v>49</v>
      </c>
      <c r="C26" s="545">
        <v>188889</v>
      </c>
      <c r="D26" s="545">
        <v>113455</v>
      </c>
      <c r="E26" s="70">
        <v>46250</v>
      </c>
    </row>
    <row r="27" spans="1:5" s="539" customFormat="1" ht="12" customHeight="1">
      <c r="A27" s="14" t="s">
        <v>50</v>
      </c>
      <c r="B27" s="109" t="s">
        <v>51</v>
      </c>
      <c r="C27" s="537">
        <f>+C28+C31+C32+C33</f>
        <v>227131</v>
      </c>
      <c r="D27" s="537">
        <f>+D28+D31+D32+D33</f>
        <v>56917</v>
      </c>
      <c r="E27" s="538">
        <f>+E28+E31+E32+E33</f>
        <v>45200</v>
      </c>
    </row>
    <row r="28" spans="1:5" s="539" customFormat="1" ht="12" customHeight="1">
      <c r="A28" s="18" t="s">
        <v>52</v>
      </c>
      <c r="B28" s="110" t="s">
        <v>53</v>
      </c>
      <c r="C28" s="546">
        <f>+C29+C30</f>
        <v>118499</v>
      </c>
      <c r="D28" s="546">
        <f>+D29+D30</f>
        <v>51892</v>
      </c>
      <c r="E28" s="547">
        <f>+E29+E30</f>
        <v>40000</v>
      </c>
    </row>
    <row r="29" spans="1:5" s="539" customFormat="1" ht="12" customHeight="1">
      <c r="A29" s="21" t="s">
        <v>54</v>
      </c>
      <c r="B29" s="111" t="s">
        <v>55</v>
      </c>
      <c r="C29" s="542">
        <v>118499</v>
      </c>
      <c r="D29" s="542">
        <v>51892</v>
      </c>
      <c r="E29" s="66">
        <v>40000</v>
      </c>
    </row>
    <row r="30" spans="1:5" s="539" customFormat="1" ht="12" customHeight="1">
      <c r="A30" s="21" t="s">
        <v>56</v>
      </c>
      <c r="B30" s="111" t="s">
        <v>57</v>
      </c>
      <c r="C30" s="542"/>
      <c r="D30" s="542"/>
      <c r="E30" s="66"/>
    </row>
    <row r="31" spans="1:5" s="539" customFormat="1" ht="12" customHeight="1">
      <c r="A31" s="21" t="s">
        <v>58</v>
      </c>
      <c r="B31" s="111" t="s">
        <v>252</v>
      </c>
      <c r="C31" s="542">
        <v>106093</v>
      </c>
      <c r="D31" s="542">
        <v>4119</v>
      </c>
      <c r="E31" s="66">
        <v>4800</v>
      </c>
    </row>
    <row r="32" spans="1:5" s="539" customFormat="1" ht="12" customHeight="1">
      <c r="A32" s="21" t="s">
        <v>60</v>
      </c>
      <c r="B32" s="111" t="s">
        <v>61</v>
      </c>
      <c r="C32" s="542"/>
      <c r="D32" s="542"/>
      <c r="E32" s="66"/>
    </row>
    <row r="33" spans="1:5" s="539" customFormat="1" ht="12" customHeight="1">
      <c r="A33" s="24" t="s">
        <v>62</v>
      </c>
      <c r="B33" s="130" t="s">
        <v>63</v>
      </c>
      <c r="C33" s="545">
        <f>246+481+1812</f>
        <v>2539</v>
      </c>
      <c r="D33" s="545">
        <f>629+229+43+5</f>
        <v>906</v>
      </c>
      <c r="E33" s="70">
        <v>400</v>
      </c>
    </row>
    <row r="34" spans="1:5" s="539" customFormat="1" ht="12" customHeight="1">
      <c r="A34" s="14" t="s">
        <v>64</v>
      </c>
      <c r="B34" s="109" t="s">
        <v>65</v>
      </c>
      <c r="C34" s="537">
        <f>SUM(C35:C44)</f>
        <v>78704</v>
      </c>
      <c r="D34" s="537">
        <f>SUM(D35:D44)</f>
        <v>39068</v>
      </c>
      <c r="E34" s="538">
        <f>SUM(E35:E44)</f>
        <v>47740</v>
      </c>
    </row>
    <row r="35" spans="1:5" s="539" customFormat="1" ht="12" customHeight="1">
      <c r="A35" s="18" t="s">
        <v>66</v>
      </c>
      <c r="B35" s="110" t="s">
        <v>67</v>
      </c>
      <c r="C35" s="540">
        <v>572</v>
      </c>
      <c r="D35" s="540"/>
      <c r="E35" s="541"/>
    </row>
    <row r="36" spans="1:5" s="539" customFormat="1" ht="12" customHeight="1">
      <c r="A36" s="21" t="s">
        <v>68</v>
      </c>
      <c r="B36" s="111" t="s">
        <v>69</v>
      </c>
      <c r="C36" s="542">
        <v>43495</v>
      </c>
      <c r="D36" s="542">
        <v>12818</v>
      </c>
      <c r="E36" s="66">
        <v>10895</v>
      </c>
    </row>
    <row r="37" spans="1:5" s="539" customFormat="1" ht="12" customHeight="1">
      <c r="A37" s="21" t="s">
        <v>70</v>
      </c>
      <c r="B37" s="111" t="s">
        <v>71</v>
      </c>
      <c r="C37" s="542"/>
      <c r="D37" s="542">
        <f>1037</f>
        <v>1037</v>
      </c>
      <c r="E37" s="66"/>
    </row>
    <row r="38" spans="1:5" s="539" customFormat="1" ht="12" customHeight="1">
      <c r="A38" s="21" t="s">
        <v>72</v>
      </c>
      <c r="B38" s="111" t="s">
        <v>73</v>
      </c>
      <c r="C38" s="542">
        <v>6284</v>
      </c>
      <c r="D38" s="542">
        <f>3191</f>
        <v>3191</v>
      </c>
      <c r="E38" s="66">
        <v>3750</v>
      </c>
    </row>
    <row r="39" spans="1:5" s="539" customFormat="1" ht="12" customHeight="1">
      <c r="A39" s="21" t="s">
        <v>74</v>
      </c>
      <c r="B39" s="111" t="s">
        <v>75</v>
      </c>
      <c r="C39" s="542">
        <v>13173</v>
      </c>
      <c r="D39" s="542">
        <v>13189</v>
      </c>
      <c r="E39" s="66">
        <v>11940</v>
      </c>
    </row>
    <row r="40" spans="1:5" s="539" customFormat="1" ht="12" customHeight="1">
      <c r="A40" s="21" t="s">
        <v>76</v>
      </c>
      <c r="B40" s="111" t="s">
        <v>77</v>
      </c>
      <c r="C40" s="542">
        <v>14539</v>
      </c>
      <c r="D40" s="542">
        <f>85+3643+8+3561</f>
        <v>7297</v>
      </c>
      <c r="E40" s="66">
        <v>6155</v>
      </c>
    </row>
    <row r="41" spans="1:5" s="539" customFormat="1" ht="12" customHeight="1">
      <c r="A41" s="21" t="s">
        <v>78</v>
      </c>
      <c r="B41" s="111" t="s">
        <v>79</v>
      </c>
      <c r="C41" s="542"/>
      <c r="D41" s="542">
        <v>1173</v>
      </c>
      <c r="E41" s="66"/>
    </row>
    <row r="42" spans="1:5" s="539" customFormat="1" ht="12" customHeight="1">
      <c r="A42" s="21" t="s">
        <v>80</v>
      </c>
      <c r="B42" s="111" t="s">
        <v>81</v>
      </c>
      <c r="C42" s="542">
        <v>641</v>
      </c>
      <c r="D42" s="542">
        <v>341</v>
      </c>
      <c r="E42" s="66">
        <v>15000</v>
      </c>
    </row>
    <row r="43" spans="1:5" s="539" customFormat="1" ht="12" customHeight="1">
      <c r="A43" s="21" t="s">
        <v>82</v>
      </c>
      <c r="B43" s="111" t="s">
        <v>83</v>
      </c>
      <c r="C43" s="542"/>
      <c r="D43" s="542"/>
      <c r="E43" s="66"/>
    </row>
    <row r="44" spans="1:5" s="539" customFormat="1" ht="12" customHeight="1">
      <c r="A44" s="24" t="s">
        <v>84</v>
      </c>
      <c r="B44" s="130" t="s">
        <v>85</v>
      </c>
      <c r="C44" s="545"/>
      <c r="D44" s="545">
        <f>22</f>
        <v>22</v>
      </c>
      <c r="E44" s="70"/>
    </row>
    <row r="45" spans="1:5" s="539" customFormat="1" ht="12" customHeight="1">
      <c r="A45" s="14" t="s">
        <v>86</v>
      </c>
      <c r="B45" s="109" t="s">
        <v>87</v>
      </c>
      <c r="C45" s="537">
        <f>SUM(C46:C50)</f>
        <v>73601</v>
      </c>
      <c r="D45" s="537">
        <f>SUM(D46:D50)</f>
        <v>23063</v>
      </c>
      <c r="E45" s="538">
        <f>SUM(E46:E50)</f>
        <v>0</v>
      </c>
    </row>
    <row r="46" spans="1:5" s="539" customFormat="1" ht="12" customHeight="1">
      <c r="A46" s="18" t="s">
        <v>88</v>
      </c>
      <c r="B46" s="110" t="s">
        <v>89</v>
      </c>
      <c r="C46" s="540"/>
      <c r="D46" s="540"/>
      <c r="E46" s="541"/>
    </row>
    <row r="47" spans="1:5" s="539" customFormat="1" ht="12" customHeight="1">
      <c r="A47" s="21" t="s">
        <v>90</v>
      </c>
      <c r="B47" s="111" t="s">
        <v>91</v>
      </c>
      <c r="C47" s="542"/>
      <c r="D47" s="542"/>
      <c r="E47" s="66"/>
    </row>
    <row r="48" spans="1:5" s="539" customFormat="1" ht="12" customHeight="1">
      <c r="A48" s="21" t="s">
        <v>92</v>
      </c>
      <c r="B48" s="111" t="s">
        <v>93</v>
      </c>
      <c r="C48" s="542">
        <v>895</v>
      </c>
      <c r="D48" s="542">
        <v>5975</v>
      </c>
      <c r="E48" s="66"/>
    </row>
    <row r="49" spans="1:5" s="539" customFormat="1" ht="12" customHeight="1">
      <c r="A49" s="21" t="s">
        <v>94</v>
      </c>
      <c r="B49" s="111" t="s">
        <v>95</v>
      </c>
      <c r="C49" s="542"/>
      <c r="D49" s="542"/>
      <c r="E49" s="66"/>
    </row>
    <row r="50" spans="1:5" s="539" customFormat="1" ht="12" customHeight="1">
      <c r="A50" s="24" t="s">
        <v>96</v>
      </c>
      <c r="B50" s="130" t="s">
        <v>97</v>
      </c>
      <c r="C50" s="545">
        <v>72706</v>
      </c>
      <c r="D50" s="545">
        <v>17088</v>
      </c>
      <c r="E50" s="70"/>
    </row>
    <row r="51" spans="1:5" s="539" customFormat="1" ht="12" customHeight="1">
      <c r="A51" s="14" t="s">
        <v>98</v>
      </c>
      <c r="B51" s="109" t="s">
        <v>99</v>
      </c>
      <c r="C51" s="537">
        <f>SUM(C52:C54)</f>
        <v>1916</v>
      </c>
      <c r="D51" s="537">
        <f>SUM(D52:D54)</f>
        <v>84</v>
      </c>
      <c r="E51" s="538">
        <f>SUM(E52:E54)</f>
        <v>0</v>
      </c>
    </row>
    <row r="52" spans="1:5" s="539" customFormat="1" ht="12" customHeight="1">
      <c r="A52" s="18" t="s">
        <v>100</v>
      </c>
      <c r="B52" s="110" t="s">
        <v>101</v>
      </c>
      <c r="C52" s="540"/>
      <c r="D52" s="540"/>
      <c r="E52" s="541"/>
    </row>
    <row r="53" spans="1:5" s="539" customFormat="1" ht="12" customHeight="1">
      <c r="A53" s="21" t="s">
        <v>102</v>
      </c>
      <c r="B53" s="111" t="s">
        <v>103</v>
      </c>
      <c r="C53" s="542">
        <v>1916</v>
      </c>
      <c r="D53" s="542">
        <v>84</v>
      </c>
      <c r="E53" s="66"/>
    </row>
    <row r="54" spans="1:5" s="539" customFormat="1" ht="12" customHeight="1">
      <c r="A54" s="21" t="s">
        <v>104</v>
      </c>
      <c r="B54" s="111" t="s">
        <v>105</v>
      </c>
      <c r="C54" s="542"/>
      <c r="D54" s="542"/>
      <c r="E54" s="66"/>
    </row>
    <row r="55" spans="1:5" s="539" customFormat="1" ht="12" customHeight="1">
      <c r="A55" s="24" t="s">
        <v>106</v>
      </c>
      <c r="B55" s="130" t="s">
        <v>107</v>
      </c>
      <c r="C55" s="545"/>
      <c r="D55" s="545"/>
      <c r="E55" s="70"/>
    </row>
    <row r="56" spans="1:5" s="539" customFormat="1" ht="12" customHeight="1">
      <c r="A56" s="14" t="s">
        <v>108</v>
      </c>
      <c r="B56" s="113" t="s">
        <v>109</v>
      </c>
      <c r="C56" s="537">
        <f>SUM(C57:C59)</f>
        <v>0</v>
      </c>
      <c r="D56" s="537">
        <f>SUM(D57:D59)</f>
        <v>0</v>
      </c>
      <c r="E56" s="538">
        <f>SUM(E57:E59)</f>
        <v>0</v>
      </c>
    </row>
    <row r="57" spans="1:5" s="539" customFormat="1" ht="12" customHeight="1">
      <c r="A57" s="21" t="s">
        <v>110</v>
      </c>
      <c r="B57" s="110" t="s">
        <v>111</v>
      </c>
      <c r="C57" s="542"/>
      <c r="D57" s="542"/>
      <c r="E57" s="66"/>
    </row>
    <row r="58" spans="1:5" s="539" customFormat="1" ht="12" customHeight="1">
      <c r="A58" s="21" t="s">
        <v>112</v>
      </c>
      <c r="B58" s="111" t="s">
        <v>113</v>
      </c>
      <c r="C58" s="542"/>
      <c r="D58" s="542"/>
      <c r="E58" s="66"/>
    </row>
    <row r="59" spans="1:5" s="539" customFormat="1" ht="12" customHeight="1">
      <c r="A59" s="21" t="s">
        <v>114</v>
      </c>
      <c r="B59" s="111" t="s">
        <v>115</v>
      </c>
      <c r="C59" s="542"/>
      <c r="D59" s="542"/>
      <c r="E59" s="66"/>
    </row>
    <row r="60" spans="1:5" s="539" customFormat="1" ht="12" customHeight="1">
      <c r="A60" s="21" t="s">
        <v>116</v>
      </c>
      <c r="B60" s="130" t="s">
        <v>117</v>
      </c>
      <c r="C60" s="542"/>
      <c r="D60" s="542"/>
      <c r="E60" s="66"/>
    </row>
    <row r="61" spans="1:5" s="539" customFormat="1" ht="12" customHeight="1">
      <c r="A61" s="14" t="s">
        <v>118</v>
      </c>
      <c r="B61" s="109" t="s">
        <v>119</v>
      </c>
      <c r="C61" s="537">
        <f>+C5+C13+C20+C27+C34+C45+C51+C56</f>
        <v>1273077</v>
      </c>
      <c r="D61" s="537">
        <f>+D5+D13+D20+D27+D34+D45+D51+D56</f>
        <v>743237</v>
      </c>
      <c r="E61" s="538">
        <f>+E5+E13+E20+E27+E34+E45+E51+E56</f>
        <v>707319</v>
      </c>
    </row>
    <row r="62" spans="1:5" s="539" customFormat="1" ht="12" customHeight="1">
      <c r="A62" s="548" t="s">
        <v>120</v>
      </c>
      <c r="B62" s="113" t="s">
        <v>121</v>
      </c>
      <c r="C62" s="537">
        <f>SUM(C63:C65)</f>
        <v>0</v>
      </c>
      <c r="D62" s="537">
        <f>SUM(D63:D65)</f>
        <v>0</v>
      </c>
      <c r="E62" s="538">
        <f>SUM(E63:E65)</f>
        <v>0</v>
      </c>
    </row>
    <row r="63" spans="1:5" s="539" customFormat="1" ht="12" customHeight="1">
      <c r="A63" s="21" t="s">
        <v>122</v>
      </c>
      <c r="B63" s="110" t="s">
        <v>123</v>
      </c>
      <c r="C63" s="542"/>
      <c r="D63" s="542"/>
      <c r="E63" s="66"/>
    </row>
    <row r="64" spans="1:5" s="539" customFormat="1" ht="12" customHeight="1">
      <c r="A64" s="21" t="s">
        <v>124</v>
      </c>
      <c r="B64" s="111" t="s">
        <v>125</v>
      </c>
      <c r="C64" s="542"/>
      <c r="D64" s="542"/>
      <c r="E64" s="66"/>
    </row>
    <row r="65" spans="1:5" s="539" customFormat="1" ht="12" customHeight="1">
      <c r="A65" s="21" t="s">
        <v>126</v>
      </c>
      <c r="B65" s="549" t="s">
        <v>524</v>
      </c>
      <c r="C65" s="542"/>
      <c r="D65" s="542"/>
      <c r="E65" s="66"/>
    </row>
    <row r="66" spans="1:5" s="539" customFormat="1" ht="12" customHeight="1">
      <c r="A66" s="548" t="s">
        <v>128</v>
      </c>
      <c r="B66" s="113" t="s">
        <v>129</v>
      </c>
      <c r="C66" s="537">
        <f>SUM(C67:C70)</f>
        <v>0</v>
      </c>
      <c r="D66" s="537">
        <f>SUM(D67:D70)</f>
        <v>0</v>
      </c>
      <c r="E66" s="538">
        <f>SUM(E67:E70)</f>
        <v>0</v>
      </c>
    </row>
    <row r="67" spans="1:5" s="539" customFormat="1" ht="12" customHeight="1">
      <c r="A67" s="21" t="s">
        <v>130</v>
      </c>
      <c r="B67" s="110" t="s">
        <v>131</v>
      </c>
      <c r="C67" s="542"/>
      <c r="D67" s="542"/>
      <c r="E67" s="66"/>
    </row>
    <row r="68" spans="1:5" s="539" customFormat="1" ht="12" customHeight="1">
      <c r="A68" s="21" t="s">
        <v>132</v>
      </c>
      <c r="B68" s="111" t="s">
        <v>133</v>
      </c>
      <c r="C68" s="542"/>
      <c r="D68" s="542"/>
      <c r="E68" s="66"/>
    </row>
    <row r="69" spans="1:5" s="539" customFormat="1" ht="12" customHeight="1">
      <c r="A69" s="21" t="s">
        <v>134</v>
      </c>
      <c r="B69" s="111" t="s">
        <v>135</v>
      </c>
      <c r="C69" s="542"/>
      <c r="D69" s="542"/>
      <c r="E69" s="66"/>
    </row>
    <row r="70" spans="1:7" s="539" customFormat="1" ht="17.25" customHeight="1">
      <c r="A70" s="21" t="s">
        <v>136</v>
      </c>
      <c r="B70" s="130" t="s">
        <v>137</v>
      </c>
      <c r="C70" s="542"/>
      <c r="D70" s="542"/>
      <c r="E70" s="66"/>
      <c r="G70" s="550"/>
    </row>
    <row r="71" spans="1:5" s="539" customFormat="1" ht="12" customHeight="1">
      <c r="A71" s="548" t="s">
        <v>138</v>
      </c>
      <c r="B71" s="113" t="s">
        <v>139</v>
      </c>
      <c r="C71" s="537">
        <f>SUM(C72:C73)</f>
        <v>436593</v>
      </c>
      <c r="D71" s="537">
        <f>SUM(D72:D73)</f>
        <v>521685</v>
      </c>
      <c r="E71" s="538">
        <f>SUM(E72:E73)</f>
        <v>379680</v>
      </c>
    </row>
    <row r="72" spans="1:5" s="539" customFormat="1" ht="12" customHeight="1">
      <c r="A72" s="21" t="s">
        <v>140</v>
      </c>
      <c r="B72" s="110" t="s">
        <v>525</v>
      </c>
      <c r="C72" s="542">
        <v>436593</v>
      </c>
      <c r="D72" s="542">
        <f>111884+409801</f>
        <v>521685</v>
      </c>
      <c r="E72" s="66">
        <v>78992</v>
      </c>
    </row>
    <row r="73" spans="1:5" s="539" customFormat="1" ht="12" customHeight="1">
      <c r="A73" s="21" t="s">
        <v>143</v>
      </c>
      <c r="B73" s="110" t="s">
        <v>526</v>
      </c>
      <c r="C73" s="542"/>
      <c r="D73" s="542"/>
      <c r="E73" s="66">
        <v>300688</v>
      </c>
    </row>
    <row r="74" spans="1:5" s="539" customFormat="1" ht="12" customHeight="1">
      <c r="A74" s="548" t="s">
        <v>145</v>
      </c>
      <c r="B74" s="113" t="s">
        <v>146</v>
      </c>
      <c r="C74" s="537">
        <f>SUM(C75:C77)</f>
        <v>0</v>
      </c>
      <c r="D74" s="537">
        <f>SUM(D75:D77)</f>
        <v>-489</v>
      </c>
      <c r="E74" s="538">
        <f>SUM(E75:E77)</f>
        <v>0</v>
      </c>
    </row>
    <row r="75" spans="1:5" s="539" customFormat="1" ht="12" customHeight="1">
      <c r="A75" s="21" t="s">
        <v>147</v>
      </c>
      <c r="B75" s="110" t="s">
        <v>148</v>
      </c>
      <c r="C75" s="542"/>
      <c r="D75" s="542"/>
      <c r="E75" s="66"/>
    </row>
    <row r="76" spans="1:5" s="539" customFormat="1" ht="12" customHeight="1">
      <c r="A76" s="21" t="s">
        <v>149</v>
      </c>
      <c r="B76" s="111" t="s">
        <v>527</v>
      </c>
      <c r="C76" s="542"/>
      <c r="D76" s="542">
        <v>-489</v>
      </c>
      <c r="E76" s="66"/>
    </row>
    <row r="77" spans="1:5" s="539" customFormat="1" ht="12" customHeight="1">
      <c r="A77" s="21" t="s">
        <v>151</v>
      </c>
      <c r="B77" s="130" t="s">
        <v>152</v>
      </c>
      <c r="C77" s="542"/>
      <c r="D77" s="542"/>
      <c r="E77" s="66"/>
    </row>
    <row r="78" spans="1:5" s="539" customFormat="1" ht="12" customHeight="1">
      <c r="A78" s="548" t="s">
        <v>153</v>
      </c>
      <c r="B78" s="113" t="s">
        <v>154</v>
      </c>
      <c r="C78" s="537">
        <f>SUM(C79:C82)</f>
        <v>0</v>
      </c>
      <c r="D78" s="537">
        <f>SUM(D79:D82)</f>
        <v>0</v>
      </c>
      <c r="E78" s="538">
        <f>SUM(E79:E82)</f>
        <v>0</v>
      </c>
    </row>
    <row r="79" spans="1:5" s="539" customFormat="1" ht="12" customHeight="1">
      <c r="A79" s="551" t="s">
        <v>155</v>
      </c>
      <c r="B79" s="110" t="s">
        <v>156</v>
      </c>
      <c r="C79" s="542"/>
      <c r="D79" s="542"/>
      <c r="E79" s="66"/>
    </row>
    <row r="80" spans="1:5" s="539" customFormat="1" ht="12" customHeight="1">
      <c r="A80" s="552" t="s">
        <v>157</v>
      </c>
      <c r="B80" s="111" t="s">
        <v>158</v>
      </c>
      <c r="C80" s="542"/>
      <c r="D80" s="542"/>
      <c r="E80" s="66"/>
    </row>
    <row r="81" spans="1:5" s="539" customFormat="1" ht="12" customHeight="1">
      <c r="A81" s="552" t="s">
        <v>159</v>
      </c>
      <c r="B81" s="111" t="s">
        <v>160</v>
      </c>
      <c r="C81" s="542"/>
      <c r="D81" s="542"/>
      <c r="E81" s="66"/>
    </row>
    <row r="82" spans="1:5" s="539" customFormat="1" ht="12" customHeight="1">
      <c r="A82" s="553" t="s">
        <v>161</v>
      </c>
      <c r="B82" s="130" t="s">
        <v>162</v>
      </c>
      <c r="C82" s="542"/>
      <c r="D82" s="542"/>
      <c r="E82" s="66"/>
    </row>
    <row r="83" spans="1:5" s="539" customFormat="1" ht="12" customHeight="1">
      <c r="A83" s="548" t="s">
        <v>163</v>
      </c>
      <c r="B83" s="113" t="s">
        <v>164</v>
      </c>
      <c r="C83" s="554">
        <v>301</v>
      </c>
      <c r="D83" s="554"/>
      <c r="E83" s="555"/>
    </row>
    <row r="84" spans="1:5" s="539" customFormat="1" ht="12" customHeight="1">
      <c r="A84" s="548" t="s">
        <v>165</v>
      </c>
      <c r="B84" s="556" t="s">
        <v>166</v>
      </c>
      <c r="C84" s="537">
        <f>+C62+C66+C71+C74+C78+C83</f>
        <v>436894</v>
      </c>
      <c r="D84" s="537">
        <f>+D62+D66+D71+D74+D78+D83</f>
        <v>521196</v>
      </c>
      <c r="E84" s="538">
        <f>+E62+E66+E71+E74+E78+E83</f>
        <v>379680</v>
      </c>
    </row>
    <row r="85" spans="1:5" s="539" customFormat="1" ht="12" customHeight="1">
      <c r="A85" s="557" t="s">
        <v>167</v>
      </c>
      <c r="B85" s="558" t="s">
        <v>168</v>
      </c>
      <c r="C85" s="537">
        <f>+C61+C84</f>
        <v>1709971</v>
      </c>
      <c r="D85" s="537">
        <f>+D61+D84</f>
        <v>1264433</v>
      </c>
      <c r="E85" s="538">
        <f>+E61+E84</f>
        <v>1086999</v>
      </c>
    </row>
    <row r="86" spans="1:5" s="539" customFormat="1" ht="12" customHeight="1">
      <c r="A86" s="559"/>
      <c r="B86" s="560"/>
      <c r="C86" s="561"/>
      <c r="D86" s="562"/>
      <c r="E86" s="563"/>
    </row>
    <row r="87" spans="1:5" s="539" customFormat="1" ht="12" customHeight="1">
      <c r="A87" s="4" t="s">
        <v>169</v>
      </c>
      <c r="B87" s="4"/>
      <c r="C87" s="4"/>
      <c r="D87" s="4"/>
      <c r="E87" s="4"/>
    </row>
    <row r="88" spans="1:5" s="539" customFormat="1" ht="12" customHeight="1">
      <c r="A88" s="44" t="s">
        <v>170</v>
      </c>
      <c r="B88" s="44"/>
      <c r="C88" s="532"/>
      <c r="D88" s="136"/>
      <c r="E88" s="6" t="s">
        <v>2</v>
      </c>
    </row>
    <row r="89" spans="1:6" s="539" customFormat="1" ht="30.75" customHeight="1">
      <c r="A89" s="7" t="s">
        <v>371</v>
      </c>
      <c r="B89" s="117" t="s">
        <v>171</v>
      </c>
      <c r="C89" s="8" t="s">
        <v>521</v>
      </c>
      <c r="D89" s="534" t="s">
        <v>522</v>
      </c>
      <c r="E89" s="535" t="s">
        <v>5</v>
      </c>
      <c r="F89" s="564"/>
    </row>
    <row r="90" spans="1:6" s="539" customFormat="1" ht="12" customHeight="1">
      <c r="A90" s="47">
        <v>1</v>
      </c>
      <c r="B90" s="118">
        <v>2</v>
      </c>
      <c r="C90" s="8">
        <v>3</v>
      </c>
      <c r="D90" s="8">
        <v>4</v>
      </c>
      <c r="E90" s="9">
        <v>5</v>
      </c>
      <c r="F90" s="564"/>
    </row>
    <row r="91" spans="1:6" s="539" customFormat="1" ht="15" customHeight="1">
      <c r="A91" s="48" t="s">
        <v>6</v>
      </c>
      <c r="B91" s="119" t="s">
        <v>172</v>
      </c>
      <c r="C91" s="565">
        <f>SUM(C92:C96)</f>
        <v>624809</v>
      </c>
      <c r="D91" s="566">
        <f>+D92+D93+D94+D95+D96</f>
        <v>594176</v>
      </c>
      <c r="E91" s="567">
        <f>+E92+E93+E94+E95+E96</f>
        <v>687840</v>
      </c>
      <c r="F91" s="564"/>
    </row>
    <row r="92" spans="1:5" s="539" customFormat="1" ht="12.75" customHeight="1">
      <c r="A92" s="51" t="s">
        <v>8</v>
      </c>
      <c r="B92" s="120" t="s">
        <v>173</v>
      </c>
      <c r="C92" s="568">
        <v>235316</v>
      </c>
      <c r="D92" s="569">
        <v>202303</v>
      </c>
      <c r="E92" s="570">
        <v>252273</v>
      </c>
    </row>
    <row r="93" spans="1:5" ht="16.5" customHeight="1">
      <c r="A93" s="21" t="s">
        <v>10</v>
      </c>
      <c r="B93" s="121" t="s">
        <v>174</v>
      </c>
      <c r="C93" s="571">
        <v>60901</v>
      </c>
      <c r="D93" s="542">
        <v>50818</v>
      </c>
      <c r="E93" s="66">
        <v>67767</v>
      </c>
    </row>
    <row r="94" spans="1:5" ht="12.75">
      <c r="A94" s="21" t="s">
        <v>12</v>
      </c>
      <c r="B94" s="121" t="s">
        <v>175</v>
      </c>
      <c r="C94" s="572">
        <v>209974</v>
      </c>
      <c r="D94" s="545">
        <f>225224</f>
        <v>225224</v>
      </c>
      <c r="E94" s="70">
        <v>229180</v>
      </c>
    </row>
    <row r="95" spans="1:5" s="536" customFormat="1" ht="12" customHeight="1">
      <c r="A95" s="21" t="s">
        <v>14</v>
      </c>
      <c r="B95" s="122" t="s">
        <v>528</v>
      </c>
      <c r="C95" s="572">
        <v>110570</v>
      </c>
      <c r="D95" s="545">
        <v>90848</v>
      </c>
      <c r="E95" s="70">
        <v>103430</v>
      </c>
    </row>
    <row r="96" spans="1:5" ht="12" customHeight="1">
      <c r="A96" s="21" t="s">
        <v>177</v>
      </c>
      <c r="B96" s="123" t="s">
        <v>178</v>
      </c>
      <c r="C96" s="572">
        <f>C101+C105</f>
        <v>8048</v>
      </c>
      <c r="D96" s="545">
        <v>24983</v>
      </c>
      <c r="E96" s="70">
        <v>35190</v>
      </c>
    </row>
    <row r="97" spans="1:5" ht="12" customHeight="1">
      <c r="A97" s="21" t="s">
        <v>20</v>
      </c>
      <c r="B97" s="121" t="s">
        <v>179</v>
      </c>
      <c r="C97" s="572"/>
      <c r="D97" s="545"/>
      <c r="E97" s="70"/>
    </row>
    <row r="98" spans="1:5" ht="12" customHeight="1">
      <c r="A98" s="21" t="s">
        <v>180</v>
      </c>
      <c r="B98" s="124" t="s">
        <v>181</v>
      </c>
      <c r="C98" s="572"/>
      <c r="D98" s="545"/>
      <c r="E98" s="70"/>
    </row>
    <row r="99" spans="1:5" ht="12" customHeight="1">
      <c r="A99" s="21" t="s">
        <v>182</v>
      </c>
      <c r="B99" s="125" t="s">
        <v>183</v>
      </c>
      <c r="C99" s="572"/>
      <c r="D99" s="545"/>
      <c r="E99" s="70"/>
    </row>
    <row r="100" spans="1:5" ht="12" customHeight="1">
      <c r="A100" s="21" t="s">
        <v>184</v>
      </c>
      <c r="B100" s="125" t="s">
        <v>185</v>
      </c>
      <c r="C100" s="572"/>
      <c r="D100" s="545"/>
      <c r="E100" s="70"/>
    </row>
    <row r="101" spans="1:5" ht="12" customHeight="1">
      <c r="A101" s="21" t="s">
        <v>186</v>
      </c>
      <c r="B101" s="124" t="s">
        <v>187</v>
      </c>
      <c r="C101" s="572">
        <v>7257</v>
      </c>
      <c r="D101" s="545">
        <v>10125</v>
      </c>
      <c r="E101" s="70">
        <v>29190</v>
      </c>
    </row>
    <row r="102" spans="1:5" ht="12" customHeight="1">
      <c r="A102" s="21" t="s">
        <v>188</v>
      </c>
      <c r="B102" s="124" t="s">
        <v>189</v>
      </c>
      <c r="C102" s="572"/>
      <c r="D102" s="545"/>
      <c r="E102" s="70"/>
    </row>
    <row r="103" spans="1:5" ht="12" customHeight="1">
      <c r="A103" s="21" t="s">
        <v>190</v>
      </c>
      <c r="B103" s="125" t="s">
        <v>191</v>
      </c>
      <c r="C103" s="572"/>
      <c r="D103" s="545">
        <v>7310</v>
      </c>
      <c r="E103" s="70"/>
    </row>
    <row r="104" spans="1:5" ht="12" customHeight="1">
      <c r="A104" s="59" t="s">
        <v>192</v>
      </c>
      <c r="B104" s="126" t="s">
        <v>193</v>
      </c>
      <c r="C104" s="572"/>
      <c r="D104" s="545"/>
      <c r="E104" s="70"/>
    </row>
    <row r="105" spans="1:5" ht="12" customHeight="1">
      <c r="A105" s="21" t="s">
        <v>194</v>
      </c>
      <c r="B105" s="126" t="s">
        <v>529</v>
      </c>
      <c r="C105" s="572">
        <v>791</v>
      </c>
      <c r="D105" s="545"/>
      <c r="E105" s="70">
        <v>3000</v>
      </c>
    </row>
    <row r="106" spans="1:5" ht="12" customHeight="1">
      <c r="A106" s="61" t="s">
        <v>196</v>
      </c>
      <c r="B106" s="127" t="s">
        <v>197</v>
      </c>
      <c r="C106" s="573"/>
      <c r="D106" s="574">
        <v>7548</v>
      </c>
      <c r="E106" s="575">
        <v>3000</v>
      </c>
    </row>
    <row r="107" spans="1:5" ht="12" customHeight="1">
      <c r="A107" s="14" t="s">
        <v>22</v>
      </c>
      <c r="B107" s="128" t="s">
        <v>198</v>
      </c>
      <c r="C107" s="576">
        <f>+C108+C110+C112</f>
        <v>273517</v>
      </c>
      <c r="D107" s="537">
        <f>+D108+D110+D112</f>
        <v>265559</v>
      </c>
      <c r="E107" s="538">
        <f>+E108+E110+E112</f>
        <v>226106</v>
      </c>
    </row>
    <row r="108" spans="1:5" ht="12" customHeight="1">
      <c r="A108" s="18" t="s">
        <v>24</v>
      </c>
      <c r="B108" s="121" t="s">
        <v>199</v>
      </c>
      <c r="C108" s="577">
        <v>33889</v>
      </c>
      <c r="D108" s="540">
        <v>91830</v>
      </c>
      <c r="E108" s="541">
        <v>38195</v>
      </c>
    </row>
    <row r="109" spans="1:5" ht="12" customHeight="1">
      <c r="A109" s="18" t="s">
        <v>26</v>
      </c>
      <c r="B109" s="129" t="s">
        <v>200</v>
      </c>
      <c r="C109" s="577"/>
      <c r="D109" s="540"/>
      <c r="E109" s="541">
        <v>36155</v>
      </c>
    </row>
    <row r="110" spans="1:5" ht="12" customHeight="1">
      <c r="A110" s="18" t="s">
        <v>28</v>
      </c>
      <c r="B110" s="129" t="s">
        <v>201</v>
      </c>
      <c r="C110" s="571">
        <f>225314+11859</f>
        <v>237173</v>
      </c>
      <c r="D110" s="542">
        <v>173582</v>
      </c>
      <c r="E110" s="66">
        <f>96125+90000</f>
        <v>186125</v>
      </c>
    </row>
    <row r="111" spans="1:5" ht="12" customHeight="1">
      <c r="A111" s="18" t="s">
        <v>30</v>
      </c>
      <c r="B111" s="129" t="s">
        <v>202</v>
      </c>
      <c r="C111" s="571">
        <f>225314+11859</f>
        <v>237173</v>
      </c>
      <c r="D111" s="542"/>
      <c r="E111" s="66">
        <v>25005</v>
      </c>
    </row>
    <row r="112" spans="1:5" ht="12" customHeight="1">
      <c r="A112" s="18" t="s">
        <v>32</v>
      </c>
      <c r="B112" s="130" t="s">
        <v>203</v>
      </c>
      <c r="C112" s="578">
        <v>2455</v>
      </c>
      <c r="D112" s="542">
        <v>147</v>
      </c>
      <c r="E112" s="66">
        <v>1786</v>
      </c>
    </row>
    <row r="113" spans="1:5" ht="12" customHeight="1">
      <c r="A113" s="18" t="s">
        <v>34</v>
      </c>
      <c r="B113" s="131" t="s">
        <v>204</v>
      </c>
      <c r="C113" s="578"/>
      <c r="D113" s="542"/>
      <c r="E113" s="66"/>
    </row>
    <row r="114" spans="1:5" ht="12.75">
      <c r="A114" s="18" t="s">
        <v>205</v>
      </c>
      <c r="B114" s="132" t="s">
        <v>206</v>
      </c>
      <c r="C114" s="578"/>
      <c r="D114" s="542"/>
      <c r="E114" s="66"/>
    </row>
    <row r="115" spans="1:5" ht="12" customHeight="1">
      <c r="A115" s="18" t="s">
        <v>207</v>
      </c>
      <c r="B115" s="125" t="s">
        <v>185</v>
      </c>
      <c r="C115" s="578"/>
      <c r="D115" s="542"/>
      <c r="E115" s="66"/>
    </row>
    <row r="116" spans="1:5" ht="12" customHeight="1">
      <c r="A116" s="18" t="s">
        <v>208</v>
      </c>
      <c r="B116" s="125" t="s">
        <v>209</v>
      </c>
      <c r="C116" s="578"/>
      <c r="D116" s="542"/>
      <c r="E116" s="66"/>
    </row>
    <row r="117" spans="1:5" ht="12" customHeight="1">
      <c r="A117" s="18" t="s">
        <v>210</v>
      </c>
      <c r="B117" s="125" t="s">
        <v>211</v>
      </c>
      <c r="C117" s="578"/>
      <c r="D117" s="542"/>
      <c r="E117" s="66"/>
    </row>
    <row r="118" spans="1:5" ht="12" customHeight="1">
      <c r="A118" s="18" t="s">
        <v>212</v>
      </c>
      <c r="B118" s="125" t="s">
        <v>191</v>
      </c>
      <c r="C118" s="578">
        <v>2455</v>
      </c>
      <c r="D118" s="542">
        <v>147</v>
      </c>
      <c r="E118" s="66"/>
    </row>
    <row r="119" spans="1:5" ht="12" customHeight="1">
      <c r="A119" s="18" t="s">
        <v>213</v>
      </c>
      <c r="B119" s="125" t="s">
        <v>214</v>
      </c>
      <c r="C119" s="578"/>
      <c r="D119" s="542"/>
      <c r="E119" s="66"/>
    </row>
    <row r="120" spans="1:5" ht="12" customHeight="1">
      <c r="A120" s="59" t="s">
        <v>215</v>
      </c>
      <c r="B120" s="125" t="s">
        <v>216</v>
      </c>
      <c r="C120" s="579"/>
      <c r="D120" s="545"/>
      <c r="E120" s="70">
        <v>1786</v>
      </c>
    </row>
    <row r="121" spans="1:5" ht="12" customHeight="1">
      <c r="A121" s="14" t="s">
        <v>36</v>
      </c>
      <c r="B121" s="109" t="s">
        <v>217</v>
      </c>
      <c r="C121" s="576">
        <f>+C122+C123</f>
        <v>0</v>
      </c>
      <c r="D121" s="537">
        <f>+D122+D123</f>
        <v>0</v>
      </c>
      <c r="E121" s="538">
        <f>+E122+E123</f>
        <v>173053</v>
      </c>
    </row>
    <row r="122" spans="1:5" ht="12" customHeight="1">
      <c r="A122" s="18" t="s">
        <v>38</v>
      </c>
      <c r="B122" s="133" t="s">
        <v>218</v>
      </c>
      <c r="C122" s="577"/>
      <c r="D122" s="540"/>
      <c r="E122" s="541">
        <v>37221</v>
      </c>
    </row>
    <row r="123" spans="1:5" ht="12" customHeight="1">
      <c r="A123" s="24" t="s">
        <v>40</v>
      </c>
      <c r="B123" s="129" t="s">
        <v>219</v>
      </c>
      <c r="C123" s="572"/>
      <c r="D123" s="545"/>
      <c r="E123" s="70">
        <f>225832-90000</f>
        <v>135832</v>
      </c>
    </row>
    <row r="124" spans="1:5" ht="12" customHeight="1">
      <c r="A124" s="14" t="s">
        <v>220</v>
      </c>
      <c r="B124" s="109" t="s">
        <v>221</v>
      </c>
      <c r="C124" s="576">
        <f>+C91+C107+C121</f>
        <v>898326</v>
      </c>
      <c r="D124" s="537">
        <f>+D91+D107+D121</f>
        <v>859735</v>
      </c>
      <c r="E124" s="538">
        <f>+E91+E107+E121</f>
        <v>1086999</v>
      </c>
    </row>
    <row r="125" spans="1:5" ht="12" customHeight="1">
      <c r="A125" s="14" t="s">
        <v>64</v>
      </c>
      <c r="B125" s="109" t="s">
        <v>222</v>
      </c>
      <c r="C125" s="576">
        <f>+C126+C127+C128</f>
        <v>285467</v>
      </c>
      <c r="D125" s="537">
        <f>+D126+D127+D128</f>
        <v>0</v>
      </c>
      <c r="E125" s="538">
        <f>+E126+E127+E128</f>
        <v>0</v>
      </c>
    </row>
    <row r="126" spans="1:5" ht="12" customHeight="1">
      <c r="A126" s="18" t="s">
        <v>66</v>
      </c>
      <c r="B126" s="133" t="s">
        <v>223</v>
      </c>
      <c r="C126" s="578">
        <f>274360+10053</f>
        <v>284413</v>
      </c>
      <c r="D126" s="542"/>
      <c r="E126" s="66"/>
    </row>
    <row r="127" spans="1:5" ht="12" customHeight="1">
      <c r="A127" s="18" t="s">
        <v>68</v>
      </c>
      <c r="B127" s="133" t="s">
        <v>224</v>
      </c>
      <c r="C127" s="578"/>
      <c r="D127" s="542"/>
      <c r="E127" s="66"/>
    </row>
    <row r="128" spans="1:5" ht="12" customHeight="1">
      <c r="A128" s="59" t="s">
        <v>70</v>
      </c>
      <c r="B128" s="134" t="s">
        <v>225</v>
      </c>
      <c r="C128" s="578">
        <v>1054</v>
      </c>
      <c r="D128" s="542"/>
      <c r="E128" s="66"/>
    </row>
    <row r="129" spans="1:5" ht="12" customHeight="1">
      <c r="A129" s="14" t="s">
        <v>86</v>
      </c>
      <c r="B129" s="109" t="s">
        <v>226</v>
      </c>
      <c r="C129" s="576">
        <f>+C130+C131+C132+C133</f>
        <v>0</v>
      </c>
      <c r="D129" s="537">
        <f>+D130+D131+D132+D133</f>
        <v>0</v>
      </c>
      <c r="E129" s="538">
        <f>+E130+E131+E132+E133</f>
        <v>0</v>
      </c>
    </row>
    <row r="130" spans="1:5" ht="12" customHeight="1">
      <c r="A130" s="18" t="s">
        <v>88</v>
      </c>
      <c r="B130" s="133" t="s">
        <v>227</v>
      </c>
      <c r="C130" s="578"/>
      <c r="D130" s="542"/>
      <c r="E130" s="66"/>
    </row>
    <row r="131" spans="1:5" ht="12" customHeight="1">
      <c r="A131" s="18" t="s">
        <v>90</v>
      </c>
      <c r="B131" s="133" t="s">
        <v>228</v>
      </c>
      <c r="C131" s="578"/>
      <c r="D131" s="542"/>
      <c r="E131" s="66"/>
    </row>
    <row r="132" spans="1:5" ht="12" customHeight="1">
      <c r="A132" s="18" t="s">
        <v>92</v>
      </c>
      <c r="B132" s="133" t="s">
        <v>229</v>
      </c>
      <c r="C132" s="578"/>
      <c r="D132" s="542"/>
      <c r="E132" s="66"/>
    </row>
    <row r="133" spans="1:5" ht="12" customHeight="1">
      <c r="A133" s="59" t="s">
        <v>94</v>
      </c>
      <c r="B133" s="134" t="s">
        <v>230</v>
      </c>
      <c r="C133" s="578"/>
      <c r="D133" s="542"/>
      <c r="E133" s="66"/>
    </row>
    <row r="134" spans="1:5" ht="12" customHeight="1">
      <c r="A134" s="14" t="s">
        <v>231</v>
      </c>
      <c r="B134" s="109" t="s">
        <v>232</v>
      </c>
      <c r="C134" s="576">
        <f>+C135+C136+C137+C138</f>
        <v>11569</v>
      </c>
      <c r="D134" s="537">
        <f>+D135+D136+D137+D138</f>
        <v>-1551</v>
      </c>
      <c r="E134" s="538">
        <f>+E135+E136+E137+E138</f>
        <v>0</v>
      </c>
    </row>
    <row r="135" spans="1:5" ht="12" customHeight="1">
      <c r="A135" s="18" t="s">
        <v>100</v>
      </c>
      <c r="B135" s="133" t="s">
        <v>233</v>
      </c>
      <c r="C135" s="578"/>
      <c r="D135" s="542"/>
      <c r="E135" s="66"/>
    </row>
    <row r="136" spans="1:5" ht="12" customHeight="1">
      <c r="A136" s="18" t="s">
        <v>102</v>
      </c>
      <c r="B136" s="133" t="s">
        <v>530</v>
      </c>
      <c r="C136" s="578">
        <v>11569</v>
      </c>
      <c r="D136" s="542">
        <v>-1551</v>
      </c>
      <c r="E136" s="66"/>
    </row>
    <row r="137" spans="1:5" ht="12" customHeight="1">
      <c r="A137" s="18" t="s">
        <v>104</v>
      </c>
      <c r="B137" s="133" t="s">
        <v>235</v>
      </c>
      <c r="C137" s="578"/>
      <c r="D137" s="542"/>
      <c r="E137" s="66"/>
    </row>
    <row r="138" spans="1:5" ht="12" customHeight="1">
      <c r="A138" s="59" t="s">
        <v>106</v>
      </c>
      <c r="B138" s="134" t="s">
        <v>236</v>
      </c>
      <c r="C138" s="578"/>
      <c r="D138" s="542"/>
      <c r="E138" s="66"/>
    </row>
    <row r="139" spans="1:5" ht="12" customHeight="1">
      <c r="A139" s="14" t="s">
        <v>108</v>
      </c>
      <c r="B139" s="109" t="s">
        <v>237</v>
      </c>
      <c r="C139" s="580">
        <f>+C140+C141+C142+C143</f>
        <v>0</v>
      </c>
      <c r="D139" s="581">
        <f>+D140+D141+D142+D143</f>
        <v>0</v>
      </c>
      <c r="E139" s="582">
        <f>+E140+E141+E142+E143</f>
        <v>0</v>
      </c>
    </row>
    <row r="140" spans="1:5" ht="12" customHeight="1">
      <c r="A140" s="18" t="s">
        <v>110</v>
      </c>
      <c r="B140" s="133" t="s">
        <v>238</v>
      </c>
      <c r="C140" s="578"/>
      <c r="D140" s="542"/>
      <c r="E140" s="66"/>
    </row>
    <row r="141" spans="1:5" ht="12" customHeight="1">
      <c r="A141" s="18" t="s">
        <v>112</v>
      </c>
      <c r="B141" s="133" t="s">
        <v>239</v>
      </c>
      <c r="C141" s="578"/>
      <c r="D141" s="542"/>
      <c r="E141" s="66"/>
    </row>
    <row r="142" spans="1:5" ht="12" customHeight="1">
      <c r="A142" s="18" t="s">
        <v>114</v>
      </c>
      <c r="B142" s="133" t="s">
        <v>240</v>
      </c>
      <c r="C142" s="578"/>
      <c r="D142" s="542"/>
      <c r="E142" s="66"/>
    </row>
    <row r="143" spans="1:5" ht="12" customHeight="1">
      <c r="A143" s="18" t="s">
        <v>116</v>
      </c>
      <c r="B143" s="133" t="s">
        <v>241</v>
      </c>
      <c r="C143" s="578"/>
      <c r="D143" s="542"/>
      <c r="E143" s="66"/>
    </row>
    <row r="144" spans="1:5" ht="12" customHeight="1">
      <c r="A144" s="14" t="s">
        <v>118</v>
      </c>
      <c r="B144" s="109" t="s">
        <v>242</v>
      </c>
      <c r="C144" s="580">
        <f>+C125+C129+C134+C139</f>
        <v>297036</v>
      </c>
      <c r="D144" s="581">
        <f>+D125+D129+D134+D139</f>
        <v>-1551</v>
      </c>
      <c r="E144" s="582">
        <f>+E125+E129+E134+E139</f>
        <v>0</v>
      </c>
    </row>
    <row r="145" spans="1:5" ht="12" customHeight="1">
      <c r="A145" s="76" t="s">
        <v>243</v>
      </c>
      <c r="B145" s="135" t="s">
        <v>244</v>
      </c>
      <c r="C145" s="580">
        <f>+C124+C144</f>
        <v>1195362</v>
      </c>
      <c r="D145" s="581">
        <f>+D124+D144</f>
        <v>858184</v>
      </c>
      <c r="E145" s="582">
        <f>+E124+E144</f>
        <v>1086999</v>
      </c>
    </row>
    <row r="146" ht="12" customHeight="1">
      <c r="C146" s="531"/>
    </row>
    <row r="147" ht="12" customHeight="1">
      <c r="C147" s="531"/>
    </row>
    <row r="148" ht="12" customHeight="1">
      <c r="C148" s="531"/>
    </row>
    <row r="149" ht="12" customHeight="1">
      <c r="C149" s="531"/>
    </row>
    <row r="150" ht="12" customHeight="1">
      <c r="C150" s="531"/>
    </row>
    <row r="151" spans="3:6" ht="15" customHeight="1">
      <c r="C151" s="583"/>
      <c r="D151" s="583"/>
      <c r="E151" s="583"/>
      <c r="F151" s="583"/>
    </row>
    <row r="152" spans="3:5" s="539" customFormat="1" ht="12.75" customHeight="1">
      <c r="C152" s="531"/>
      <c r="D152" s="531"/>
      <c r="E152" s="531"/>
    </row>
    <row r="153" ht="12.75">
      <c r="C153" s="531"/>
    </row>
    <row r="154" ht="12.75">
      <c r="C154" s="531"/>
    </row>
    <row r="155" ht="12.75">
      <c r="C155" s="531"/>
    </row>
    <row r="156" ht="16.5" customHeight="1">
      <c r="C156" s="531"/>
    </row>
    <row r="157" ht="12.75">
      <c r="C157" s="531"/>
    </row>
    <row r="158" ht="12.75">
      <c r="C158" s="531"/>
    </row>
    <row r="159" ht="12.75">
      <c r="C159" s="531"/>
    </row>
    <row r="160" ht="12.75">
      <c r="C160" s="531"/>
    </row>
    <row r="161" ht="12.75">
      <c r="C161" s="531"/>
    </row>
    <row r="162" ht="12.75">
      <c r="C162" s="531"/>
    </row>
    <row r="163" ht="12.75">
      <c r="C163" s="531"/>
    </row>
    <row r="164" ht="12.75">
      <c r="C164" s="531"/>
    </row>
    <row r="165" ht="12.75">
      <c r="C165" s="531"/>
    </row>
  </sheetData>
  <sheetProtection selectLockedCells="1" selectUnlockedCells="1"/>
  <mergeCells count="4">
    <mergeCell ref="A1:E1"/>
    <mergeCell ref="A2:B2"/>
    <mergeCell ref="A87:E87"/>
    <mergeCell ref="A88:B88"/>
  </mergeCells>
  <printOptions horizontalCentered="1"/>
  <pageMargins left="0.7875" right="0.7875" top="1.4569444444444444" bottom="0.8701388888888889" header="0.7875" footer="0.5118055555555555"/>
  <pageSetup horizontalDpi="300" verticalDpi="300" orientation="portrait" paperSize="9" scale="62"/>
  <headerFooter alignWithMargins="0">
    <oddHeader>&amp;C&amp;"Times New Roman CE,Félkövér"&amp;12&amp;UTájékoztató kimutatások, mérlegek
&amp;UBORSODNÁDASD Önkormányzat
2014. ÉVI KÖLTSÉGVETÉSÉNEK MÉRLEGE&amp;R&amp;"Times New Roman CE,Félkövér dőlt"&amp;11 1. számú tájékoztató tábla</oddHeader>
  </headerFooter>
  <rowBreaks count="1" manualBreakCount="1">
    <brk id="8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D31"/>
  <sheetViews>
    <sheetView view="pageBreakPreview" zoomScale="90" zoomScaleSheetLayoutView="90" workbookViewId="0" topLeftCell="A1">
      <selection activeCell="F17" sqref="F17"/>
    </sheetView>
  </sheetViews>
  <sheetFormatPr defaultColWidth="9.00390625" defaultRowHeight="12.75"/>
  <cols>
    <col min="1" max="1" width="5.875" style="584" customWidth="1"/>
    <col min="2" max="2" width="54.875" style="376" customWidth="1"/>
    <col min="3" max="4" width="17.625" style="585" customWidth="1"/>
    <col min="5" max="16384" width="9.375" style="376" customWidth="1"/>
  </cols>
  <sheetData>
    <row r="1" spans="2:4" ht="31.5" customHeight="1">
      <c r="B1" s="586" t="s">
        <v>531</v>
      </c>
      <c r="C1" s="586"/>
      <c r="D1" s="586"/>
    </row>
    <row r="2" spans="1:4" s="591" customFormat="1" ht="12.75">
      <c r="A2" s="587"/>
      <c r="B2" s="588"/>
      <c r="C2" s="589"/>
      <c r="D2" s="590" t="s">
        <v>266</v>
      </c>
    </row>
    <row r="3" spans="1:4" s="509" customFormat="1" ht="48" customHeight="1">
      <c r="A3" s="592" t="s">
        <v>371</v>
      </c>
      <c r="B3" s="507" t="s">
        <v>4</v>
      </c>
      <c r="C3" s="593" t="s">
        <v>532</v>
      </c>
      <c r="D3" s="396" t="s">
        <v>533</v>
      </c>
    </row>
    <row r="4" spans="1:4" s="509" customFormat="1" ht="13.5" customHeight="1">
      <c r="A4" s="594">
        <v>1</v>
      </c>
      <c r="B4" s="395">
        <v>2</v>
      </c>
      <c r="C4" s="593">
        <v>3</v>
      </c>
      <c r="D4" s="396">
        <v>4</v>
      </c>
    </row>
    <row r="5" spans="1:4" ht="18" customHeight="1">
      <c r="A5" s="595" t="s">
        <v>6</v>
      </c>
      <c r="B5" s="596" t="s">
        <v>534</v>
      </c>
      <c r="C5" s="597">
        <v>15155</v>
      </c>
      <c r="D5" s="172">
        <v>11000</v>
      </c>
    </row>
    <row r="6" spans="1:4" ht="18" customHeight="1">
      <c r="A6" s="598" t="s">
        <v>22</v>
      </c>
      <c r="B6" s="599" t="s">
        <v>535</v>
      </c>
      <c r="C6" s="600"/>
      <c r="D6" s="176"/>
    </row>
    <row r="7" spans="1:4" ht="18" customHeight="1">
      <c r="A7" s="598" t="s">
        <v>36</v>
      </c>
      <c r="B7" s="599" t="s">
        <v>536</v>
      </c>
      <c r="C7" s="600"/>
      <c r="D7" s="176"/>
    </row>
    <row r="8" spans="1:4" ht="18" customHeight="1">
      <c r="A8" s="598" t="s">
        <v>220</v>
      </c>
      <c r="B8" s="599" t="s">
        <v>537</v>
      </c>
      <c r="C8" s="600"/>
      <c r="D8" s="176"/>
    </row>
    <row r="9" spans="1:4" ht="18" customHeight="1">
      <c r="A9" s="598" t="s">
        <v>64</v>
      </c>
      <c r="B9" s="599" t="s">
        <v>538</v>
      </c>
      <c r="C9" s="600"/>
      <c r="D9" s="176"/>
    </row>
    <row r="10" spans="1:4" ht="18" customHeight="1">
      <c r="A10" s="598" t="s">
        <v>86</v>
      </c>
      <c r="B10" s="599" t="s">
        <v>539</v>
      </c>
      <c r="C10" s="600"/>
      <c r="D10" s="176"/>
    </row>
    <row r="11" spans="1:4" ht="18" customHeight="1">
      <c r="A11" s="598" t="s">
        <v>231</v>
      </c>
      <c r="B11" s="601" t="s">
        <v>540</v>
      </c>
      <c r="C11" s="600"/>
      <c r="D11" s="176"/>
    </row>
    <row r="12" spans="1:4" ht="18" customHeight="1">
      <c r="A12" s="598" t="s">
        <v>118</v>
      </c>
      <c r="B12" s="601" t="s">
        <v>541</v>
      </c>
      <c r="C12" s="600"/>
      <c r="D12" s="176"/>
    </row>
    <row r="13" spans="1:4" ht="18" customHeight="1">
      <c r="A13" s="598" t="s">
        <v>243</v>
      </c>
      <c r="B13" s="601" t="s">
        <v>542</v>
      </c>
      <c r="C13" s="600"/>
      <c r="D13" s="176"/>
    </row>
    <row r="14" spans="1:4" ht="18" customHeight="1">
      <c r="A14" s="598" t="s">
        <v>279</v>
      </c>
      <c r="B14" s="601" t="s">
        <v>543</v>
      </c>
      <c r="C14" s="600"/>
      <c r="D14" s="176"/>
    </row>
    <row r="15" spans="1:4" ht="22.5" customHeight="1">
      <c r="A15" s="598" t="s">
        <v>280</v>
      </c>
      <c r="B15" s="601" t="s">
        <v>544</v>
      </c>
      <c r="C15" s="600"/>
      <c r="D15" s="176"/>
    </row>
    <row r="16" spans="1:4" ht="18" customHeight="1">
      <c r="A16" s="598" t="s">
        <v>281</v>
      </c>
      <c r="B16" s="599" t="s">
        <v>545</v>
      </c>
      <c r="C16" s="600"/>
      <c r="D16" s="176"/>
    </row>
    <row r="17" spans="1:4" ht="18" customHeight="1">
      <c r="A17" s="598" t="s">
        <v>284</v>
      </c>
      <c r="B17" s="599" t="s">
        <v>546</v>
      </c>
      <c r="C17" s="600"/>
      <c r="D17" s="176"/>
    </row>
    <row r="18" spans="1:4" ht="18" customHeight="1">
      <c r="A18" s="598" t="s">
        <v>287</v>
      </c>
      <c r="B18" s="599" t="s">
        <v>547</v>
      </c>
      <c r="C18" s="600"/>
      <c r="D18" s="176"/>
    </row>
    <row r="19" spans="1:4" ht="18" customHeight="1">
      <c r="A19" s="598" t="s">
        <v>290</v>
      </c>
      <c r="B19" s="599" t="s">
        <v>548</v>
      </c>
      <c r="C19" s="600"/>
      <c r="D19" s="176"/>
    </row>
    <row r="20" spans="1:4" ht="18" customHeight="1">
      <c r="A20" s="598" t="s">
        <v>293</v>
      </c>
      <c r="B20" s="599" t="s">
        <v>549</v>
      </c>
      <c r="C20" s="600"/>
      <c r="D20" s="176"/>
    </row>
    <row r="21" spans="1:4" ht="18" customHeight="1">
      <c r="A21" s="598" t="s">
        <v>296</v>
      </c>
      <c r="B21" s="602"/>
      <c r="C21" s="175"/>
      <c r="D21" s="176"/>
    </row>
    <row r="22" spans="1:4" ht="18" customHeight="1">
      <c r="A22" s="598" t="s">
        <v>299</v>
      </c>
      <c r="B22" s="603"/>
      <c r="C22" s="175"/>
      <c r="D22" s="176"/>
    </row>
    <row r="23" spans="1:4" ht="18" customHeight="1">
      <c r="A23" s="598" t="s">
        <v>302</v>
      </c>
      <c r="B23" s="603"/>
      <c r="C23" s="175"/>
      <c r="D23" s="176"/>
    </row>
    <row r="24" spans="1:4" ht="18" customHeight="1">
      <c r="A24" s="598" t="s">
        <v>305</v>
      </c>
      <c r="B24" s="603"/>
      <c r="C24" s="175"/>
      <c r="D24" s="176"/>
    </row>
    <row r="25" spans="1:4" ht="18" customHeight="1">
      <c r="A25" s="598" t="s">
        <v>307</v>
      </c>
      <c r="B25" s="603"/>
      <c r="C25" s="175"/>
      <c r="D25" s="176"/>
    </row>
    <row r="26" spans="1:4" ht="18" customHeight="1">
      <c r="A26" s="598" t="s">
        <v>310</v>
      </c>
      <c r="B26" s="603"/>
      <c r="C26" s="175"/>
      <c r="D26" s="176"/>
    </row>
    <row r="27" spans="1:4" ht="18" customHeight="1">
      <c r="A27" s="598" t="s">
        <v>313</v>
      </c>
      <c r="B27" s="603"/>
      <c r="C27" s="175"/>
      <c r="D27" s="176"/>
    </row>
    <row r="28" spans="1:4" ht="18" customHeight="1">
      <c r="A28" s="598" t="s">
        <v>316</v>
      </c>
      <c r="B28" s="603"/>
      <c r="C28" s="175"/>
      <c r="D28" s="176"/>
    </row>
    <row r="29" spans="1:4" ht="18" customHeight="1">
      <c r="A29" s="604" t="s">
        <v>348</v>
      </c>
      <c r="B29" s="605"/>
      <c r="C29" s="606"/>
      <c r="D29" s="489"/>
    </row>
    <row r="30" spans="1:4" ht="18" customHeight="1">
      <c r="A30" s="594" t="s">
        <v>351</v>
      </c>
      <c r="B30" s="607" t="s">
        <v>432</v>
      </c>
      <c r="C30" s="608">
        <f>+C5+C6+C7+C8+C9+C16+C17+C18+C19+C20+C21+C22+C23+C24+C25+C26+C27+C28+C29</f>
        <v>15155</v>
      </c>
      <c r="D30" s="609">
        <f>+D5+D6+D7+D8+D9+D16+D17+D18+D19+D20+D21+D22+D23+D24+D25+D26+D27+D28+D29</f>
        <v>11000</v>
      </c>
    </row>
    <row r="31" spans="1:4" ht="8.25" customHeight="1">
      <c r="A31" s="610"/>
      <c r="B31" s="611"/>
      <c r="C31" s="611"/>
      <c r="D31" s="611"/>
    </row>
  </sheetData>
  <sheetProtection selectLockedCells="1" selectUnlockedCells="1"/>
  <mergeCells count="2">
    <mergeCell ref="B1:D1"/>
    <mergeCell ref="B31:D31"/>
  </mergeCells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view="pageBreakPreview" zoomScale="90" zoomScaleNormal="120" zoomScaleSheetLayoutView="90" workbookViewId="0" topLeftCell="A40">
      <selection activeCell="C149" sqref="C149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4" ht="15.75" customHeight="1">
      <c r="A1" s="4" t="s">
        <v>0</v>
      </c>
      <c r="B1" s="4"/>
      <c r="C1" s="4"/>
      <c r="D1" s="3" t="s">
        <v>258</v>
      </c>
    </row>
    <row r="2" spans="1:3" ht="15.75" customHeight="1">
      <c r="A2" s="5" t="s">
        <v>1</v>
      </c>
      <c r="B2" s="5"/>
      <c r="C2" s="6" t="s">
        <v>2</v>
      </c>
    </row>
    <row r="3" spans="1:3" ht="37.5" customHeight="1">
      <c r="A3" s="7" t="s">
        <v>3</v>
      </c>
      <c r="B3" s="8" t="s">
        <v>4</v>
      </c>
      <c r="C3" s="9" t="s">
        <v>5</v>
      </c>
    </row>
    <row r="4" spans="1:3" s="13" customFormat="1" ht="12" customHeight="1">
      <c r="A4" s="10">
        <v>1</v>
      </c>
      <c r="B4" s="80">
        <v>2</v>
      </c>
      <c r="C4" s="12">
        <v>3</v>
      </c>
    </row>
    <row r="5" spans="1:3" s="17" customFormat="1" ht="12" customHeight="1">
      <c r="A5" s="14" t="s">
        <v>6</v>
      </c>
      <c r="B5" s="109" t="s">
        <v>7</v>
      </c>
      <c r="C5" s="16">
        <f>+C6+C7+C8+C9+C10+C11</f>
        <v>0</v>
      </c>
    </row>
    <row r="6" spans="1:3" s="17" customFormat="1" ht="12" customHeight="1">
      <c r="A6" s="18" t="s">
        <v>8</v>
      </c>
      <c r="B6" s="110" t="s">
        <v>9</v>
      </c>
      <c r="C6" s="20"/>
    </row>
    <row r="7" spans="1:3" s="17" customFormat="1" ht="12" customHeight="1">
      <c r="A7" s="21" t="s">
        <v>10</v>
      </c>
      <c r="B7" s="111" t="s">
        <v>11</v>
      </c>
      <c r="C7" s="23"/>
    </row>
    <row r="8" spans="1:3" s="17" customFormat="1" ht="12" customHeight="1">
      <c r="A8" s="21" t="s">
        <v>12</v>
      </c>
      <c r="B8" s="111" t="s">
        <v>250</v>
      </c>
      <c r="C8" s="23"/>
    </row>
    <row r="9" spans="1:3" s="17" customFormat="1" ht="12" customHeight="1">
      <c r="A9" s="21" t="s">
        <v>14</v>
      </c>
      <c r="B9" s="111" t="s">
        <v>259</v>
      </c>
      <c r="C9" s="23"/>
    </row>
    <row r="10" spans="1:3" s="17" customFormat="1" ht="12" customHeight="1">
      <c r="A10" s="21" t="s">
        <v>18</v>
      </c>
      <c r="B10" s="111" t="s">
        <v>19</v>
      </c>
      <c r="C10" s="23"/>
    </row>
    <row r="11" spans="1:3" s="17" customFormat="1" ht="12" customHeight="1">
      <c r="A11" s="24" t="s">
        <v>20</v>
      </c>
      <c r="B11" s="112" t="s">
        <v>21</v>
      </c>
      <c r="C11" s="23"/>
    </row>
    <row r="12" spans="1:3" s="17" customFormat="1" ht="12" customHeight="1">
      <c r="A12" s="14" t="s">
        <v>22</v>
      </c>
      <c r="B12" s="113" t="s">
        <v>23</v>
      </c>
      <c r="C12" s="16">
        <f>+C13+C14+C15+C16+C17</f>
        <v>0</v>
      </c>
    </row>
    <row r="13" spans="1:3" s="17" customFormat="1" ht="12" customHeight="1">
      <c r="A13" s="18" t="s">
        <v>24</v>
      </c>
      <c r="B13" s="110" t="s">
        <v>25</v>
      </c>
      <c r="C13" s="20"/>
    </row>
    <row r="14" spans="1:3" s="17" customFormat="1" ht="12" customHeight="1">
      <c r="A14" s="21" t="s">
        <v>26</v>
      </c>
      <c r="B14" s="111" t="s">
        <v>27</v>
      </c>
      <c r="C14" s="23"/>
    </row>
    <row r="15" spans="1:3" s="17" customFormat="1" ht="12" customHeight="1">
      <c r="A15" s="21" t="s">
        <v>28</v>
      </c>
      <c r="B15" s="111" t="s">
        <v>29</v>
      </c>
      <c r="C15" s="23"/>
    </row>
    <row r="16" spans="1:3" s="17" customFormat="1" ht="12" customHeight="1">
      <c r="A16" s="21" t="s">
        <v>30</v>
      </c>
      <c r="B16" s="111" t="s">
        <v>31</v>
      </c>
      <c r="C16" s="23"/>
    </row>
    <row r="17" spans="1:3" s="17" customFormat="1" ht="12" customHeight="1">
      <c r="A17" s="21" t="s">
        <v>32</v>
      </c>
      <c r="B17" s="111" t="s">
        <v>33</v>
      </c>
      <c r="C17" s="23"/>
    </row>
    <row r="18" spans="1:3" s="17" customFormat="1" ht="12" customHeight="1">
      <c r="A18" s="24" t="s">
        <v>34</v>
      </c>
      <c r="B18" s="112" t="s">
        <v>35</v>
      </c>
      <c r="C18" s="27"/>
    </row>
    <row r="19" spans="1:3" s="17" customFormat="1" ht="12" customHeight="1">
      <c r="A19" s="14" t="s">
        <v>36</v>
      </c>
      <c r="B19" s="109" t="s">
        <v>37</v>
      </c>
      <c r="C19" s="16">
        <f>+C20+C21+C22+C23+C24</f>
        <v>0</v>
      </c>
    </row>
    <row r="20" spans="1:3" s="17" customFormat="1" ht="12" customHeight="1">
      <c r="A20" s="18" t="s">
        <v>38</v>
      </c>
      <c r="B20" s="110" t="s">
        <v>39</v>
      </c>
      <c r="C20" s="20"/>
    </row>
    <row r="21" spans="1:3" s="17" customFormat="1" ht="12" customHeight="1">
      <c r="A21" s="21" t="s">
        <v>40</v>
      </c>
      <c r="B21" s="111" t="s">
        <v>41</v>
      </c>
      <c r="C21" s="23"/>
    </row>
    <row r="22" spans="1:3" s="17" customFormat="1" ht="12" customHeight="1">
      <c r="A22" s="21" t="s">
        <v>42</v>
      </c>
      <c r="B22" s="111" t="s">
        <v>43</v>
      </c>
      <c r="C22" s="23"/>
    </row>
    <row r="23" spans="1:3" s="17" customFormat="1" ht="12" customHeight="1">
      <c r="A23" s="21" t="s">
        <v>44</v>
      </c>
      <c r="B23" s="111" t="s">
        <v>45</v>
      </c>
      <c r="C23" s="23"/>
    </row>
    <row r="24" spans="1:3" s="17" customFormat="1" ht="12" customHeight="1">
      <c r="A24" s="21" t="s">
        <v>46</v>
      </c>
      <c r="B24" s="111" t="s">
        <v>47</v>
      </c>
      <c r="C24" s="23"/>
    </row>
    <row r="25" spans="1:3" s="17" customFormat="1" ht="12" customHeight="1">
      <c r="A25" s="24" t="s">
        <v>48</v>
      </c>
      <c r="B25" s="112" t="s">
        <v>49</v>
      </c>
      <c r="C25" s="27"/>
    </row>
    <row r="26" spans="1:3" s="17" customFormat="1" ht="12" customHeight="1">
      <c r="A26" s="14" t="s">
        <v>50</v>
      </c>
      <c r="B26" s="109" t="s">
        <v>51</v>
      </c>
      <c r="C26" s="16">
        <f>+C27+C30+C31+C32</f>
        <v>0</v>
      </c>
    </row>
    <row r="27" spans="1:3" s="17" customFormat="1" ht="12" customHeight="1">
      <c r="A27" s="18" t="s">
        <v>52</v>
      </c>
      <c r="B27" s="110" t="s">
        <v>53</v>
      </c>
      <c r="C27" s="28">
        <f>+C28+C29</f>
        <v>0</v>
      </c>
    </row>
    <row r="28" spans="1:3" s="17" customFormat="1" ht="12" customHeight="1">
      <c r="A28" s="21" t="s">
        <v>54</v>
      </c>
      <c r="B28" s="111" t="s">
        <v>55</v>
      </c>
      <c r="C28" s="23"/>
    </row>
    <row r="29" spans="1:3" s="17" customFormat="1" ht="12" customHeight="1">
      <c r="A29" s="21" t="s">
        <v>56</v>
      </c>
      <c r="B29" s="111" t="s">
        <v>57</v>
      </c>
      <c r="C29" s="23"/>
    </row>
    <row r="30" spans="1:3" s="17" customFormat="1" ht="12" customHeight="1">
      <c r="A30" s="21" t="s">
        <v>58</v>
      </c>
      <c r="B30" s="111" t="s">
        <v>252</v>
      </c>
      <c r="C30" s="23"/>
    </row>
    <row r="31" spans="1:3" s="17" customFormat="1" ht="12" customHeight="1">
      <c r="A31" s="21" t="s">
        <v>60</v>
      </c>
      <c r="B31" s="111" t="s">
        <v>61</v>
      </c>
      <c r="C31" s="23"/>
    </row>
    <row r="32" spans="1:3" s="17" customFormat="1" ht="12" customHeight="1">
      <c r="A32" s="24" t="s">
        <v>62</v>
      </c>
      <c r="B32" s="112" t="s">
        <v>63</v>
      </c>
      <c r="C32" s="27"/>
    </row>
    <row r="33" spans="1:3" s="17" customFormat="1" ht="12" customHeight="1">
      <c r="A33" s="14" t="s">
        <v>64</v>
      </c>
      <c r="B33" s="109" t="s">
        <v>65</v>
      </c>
      <c r="C33" s="16">
        <f>SUM(C34:C43)</f>
        <v>0</v>
      </c>
    </row>
    <row r="34" spans="1:3" s="17" customFormat="1" ht="12" customHeight="1">
      <c r="A34" s="18" t="s">
        <v>66</v>
      </c>
      <c r="B34" s="110" t="s">
        <v>67</v>
      </c>
      <c r="C34" s="20"/>
    </row>
    <row r="35" spans="1:3" s="17" customFormat="1" ht="12" customHeight="1">
      <c r="A35" s="21" t="s">
        <v>68</v>
      </c>
      <c r="B35" s="111" t="s">
        <v>69</v>
      </c>
      <c r="C35" s="23"/>
    </row>
    <row r="36" spans="1:3" s="17" customFormat="1" ht="12" customHeight="1">
      <c r="A36" s="21" t="s">
        <v>70</v>
      </c>
      <c r="B36" s="111" t="s">
        <v>71</v>
      </c>
      <c r="C36" s="23"/>
    </row>
    <row r="37" spans="1:3" s="17" customFormat="1" ht="12" customHeight="1">
      <c r="A37" s="21" t="s">
        <v>72</v>
      </c>
      <c r="B37" s="111" t="s">
        <v>73</v>
      </c>
      <c r="C37" s="23"/>
    </row>
    <row r="38" spans="1:3" s="17" customFormat="1" ht="12" customHeight="1">
      <c r="A38" s="21" t="s">
        <v>74</v>
      </c>
      <c r="B38" s="111" t="s">
        <v>75</v>
      </c>
      <c r="C38" s="23"/>
    </row>
    <row r="39" spans="1:3" s="17" customFormat="1" ht="12" customHeight="1">
      <c r="A39" s="21" t="s">
        <v>76</v>
      </c>
      <c r="B39" s="111" t="s">
        <v>77</v>
      </c>
      <c r="C39" s="23"/>
    </row>
    <row r="40" spans="1:3" s="17" customFormat="1" ht="12" customHeight="1">
      <c r="A40" s="21" t="s">
        <v>78</v>
      </c>
      <c r="B40" s="111" t="s">
        <v>79</v>
      </c>
      <c r="C40" s="23"/>
    </row>
    <row r="41" spans="1:3" s="17" customFormat="1" ht="12" customHeight="1">
      <c r="A41" s="21" t="s">
        <v>80</v>
      </c>
      <c r="B41" s="111" t="s">
        <v>81</v>
      </c>
      <c r="C41" s="23"/>
    </row>
    <row r="42" spans="1:3" s="17" customFormat="1" ht="12" customHeight="1">
      <c r="A42" s="21" t="s">
        <v>82</v>
      </c>
      <c r="B42" s="111" t="s">
        <v>83</v>
      </c>
      <c r="C42" s="23"/>
    </row>
    <row r="43" spans="1:3" s="17" customFormat="1" ht="12" customHeight="1">
      <c r="A43" s="24" t="s">
        <v>84</v>
      </c>
      <c r="B43" s="112" t="s">
        <v>85</v>
      </c>
      <c r="C43" s="27"/>
    </row>
    <row r="44" spans="1:3" s="17" customFormat="1" ht="12" customHeight="1">
      <c r="A44" s="14" t="s">
        <v>86</v>
      </c>
      <c r="B44" s="109" t="s">
        <v>87</v>
      </c>
      <c r="C44" s="16">
        <f>SUM(C45:C49)</f>
        <v>0</v>
      </c>
    </row>
    <row r="45" spans="1:3" s="17" customFormat="1" ht="12" customHeight="1">
      <c r="A45" s="18" t="s">
        <v>88</v>
      </c>
      <c r="B45" s="110" t="s">
        <v>89</v>
      </c>
      <c r="C45" s="20"/>
    </row>
    <row r="46" spans="1:3" s="17" customFormat="1" ht="12" customHeight="1">
      <c r="A46" s="21" t="s">
        <v>90</v>
      </c>
      <c r="B46" s="111" t="s">
        <v>91</v>
      </c>
      <c r="C46" s="23"/>
    </row>
    <row r="47" spans="1:3" s="17" customFormat="1" ht="12" customHeight="1">
      <c r="A47" s="21" t="s">
        <v>92</v>
      </c>
      <c r="B47" s="111" t="s">
        <v>93</v>
      </c>
      <c r="C47" s="23"/>
    </row>
    <row r="48" spans="1:3" s="17" customFormat="1" ht="12" customHeight="1">
      <c r="A48" s="21" t="s">
        <v>94</v>
      </c>
      <c r="B48" s="111" t="s">
        <v>95</v>
      </c>
      <c r="C48" s="23"/>
    </row>
    <row r="49" spans="1:3" s="17" customFormat="1" ht="12" customHeight="1">
      <c r="A49" s="24" t="s">
        <v>96</v>
      </c>
      <c r="B49" s="112" t="s">
        <v>97</v>
      </c>
      <c r="C49" s="27"/>
    </row>
    <row r="50" spans="1:3" s="17" customFormat="1" ht="12" customHeight="1">
      <c r="A50" s="14" t="s">
        <v>98</v>
      </c>
      <c r="B50" s="109" t="s">
        <v>99</v>
      </c>
      <c r="C50" s="16">
        <f>SUM(C51:C53)</f>
        <v>0</v>
      </c>
    </row>
    <row r="51" spans="1:3" s="17" customFormat="1" ht="12" customHeight="1">
      <c r="A51" s="18" t="s">
        <v>100</v>
      </c>
      <c r="B51" s="110" t="s">
        <v>101</v>
      </c>
      <c r="C51" s="20"/>
    </row>
    <row r="52" spans="1:3" s="17" customFormat="1" ht="12" customHeight="1">
      <c r="A52" s="21" t="s">
        <v>102</v>
      </c>
      <c r="B52" s="111" t="s">
        <v>103</v>
      </c>
      <c r="C52" s="23"/>
    </row>
    <row r="53" spans="1:3" s="17" customFormat="1" ht="12" customHeight="1">
      <c r="A53" s="21" t="s">
        <v>104</v>
      </c>
      <c r="B53" s="111" t="s">
        <v>105</v>
      </c>
      <c r="C53" s="23"/>
    </row>
    <row r="54" spans="1:3" s="17" customFormat="1" ht="12" customHeight="1">
      <c r="A54" s="24" t="s">
        <v>106</v>
      </c>
      <c r="B54" s="112" t="s">
        <v>107</v>
      </c>
      <c r="C54" s="27"/>
    </row>
    <row r="55" spans="1:3" s="17" customFormat="1" ht="12" customHeight="1">
      <c r="A55" s="14" t="s">
        <v>108</v>
      </c>
      <c r="B55" s="113" t="s">
        <v>109</v>
      </c>
      <c r="C55" s="16">
        <f>SUM(C56:C58)</f>
        <v>0</v>
      </c>
    </row>
    <row r="56" spans="1:3" s="17" customFormat="1" ht="12" customHeight="1">
      <c r="A56" s="18" t="s">
        <v>110</v>
      </c>
      <c r="B56" s="110" t="s">
        <v>111</v>
      </c>
      <c r="C56" s="23"/>
    </row>
    <row r="57" spans="1:3" s="17" customFormat="1" ht="12" customHeight="1">
      <c r="A57" s="21" t="s">
        <v>112</v>
      </c>
      <c r="B57" s="111" t="s">
        <v>113</v>
      </c>
      <c r="C57" s="23"/>
    </row>
    <row r="58" spans="1:3" s="17" customFormat="1" ht="12" customHeight="1">
      <c r="A58" s="21" t="s">
        <v>114</v>
      </c>
      <c r="B58" s="111" t="s">
        <v>115</v>
      </c>
      <c r="C58" s="23"/>
    </row>
    <row r="59" spans="1:3" s="17" customFormat="1" ht="12" customHeight="1">
      <c r="A59" s="24" t="s">
        <v>116</v>
      </c>
      <c r="B59" s="112" t="s">
        <v>117</v>
      </c>
      <c r="C59" s="23"/>
    </row>
    <row r="60" spans="1:3" s="17" customFormat="1" ht="12" customHeight="1">
      <c r="A60" s="14" t="s">
        <v>118</v>
      </c>
      <c r="B60" s="109" t="s">
        <v>119</v>
      </c>
      <c r="C60" s="16">
        <f>+C5+C12+C19+C26+C33+C44+C50+C55</f>
        <v>0</v>
      </c>
    </row>
    <row r="61" spans="1:3" s="17" customFormat="1" ht="12" customHeight="1">
      <c r="A61" s="29" t="s">
        <v>120</v>
      </c>
      <c r="B61" s="113" t="s">
        <v>121</v>
      </c>
      <c r="C61" s="16">
        <f>SUM(C62:C64)</f>
        <v>0</v>
      </c>
    </row>
    <row r="62" spans="1:3" s="17" customFormat="1" ht="12" customHeight="1">
      <c r="A62" s="18" t="s">
        <v>122</v>
      </c>
      <c r="B62" s="110" t="s">
        <v>123</v>
      </c>
      <c r="C62" s="23"/>
    </row>
    <row r="63" spans="1:3" s="17" customFormat="1" ht="12" customHeight="1">
      <c r="A63" s="21" t="s">
        <v>124</v>
      </c>
      <c r="B63" s="111" t="s">
        <v>125</v>
      </c>
      <c r="C63" s="23"/>
    </row>
    <row r="64" spans="1:3" s="17" customFormat="1" ht="12" customHeight="1">
      <c r="A64" s="24" t="s">
        <v>126</v>
      </c>
      <c r="B64" s="114" t="s">
        <v>127</v>
      </c>
      <c r="C64" s="23"/>
    </row>
    <row r="65" spans="1:3" s="17" customFormat="1" ht="12" customHeight="1">
      <c r="A65" s="29" t="s">
        <v>128</v>
      </c>
      <c r="B65" s="113" t="s">
        <v>129</v>
      </c>
      <c r="C65" s="16">
        <f>SUM(C66:C69)</f>
        <v>0</v>
      </c>
    </row>
    <row r="66" spans="1:3" s="17" customFormat="1" ht="12" customHeight="1">
      <c r="A66" s="18" t="s">
        <v>130</v>
      </c>
      <c r="B66" s="110" t="s">
        <v>131</v>
      </c>
      <c r="C66" s="23"/>
    </row>
    <row r="67" spans="1:3" s="17" customFormat="1" ht="12" customHeight="1">
      <c r="A67" s="21" t="s">
        <v>132</v>
      </c>
      <c r="B67" s="111" t="s">
        <v>133</v>
      </c>
      <c r="C67" s="23"/>
    </row>
    <row r="68" spans="1:3" s="17" customFormat="1" ht="12" customHeight="1">
      <c r="A68" s="21" t="s">
        <v>134</v>
      </c>
      <c r="B68" s="111" t="s">
        <v>135</v>
      </c>
      <c r="C68" s="23"/>
    </row>
    <row r="69" spans="1:3" s="17" customFormat="1" ht="12" customHeight="1">
      <c r="A69" s="24" t="s">
        <v>136</v>
      </c>
      <c r="B69" s="112" t="s">
        <v>137</v>
      </c>
      <c r="C69" s="23"/>
    </row>
    <row r="70" spans="1:3" s="17" customFormat="1" ht="12" customHeight="1">
      <c r="A70" s="29" t="s">
        <v>138</v>
      </c>
      <c r="B70" s="113" t="s">
        <v>139</v>
      </c>
      <c r="C70" s="16">
        <f>SUM(C71:C72)</f>
        <v>7170</v>
      </c>
    </row>
    <row r="71" spans="1:3" s="17" customFormat="1" ht="12" customHeight="1">
      <c r="A71" s="18" t="s">
        <v>140</v>
      </c>
      <c r="B71" s="110" t="s">
        <v>254</v>
      </c>
      <c r="C71" s="23">
        <v>7170</v>
      </c>
    </row>
    <row r="72" spans="1:3" s="17" customFormat="1" ht="12" customHeight="1">
      <c r="A72" s="24" t="s">
        <v>143</v>
      </c>
      <c r="B72" s="112" t="s">
        <v>255</v>
      </c>
      <c r="C72" s="23"/>
    </row>
    <row r="73" spans="1:3" s="17" customFormat="1" ht="12" customHeight="1">
      <c r="A73" s="29" t="s">
        <v>145</v>
      </c>
      <c r="B73" s="113" t="s">
        <v>146</v>
      </c>
      <c r="C73" s="16">
        <f>SUM(C74:C76)</f>
        <v>0</v>
      </c>
    </row>
    <row r="74" spans="1:3" s="17" customFormat="1" ht="12" customHeight="1">
      <c r="A74" s="18" t="s">
        <v>147</v>
      </c>
      <c r="B74" s="110" t="s">
        <v>148</v>
      </c>
      <c r="C74" s="23"/>
    </row>
    <row r="75" spans="1:3" s="17" customFormat="1" ht="12" customHeight="1">
      <c r="A75" s="21" t="s">
        <v>149</v>
      </c>
      <c r="B75" s="111" t="s">
        <v>150</v>
      </c>
      <c r="C75" s="23"/>
    </row>
    <row r="76" spans="1:3" s="17" customFormat="1" ht="12" customHeight="1">
      <c r="A76" s="24" t="s">
        <v>151</v>
      </c>
      <c r="B76" s="112" t="s">
        <v>152</v>
      </c>
      <c r="C76" s="23"/>
    </row>
    <row r="77" spans="1:3" s="17" customFormat="1" ht="12" customHeight="1">
      <c r="A77" s="29" t="s">
        <v>153</v>
      </c>
      <c r="B77" s="113" t="s">
        <v>154</v>
      </c>
      <c r="C77" s="16">
        <f>SUM(C78:C81)</f>
        <v>0</v>
      </c>
    </row>
    <row r="78" spans="1:3" s="17" customFormat="1" ht="12" customHeight="1">
      <c r="A78" s="34" t="s">
        <v>155</v>
      </c>
      <c r="B78" s="110" t="s">
        <v>156</v>
      </c>
      <c r="C78" s="23"/>
    </row>
    <row r="79" spans="1:3" s="17" customFormat="1" ht="12" customHeight="1">
      <c r="A79" s="35" t="s">
        <v>157</v>
      </c>
      <c r="B79" s="111" t="s">
        <v>158</v>
      </c>
      <c r="C79" s="23"/>
    </row>
    <row r="80" spans="1:3" s="17" customFormat="1" ht="12" customHeight="1">
      <c r="A80" s="35" t="s">
        <v>159</v>
      </c>
      <c r="B80" s="111" t="s">
        <v>160</v>
      </c>
      <c r="C80" s="23"/>
    </row>
    <row r="81" spans="1:3" s="17" customFormat="1" ht="12" customHeight="1">
      <c r="A81" s="36" t="s">
        <v>161</v>
      </c>
      <c r="B81" s="112" t="s">
        <v>162</v>
      </c>
      <c r="C81" s="23"/>
    </row>
    <row r="82" spans="1:3" s="17" customFormat="1" ht="13.5" customHeight="1">
      <c r="A82" s="29" t="s">
        <v>163</v>
      </c>
      <c r="B82" s="113" t="s">
        <v>164</v>
      </c>
      <c r="C82" s="37"/>
    </row>
    <row r="83" spans="1:3" s="17" customFormat="1" ht="15.75" customHeight="1">
      <c r="A83" s="29" t="s">
        <v>165</v>
      </c>
      <c r="B83" s="115" t="s">
        <v>166</v>
      </c>
      <c r="C83" s="16">
        <f>+C61+C65+C70+C73+C77+C82</f>
        <v>7170</v>
      </c>
    </row>
    <row r="84" spans="1:3" s="17" customFormat="1" ht="16.5" customHeight="1">
      <c r="A84" s="39" t="s">
        <v>167</v>
      </c>
      <c r="B84" s="116" t="s">
        <v>168</v>
      </c>
      <c r="C84" s="16">
        <f>+C60+C83</f>
        <v>7170</v>
      </c>
    </row>
    <row r="85" spans="1:3" s="17" customFormat="1" ht="36" customHeight="1">
      <c r="A85" s="41"/>
      <c r="B85" s="42"/>
      <c r="C85" s="43"/>
    </row>
    <row r="86" spans="1:3" ht="16.5" customHeight="1">
      <c r="A86" s="4" t="s">
        <v>169</v>
      </c>
      <c r="B86" s="4"/>
      <c r="C86" s="4"/>
    </row>
    <row r="87" spans="1:3" s="46" customFormat="1" ht="16.5" customHeight="1">
      <c r="A87" s="44" t="s">
        <v>170</v>
      </c>
      <c r="B87" s="44"/>
      <c r="C87" s="45" t="s">
        <v>2</v>
      </c>
    </row>
    <row r="88" spans="1:3" ht="37.5" customHeight="1">
      <c r="A88" s="7" t="s">
        <v>3</v>
      </c>
      <c r="B88" s="117" t="s">
        <v>171</v>
      </c>
      <c r="C88" s="9" t="s">
        <v>5</v>
      </c>
    </row>
    <row r="89" spans="1:3" s="13" customFormat="1" ht="12" customHeight="1">
      <c r="A89" s="47">
        <v>1</v>
      </c>
      <c r="B89" s="118">
        <v>2</v>
      </c>
      <c r="C89" s="9">
        <v>3</v>
      </c>
    </row>
    <row r="90" spans="1:3" ht="12" customHeight="1">
      <c r="A90" s="48" t="s">
        <v>6</v>
      </c>
      <c r="B90" s="119" t="s">
        <v>172</v>
      </c>
      <c r="C90" s="50">
        <f>SUM(C91:C95)</f>
        <v>7170</v>
      </c>
    </row>
    <row r="91" spans="1:3" ht="12" customHeight="1">
      <c r="A91" s="51" t="s">
        <v>8</v>
      </c>
      <c r="B91" s="120" t="s">
        <v>173</v>
      </c>
      <c r="C91" s="53">
        <v>260</v>
      </c>
    </row>
    <row r="92" spans="1:3" ht="12" customHeight="1">
      <c r="A92" s="21" t="s">
        <v>10</v>
      </c>
      <c r="B92" s="121" t="s">
        <v>174</v>
      </c>
      <c r="C92" s="23">
        <v>65</v>
      </c>
    </row>
    <row r="93" spans="1:3" ht="12" customHeight="1">
      <c r="A93" s="21" t="s">
        <v>12</v>
      </c>
      <c r="B93" s="121" t="s">
        <v>175</v>
      </c>
      <c r="C93" s="27">
        <v>845</v>
      </c>
    </row>
    <row r="94" spans="1:3" ht="12" customHeight="1">
      <c r="A94" s="21" t="s">
        <v>14</v>
      </c>
      <c r="B94" s="122" t="s">
        <v>176</v>
      </c>
      <c r="C94" s="27"/>
    </row>
    <row r="95" spans="1:3" ht="12" customHeight="1">
      <c r="A95" s="21" t="s">
        <v>177</v>
      </c>
      <c r="B95" s="123" t="s">
        <v>178</v>
      </c>
      <c r="C95" s="27">
        <v>6000</v>
      </c>
    </row>
    <row r="96" spans="1:3" ht="12" customHeight="1">
      <c r="A96" s="21" t="s">
        <v>20</v>
      </c>
      <c r="B96" s="121" t="s">
        <v>179</v>
      </c>
      <c r="C96" s="27"/>
    </row>
    <row r="97" spans="1:3" ht="12" customHeight="1">
      <c r="A97" s="21" t="s">
        <v>180</v>
      </c>
      <c r="B97" s="124" t="s">
        <v>181</v>
      </c>
      <c r="C97" s="27"/>
    </row>
    <row r="98" spans="1:3" ht="12" customHeight="1">
      <c r="A98" s="21" t="s">
        <v>182</v>
      </c>
      <c r="B98" s="125" t="s">
        <v>183</v>
      </c>
      <c r="C98" s="27"/>
    </row>
    <row r="99" spans="1:3" ht="12" customHeight="1">
      <c r="A99" s="21" t="s">
        <v>184</v>
      </c>
      <c r="B99" s="125" t="s">
        <v>185</v>
      </c>
      <c r="C99" s="27"/>
    </row>
    <row r="100" spans="1:3" ht="12" customHeight="1">
      <c r="A100" s="21" t="s">
        <v>186</v>
      </c>
      <c r="B100" s="124" t="s">
        <v>187</v>
      </c>
      <c r="C100" s="27"/>
    </row>
    <row r="101" spans="1:3" ht="12" customHeight="1">
      <c r="A101" s="21" t="s">
        <v>188</v>
      </c>
      <c r="B101" s="124" t="s">
        <v>189</v>
      </c>
      <c r="C101" s="27"/>
    </row>
    <row r="102" spans="1:3" ht="12" customHeight="1">
      <c r="A102" s="21" t="s">
        <v>190</v>
      </c>
      <c r="B102" s="125" t="s">
        <v>191</v>
      </c>
      <c r="C102" s="27"/>
    </row>
    <row r="103" spans="1:3" ht="12" customHeight="1">
      <c r="A103" s="59" t="s">
        <v>192</v>
      </c>
      <c r="B103" s="126" t="s">
        <v>193</v>
      </c>
      <c r="C103" s="27"/>
    </row>
    <row r="104" spans="1:3" ht="12" customHeight="1">
      <c r="A104" s="21" t="s">
        <v>194</v>
      </c>
      <c r="B104" s="126" t="s">
        <v>260</v>
      </c>
      <c r="C104" s="27">
        <v>3000</v>
      </c>
    </row>
    <row r="105" spans="1:3" ht="12" customHeight="1">
      <c r="A105" s="61" t="s">
        <v>196</v>
      </c>
      <c r="B105" s="127" t="s">
        <v>197</v>
      </c>
      <c r="C105" s="63">
        <v>3000</v>
      </c>
    </row>
    <row r="106" spans="1:3" ht="12" customHeight="1">
      <c r="A106" s="14" t="s">
        <v>22</v>
      </c>
      <c r="B106" s="128" t="s">
        <v>198</v>
      </c>
      <c r="C106" s="16">
        <f>+C107+C109+C111</f>
        <v>0</v>
      </c>
    </row>
    <row r="107" spans="1:3" ht="12" customHeight="1">
      <c r="A107" s="18" t="s">
        <v>24</v>
      </c>
      <c r="B107" s="121" t="s">
        <v>199</v>
      </c>
      <c r="C107" s="20"/>
    </row>
    <row r="108" spans="1:3" ht="12" customHeight="1">
      <c r="A108" s="18" t="s">
        <v>26</v>
      </c>
      <c r="B108" s="129" t="s">
        <v>200</v>
      </c>
      <c r="C108" s="20"/>
    </row>
    <row r="109" spans="1:3" ht="12" customHeight="1">
      <c r="A109" s="18" t="s">
        <v>28</v>
      </c>
      <c r="B109" s="129" t="s">
        <v>201</v>
      </c>
      <c r="C109" s="23"/>
    </row>
    <row r="110" spans="1:3" ht="12" customHeight="1">
      <c r="A110" s="18" t="s">
        <v>30</v>
      </c>
      <c r="B110" s="129" t="s">
        <v>202</v>
      </c>
      <c r="C110" s="66"/>
    </row>
    <row r="111" spans="1:3" ht="12" customHeight="1">
      <c r="A111" s="18" t="s">
        <v>32</v>
      </c>
      <c r="B111" s="130" t="s">
        <v>203</v>
      </c>
      <c r="C111" s="66"/>
    </row>
    <row r="112" spans="1:3" ht="12" customHeight="1">
      <c r="A112" s="18" t="s">
        <v>34</v>
      </c>
      <c r="B112" s="131" t="s">
        <v>204</v>
      </c>
      <c r="C112" s="66"/>
    </row>
    <row r="113" spans="1:3" ht="12" customHeight="1">
      <c r="A113" s="18" t="s">
        <v>205</v>
      </c>
      <c r="B113" s="132" t="s">
        <v>206</v>
      </c>
      <c r="C113" s="66"/>
    </row>
    <row r="114" spans="1:3" ht="12.75">
      <c r="A114" s="18" t="s">
        <v>207</v>
      </c>
      <c r="B114" s="125" t="s">
        <v>185</v>
      </c>
      <c r="C114" s="66"/>
    </row>
    <row r="115" spans="1:3" ht="12" customHeight="1">
      <c r="A115" s="18" t="s">
        <v>208</v>
      </c>
      <c r="B115" s="125" t="s">
        <v>209</v>
      </c>
      <c r="C115" s="66"/>
    </row>
    <row r="116" spans="1:3" ht="12" customHeight="1">
      <c r="A116" s="18" t="s">
        <v>210</v>
      </c>
      <c r="B116" s="125" t="s">
        <v>211</v>
      </c>
      <c r="C116" s="66"/>
    </row>
    <row r="117" spans="1:3" ht="12" customHeight="1">
      <c r="A117" s="18" t="s">
        <v>212</v>
      </c>
      <c r="B117" s="125" t="s">
        <v>191</v>
      </c>
      <c r="C117" s="66"/>
    </row>
    <row r="118" spans="1:3" ht="12" customHeight="1">
      <c r="A118" s="18" t="s">
        <v>213</v>
      </c>
      <c r="B118" s="125" t="s">
        <v>214</v>
      </c>
      <c r="C118" s="66"/>
    </row>
    <row r="119" spans="1:3" ht="12.75">
      <c r="A119" s="59" t="s">
        <v>215</v>
      </c>
      <c r="B119" s="125" t="s">
        <v>216</v>
      </c>
      <c r="C119" s="70"/>
    </row>
    <row r="120" spans="1:3" ht="12" customHeight="1">
      <c r="A120" s="14" t="s">
        <v>36</v>
      </c>
      <c r="B120" s="109" t="s">
        <v>217</v>
      </c>
      <c r="C120" s="16">
        <f>+C121+C122</f>
        <v>0</v>
      </c>
    </row>
    <row r="121" spans="1:3" ht="12" customHeight="1">
      <c r="A121" s="18" t="s">
        <v>38</v>
      </c>
      <c r="B121" s="133" t="s">
        <v>218</v>
      </c>
      <c r="C121" s="20"/>
    </row>
    <row r="122" spans="1:3" ht="12" customHeight="1">
      <c r="A122" s="24" t="s">
        <v>40</v>
      </c>
      <c r="B122" s="129" t="s">
        <v>219</v>
      </c>
      <c r="C122" s="27"/>
    </row>
    <row r="123" spans="1:3" ht="12" customHeight="1">
      <c r="A123" s="14" t="s">
        <v>220</v>
      </c>
      <c r="B123" s="109" t="s">
        <v>221</v>
      </c>
      <c r="C123" s="16">
        <f>+C90+C106+C120</f>
        <v>7170</v>
      </c>
    </row>
    <row r="124" spans="1:3" ht="12" customHeight="1">
      <c r="A124" s="14" t="s">
        <v>64</v>
      </c>
      <c r="B124" s="109" t="s">
        <v>222</v>
      </c>
      <c r="C124" s="16">
        <f>+C125+C126+C127</f>
        <v>0</v>
      </c>
    </row>
    <row r="125" spans="1:3" ht="12" customHeight="1">
      <c r="A125" s="18" t="s">
        <v>66</v>
      </c>
      <c r="B125" s="133" t="s">
        <v>223</v>
      </c>
      <c r="C125" s="66"/>
    </row>
    <row r="126" spans="1:3" ht="12" customHeight="1">
      <c r="A126" s="18" t="s">
        <v>68</v>
      </c>
      <c r="B126" s="133" t="s">
        <v>224</v>
      </c>
      <c r="C126" s="66"/>
    </row>
    <row r="127" spans="1:3" ht="12" customHeight="1">
      <c r="A127" s="59" t="s">
        <v>70</v>
      </c>
      <c r="B127" s="134" t="s">
        <v>225</v>
      </c>
      <c r="C127" s="66"/>
    </row>
    <row r="128" spans="1:3" ht="12" customHeight="1">
      <c r="A128" s="14" t="s">
        <v>86</v>
      </c>
      <c r="B128" s="109" t="s">
        <v>226</v>
      </c>
      <c r="C128" s="16">
        <f>+C129+C130+C131+C132</f>
        <v>0</v>
      </c>
    </row>
    <row r="129" spans="1:3" ht="12" customHeight="1">
      <c r="A129" s="18" t="s">
        <v>88</v>
      </c>
      <c r="B129" s="133" t="s">
        <v>227</v>
      </c>
      <c r="C129" s="66"/>
    </row>
    <row r="130" spans="1:3" ht="12" customHeight="1">
      <c r="A130" s="18" t="s">
        <v>90</v>
      </c>
      <c r="B130" s="133" t="s">
        <v>228</v>
      </c>
      <c r="C130" s="66"/>
    </row>
    <row r="131" spans="1:3" ht="12" customHeight="1">
      <c r="A131" s="18" t="s">
        <v>92</v>
      </c>
      <c r="B131" s="133" t="s">
        <v>229</v>
      </c>
      <c r="C131" s="66"/>
    </row>
    <row r="132" spans="1:3" ht="12" customHeight="1">
      <c r="A132" s="59" t="s">
        <v>94</v>
      </c>
      <c r="B132" s="134" t="s">
        <v>230</v>
      </c>
      <c r="C132" s="66"/>
    </row>
    <row r="133" spans="1:3" ht="12" customHeight="1">
      <c r="A133" s="14" t="s">
        <v>231</v>
      </c>
      <c r="B133" s="109" t="s">
        <v>232</v>
      </c>
      <c r="C133" s="16">
        <f>+C134+C135+C136+C137</f>
        <v>0</v>
      </c>
    </row>
    <row r="134" spans="1:3" ht="12" customHeight="1">
      <c r="A134" s="18" t="s">
        <v>100</v>
      </c>
      <c r="B134" s="133" t="s">
        <v>233</v>
      </c>
      <c r="C134" s="66"/>
    </row>
    <row r="135" spans="1:3" ht="12" customHeight="1">
      <c r="A135" s="18" t="s">
        <v>102</v>
      </c>
      <c r="B135" s="133" t="s">
        <v>234</v>
      </c>
      <c r="C135" s="66"/>
    </row>
    <row r="136" spans="1:3" ht="12" customHeight="1">
      <c r="A136" s="18" t="s">
        <v>104</v>
      </c>
      <c r="B136" s="133" t="s">
        <v>235</v>
      </c>
      <c r="C136" s="66"/>
    </row>
    <row r="137" spans="1:3" ht="12" customHeight="1">
      <c r="A137" s="59" t="s">
        <v>106</v>
      </c>
      <c r="B137" s="134" t="s">
        <v>236</v>
      </c>
      <c r="C137" s="66"/>
    </row>
    <row r="138" spans="1:3" ht="12" customHeight="1">
      <c r="A138" s="14" t="s">
        <v>108</v>
      </c>
      <c r="B138" s="109" t="s">
        <v>237</v>
      </c>
      <c r="C138" s="73">
        <f>+C139+C140+C141+C142</f>
        <v>0</v>
      </c>
    </row>
    <row r="139" spans="1:3" ht="12" customHeight="1">
      <c r="A139" s="18" t="s">
        <v>110</v>
      </c>
      <c r="B139" s="133" t="s">
        <v>238</v>
      </c>
      <c r="C139" s="66"/>
    </row>
    <row r="140" spans="1:3" ht="12" customHeight="1">
      <c r="A140" s="18" t="s">
        <v>112</v>
      </c>
      <c r="B140" s="133" t="s">
        <v>239</v>
      </c>
      <c r="C140" s="66"/>
    </row>
    <row r="141" spans="1:3" ht="12" customHeight="1">
      <c r="A141" s="18" t="s">
        <v>114</v>
      </c>
      <c r="B141" s="133" t="s">
        <v>240</v>
      </c>
      <c r="C141" s="66"/>
    </row>
    <row r="142" spans="1:3" ht="12" customHeight="1">
      <c r="A142" s="18" t="s">
        <v>116</v>
      </c>
      <c r="B142" s="133" t="s">
        <v>241</v>
      </c>
      <c r="C142" s="66"/>
    </row>
    <row r="143" spans="1:9" ht="15" customHeight="1">
      <c r="A143" s="14" t="s">
        <v>118</v>
      </c>
      <c r="B143" s="109" t="s">
        <v>242</v>
      </c>
      <c r="C143" s="73">
        <f>+C124+C128+C133+C138</f>
        <v>0</v>
      </c>
      <c r="F143" s="74"/>
      <c r="G143" s="75"/>
      <c r="H143" s="75"/>
      <c r="I143" s="75"/>
    </row>
    <row r="144" spans="1:3" s="17" customFormat="1" ht="12.75" customHeight="1">
      <c r="A144" s="76" t="s">
        <v>243</v>
      </c>
      <c r="B144" s="135" t="s">
        <v>244</v>
      </c>
      <c r="C144" s="73">
        <f>+C123+C143</f>
        <v>7170</v>
      </c>
    </row>
    <row r="145" ht="7.5" customHeight="1"/>
    <row r="146" spans="1:3" ht="12.75">
      <c r="A146" s="78" t="s">
        <v>245</v>
      </c>
      <c r="B146" s="78"/>
      <c r="C146" s="78"/>
    </row>
    <row r="147" spans="1:3" ht="15" customHeight="1">
      <c r="A147" s="5" t="s">
        <v>246</v>
      </c>
      <c r="B147" s="5"/>
      <c r="C147" s="6" t="s">
        <v>2</v>
      </c>
    </row>
    <row r="148" spans="1:4" ht="13.5" customHeight="1">
      <c r="A148" s="14">
        <v>1</v>
      </c>
      <c r="B148" s="128" t="s">
        <v>247</v>
      </c>
      <c r="C148" s="16">
        <f>+C60-C123</f>
        <v>-7170</v>
      </c>
      <c r="D148" s="79"/>
    </row>
    <row r="149" spans="1:3" ht="27.75" customHeight="1">
      <c r="A149" s="14" t="s">
        <v>22</v>
      </c>
      <c r="B149" s="128" t="s">
        <v>248</v>
      </c>
      <c r="C149" s="16">
        <f>+C83-C143</f>
        <v>7170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5"/>
  <headerFooter alignWithMargins="0">
    <oddHeader>&amp;C&amp;"Times New Roman CE,Félkövér"&amp;12Borsodnádasd Önkormányzat
2014. ÉVI KÖLTSÉGVETÉS
ÖNKÉNT VÁLLALT FELADATAINAK MÉRLEGE&amp;R&amp;"Times New Roman CE,Félkövér dőlt"&amp;11 1.3. melléklet a ........./2014. (.......) önkormányzati rendelethez</oddHeader>
  </headerFooter>
  <rowBreaks count="1" manualBreakCount="1">
    <brk id="8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O81"/>
  <sheetViews>
    <sheetView view="pageBreakPreview" zoomScale="90" zoomScaleSheetLayoutView="90" workbookViewId="0" topLeftCell="A31">
      <selection activeCell="S22" sqref="S22"/>
    </sheetView>
  </sheetViews>
  <sheetFormatPr defaultColWidth="9.00390625" defaultRowHeight="12.75"/>
  <cols>
    <col min="1" max="1" width="4.875" style="612" customWidth="1"/>
    <col min="2" max="2" width="31.125" style="613" customWidth="1"/>
    <col min="3" max="4" width="9.00390625" style="613" customWidth="1"/>
    <col min="5" max="5" width="9.50390625" style="613" customWidth="1"/>
    <col min="6" max="6" width="8.875" style="613" customWidth="1"/>
    <col min="7" max="7" width="8.625" style="613" customWidth="1"/>
    <col min="8" max="8" width="8.875" style="613" customWidth="1"/>
    <col min="9" max="9" width="8.125" style="613" customWidth="1"/>
    <col min="10" max="14" width="9.50390625" style="613" customWidth="1"/>
    <col min="15" max="15" width="12.625" style="612" customWidth="1"/>
    <col min="16" max="16384" width="9.375" style="613" customWidth="1"/>
  </cols>
  <sheetData>
    <row r="1" spans="1:15" ht="31.5" customHeight="1">
      <c r="A1" s="614" t="s">
        <v>550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</row>
    <row r="2" ht="12.75">
      <c r="O2" s="615" t="s">
        <v>370</v>
      </c>
    </row>
    <row r="3" spans="1:15" s="612" customFormat="1" ht="25.5" customHeight="1">
      <c r="A3" s="616" t="s">
        <v>371</v>
      </c>
      <c r="B3" s="617" t="s">
        <v>269</v>
      </c>
      <c r="C3" s="617" t="s">
        <v>551</v>
      </c>
      <c r="D3" s="617" t="s">
        <v>552</v>
      </c>
      <c r="E3" s="617" t="s">
        <v>553</v>
      </c>
      <c r="F3" s="617" t="s">
        <v>554</v>
      </c>
      <c r="G3" s="617" t="s">
        <v>555</v>
      </c>
      <c r="H3" s="617" t="s">
        <v>556</v>
      </c>
      <c r="I3" s="617" t="s">
        <v>557</v>
      </c>
      <c r="J3" s="617" t="s">
        <v>558</v>
      </c>
      <c r="K3" s="617" t="s">
        <v>559</v>
      </c>
      <c r="L3" s="617" t="s">
        <v>560</v>
      </c>
      <c r="M3" s="617" t="s">
        <v>561</v>
      </c>
      <c r="N3" s="617" t="s">
        <v>562</v>
      </c>
      <c r="O3" s="618" t="s">
        <v>432</v>
      </c>
    </row>
    <row r="4" spans="1:15" s="621" customFormat="1" ht="15" customHeight="1">
      <c r="A4" s="619" t="s">
        <v>6</v>
      </c>
      <c r="B4" s="620" t="s">
        <v>267</v>
      </c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</row>
    <row r="5" spans="1:15" s="621" customFormat="1" ht="12.75">
      <c r="A5" s="622" t="s">
        <v>22</v>
      </c>
      <c r="B5" s="623" t="s">
        <v>270</v>
      </c>
      <c r="C5" s="624">
        <v>32788</v>
      </c>
      <c r="D5" s="624">
        <v>32788</v>
      </c>
      <c r="E5" s="624">
        <v>32788</v>
      </c>
      <c r="F5" s="624">
        <v>32788</v>
      </c>
      <c r="G5" s="624">
        <v>32788</v>
      </c>
      <c r="H5" s="624">
        <v>32788</v>
      </c>
      <c r="I5" s="624">
        <v>32788</v>
      </c>
      <c r="J5" s="624">
        <v>32788</v>
      </c>
      <c r="K5" s="624">
        <v>32788</v>
      </c>
      <c r="L5" s="624">
        <v>32788</v>
      </c>
      <c r="M5" s="624">
        <f>32788</f>
        <v>32788</v>
      </c>
      <c r="N5" s="624">
        <v>32796</v>
      </c>
      <c r="O5" s="625">
        <f>SUM(C5:N5)</f>
        <v>393464</v>
      </c>
    </row>
    <row r="6" spans="1:15" s="630" customFormat="1" ht="12.75">
      <c r="A6" s="626" t="s">
        <v>36</v>
      </c>
      <c r="B6" s="627" t="s">
        <v>563</v>
      </c>
      <c r="C6" s="628">
        <v>14555</v>
      </c>
      <c r="D6" s="628">
        <v>14555</v>
      </c>
      <c r="E6" s="628">
        <v>14555</v>
      </c>
      <c r="F6" s="628">
        <v>14555</v>
      </c>
      <c r="G6" s="628">
        <v>14555</v>
      </c>
      <c r="H6" s="628">
        <v>14555</v>
      </c>
      <c r="I6" s="628">
        <v>14555</v>
      </c>
      <c r="J6" s="628">
        <v>14555</v>
      </c>
      <c r="K6" s="628">
        <v>14555</v>
      </c>
      <c r="L6" s="628">
        <v>14555</v>
      </c>
      <c r="M6" s="628">
        <v>14555</v>
      </c>
      <c r="N6" s="628">
        <v>14560</v>
      </c>
      <c r="O6" s="629">
        <f>SUM(C6:N6)</f>
        <v>174665</v>
      </c>
    </row>
    <row r="7" spans="1:15" s="630" customFormat="1" ht="12.75">
      <c r="A7" s="626" t="s">
        <v>220</v>
      </c>
      <c r="B7" s="631" t="s">
        <v>564</v>
      </c>
      <c r="C7" s="632"/>
      <c r="D7" s="632"/>
      <c r="E7" s="632"/>
      <c r="F7" s="632"/>
      <c r="G7" s="632"/>
      <c r="H7" s="632"/>
      <c r="I7" s="632"/>
      <c r="J7" s="632"/>
      <c r="K7" s="632">
        <v>46250</v>
      </c>
      <c r="L7" s="632"/>
      <c r="M7" s="632"/>
      <c r="N7" s="632"/>
      <c r="O7" s="633">
        <f>SUM(C7:N7)</f>
        <v>46250</v>
      </c>
    </row>
    <row r="8" spans="1:15" s="630" customFormat="1" ht="13.5" customHeight="1">
      <c r="A8" s="626" t="s">
        <v>64</v>
      </c>
      <c r="B8" s="634" t="s">
        <v>275</v>
      </c>
      <c r="C8" s="628"/>
      <c r="D8" s="628"/>
      <c r="E8" s="628"/>
      <c r="F8" s="628">
        <v>22600</v>
      </c>
      <c r="G8" s="628"/>
      <c r="H8" s="628"/>
      <c r="I8" s="628"/>
      <c r="J8" s="628"/>
      <c r="K8" s="628"/>
      <c r="L8" s="628"/>
      <c r="M8" s="628"/>
      <c r="N8" s="628">
        <v>22600</v>
      </c>
      <c r="O8" s="629">
        <f>SUM(C8:N8)</f>
        <v>45200</v>
      </c>
    </row>
    <row r="9" spans="1:15" s="630" customFormat="1" ht="13.5" customHeight="1">
      <c r="A9" s="626" t="s">
        <v>86</v>
      </c>
      <c r="B9" s="634" t="s">
        <v>565</v>
      </c>
      <c r="C9" s="628">
        <v>3978</v>
      </c>
      <c r="D9" s="628">
        <v>3978</v>
      </c>
      <c r="E9" s="628">
        <v>3978</v>
      </c>
      <c r="F9" s="628">
        <v>3978</v>
      </c>
      <c r="G9" s="628">
        <v>3978</v>
      </c>
      <c r="H9" s="628">
        <v>3978</v>
      </c>
      <c r="I9" s="628">
        <v>3978</v>
      </c>
      <c r="J9" s="628">
        <v>3978</v>
      </c>
      <c r="K9" s="628">
        <v>3978</v>
      </c>
      <c r="L9" s="628">
        <v>3978</v>
      </c>
      <c r="M9" s="628">
        <v>3980</v>
      </c>
      <c r="N9" s="628">
        <v>3980</v>
      </c>
      <c r="O9" s="629">
        <f>SUM(C9:N9)</f>
        <v>47740</v>
      </c>
    </row>
    <row r="10" spans="1:15" s="630" customFormat="1" ht="13.5" customHeight="1">
      <c r="A10" s="626" t="s">
        <v>231</v>
      </c>
      <c r="B10" s="634" t="s">
        <v>324</v>
      </c>
      <c r="C10" s="628"/>
      <c r="D10" s="628"/>
      <c r="E10" s="628"/>
      <c r="F10" s="628"/>
      <c r="G10" s="628"/>
      <c r="H10" s="628"/>
      <c r="I10" s="628"/>
      <c r="J10" s="628"/>
      <c r="K10" s="628"/>
      <c r="L10" s="628"/>
      <c r="M10" s="628"/>
      <c r="N10" s="628"/>
      <c r="O10" s="629">
        <f>SUM(C10:N10)</f>
        <v>0</v>
      </c>
    </row>
    <row r="11" spans="1:15" s="630" customFormat="1" ht="13.5" customHeight="1">
      <c r="A11" s="626" t="s">
        <v>108</v>
      </c>
      <c r="B11" s="634" t="s">
        <v>276</v>
      </c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8"/>
      <c r="O11" s="629">
        <f>SUM(C11:N11)</f>
        <v>0</v>
      </c>
    </row>
    <row r="12" spans="1:15" s="630" customFormat="1" ht="12.75">
      <c r="A12" s="626" t="s">
        <v>118</v>
      </c>
      <c r="B12" s="627" t="s">
        <v>472</v>
      </c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9">
        <f>SUM(C12:N12)</f>
        <v>0</v>
      </c>
    </row>
    <row r="13" spans="1:15" s="630" customFormat="1" ht="13.5" customHeight="1">
      <c r="A13" s="626" t="s">
        <v>243</v>
      </c>
      <c r="B13" s="634" t="s">
        <v>566</v>
      </c>
      <c r="C13" s="628"/>
      <c r="D13" s="628"/>
      <c r="E13" s="628"/>
      <c r="F13" s="628"/>
      <c r="G13" s="628"/>
      <c r="H13" s="628"/>
      <c r="I13" s="628"/>
      <c r="J13" s="628"/>
      <c r="K13" s="628"/>
      <c r="L13" s="628"/>
      <c r="M13" s="628"/>
      <c r="N13" s="628">
        <v>379680</v>
      </c>
      <c r="O13" s="629">
        <f>SUM(C13:N13)</f>
        <v>379680</v>
      </c>
    </row>
    <row r="14" spans="1:15" s="621" customFormat="1" ht="15.75" customHeight="1">
      <c r="A14" s="619" t="s">
        <v>279</v>
      </c>
      <c r="B14" s="635" t="s">
        <v>567</v>
      </c>
      <c r="C14" s="636">
        <f>SUM(C5:C13)</f>
        <v>51321</v>
      </c>
      <c r="D14" s="636">
        <f>SUM(D5:D13)</f>
        <v>51321</v>
      </c>
      <c r="E14" s="636">
        <f>SUM(E5:E13)</f>
        <v>51321</v>
      </c>
      <c r="F14" s="636">
        <f>SUM(F5:F13)</f>
        <v>73921</v>
      </c>
      <c r="G14" s="636">
        <f>SUM(G5:G13)</f>
        <v>51321</v>
      </c>
      <c r="H14" s="636">
        <f>SUM(H5:H13)</f>
        <v>51321</v>
      </c>
      <c r="I14" s="636">
        <f>SUM(I5:I13)</f>
        <v>51321</v>
      </c>
      <c r="J14" s="636">
        <f>SUM(J5:J13)</f>
        <v>51321</v>
      </c>
      <c r="K14" s="636">
        <f>SUM(K5:K13)</f>
        <v>97571</v>
      </c>
      <c r="L14" s="636">
        <f>SUM(L5:L13)</f>
        <v>51321</v>
      </c>
      <c r="M14" s="636">
        <f>SUM(M5:M13)</f>
        <v>51323</v>
      </c>
      <c r="N14" s="636">
        <f>SUM(N5:N13)</f>
        <v>453616</v>
      </c>
      <c r="O14" s="637">
        <f>SUM(C14:N14)</f>
        <v>1086999</v>
      </c>
    </row>
    <row r="15" spans="1:15" s="621" customFormat="1" ht="15" customHeight="1">
      <c r="A15" s="619" t="s">
        <v>280</v>
      </c>
      <c r="B15" s="620" t="s">
        <v>268</v>
      </c>
      <c r="C15" s="620"/>
      <c r="D15" s="620"/>
      <c r="E15" s="620"/>
      <c r="F15" s="620"/>
      <c r="G15" s="620"/>
      <c r="H15" s="620"/>
      <c r="I15" s="620"/>
      <c r="J15" s="620"/>
      <c r="K15" s="620"/>
      <c r="L15" s="620"/>
      <c r="M15" s="620"/>
      <c r="N15" s="620"/>
      <c r="O15" s="620"/>
    </row>
    <row r="16" spans="1:15" s="630" customFormat="1" ht="13.5" customHeight="1">
      <c r="A16" s="638" t="s">
        <v>281</v>
      </c>
      <c r="B16" s="639" t="s">
        <v>271</v>
      </c>
      <c r="C16" s="632">
        <v>21022</v>
      </c>
      <c r="D16" s="632">
        <v>21022</v>
      </c>
      <c r="E16" s="632">
        <v>21022</v>
      </c>
      <c r="F16" s="632">
        <v>21022</v>
      </c>
      <c r="G16" s="632">
        <v>21022</v>
      </c>
      <c r="H16" s="632">
        <v>21022</v>
      </c>
      <c r="I16" s="632">
        <v>21022</v>
      </c>
      <c r="J16" s="632">
        <v>21022</v>
      </c>
      <c r="K16" s="632">
        <v>21022</v>
      </c>
      <c r="L16" s="632">
        <v>21022</v>
      </c>
      <c r="M16" s="632">
        <v>21022</v>
      </c>
      <c r="N16" s="632">
        <v>21031</v>
      </c>
      <c r="O16" s="633">
        <f>SUM(C16:N16)</f>
        <v>252273</v>
      </c>
    </row>
    <row r="17" spans="1:15" s="630" customFormat="1" ht="27" customHeight="1">
      <c r="A17" s="626" t="s">
        <v>284</v>
      </c>
      <c r="B17" s="627" t="s">
        <v>174</v>
      </c>
      <c r="C17" s="628">
        <v>5647</v>
      </c>
      <c r="D17" s="628">
        <v>5647</v>
      </c>
      <c r="E17" s="628">
        <v>5647</v>
      </c>
      <c r="F17" s="628">
        <v>5647</v>
      </c>
      <c r="G17" s="628">
        <v>5647</v>
      </c>
      <c r="H17" s="628">
        <v>5647</v>
      </c>
      <c r="I17" s="628">
        <v>5647</v>
      </c>
      <c r="J17" s="628">
        <v>5647</v>
      </c>
      <c r="K17" s="628">
        <v>5647</v>
      </c>
      <c r="L17" s="628">
        <v>5647</v>
      </c>
      <c r="M17" s="628">
        <v>5647</v>
      </c>
      <c r="N17" s="628">
        <v>5650</v>
      </c>
      <c r="O17" s="629">
        <f>SUM(C17:N17)</f>
        <v>67767</v>
      </c>
    </row>
    <row r="18" spans="1:15" s="630" customFormat="1" ht="13.5" customHeight="1">
      <c r="A18" s="626" t="s">
        <v>287</v>
      </c>
      <c r="B18" s="634" t="s">
        <v>175</v>
      </c>
      <c r="C18" s="640">
        <v>19098</v>
      </c>
      <c r="D18" s="640">
        <v>19098</v>
      </c>
      <c r="E18" s="640">
        <v>19098</v>
      </c>
      <c r="F18" s="640">
        <v>19098</v>
      </c>
      <c r="G18" s="640">
        <v>19098</v>
      </c>
      <c r="H18" s="640">
        <v>19098</v>
      </c>
      <c r="I18" s="640">
        <v>19098</v>
      </c>
      <c r="J18" s="640">
        <v>19098</v>
      </c>
      <c r="K18" s="640">
        <v>19098</v>
      </c>
      <c r="L18" s="640">
        <v>19098</v>
      </c>
      <c r="M18" s="640">
        <v>19100</v>
      </c>
      <c r="N18" s="640">
        <v>19100</v>
      </c>
      <c r="O18" s="641">
        <f>SUM(C18:N18)</f>
        <v>229180</v>
      </c>
    </row>
    <row r="19" spans="1:15" s="630" customFormat="1" ht="13.5" customHeight="1">
      <c r="A19" s="626" t="s">
        <v>290</v>
      </c>
      <c r="B19" s="634" t="s">
        <v>176</v>
      </c>
      <c r="C19" s="642">
        <v>8619</v>
      </c>
      <c r="D19" s="642">
        <v>8619</v>
      </c>
      <c r="E19" s="642">
        <v>8619</v>
      </c>
      <c r="F19" s="642">
        <v>8619</v>
      </c>
      <c r="G19" s="642">
        <v>8619</v>
      </c>
      <c r="H19" s="642">
        <v>8619</v>
      </c>
      <c r="I19" s="642">
        <v>8619</v>
      </c>
      <c r="J19" s="642">
        <v>8619</v>
      </c>
      <c r="K19" s="642">
        <v>8619</v>
      </c>
      <c r="L19" s="642">
        <v>8619</v>
      </c>
      <c r="M19" s="642">
        <v>8620</v>
      </c>
      <c r="N19" s="642">
        <v>8620</v>
      </c>
      <c r="O19" s="643">
        <f>SUM(C19:N19)</f>
        <v>103430</v>
      </c>
    </row>
    <row r="20" spans="1:15" s="630" customFormat="1" ht="13.5" customHeight="1">
      <c r="A20" s="626" t="s">
        <v>293</v>
      </c>
      <c r="B20" s="634" t="s">
        <v>568</v>
      </c>
      <c r="C20" s="642">
        <v>2932</v>
      </c>
      <c r="D20" s="642">
        <v>2932</v>
      </c>
      <c r="E20" s="642">
        <v>2932</v>
      </c>
      <c r="F20" s="642">
        <v>2932</v>
      </c>
      <c r="G20" s="642">
        <v>2932</v>
      </c>
      <c r="H20" s="642">
        <v>2932</v>
      </c>
      <c r="I20" s="642">
        <v>2932</v>
      </c>
      <c r="J20" s="642">
        <v>2932</v>
      </c>
      <c r="K20" s="642">
        <v>2932</v>
      </c>
      <c r="L20" s="642">
        <v>2932</v>
      </c>
      <c r="M20" s="642">
        <v>2932</v>
      </c>
      <c r="N20" s="642">
        <v>2938</v>
      </c>
      <c r="O20" s="643">
        <f>SUM(C20:N20)</f>
        <v>35190</v>
      </c>
    </row>
    <row r="21" spans="1:15" s="630" customFormat="1" ht="13.5" customHeight="1">
      <c r="A21" s="626" t="s">
        <v>296</v>
      </c>
      <c r="B21" s="634" t="s">
        <v>199</v>
      </c>
      <c r="C21" s="642"/>
      <c r="D21" s="642"/>
      <c r="E21" s="642"/>
      <c r="F21" s="642"/>
      <c r="G21" s="642"/>
      <c r="H21" s="642"/>
      <c r="I21" s="642"/>
      <c r="J21" s="642"/>
      <c r="K21" s="642">
        <v>38195</v>
      </c>
      <c r="L21" s="642"/>
      <c r="M21" s="642"/>
      <c r="N21" s="642"/>
      <c r="O21" s="643">
        <f>SUM(C21:N21)</f>
        <v>38195</v>
      </c>
    </row>
    <row r="22" spans="1:15" s="630" customFormat="1" ht="12.75">
      <c r="A22" s="626" t="s">
        <v>299</v>
      </c>
      <c r="B22" s="627" t="s">
        <v>201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>
        <f>96125+90000</f>
        <v>186125</v>
      </c>
      <c r="O22" s="643">
        <f>SUM(C22:N22)</f>
        <v>186125</v>
      </c>
    </row>
    <row r="23" spans="1:15" s="630" customFormat="1" ht="13.5" customHeight="1">
      <c r="A23" s="626" t="s">
        <v>302</v>
      </c>
      <c r="B23" s="634" t="s">
        <v>203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>
        <v>1786</v>
      </c>
      <c r="O23" s="643">
        <f>SUM(C23:N23)</f>
        <v>1786</v>
      </c>
    </row>
    <row r="24" spans="1:15" s="630" customFormat="1" ht="13.5" customHeight="1">
      <c r="A24" s="626" t="s">
        <v>305</v>
      </c>
      <c r="B24" s="634" t="s">
        <v>569</v>
      </c>
      <c r="C24" s="642"/>
      <c r="D24" s="642"/>
      <c r="E24" s="642"/>
      <c r="F24" s="642"/>
      <c r="G24" s="642"/>
      <c r="H24" s="642"/>
      <c r="I24" s="642"/>
      <c r="J24" s="642"/>
      <c r="K24" s="642"/>
      <c r="L24" s="642"/>
      <c r="M24" s="642"/>
      <c r="N24" s="642">
        <f>263053-90000</f>
        <v>173053</v>
      </c>
      <c r="O24" s="643">
        <f>SUM(C24:N24)</f>
        <v>173053</v>
      </c>
    </row>
    <row r="25" spans="1:15" s="621" customFormat="1" ht="15.75" customHeight="1">
      <c r="A25" s="644" t="s">
        <v>307</v>
      </c>
      <c r="B25" s="635" t="s">
        <v>570</v>
      </c>
      <c r="C25" s="636">
        <f>SUM(C16:C24)</f>
        <v>57318</v>
      </c>
      <c r="D25" s="636">
        <f>SUM(D16:D24)</f>
        <v>57318</v>
      </c>
      <c r="E25" s="636">
        <f>SUM(E16:E24)</f>
        <v>57318</v>
      </c>
      <c r="F25" s="636">
        <f>SUM(F16:F24)</f>
        <v>57318</v>
      </c>
      <c r="G25" s="636">
        <f>SUM(G16:G24)</f>
        <v>57318</v>
      </c>
      <c r="H25" s="636">
        <f>SUM(H16:H24)</f>
        <v>57318</v>
      </c>
      <c r="I25" s="636">
        <f>SUM(I16:I24)</f>
        <v>57318</v>
      </c>
      <c r="J25" s="636">
        <f>SUM(J16:J24)</f>
        <v>57318</v>
      </c>
      <c r="K25" s="636">
        <f>SUM(K16:K24)</f>
        <v>95513</v>
      </c>
      <c r="L25" s="636">
        <f>SUM(L16:L24)</f>
        <v>57318</v>
      </c>
      <c r="M25" s="636">
        <f>SUM(M16:M24)</f>
        <v>57321</v>
      </c>
      <c r="N25" s="636">
        <f>SUM(N16:N24)</f>
        <v>418303</v>
      </c>
      <c r="O25" s="637">
        <f>SUM(C25:N25)</f>
        <v>1086999</v>
      </c>
    </row>
    <row r="26" spans="1:15" ht="12.75">
      <c r="A26" s="644" t="s">
        <v>310</v>
      </c>
      <c r="B26" s="645" t="s">
        <v>571</v>
      </c>
      <c r="C26" s="646">
        <f>C14-C25</f>
        <v>-5997</v>
      </c>
      <c r="D26" s="646">
        <f>D14-D25</f>
        <v>-5997</v>
      </c>
      <c r="E26" s="646">
        <f>E14-E25</f>
        <v>-5997</v>
      </c>
      <c r="F26" s="646">
        <f>F14-F25</f>
        <v>16603</v>
      </c>
      <c r="G26" s="646">
        <f>G14-G25</f>
        <v>-5997</v>
      </c>
      <c r="H26" s="646">
        <f>H14-H25</f>
        <v>-5997</v>
      </c>
      <c r="I26" s="646">
        <f>I14-I25</f>
        <v>-5997</v>
      </c>
      <c r="J26" s="646">
        <f>J14-J25</f>
        <v>-5997</v>
      </c>
      <c r="K26" s="646">
        <f>K14-K25</f>
        <v>2058</v>
      </c>
      <c r="L26" s="646">
        <f>L14-L25</f>
        <v>-5997</v>
      </c>
      <c r="M26" s="646">
        <f>M14-M25</f>
        <v>-5998</v>
      </c>
      <c r="N26" s="646">
        <f>N14-N25</f>
        <v>35313</v>
      </c>
      <c r="O26" s="647">
        <f>O14-O25</f>
        <v>0</v>
      </c>
    </row>
    <row r="27" ht="12.75">
      <c r="A27" s="648"/>
    </row>
    <row r="28" spans="2:15" ht="12.75">
      <c r="B28" s="649"/>
      <c r="C28" s="650"/>
      <c r="D28" s="650"/>
      <c r="O28" s="613"/>
    </row>
    <row r="29" ht="12.75">
      <c r="O29" s="613"/>
    </row>
    <row r="30" ht="12.75">
      <c r="O30" s="613"/>
    </row>
    <row r="31" ht="12.75">
      <c r="O31" s="613"/>
    </row>
    <row r="32" ht="12.75">
      <c r="O32" s="613"/>
    </row>
    <row r="33" ht="12.75">
      <c r="O33" s="613"/>
    </row>
    <row r="34" ht="12.75">
      <c r="O34" s="613"/>
    </row>
    <row r="35" ht="12.75">
      <c r="O35" s="613"/>
    </row>
    <row r="36" ht="12.75">
      <c r="O36" s="613"/>
    </row>
    <row r="37" ht="12.75">
      <c r="O37" s="613"/>
    </row>
    <row r="38" ht="12.75">
      <c r="O38" s="613"/>
    </row>
    <row r="39" ht="12.75">
      <c r="O39" s="613"/>
    </row>
    <row r="40" ht="12.75">
      <c r="O40" s="613"/>
    </row>
    <row r="41" ht="12.75">
      <c r="O41" s="613"/>
    </row>
    <row r="42" ht="12.75">
      <c r="O42" s="613"/>
    </row>
    <row r="43" ht="12.75">
      <c r="O43" s="613"/>
    </row>
    <row r="44" ht="12.75">
      <c r="O44" s="613"/>
    </row>
    <row r="45" ht="12.75">
      <c r="O45" s="613"/>
    </row>
    <row r="46" ht="12.75">
      <c r="O46" s="613"/>
    </row>
    <row r="47" ht="12.75">
      <c r="O47" s="613"/>
    </row>
    <row r="48" ht="12.75">
      <c r="O48" s="613"/>
    </row>
    <row r="49" ht="12.75">
      <c r="O49" s="613"/>
    </row>
    <row r="50" ht="12.75">
      <c r="O50" s="613"/>
    </row>
    <row r="51" ht="12.75">
      <c r="O51" s="613"/>
    </row>
    <row r="52" ht="12.75">
      <c r="O52" s="613"/>
    </row>
    <row r="53" ht="12.75">
      <c r="O53" s="613"/>
    </row>
    <row r="54" ht="12.75">
      <c r="O54" s="613"/>
    </row>
    <row r="55" ht="12.75">
      <c r="O55" s="613"/>
    </row>
    <row r="56" ht="12.75">
      <c r="O56" s="613"/>
    </row>
    <row r="57" ht="12.75">
      <c r="O57" s="613"/>
    </row>
    <row r="58" ht="12.75">
      <c r="O58" s="613"/>
    </row>
    <row r="59" ht="12.75">
      <c r="O59" s="613"/>
    </row>
    <row r="60" ht="12.75">
      <c r="O60" s="613"/>
    </row>
    <row r="61" ht="12.75">
      <c r="O61" s="613"/>
    </row>
    <row r="62" ht="12.75">
      <c r="O62" s="613"/>
    </row>
    <row r="63" ht="12.75">
      <c r="O63" s="613"/>
    </row>
    <row r="64" ht="12.75">
      <c r="O64" s="613"/>
    </row>
    <row r="65" ht="12.75">
      <c r="O65" s="613"/>
    </row>
    <row r="66" ht="12.75">
      <c r="O66" s="613"/>
    </row>
    <row r="67" ht="12.75">
      <c r="O67" s="613"/>
    </row>
    <row r="68" ht="12.75">
      <c r="O68" s="613"/>
    </row>
    <row r="69" ht="12.75">
      <c r="O69" s="613"/>
    </row>
    <row r="70" ht="12.75">
      <c r="O70" s="613"/>
    </row>
    <row r="71" ht="12.75">
      <c r="O71" s="613"/>
    </row>
    <row r="72" ht="12.75">
      <c r="O72" s="613"/>
    </row>
    <row r="73" ht="12.75">
      <c r="O73" s="613"/>
    </row>
    <row r="74" ht="12.75">
      <c r="O74" s="613"/>
    </row>
    <row r="75" ht="12.75">
      <c r="O75" s="613"/>
    </row>
    <row r="76" ht="12.75">
      <c r="O76" s="613"/>
    </row>
    <row r="77" ht="12.75">
      <c r="O77" s="613"/>
    </row>
    <row r="78" ht="12.75">
      <c r="O78" s="613"/>
    </row>
    <row r="79" ht="12.75">
      <c r="O79" s="613"/>
    </row>
    <row r="80" ht="12.75">
      <c r="O80" s="613"/>
    </row>
    <row r="81" ht="12.75">
      <c r="O81" s="613"/>
    </row>
  </sheetData>
  <sheetProtection selectLockedCells="1" selectUnlockedCells="1"/>
  <mergeCells count="3">
    <mergeCell ref="A1:O1"/>
    <mergeCell ref="B4:O4"/>
    <mergeCell ref="B15:O15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90"/>
  <headerFooter alignWithMargins="0">
    <oddHeader>&amp;R&amp;"Times New Roman CE,Félkövér dőlt"&amp;11 3. számú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B25"/>
  <sheetViews>
    <sheetView tabSelected="1" view="pageBreakPreview" zoomScale="90" zoomScaleSheetLayoutView="90" workbookViewId="0" topLeftCell="A1">
      <selection activeCell="H10" sqref="H10"/>
    </sheetView>
  </sheetViews>
  <sheetFormatPr defaultColWidth="9.00390625" defaultRowHeight="12.75"/>
  <cols>
    <col min="1" max="1" width="88.625" style="325" customWidth="1"/>
    <col min="2" max="2" width="27.875" style="651" customWidth="1"/>
    <col min="3" max="16384" width="9.375" style="325" customWidth="1"/>
  </cols>
  <sheetData>
    <row r="1" spans="1:2" ht="47.25" customHeight="1">
      <c r="A1" s="652" t="s">
        <v>572</v>
      </c>
      <c r="B1" s="652"/>
    </row>
    <row r="2" spans="1:2" ht="22.5" customHeight="1">
      <c r="A2" s="652"/>
      <c r="B2" s="653" t="s">
        <v>573</v>
      </c>
    </row>
    <row r="3" spans="1:2" s="368" customFormat="1" ht="30.75" customHeight="1">
      <c r="A3" s="654" t="s">
        <v>574</v>
      </c>
      <c r="B3" s="655" t="s">
        <v>575</v>
      </c>
    </row>
    <row r="4" spans="1:2" s="658" customFormat="1" ht="12.75">
      <c r="A4" s="656">
        <v>1</v>
      </c>
      <c r="B4" s="657">
        <v>2</v>
      </c>
    </row>
    <row r="5" spans="1:2" ht="12.75">
      <c r="A5" s="659" t="s">
        <v>576</v>
      </c>
      <c r="B5" s="660">
        <v>68974800</v>
      </c>
    </row>
    <row r="6" spans="1:2" ht="12.75" customHeight="1">
      <c r="A6" s="661" t="s">
        <v>577</v>
      </c>
      <c r="B6" s="660">
        <v>6707840</v>
      </c>
    </row>
    <row r="7" spans="1:2" ht="12.75">
      <c r="A7" s="661" t="s">
        <v>578</v>
      </c>
      <c r="B7" s="660">
        <v>7249920</v>
      </c>
    </row>
    <row r="8" spans="1:2" ht="12.75">
      <c r="A8" s="661" t="s">
        <v>579</v>
      </c>
      <c r="B8" s="660">
        <v>100000</v>
      </c>
    </row>
    <row r="9" spans="1:2" ht="12.75">
      <c r="A9" s="661" t="s">
        <v>580</v>
      </c>
      <c r="B9" s="660">
        <v>5587832</v>
      </c>
    </row>
    <row r="10" spans="1:2" ht="12.75">
      <c r="A10" s="661" t="s">
        <v>581</v>
      </c>
      <c r="B10" s="660">
        <v>8918100</v>
      </c>
    </row>
    <row r="11" spans="1:2" ht="12.75">
      <c r="A11" s="661" t="s">
        <v>582</v>
      </c>
      <c r="B11" s="660">
        <v>234000</v>
      </c>
    </row>
    <row r="12" spans="1:2" ht="12.75">
      <c r="A12" s="661" t="s">
        <v>583</v>
      </c>
      <c r="B12" s="660">
        <f>20594933+4800000+10297467+264880+2400000</f>
        <v>38357280</v>
      </c>
    </row>
    <row r="13" spans="1:2" ht="12.75">
      <c r="A13" s="661" t="s">
        <v>584</v>
      </c>
      <c r="B13" s="660">
        <f>3098667+1549333</f>
        <v>4648000</v>
      </c>
    </row>
    <row r="14" spans="1:2" ht="12.75">
      <c r="A14" s="661" t="s">
        <v>585</v>
      </c>
      <c r="B14" s="660">
        <v>30834393</v>
      </c>
    </row>
    <row r="15" spans="1:2" ht="12.75">
      <c r="A15" s="661" t="s">
        <v>586</v>
      </c>
      <c r="B15" s="660">
        <v>-6690740</v>
      </c>
    </row>
    <row r="16" spans="1:2" ht="12.75">
      <c r="A16" s="661" t="s">
        <v>587</v>
      </c>
      <c r="B16" s="660">
        <v>1304685</v>
      </c>
    </row>
    <row r="17" spans="1:2" ht="12.75">
      <c r="A17" s="661" t="s">
        <v>588</v>
      </c>
      <c r="B17" s="660">
        <v>1304685</v>
      </c>
    </row>
    <row r="18" spans="1:2" ht="12.75">
      <c r="A18" s="661" t="s">
        <v>589</v>
      </c>
      <c r="B18" s="660">
        <v>9854080</v>
      </c>
    </row>
    <row r="19" spans="1:2" ht="12.75">
      <c r="A19" s="661" t="s">
        <v>590</v>
      </c>
      <c r="B19" s="660">
        <v>5800000</v>
      </c>
    </row>
    <row r="20" spans="1:2" ht="12.75">
      <c r="A20" s="661" t="s">
        <v>591</v>
      </c>
      <c r="B20" s="660">
        <v>9612480</v>
      </c>
    </row>
    <row r="21" spans="1:2" ht="12.75">
      <c r="A21" s="661" t="s">
        <v>592</v>
      </c>
      <c r="B21" s="660">
        <v>19810443</v>
      </c>
    </row>
    <row r="22" spans="1:2" ht="12.75">
      <c r="A22" s="661" t="s">
        <v>593</v>
      </c>
      <c r="B22" s="660">
        <v>3765425</v>
      </c>
    </row>
    <row r="23" spans="1:2" ht="12.75">
      <c r="A23" s="661" t="s">
        <v>594</v>
      </c>
      <c r="B23" s="660">
        <v>33416</v>
      </c>
    </row>
    <row r="24" spans="1:2" ht="12.75">
      <c r="A24" s="661" t="s">
        <v>595</v>
      </c>
      <c r="B24" s="660">
        <v>1600000</v>
      </c>
    </row>
    <row r="25" spans="1:2" s="364" customFormat="1" ht="19.5" customHeight="1">
      <c r="A25" s="662" t="s">
        <v>432</v>
      </c>
      <c r="B25" s="663">
        <f>SUM(B5:B24)</f>
        <v>218006639</v>
      </c>
    </row>
  </sheetData>
  <sheetProtection selectLockedCells="1" selectUnlockedCells="1"/>
  <mergeCells count="1">
    <mergeCell ref="A1:B1"/>
  </mergeCells>
  <printOptions horizontalCentered="1"/>
  <pageMargins left="0.7875" right="0.7875" top="0.9840277777777777" bottom="0.9840277777777777" header="0.7875" footer="0.5118055555555555"/>
  <pageSetup fitToHeight="1" fitToWidth="1" horizontalDpi="300" verticalDpi="300" orientation="landscape" paperSize="9"/>
  <headerFooter alignWithMargins="0">
    <oddHeader>&amp;R&amp;"Times New Roman CE,Félkövér dőlt"&amp;11 4. számú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D38"/>
  <sheetViews>
    <sheetView view="pageBreakPreview" zoomScale="90" zoomScaleSheetLayoutView="90" workbookViewId="0" topLeftCell="A2">
      <selection activeCell="C48" sqref="C48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4" t="s">
        <v>596</v>
      </c>
      <c r="B1" s="664"/>
      <c r="C1" s="664"/>
      <c r="D1" s="664"/>
    </row>
    <row r="2" spans="1:4" ht="17.25" customHeight="1">
      <c r="A2" s="665"/>
      <c r="B2" s="665"/>
      <c r="C2" s="665"/>
      <c r="D2" s="665"/>
    </row>
    <row r="3" spans="1:4" ht="12.75" customHeight="1">
      <c r="A3" s="666"/>
      <c r="B3" s="666"/>
      <c r="C3" s="667" t="s">
        <v>370</v>
      </c>
      <c r="D3" s="667"/>
    </row>
    <row r="4" spans="1:4" ht="42.75" customHeight="1">
      <c r="A4" s="668" t="s">
        <v>3</v>
      </c>
      <c r="B4" s="669" t="s">
        <v>597</v>
      </c>
      <c r="C4" s="669" t="s">
        <v>598</v>
      </c>
      <c r="D4" s="670" t="s">
        <v>599</v>
      </c>
    </row>
    <row r="5" spans="1:4" ht="15.75" customHeight="1">
      <c r="A5" s="671" t="s">
        <v>6</v>
      </c>
      <c r="B5" s="672" t="s">
        <v>600</v>
      </c>
      <c r="C5" s="672" t="s">
        <v>601</v>
      </c>
      <c r="D5" s="673">
        <v>2300</v>
      </c>
    </row>
    <row r="6" spans="1:4" ht="15.75" customHeight="1">
      <c r="A6" s="674" t="s">
        <v>22</v>
      </c>
      <c r="B6" s="675" t="s">
        <v>602</v>
      </c>
      <c r="C6" s="675" t="s">
        <v>603</v>
      </c>
      <c r="D6" s="676">
        <v>3100</v>
      </c>
    </row>
    <row r="7" spans="1:4" ht="15.75" customHeight="1">
      <c r="A7" s="674" t="s">
        <v>36</v>
      </c>
      <c r="B7" s="675" t="s">
        <v>604</v>
      </c>
      <c r="C7" s="675" t="s">
        <v>605</v>
      </c>
      <c r="D7" s="676">
        <v>6000</v>
      </c>
    </row>
    <row r="8" spans="1:4" ht="15.75" customHeight="1">
      <c r="A8" s="674" t="s">
        <v>220</v>
      </c>
      <c r="B8" s="675" t="s">
        <v>606</v>
      </c>
      <c r="C8" s="675" t="s">
        <v>603</v>
      </c>
      <c r="D8" s="676">
        <v>20930</v>
      </c>
    </row>
    <row r="9" spans="1:4" ht="15.75" customHeight="1">
      <c r="A9" s="674" t="s">
        <v>64</v>
      </c>
      <c r="B9" s="675" t="s">
        <v>607</v>
      </c>
      <c r="C9" s="675" t="s">
        <v>603</v>
      </c>
      <c r="D9" s="676">
        <v>460</v>
      </c>
    </row>
    <row r="10" spans="1:4" ht="15.75" customHeight="1">
      <c r="A10" s="674" t="s">
        <v>86</v>
      </c>
      <c r="B10" s="675" t="s">
        <v>607</v>
      </c>
      <c r="C10" s="675" t="s">
        <v>608</v>
      </c>
      <c r="D10" s="676">
        <v>400</v>
      </c>
    </row>
    <row r="11" spans="1:4" ht="15.75" customHeight="1">
      <c r="A11" s="674" t="s">
        <v>231</v>
      </c>
      <c r="B11" s="675" t="s">
        <v>609</v>
      </c>
      <c r="C11" s="675" t="s">
        <v>603</v>
      </c>
      <c r="D11" s="676">
        <v>2000</v>
      </c>
    </row>
    <row r="12" spans="1:4" ht="15.75" customHeight="1" hidden="1">
      <c r="A12" s="674" t="s">
        <v>108</v>
      </c>
      <c r="B12" s="677"/>
      <c r="C12" s="677"/>
      <c r="D12" s="678"/>
    </row>
    <row r="13" spans="1:4" ht="15.75" customHeight="1" hidden="1">
      <c r="A13" s="674" t="s">
        <v>118</v>
      </c>
      <c r="B13" s="677"/>
      <c r="C13" s="677"/>
      <c r="D13" s="678"/>
    </row>
    <row r="14" spans="1:4" ht="15.75" customHeight="1" hidden="1">
      <c r="A14" s="674" t="s">
        <v>243</v>
      </c>
      <c r="B14" s="677"/>
      <c r="C14" s="677"/>
      <c r="D14" s="678"/>
    </row>
    <row r="15" spans="1:4" ht="15.75" customHeight="1" hidden="1">
      <c r="A15" s="674" t="s">
        <v>279</v>
      </c>
      <c r="B15" s="677"/>
      <c r="C15" s="677"/>
      <c r="D15" s="678"/>
    </row>
    <row r="16" spans="1:4" ht="15.75" customHeight="1" hidden="1">
      <c r="A16" s="674" t="s">
        <v>280</v>
      </c>
      <c r="B16" s="677"/>
      <c r="C16" s="677"/>
      <c r="D16" s="678"/>
    </row>
    <row r="17" spans="1:4" ht="15.75" customHeight="1" hidden="1">
      <c r="A17" s="674" t="s">
        <v>281</v>
      </c>
      <c r="B17" s="677"/>
      <c r="C17" s="677"/>
      <c r="D17" s="678"/>
    </row>
    <row r="18" spans="1:4" ht="15.75" customHeight="1" hidden="1">
      <c r="A18" s="674" t="s">
        <v>284</v>
      </c>
      <c r="B18" s="677"/>
      <c r="C18" s="677"/>
      <c r="D18" s="678"/>
    </row>
    <row r="19" spans="1:4" ht="15.75" customHeight="1" hidden="1">
      <c r="A19" s="674" t="s">
        <v>287</v>
      </c>
      <c r="B19" s="677"/>
      <c r="C19" s="677"/>
      <c r="D19" s="678"/>
    </row>
    <row r="20" spans="1:4" ht="15.75" customHeight="1" hidden="1">
      <c r="A20" s="674" t="s">
        <v>290</v>
      </c>
      <c r="B20" s="677"/>
      <c r="C20" s="677"/>
      <c r="D20" s="678"/>
    </row>
    <row r="21" spans="1:4" ht="15.75" customHeight="1" hidden="1">
      <c r="A21" s="674" t="s">
        <v>293</v>
      </c>
      <c r="B21" s="677"/>
      <c r="C21" s="677"/>
      <c r="D21" s="678"/>
    </row>
    <row r="22" spans="1:4" ht="15.75" customHeight="1" hidden="1">
      <c r="A22" s="674" t="s">
        <v>296</v>
      </c>
      <c r="B22" s="677"/>
      <c r="C22" s="677"/>
      <c r="D22" s="678"/>
    </row>
    <row r="23" spans="1:4" ht="15.75" customHeight="1" hidden="1">
      <c r="A23" s="674" t="s">
        <v>299</v>
      </c>
      <c r="B23" s="677"/>
      <c r="C23" s="677"/>
      <c r="D23" s="678"/>
    </row>
    <row r="24" spans="1:4" ht="15.75" customHeight="1" hidden="1">
      <c r="A24" s="674" t="s">
        <v>302</v>
      </c>
      <c r="B24" s="677"/>
      <c r="C24" s="677"/>
      <c r="D24" s="678"/>
    </row>
    <row r="25" spans="1:4" ht="15.75" customHeight="1" hidden="1">
      <c r="A25" s="674" t="s">
        <v>305</v>
      </c>
      <c r="B25" s="677"/>
      <c r="C25" s="677"/>
      <c r="D25" s="678"/>
    </row>
    <row r="26" spans="1:4" ht="15.75" customHeight="1" hidden="1">
      <c r="A26" s="674" t="s">
        <v>307</v>
      </c>
      <c r="B26" s="677"/>
      <c r="C26" s="677"/>
      <c r="D26" s="678"/>
    </row>
    <row r="27" spans="1:4" ht="15.75" customHeight="1" hidden="1">
      <c r="A27" s="674" t="s">
        <v>310</v>
      </c>
      <c r="B27" s="677"/>
      <c r="C27" s="677"/>
      <c r="D27" s="678"/>
    </row>
    <row r="28" spans="1:4" ht="15.75" customHeight="1" hidden="1">
      <c r="A28" s="674" t="s">
        <v>313</v>
      </c>
      <c r="B28" s="677"/>
      <c r="C28" s="677"/>
      <c r="D28" s="678"/>
    </row>
    <row r="29" spans="1:4" ht="15.75" customHeight="1" hidden="1">
      <c r="A29" s="674" t="s">
        <v>316</v>
      </c>
      <c r="B29" s="677"/>
      <c r="C29" s="677"/>
      <c r="D29" s="678"/>
    </row>
    <row r="30" spans="1:4" ht="15.75" customHeight="1" hidden="1">
      <c r="A30" s="674" t="s">
        <v>348</v>
      </c>
      <c r="B30" s="677"/>
      <c r="C30" s="677"/>
      <c r="D30" s="678"/>
    </row>
    <row r="31" spans="1:4" ht="15.75" customHeight="1" hidden="1">
      <c r="A31" s="674" t="s">
        <v>351</v>
      </c>
      <c r="B31" s="677"/>
      <c r="C31" s="677"/>
      <c r="D31" s="678"/>
    </row>
    <row r="32" spans="1:4" ht="15.75" customHeight="1" hidden="1">
      <c r="A32" s="674" t="s">
        <v>352</v>
      </c>
      <c r="B32" s="677"/>
      <c r="C32" s="677"/>
      <c r="D32" s="678"/>
    </row>
    <row r="33" spans="1:4" ht="15.75" customHeight="1" hidden="1">
      <c r="A33" s="674" t="s">
        <v>610</v>
      </c>
      <c r="B33" s="677"/>
      <c r="C33" s="677"/>
      <c r="D33" s="678"/>
    </row>
    <row r="34" spans="1:4" ht="15.75" customHeight="1" hidden="1">
      <c r="A34" s="674" t="s">
        <v>611</v>
      </c>
      <c r="B34" s="677"/>
      <c r="C34" s="677"/>
      <c r="D34" s="679"/>
    </row>
    <row r="35" spans="1:4" ht="15.75" customHeight="1" hidden="1">
      <c r="A35" s="674" t="s">
        <v>612</v>
      </c>
      <c r="B35" s="677"/>
      <c r="C35" s="677"/>
      <c r="D35" s="679"/>
    </row>
    <row r="36" spans="1:4" ht="15.75" customHeight="1" hidden="1">
      <c r="A36" s="674" t="s">
        <v>613</v>
      </c>
      <c r="B36" s="677"/>
      <c r="C36" s="677"/>
      <c r="D36" s="679"/>
    </row>
    <row r="37" spans="1:4" ht="15.75" customHeight="1" hidden="1">
      <c r="A37" s="680" t="s">
        <v>614</v>
      </c>
      <c r="B37" s="681"/>
      <c r="C37" s="681"/>
      <c r="D37" s="682"/>
    </row>
    <row r="38" spans="1:4" ht="15.75" customHeight="1">
      <c r="A38" s="683" t="s">
        <v>432</v>
      </c>
      <c r="B38" s="683"/>
      <c r="C38" s="684"/>
      <c r="D38" s="685">
        <f>SUM(D5:D37)</f>
        <v>35190</v>
      </c>
    </row>
  </sheetData>
  <sheetProtection selectLockedCells="1" selectUnlockedCells="1"/>
  <mergeCells count="3">
    <mergeCell ref="A1:D1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060416666666666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view="pageBreakPreview" zoomScale="90" zoomScaleNormal="120" zoomScaleSheetLayoutView="90" workbookViewId="0" topLeftCell="A136">
      <selection activeCell="B104" sqref="B104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3" customWidth="1"/>
    <col min="5" max="16384" width="9.375" style="3" customWidth="1"/>
  </cols>
  <sheetData>
    <row r="1" spans="1:4" ht="15.75" customHeight="1">
      <c r="A1" s="4" t="s">
        <v>0</v>
      </c>
      <c r="B1" s="4"/>
      <c r="C1" s="4"/>
      <c r="D1" s="3" t="s">
        <v>261</v>
      </c>
    </row>
    <row r="2" spans="1:3" ht="15.75" customHeight="1">
      <c r="A2" s="136" t="s">
        <v>1</v>
      </c>
      <c r="B2" s="136"/>
      <c r="C2" s="6" t="s">
        <v>2</v>
      </c>
    </row>
    <row r="3" spans="1:3" ht="37.5" customHeight="1">
      <c r="A3" s="137" t="s">
        <v>3</v>
      </c>
      <c r="B3" s="8" t="s">
        <v>4</v>
      </c>
      <c r="C3" s="9" t="s">
        <v>5</v>
      </c>
    </row>
    <row r="4" spans="1:3" s="13" customFormat="1" ht="16.5" customHeight="1">
      <c r="A4" s="138">
        <v>1</v>
      </c>
      <c r="B4" s="11">
        <v>2</v>
      </c>
      <c r="C4" s="12">
        <v>3</v>
      </c>
    </row>
    <row r="5" spans="1:3" s="17" customFormat="1" ht="16.5" customHeight="1">
      <c r="A5" s="139" t="s">
        <v>6</v>
      </c>
      <c r="B5" s="15" t="s">
        <v>7</v>
      </c>
      <c r="C5" s="16">
        <f>+C6+C7+C8+C9+C10+C11</f>
        <v>181263</v>
      </c>
    </row>
    <row r="6" spans="1:3" s="17" customFormat="1" ht="16.5" customHeight="1">
      <c r="A6" s="140" t="s">
        <v>8</v>
      </c>
      <c r="B6" s="19" t="s">
        <v>9</v>
      </c>
      <c r="C6" s="20">
        <v>68975</v>
      </c>
    </row>
    <row r="7" spans="1:3" s="17" customFormat="1" ht="16.5" customHeight="1">
      <c r="A7" s="141" t="s">
        <v>10</v>
      </c>
      <c r="B7" s="22" t="s">
        <v>11</v>
      </c>
      <c r="C7" s="23"/>
    </row>
    <row r="8" spans="1:3" s="17" customFormat="1" ht="16.5" customHeight="1">
      <c r="A8" s="141" t="s">
        <v>12</v>
      </c>
      <c r="B8" s="22" t="s">
        <v>250</v>
      </c>
      <c r="C8" s="23">
        <v>24143</v>
      </c>
    </row>
    <row r="9" spans="1:3" s="17" customFormat="1" ht="16.5" customHeight="1">
      <c r="A9" s="141" t="s">
        <v>14</v>
      </c>
      <c r="B9" s="22" t="s">
        <v>15</v>
      </c>
      <c r="C9" s="23">
        <v>75235</v>
      </c>
    </row>
    <row r="10" spans="1:3" s="17" customFormat="1" ht="16.5" customHeight="1">
      <c r="A10" s="141" t="s">
        <v>18</v>
      </c>
      <c r="B10" s="22" t="s">
        <v>19</v>
      </c>
      <c r="C10" s="23"/>
    </row>
    <row r="11" spans="1:3" s="17" customFormat="1" ht="16.5" customHeight="1">
      <c r="A11" s="142" t="s">
        <v>20</v>
      </c>
      <c r="B11" s="25" t="s">
        <v>21</v>
      </c>
      <c r="C11" s="23">
        <v>12910</v>
      </c>
    </row>
    <row r="12" spans="1:3" s="17" customFormat="1" ht="16.5" customHeight="1">
      <c r="A12" s="139" t="s">
        <v>22</v>
      </c>
      <c r="B12" s="26" t="s">
        <v>23</v>
      </c>
      <c r="C12" s="16">
        <f>+C13+C14+C15+C16+C17</f>
        <v>0</v>
      </c>
    </row>
    <row r="13" spans="1:3" s="17" customFormat="1" ht="16.5" customHeight="1">
      <c r="A13" s="140" t="s">
        <v>24</v>
      </c>
      <c r="B13" s="19" t="s">
        <v>25</v>
      </c>
      <c r="C13" s="20"/>
    </row>
    <row r="14" spans="1:3" s="17" customFormat="1" ht="16.5" customHeight="1">
      <c r="A14" s="141" t="s">
        <v>26</v>
      </c>
      <c r="B14" s="22" t="s">
        <v>27</v>
      </c>
      <c r="C14" s="23"/>
    </row>
    <row r="15" spans="1:3" s="17" customFormat="1" ht="16.5" customHeight="1">
      <c r="A15" s="141" t="s">
        <v>28</v>
      </c>
      <c r="B15" s="22" t="s">
        <v>29</v>
      </c>
      <c r="C15" s="23"/>
    </row>
    <row r="16" spans="1:3" s="17" customFormat="1" ht="16.5" customHeight="1">
      <c r="A16" s="141" t="s">
        <v>30</v>
      </c>
      <c r="B16" s="22" t="s">
        <v>31</v>
      </c>
      <c r="C16" s="23"/>
    </row>
    <row r="17" spans="1:3" s="17" customFormat="1" ht="16.5" customHeight="1">
      <c r="A17" s="141" t="s">
        <v>32</v>
      </c>
      <c r="B17" s="22" t="s">
        <v>33</v>
      </c>
      <c r="C17" s="23"/>
    </row>
    <row r="18" spans="1:3" s="17" customFormat="1" ht="16.5" customHeight="1">
      <c r="A18" s="142" t="s">
        <v>34</v>
      </c>
      <c r="B18" s="25" t="s">
        <v>35</v>
      </c>
      <c r="C18" s="27"/>
    </row>
    <row r="19" spans="1:3" s="17" customFormat="1" ht="16.5" customHeight="1">
      <c r="A19" s="139" t="s">
        <v>36</v>
      </c>
      <c r="B19" s="15" t="s">
        <v>37</v>
      </c>
      <c r="C19" s="16">
        <f>+C20+C21+C22+C23+C24</f>
        <v>0</v>
      </c>
    </row>
    <row r="20" spans="1:3" s="17" customFormat="1" ht="16.5" customHeight="1">
      <c r="A20" s="140" t="s">
        <v>38</v>
      </c>
      <c r="B20" s="19" t="s">
        <v>39</v>
      </c>
      <c r="C20" s="20"/>
    </row>
    <row r="21" spans="1:3" s="17" customFormat="1" ht="16.5" customHeight="1">
      <c r="A21" s="141" t="s">
        <v>40</v>
      </c>
      <c r="B21" s="22" t="s">
        <v>41</v>
      </c>
      <c r="C21" s="23"/>
    </row>
    <row r="22" spans="1:3" s="17" customFormat="1" ht="16.5" customHeight="1">
      <c r="A22" s="141" t="s">
        <v>42</v>
      </c>
      <c r="B22" s="22" t="s">
        <v>43</v>
      </c>
      <c r="C22" s="23"/>
    </row>
    <row r="23" spans="1:3" s="17" customFormat="1" ht="16.5" customHeight="1">
      <c r="A23" s="141" t="s">
        <v>44</v>
      </c>
      <c r="B23" s="22" t="s">
        <v>45</v>
      </c>
      <c r="C23" s="23"/>
    </row>
    <row r="24" spans="1:3" s="17" customFormat="1" ht="16.5" customHeight="1">
      <c r="A24" s="141" t="s">
        <v>46</v>
      </c>
      <c r="B24" s="22" t="s">
        <v>47</v>
      </c>
      <c r="C24" s="23"/>
    </row>
    <row r="25" spans="1:3" s="17" customFormat="1" ht="16.5" customHeight="1">
      <c r="A25" s="142" t="s">
        <v>48</v>
      </c>
      <c r="B25" s="25" t="s">
        <v>49</v>
      </c>
      <c r="C25" s="27"/>
    </row>
    <row r="26" spans="1:3" s="17" customFormat="1" ht="16.5" customHeight="1">
      <c r="A26" s="139" t="s">
        <v>50</v>
      </c>
      <c r="B26" s="15" t="s">
        <v>51</v>
      </c>
      <c r="C26" s="16">
        <f>+C27+C30+C31+C32</f>
        <v>0</v>
      </c>
    </row>
    <row r="27" spans="1:3" s="17" customFormat="1" ht="16.5" customHeight="1">
      <c r="A27" s="140" t="s">
        <v>52</v>
      </c>
      <c r="B27" s="19" t="s">
        <v>53</v>
      </c>
      <c r="C27" s="28">
        <f>+C28+C29</f>
        <v>0</v>
      </c>
    </row>
    <row r="28" spans="1:3" s="17" customFormat="1" ht="16.5" customHeight="1">
      <c r="A28" s="141" t="s">
        <v>54</v>
      </c>
      <c r="B28" s="22" t="s">
        <v>55</v>
      </c>
      <c r="C28" s="23"/>
    </row>
    <row r="29" spans="1:3" s="17" customFormat="1" ht="16.5" customHeight="1">
      <c r="A29" s="141" t="s">
        <v>56</v>
      </c>
      <c r="B29" s="22" t="s">
        <v>57</v>
      </c>
      <c r="C29" s="23"/>
    </row>
    <row r="30" spans="1:3" s="17" customFormat="1" ht="16.5" customHeight="1">
      <c r="A30" s="141" t="s">
        <v>58</v>
      </c>
      <c r="B30" s="22" t="s">
        <v>252</v>
      </c>
      <c r="C30" s="23"/>
    </row>
    <row r="31" spans="1:3" s="17" customFormat="1" ht="16.5" customHeight="1">
      <c r="A31" s="141" t="s">
        <v>60</v>
      </c>
      <c r="B31" s="22" t="s">
        <v>61</v>
      </c>
      <c r="C31" s="23"/>
    </row>
    <row r="32" spans="1:3" s="17" customFormat="1" ht="16.5" customHeight="1">
      <c r="A32" s="142" t="s">
        <v>62</v>
      </c>
      <c r="B32" s="25" t="s">
        <v>63</v>
      </c>
      <c r="C32" s="27"/>
    </row>
    <row r="33" spans="1:3" s="17" customFormat="1" ht="16.5" customHeight="1">
      <c r="A33" s="139" t="s">
        <v>64</v>
      </c>
      <c r="B33" s="15" t="s">
        <v>65</v>
      </c>
      <c r="C33" s="16">
        <f>SUM(C34:C43)</f>
        <v>0</v>
      </c>
    </row>
    <row r="34" spans="1:3" s="17" customFormat="1" ht="16.5" customHeight="1">
      <c r="A34" s="140" t="s">
        <v>66</v>
      </c>
      <c r="B34" s="19" t="s">
        <v>67</v>
      </c>
      <c r="C34" s="20"/>
    </row>
    <row r="35" spans="1:3" s="17" customFormat="1" ht="16.5" customHeight="1">
      <c r="A35" s="141" t="s">
        <v>68</v>
      </c>
      <c r="B35" s="22" t="s">
        <v>69</v>
      </c>
      <c r="C35" s="23"/>
    </row>
    <row r="36" spans="1:3" s="17" customFormat="1" ht="16.5" customHeight="1">
      <c r="A36" s="141" t="s">
        <v>70</v>
      </c>
      <c r="B36" s="22" t="s">
        <v>71</v>
      </c>
      <c r="C36" s="23"/>
    </row>
    <row r="37" spans="1:3" s="17" customFormat="1" ht="16.5" customHeight="1">
      <c r="A37" s="141" t="s">
        <v>72</v>
      </c>
      <c r="B37" s="22" t="s">
        <v>73</v>
      </c>
      <c r="C37" s="23"/>
    </row>
    <row r="38" spans="1:3" s="17" customFormat="1" ht="16.5" customHeight="1">
      <c r="A38" s="141" t="s">
        <v>74</v>
      </c>
      <c r="B38" s="22" t="s">
        <v>75</v>
      </c>
      <c r="C38" s="23"/>
    </row>
    <row r="39" spans="1:3" s="17" customFormat="1" ht="16.5" customHeight="1">
      <c r="A39" s="141" t="s">
        <v>76</v>
      </c>
      <c r="B39" s="22" t="s">
        <v>77</v>
      </c>
      <c r="C39" s="23"/>
    </row>
    <row r="40" spans="1:3" s="17" customFormat="1" ht="16.5" customHeight="1">
      <c r="A40" s="141" t="s">
        <v>78</v>
      </c>
      <c r="B40" s="22" t="s">
        <v>79</v>
      </c>
      <c r="C40" s="23"/>
    </row>
    <row r="41" spans="1:3" s="17" customFormat="1" ht="16.5" customHeight="1">
      <c r="A41" s="141" t="s">
        <v>80</v>
      </c>
      <c r="B41" s="22" t="s">
        <v>81</v>
      </c>
      <c r="C41" s="23"/>
    </row>
    <row r="42" spans="1:3" s="17" customFormat="1" ht="16.5" customHeight="1">
      <c r="A42" s="141" t="s">
        <v>82</v>
      </c>
      <c r="B42" s="22" t="s">
        <v>83</v>
      </c>
      <c r="C42" s="23"/>
    </row>
    <row r="43" spans="1:3" s="17" customFormat="1" ht="16.5" customHeight="1">
      <c r="A43" s="142" t="s">
        <v>84</v>
      </c>
      <c r="B43" s="25" t="s">
        <v>85</v>
      </c>
      <c r="C43" s="27"/>
    </row>
    <row r="44" spans="1:3" s="17" customFormat="1" ht="16.5" customHeight="1">
      <c r="A44" s="139" t="s">
        <v>86</v>
      </c>
      <c r="B44" s="15" t="s">
        <v>87</v>
      </c>
      <c r="C44" s="16">
        <f>SUM(C45:C49)</f>
        <v>0</v>
      </c>
    </row>
    <row r="45" spans="1:3" s="17" customFormat="1" ht="16.5" customHeight="1">
      <c r="A45" s="140" t="s">
        <v>88</v>
      </c>
      <c r="B45" s="19" t="s">
        <v>89</v>
      </c>
      <c r="C45" s="20"/>
    </row>
    <row r="46" spans="1:3" s="17" customFormat="1" ht="16.5" customHeight="1">
      <c r="A46" s="141" t="s">
        <v>90</v>
      </c>
      <c r="B46" s="22" t="s">
        <v>91</v>
      </c>
      <c r="C46" s="23"/>
    </row>
    <row r="47" spans="1:3" s="17" customFormat="1" ht="16.5" customHeight="1">
      <c r="A47" s="141" t="s">
        <v>92</v>
      </c>
      <c r="B47" s="22" t="s">
        <v>93</v>
      </c>
      <c r="C47" s="23"/>
    </row>
    <row r="48" spans="1:3" s="17" customFormat="1" ht="16.5" customHeight="1">
      <c r="A48" s="141" t="s">
        <v>94</v>
      </c>
      <c r="B48" s="22" t="s">
        <v>95</v>
      </c>
      <c r="C48" s="23"/>
    </row>
    <row r="49" spans="1:3" s="17" customFormat="1" ht="16.5" customHeight="1">
      <c r="A49" s="142" t="s">
        <v>96</v>
      </c>
      <c r="B49" s="25" t="s">
        <v>97</v>
      </c>
      <c r="C49" s="27"/>
    </row>
    <row r="50" spans="1:3" s="17" customFormat="1" ht="16.5" customHeight="1">
      <c r="A50" s="139" t="s">
        <v>98</v>
      </c>
      <c r="B50" s="15" t="s">
        <v>99</v>
      </c>
      <c r="C50" s="16">
        <f>SUM(C51:C53)</f>
        <v>0</v>
      </c>
    </row>
    <row r="51" spans="1:3" s="17" customFormat="1" ht="16.5" customHeight="1">
      <c r="A51" s="140" t="s">
        <v>100</v>
      </c>
      <c r="B51" s="19" t="s">
        <v>101</v>
      </c>
      <c r="C51" s="20"/>
    </row>
    <row r="52" spans="1:3" s="17" customFormat="1" ht="16.5" customHeight="1">
      <c r="A52" s="141" t="s">
        <v>102</v>
      </c>
      <c r="B52" s="22" t="s">
        <v>103</v>
      </c>
      <c r="C52" s="23"/>
    </row>
    <row r="53" spans="1:3" s="17" customFormat="1" ht="16.5" customHeight="1">
      <c r="A53" s="141" t="s">
        <v>104</v>
      </c>
      <c r="B53" s="22" t="s">
        <v>105</v>
      </c>
      <c r="C53" s="23"/>
    </row>
    <row r="54" spans="1:3" s="17" customFormat="1" ht="16.5" customHeight="1">
      <c r="A54" s="142" t="s">
        <v>106</v>
      </c>
      <c r="B54" s="25" t="s">
        <v>107</v>
      </c>
      <c r="C54" s="27"/>
    </row>
    <row r="55" spans="1:3" s="17" customFormat="1" ht="16.5" customHeight="1">
      <c r="A55" s="139" t="s">
        <v>108</v>
      </c>
      <c r="B55" s="26" t="s">
        <v>109</v>
      </c>
      <c r="C55" s="16">
        <f>SUM(C56:C58)</f>
        <v>0</v>
      </c>
    </row>
    <row r="56" spans="1:3" s="17" customFormat="1" ht="16.5" customHeight="1">
      <c r="A56" s="140" t="s">
        <v>110</v>
      </c>
      <c r="B56" s="19" t="s">
        <v>111</v>
      </c>
      <c r="C56" s="23"/>
    </row>
    <row r="57" spans="1:3" s="17" customFormat="1" ht="16.5" customHeight="1">
      <c r="A57" s="141" t="s">
        <v>112</v>
      </c>
      <c r="B57" s="22" t="s">
        <v>113</v>
      </c>
      <c r="C57" s="23"/>
    </row>
    <row r="58" spans="1:3" s="17" customFormat="1" ht="16.5" customHeight="1">
      <c r="A58" s="141" t="s">
        <v>114</v>
      </c>
      <c r="B58" s="22" t="s">
        <v>115</v>
      </c>
      <c r="C58" s="23"/>
    </row>
    <row r="59" spans="1:3" s="17" customFormat="1" ht="16.5" customHeight="1">
      <c r="A59" s="142" t="s">
        <v>116</v>
      </c>
      <c r="B59" s="25" t="s">
        <v>117</v>
      </c>
      <c r="C59" s="23"/>
    </row>
    <row r="60" spans="1:3" s="17" customFormat="1" ht="16.5" customHeight="1">
      <c r="A60" s="139" t="s">
        <v>118</v>
      </c>
      <c r="B60" s="15" t="s">
        <v>119</v>
      </c>
      <c r="C60" s="16">
        <f>+C5+C12+C19+C26+C33+C44+C50+C55</f>
        <v>181263</v>
      </c>
    </row>
    <row r="61" spans="1:3" s="17" customFormat="1" ht="16.5" customHeight="1">
      <c r="A61" s="143" t="s">
        <v>120</v>
      </c>
      <c r="B61" s="26" t="s">
        <v>121</v>
      </c>
      <c r="C61" s="16">
        <f>SUM(C62:C64)</f>
        <v>0</v>
      </c>
    </row>
    <row r="62" spans="1:3" s="17" customFormat="1" ht="16.5" customHeight="1">
      <c r="A62" s="140" t="s">
        <v>122</v>
      </c>
      <c r="B62" s="19" t="s">
        <v>123</v>
      </c>
      <c r="C62" s="23"/>
    </row>
    <row r="63" spans="1:3" s="17" customFormat="1" ht="16.5" customHeight="1">
      <c r="A63" s="141" t="s">
        <v>124</v>
      </c>
      <c r="B63" s="22" t="s">
        <v>125</v>
      </c>
      <c r="C63" s="23"/>
    </row>
    <row r="64" spans="1:3" s="17" customFormat="1" ht="16.5" customHeight="1">
      <c r="A64" s="142" t="s">
        <v>126</v>
      </c>
      <c r="B64" s="30" t="s">
        <v>127</v>
      </c>
      <c r="C64" s="23"/>
    </row>
    <row r="65" spans="1:3" s="17" customFormat="1" ht="16.5" customHeight="1">
      <c r="A65" s="143" t="s">
        <v>128</v>
      </c>
      <c r="B65" s="26" t="s">
        <v>129</v>
      </c>
      <c r="C65" s="16">
        <f>SUM(C66:C69)</f>
        <v>0</v>
      </c>
    </row>
    <row r="66" spans="1:3" s="17" customFormat="1" ht="16.5" customHeight="1">
      <c r="A66" s="140" t="s">
        <v>130</v>
      </c>
      <c r="B66" s="19" t="s">
        <v>131</v>
      </c>
      <c r="C66" s="23"/>
    </row>
    <row r="67" spans="1:3" s="17" customFormat="1" ht="16.5" customHeight="1">
      <c r="A67" s="141" t="s">
        <v>132</v>
      </c>
      <c r="B67" s="22" t="s">
        <v>133</v>
      </c>
      <c r="C67" s="23"/>
    </row>
    <row r="68" spans="1:3" s="17" customFormat="1" ht="16.5" customHeight="1">
      <c r="A68" s="141" t="s">
        <v>134</v>
      </c>
      <c r="B68" s="22" t="s">
        <v>135</v>
      </c>
      <c r="C68" s="23"/>
    </row>
    <row r="69" spans="1:3" s="17" customFormat="1" ht="16.5" customHeight="1">
      <c r="A69" s="142" t="s">
        <v>136</v>
      </c>
      <c r="B69" s="25" t="s">
        <v>137</v>
      </c>
      <c r="C69" s="23"/>
    </row>
    <row r="70" spans="1:3" s="17" customFormat="1" ht="16.5" customHeight="1">
      <c r="A70" s="143" t="s">
        <v>138</v>
      </c>
      <c r="B70" s="26" t="s">
        <v>139</v>
      </c>
      <c r="C70" s="16">
        <f>SUM(C71:C72)</f>
        <v>577</v>
      </c>
    </row>
    <row r="71" spans="1:3" s="17" customFormat="1" ht="16.5" customHeight="1">
      <c r="A71" s="140" t="s">
        <v>140</v>
      </c>
      <c r="B71" s="19" t="s">
        <v>254</v>
      </c>
      <c r="C71" s="23">
        <v>577</v>
      </c>
    </row>
    <row r="72" spans="1:3" s="17" customFormat="1" ht="16.5" customHeight="1">
      <c r="A72" s="142" t="s">
        <v>143</v>
      </c>
      <c r="B72" s="25" t="s">
        <v>255</v>
      </c>
      <c r="C72" s="23"/>
    </row>
    <row r="73" spans="1:3" s="17" customFormat="1" ht="16.5" customHeight="1">
      <c r="A73" s="143" t="s">
        <v>145</v>
      </c>
      <c r="B73" s="26" t="s">
        <v>146</v>
      </c>
      <c r="C73" s="16">
        <f>SUM(C74:C76)</f>
        <v>0</v>
      </c>
    </row>
    <row r="74" spans="1:3" s="17" customFormat="1" ht="16.5" customHeight="1">
      <c r="A74" s="140" t="s">
        <v>147</v>
      </c>
      <c r="B74" s="19" t="s">
        <v>148</v>
      </c>
      <c r="C74" s="23"/>
    </row>
    <row r="75" spans="1:3" s="17" customFormat="1" ht="16.5" customHeight="1">
      <c r="A75" s="141" t="s">
        <v>149</v>
      </c>
      <c r="B75" s="22" t="s">
        <v>150</v>
      </c>
      <c r="C75" s="23"/>
    </row>
    <row r="76" spans="1:3" s="17" customFormat="1" ht="16.5" customHeight="1">
      <c r="A76" s="142" t="s">
        <v>151</v>
      </c>
      <c r="B76" s="25" t="s">
        <v>152</v>
      </c>
      <c r="C76" s="23"/>
    </row>
    <row r="77" spans="1:3" s="17" customFormat="1" ht="16.5" customHeight="1">
      <c r="A77" s="143" t="s">
        <v>153</v>
      </c>
      <c r="B77" s="26" t="s">
        <v>154</v>
      </c>
      <c r="C77" s="16">
        <f>SUM(C78:C81)</f>
        <v>0</v>
      </c>
    </row>
    <row r="78" spans="1:3" s="17" customFormat="1" ht="16.5" customHeight="1">
      <c r="A78" s="144" t="s">
        <v>155</v>
      </c>
      <c r="B78" s="19" t="s">
        <v>156</v>
      </c>
      <c r="C78" s="23"/>
    </row>
    <row r="79" spans="1:3" s="17" customFormat="1" ht="16.5" customHeight="1">
      <c r="A79" s="145" t="s">
        <v>157</v>
      </c>
      <c r="B79" s="22" t="s">
        <v>158</v>
      </c>
      <c r="C79" s="23"/>
    </row>
    <row r="80" spans="1:3" s="17" customFormat="1" ht="16.5" customHeight="1">
      <c r="A80" s="145" t="s">
        <v>159</v>
      </c>
      <c r="B80" s="22" t="s">
        <v>160</v>
      </c>
      <c r="C80" s="23"/>
    </row>
    <row r="81" spans="1:3" s="17" customFormat="1" ht="16.5" customHeight="1">
      <c r="A81" s="146" t="s">
        <v>161</v>
      </c>
      <c r="B81" s="25" t="s">
        <v>162</v>
      </c>
      <c r="C81" s="23"/>
    </row>
    <row r="82" spans="1:3" s="17" customFormat="1" ht="16.5" customHeight="1">
      <c r="A82" s="143" t="s">
        <v>163</v>
      </c>
      <c r="B82" s="26" t="s">
        <v>164</v>
      </c>
      <c r="C82" s="37"/>
    </row>
    <row r="83" spans="1:3" s="17" customFormat="1" ht="15.75" customHeight="1">
      <c r="A83" s="143" t="s">
        <v>165</v>
      </c>
      <c r="B83" s="38" t="s">
        <v>166</v>
      </c>
      <c r="C83" s="16">
        <f>+C61+C65+C70+C73+C77+C82</f>
        <v>577</v>
      </c>
    </row>
    <row r="84" spans="1:3" s="17" customFormat="1" ht="16.5" customHeight="1">
      <c r="A84" s="147" t="s">
        <v>167</v>
      </c>
      <c r="B84" s="40" t="s">
        <v>168</v>
      </c>
      <c r="C84" s="16">
        <f>+C60+C83</f>
        <v>181840</v>
      </c>
    </row>
    <row r="85" spans="1:3" s="17" customFormat="1" ht="12" customHeight="1">
      <c r="A85" s="41"/>
      <c r="B85" s="42"/>
      <c r="C85" s="43"/>
    </row>
    <row r="86" spans="1:3" ht="16.5" customHeight="1">
      <c r="A86" s="4" t="s">
        <v>169</v>
      </c>
      <c r="B86" s="4"/>
      <c r="C86" s="4"/>
    </row>
    <row r="87" spans="1:3" s="46" customFormat="1" ht="16.5" customHeight="1">
      <c r="A87" s="148" t="s">
        <v>170</v>
      </c>
      <c r="B87" s="148"/>
      <c r="C87" s="45" t="s">
        <v>2</v>
      </c>
    </row>
    <row r="88" spans="1:3" ht="37.5" customHeight="1">
      <c r="A88" s="137" t="s">
        <v>3</v>
      </c>
      <c r="B88" s="8" t="s">
        <v>171</v>
      </c>
      <c r="C88" s="9" t="s">
        <v>5</v>
      </c>
    </row>
    <row r="89" spans="1:3" s="13" customFormat="1" ht="14.25" customHeight="1">
      <c r="A89" s="137">
        <v>1</v>
      </c>
      <c r="B89" s="8">
        <v>2</v>
      </c>
      <c r="C89" s="9">
        <v>3</v>
      </c>
    </row>
    <row r="90" spans="1:3" ht="14.25" customHeight="1">
      <c r="A90" s="149" t="s">
        <v>6</v>
      </c>
      <c r="B90" s="49" t="s">
        <v>172</v>
      </c>
      <c r="C90" s="50">
        <f>SUM(C91:C95)</f>
        <v>181840</v>
      </c>
    </row>
    <row r="91" spans="1:4" ht="14.25" customHeight="1">
      <c r="A91" s="150" t="s">
        <v>8</v>
      </c>
      <c r="B91" s="52" t="s">
        <v>173</v>
      </c>
      <c r="C91" s="53">
        <f>48865</f>
        <v>48865</v>
      </c>
      <c r="D91" s="3" t="s">
        <v>262</v>
      </c>
    </row>
    <row r="92" spans="1:3" ht="14.25" customHeight="1">
      <c r="A92" s="141" t="s">
        <v>10</v>
      </c>
      <c r="B92" s="54" t="s">
        <v>174</v>
      </c>
      <c r="C92" s="23">
        <f>13455</f>
        <v>13455</v>
      </c>
    </row>
    <row r="93" spans="1:3" ht="14.25" customHeight="1">
      <c r="A93" s="141" t="s">
        <v>12</v>
      </c>
      <c r="B93" s="54" t="s">
        <v>175</v>
      </c>
      <c r="C93" s="27">
        <v>19470</v>
      </c>
    </row>
    <row r="94" spans="1:4" ht="14.25" customHeight="1">
      <c r="A94" s="141" t="s">
        <v>14</v>
      </c>
      <c r="B94" s="55" t="s">
        <v>176</v>
      </c>
      <c r="C94" s="27">
        <f>100050</f>
        <v>100050</v>
      </c>
      <c r="D94" s="3" t="s">
        <v>263</v>
      </c>
    </row>
    <row r="95" spans="1:3" ht="14.25" customHeight="1">
      <c r="A95" s="141" t="s">
        <v>177</v>
      </c>
      <c r="B95" s="56" t="s">
        <v>178</v>
      </c>
      <c r="C95" s="27"/>
    </row>
    <row r="96" spans="1:3" ht="14.25" customHeight="1">
      <c r="A96" s="141" t="s">
        <v>20</v>
      </c>
      <c r="B96" s="54" t="s">
        <v>179</v>
      </c>
      <c r="C96" s="27"/>
    </row>
    <row r="97" spans="1:3" ht="14.25" customHeight="1">
      <c r="A97" s="141" t="s">
        <v>180</v>
      </c>
      <c r="B97" s="57" t="s">
        <v>181</v>
      </c>
      <c r="C97" s="27"/>
    </row>
    <row r="98" spans="1:3" ht="14.25" customHeight="1">
      <c r="A98" s="141" t="s">
        <v>182</v>
      </c>
      <c r="B98" s="58" t="s">
        <v>183</v>
      </c>
      <c r="C98" s="27"/>
    </row>
    <row r="99" spans="1:3" ht="14.25" customHeight="1">
      <c r="A99" s="141" t="s">
        <v>184</v>
      </c>
      <c r="B99" s="58" t="s">
        <v>185</v>
      </c>
      <c r="C99" s="27"/>
    </row>
    <row r="100" spans="1:3" ht="14.25" customHeight="1">
      <c r="A100" s="141" t="s">
        <v>186</v>
      </c>
      <c r="B100" s="57" t="s">
        <v>187</v>
      </c>
      <c r="C100" s="27"/>
    </row>
    <row r="101" spans="1:3" ht="14.25" customHeight="1">
      <c r="A101" s="141" t="s">
        <v>188</v>
      </c>
      <c r="B101" s="57" t="s">
        <v>189</v>
      </c>
      <c r="C101" s="27"/>
    </row>
    <row r="102" spans="1:3" ht="14.25" customHeight="1">
      <c r="A102" s="141" t="s">
        <v>190</v>
      </c>
      <c r="B102" s="58" t="s">
        <v>191</v>
      </c>
      <c r="C102" s="27"/>
    </row>
    <row r="103" spans="1:3" ht="14.25" customHeight="1">
      <c r="A103" s="151" t="s">
        <v>192</v>
      </c>
      <c r="B103" s="60" t="s">
        <v>193</v>
      </c>
      <c r="C103" s="27"/>
    </row>
    <row r="104" spans="1:3" ht="14.25" customHeight="1">
      <c r="A104" s="141" t="s">
        <v>194</v>
      </c>
      <c r="B104" s="60" t="s">
        <v>256</v>
      </c>
      <c r="C104" s="27"/>
    </row>
    <row r="105" spans="1:3" ht="14.25" customHeight="1">
      <c r="A105" s="152" t="s">
        <v>196</v>
      </c>
      <c r="B105" s="62" t="s">
        <v>197</v>
      </c>
      <c r="C105" s="63"/>
    </row>
    <row r="106" spans="1:3" ht="14.25" customHeight="1">
      <c r="A106" s="139" t="s">
        <v>22</v>
      </c>
      <c r="B106" s="64" t="s">
        <v>198</v>
      </c>
      <c r="C106" s="16">
        <f>+C107+C109+C111</f>
        <v>0</v>
      </c>
    </row>
    <row r="107" spans="1:3" ht="14.25" customHeight="1">
      <c r="A107" s="140" t="s">
        <v>24</v>
      </c>
      <c r="B107" s="54" t="s">
        <v>199</v>
      </c>
      <c r="C107" s="20"/>
    </row>
    <row r="108" spans="1:3" ht="14.25" customHeight="1">
      <c r="A108" s="140" t="s">
        <v>26</v>
      </c>
      <c r="B108" s="65" t="s">
        <v>200</v>
      </c>
      <c r="C108" s="20"/>
    </row>
    <row r="109" spans="1:3" ht="14.25" customHeight="1">
      <c r="A109" s="140" t="s">
        <v>28</v>
      </c>
      <c r="B109" s="65" t="s">
        <v>201</v>
      </c>
      <c r="C109" s="23"/>
    </row>
    <row r="110" spans="1:3" ht="14.25" customHeight="1">
      <c r="A110" s="140" t="s">
        <v>30</v>
      </c>
      <c r="B110" s="65" t="s">
        <v>202</v>
      </c>
      <c r="C110" s="66"/>
    </row>
    <row r="111" spans="1:3" ht="14.25" customHeight="1">
      <c r="A111" s="140" t="s">
        <v>32</v>
      </c>
      <c r="B111" s="67" t="s">
        <v>203</v>
      </c>
      <c r="C111" s="66"/>
    </row>
    <row r="112" spans="1:3" ht="14.25" customHeight="1">
      <c r="A112" s="140" t="s">
        <v>34</v>
      </c>
      <c r="B112" s="68" t="s">
        <v>204</v>
      </c>
      <c r="C112" s="66"/>
    </row>
    <row r="113" spans="1:3" ht="14.25" customHeight="1">
      <c r="A113" s="140" t="s">
        <v>205</v>
      </c>
      <c r="B113" s="69" t="s">
        <v>206</v>
      </c>
      <c r="C113" s="66"/>
    </row>
    <row r="114" spans="1:3" ht="14.25" customHeight="1">
      <c r="A114" s="140" t="s">
        <v>207</v>
      </c>
      <c r="B114" s="58" t="s">
        <v>185</v>
      </c>
      <c r="C114" s="66"/>
    </row>
    <row r="115" spans="1:3" ht="14.25" customHeight="1">
      <c r="A115" s="140" t="s">
        <v>208</v>
      </c>
      <c r="B115" s="58" t="s">
        <v>209</v>
      </c>
      <c r="C115" s="66"/>
    </row>
    <row r="116" spans="1:3" ht="14.25" customHeight="1">
      <c r="A116" s="140" t="s">
        <v>210</v>
      </c>
      <c r="B116" s="58" t="s">
        <v>211</v>
      </c>
      <c r="C116" s="66"/>
    </row>
    <row r="117" spans="1:3" ht="14.25" customHeight="1">
      <c r="A117" s="140" t="s">
        <v>212</v>
      </c>
      <c r="B117" s="58" t="s">
        <v>191</v>
      </c>
      <c r="C117" s="66"/>
    </row>
    <row r="118" spans="1:3" ht="14.25" customHeight="1">
      <c r="A118" s="140" t="s">
        <v>213</v>
      </c>
      <c r="B118" s="58" t="s">
        <v>214</v>
      </c>
      <c r="C118" s="66"/>
    </row>
    <row r="119" spans="1:3" ht="14.25" customHeight="1">
      <c r="A119" s="151" t="s">
        <v>215</v>
      </c>
      <c r="B119" s="58" t="s">
        <v>216</v>
      </c>
      <c r="C119" s="70"/>
    </row>
    <row r="120" spans="1:3" ht="14.25" customHeight="1">
      <c r="A120" s="139" t="s">
        <v>36</v>
      </c>
      <c r="B120" s="15" t="s">
        <v>217</v>
      </c>
      <c r="C120" s="16">
        <f>+C121+C122</f>
        <v>0</v>
      </c>
    </row>
    <row r="121" spans="1:3" ht="14.25" customHeight="1">
      <c r="A121" s="140" t="s">
        <v>38</v>
      </c>
      <c r="B121" s="71" t="s">
        <v>218</v>
      </c>
      <c r="C121" s="20"/>
    </row>
    <row r="122" spans="1:3" ht="14.25" customHeight="1">
      <c r="A122" s="142" t="s">
        <v>40</v>
      </c>
      <c r="B122" s="65" t="s">
        <v>219</v>
      </c>
      <c r="C122" s="27"/>
    </row>
    <row r="123" spans="1:3" ht="14.25" customHeight="1">
      <c r="A123" s="139" t="s">
        <v>220</v>
      </c>
      <c r="B123" s="15" t="s">
        <v>221</v>
      </c>
      <c r="C123" s="16">
        <f>+C90+C106+C120</f>
        <v>181840</v>
      </c>
    </row>
    <row r="124" spans="1:3" ht="14.25" customHeight="1">
      <c r="A124" s="139" t="s">
        <v>64</v>
      </c>
      <c r="B124" s="15" t="s">
        <v>222</v>
      </c>
      <c r="C124" s="16">
        <f>+C125+C126+C127</f>
        <v>0</v>
      </c>
    </row>
    <row r="125" spans="1:3" ht="14.25" customHeight="1">
      <c r="A125" s="140" t="s">
        <v>66</v>
      </c>
      <c r="B125" s="71" t="s">
        <v>223</v>
      </c>
      <c r="C125" s="66"/>
    </row>
    <row r="126" spans="1:3" ht="14.25" customHeight="1">
      <c r="A126" s="140" t="s">
        <v>68</v>
      </c>
      <c r="B126" s="71" t="s">
        <v>224</v>
      </c>
      <c r="C126" s="66"/>
    </row>
    <row r="127" spans="1:3" ht="14.25" customHeight="1">
      <c r="A127" s="151" t="s">
        <v>70</v>
      </c>
      <c r="B127" s="72" t="s">
        <v>225</v>
      </c>
      <c r="C127" s="66"/>
    </row>
    <row r="128" spans="1:3" ht="14.25" customHeight="1">
      <c r="A128" s="139" t="s">
        <v>86</v>
      </c>
      <c r="B128" s="15" t="s">
        <v>226</v>
      </c>
      <c r="C128" s="16">
        <f>+C129+C130+C131+C132</f>
        <v>0</v>
      </c>
    </row>
    <row r="129" spans="1:3" ht="14.25" customHeight="1">
      <c r="A129" s="140" t="s">
        <v>88</v>
      </c>
      <c r="B129" s="71" t="s">
        <v>227</v>
      </c>
      <c r="C129" s="66"/>
    </row>
    <row r="130" spans="1:3" ht="14.25" customHeight="1">
      <c r="A130" s="140" t="s">
        <v>90</v>
      </c>
      <c r="B130" s="71" t="s">
        <v>228</v>
      </c>
      <c r="C130" s="66"/>
    </row>
    <row r="131" spans="1:3" ht="14.25" customHeight="1">
      <c r="A131" s="140" t="s">
        <v>92</v>
      </c>
      <c r="B131" s="71" t="s">
        <v>229</v>
      </c>
      <c r="C131" s="66"/>
    </row>
    <row r="132" spans="1:3" ht="14.25" customHeight="1">
      <c r="A132" s="151" t="s">
        <v>94</v>
      </c>
      <c r="B132" s="72" t="s">
        <v>230</v>
      </c>
      <c r="C132" s="66"/>
    </row>
    <row r="133" spans="1:3" ht="14.25" customHeight="1">
      <c r="A133" s="139" t="s">
        <v>231</v>
      </c>
      <c r="B133" s="15" t="s">
        <v>232</v>
      </c>
      <c r="C133" s="16">
        <f>+C134+C135+C136+C137</f>
        <v>0</v>
      </c>
    </row>
    <row r="134" spans="1:3" ht="14.25" customHeight="1">
      <c r="A134" s="140" t="s">
        <v>100</v>
      </c>
      <c r="B134" s="71" t="s">
        <v>233</v>
      </c>
      <c r="C134" s="66"/>
    </row>
    <row r="135" spans="1:3" ht="14.25" customHeight="1">
      <c r="A135" s="140" t="s">
        <v>102</v>
      </c>
      <c r="B135" s="71" t="s">
        <v>234</v>
      </c>
      <c r="C135" s="66"/>
    </row>
    <row r="136" spans="1:3" ht="14.25" customHeight="1">
      <c r="A136" s="140" t="s">
        <v>104</v>
      </c>
      <c r="B136" s="71" t="s">
        <v>235</v>
      </c>
      <c r="C136" s="66"/>
    </row>
    <row r="137" spans="1:3" ht="14.25" customHeight="1">
      <c r="A137" s="151" t="s">
        <v>106</v>
      </c>
      <c r="B137" s="72" t="s">
        <v>236</v>
      </c>
      <c r="C137" s="66"/>
    </row>
    <row r="138" spans="1:3" ht="14.25" customHeight="1">
      <c r="A138" s="139" t="s">
        <v>108</v>
      </c>
      <c r="B138" s="15" t="s">
        <v>237</v>
      </c>
      <c r="C138" s="73">
        <f>+C139+C140+C141+C142</f>
        <v>0</v>
      </c>
    </row>
    <row r="139" spans="1:3" ht="14.25" customHeight="1">
      <c r="A139" s="140" t="s">
        <v>110</v>
      </c>
      <c r="B139" s="71" t="s">
        <v>238</v>
      </c>
      <c r="C139" s="66"/>
    </row>
    <row r="140" spans="1:3" ht="14.25" customHeight="1">
      <c r="A140" s="140" t="s">
        <v>112</v>
      </c>
      <c r="B140" s="71" t="s">
        <v>239</v>
      </c>
      <c r="C140" s="66"/>
    </row>
    <row r="141" spans="1:3" ht="14.25" customHeight="1">
      <c r="A141" s="140" t="s">
        <v>114</v>
      </c>
      <c r="B141" s="71" t="s">
        <v>240</v>
      </c>
      <c r="C141" s="66"/>
    </row>
    <row r="142" spans="1:3" ht="14.25" customHeight="1">
      <c r="A142" s="140" t="s">
        <v>116</v>
      </c>
      <c r="B142" s="71" t="s">
        <v>241</v>
      </c>
      <c r="C142" s="66"/>
    </row>
    <row r="143" spans="1:9" ht="15" customHeight="1">
      <c r="A143" s="139" t="s">
        <v>118</v>
      </c>
      <c r="B143" s="15" t="s">
        <v>242</v>
      </c>
      <c r="C143" s="73">
        <f>+C124+C128+C133+C138</f>
        <v>0</v>
      </c>
      <c r="F143" s="74"/>
      <c r="G143" s="75"/>
      <c r="H143" s="75"/>
      <c r="I143" s="75"/>
    </row>
    <row r="144" spans="1:3" s="17" customFormat="1" ht="12.75" customHeight="1">
      <c r="A144" s="153" t="s">
        <v>243</v>
      </c>
      <c r="B144" s="77" t="s">
        <v>244</v>
      </c>
      <c r="C144" s="73">
        <f>+C123+C143</f>
        <v>181840</v>
      </c>
    </row>
    <row r="145" ht="7.5" customHeight="1"/>
    <row r="146" spans="1:3" ht="12.75">
      <c r="A146" s="78" t="s">
        <v>245</v>
      </c>
      <c r="B146" s="78"/>
      <c r="C146" s="78"/>
    </row>
    <row r="147" spans="1:3" ht="15" customHeight="1">
      <c r="A147" s="136" t="s">
        <v>246</v>
      </c>
      <c r="B147" s="136"/>
      <c r="C147" s="6" t="s">
        <v>2</v>
      </c>
    </row>
    <row r="148" spans="1:4" ht="26.25" customHeight="1">
      <c r="A148" s="139">
        <v>1</v>
      </c>
      <c r="B148" s="64" t="s">
        <v>247</v>
      </c>
      <c r="C148" s="16">
        <f>+C60-C123</f>
        <v>-577</v>
      </c>
      <c r="D148" s="79"/>
    </row>
    <row r="149" spans="1:3" ht="27.75" customHeight="1">
      <c r="A149" s="139" t="s">
        <v>22</v>
      </c>
      <c r="B149" s="64" t="s">
        <v>248</v>
      </c>
      <c r="C149" s="16">
        <f>+C83-C143</f>
        <v>577</v>
      </c>
    </row>
  </sheetData>
  <sheetProtection selectLockedCells="1" selectUnlockedCell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49"/>
  <headerFooter alignWithMargins="0">
    <oddHeader>&amp;C&amp;"Times New Roman CE,Félkövér"&amp;12Borsodnádasd Önkormányzat
2014. ÉVI KÖLTSÉGVETÉS
ÁLLAMI (ÁLLAMIGAZGATÁSI) FELADATOK MÉRLEGE&amp;R&amp;"Times New Roman CE,Félkövér dőlt"&amp;11 1.4. melléklet a ........./2014. (.......) önkormányzati rendelethez</oddHeader>
  </headerFooter>
  <rowBreaks count="1" manualBreakCount="1"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F31"/>
  <sheetViews>
    <sheetView view="pageBreakPreview" zoomScale="90" zoomScaleNormal="115" zoomScaleSheetLayoutView="90" workbookViewId="0" topLeftCell="B1">
      <selection activeCell="B22" sqref="B22"/>
    </sheetView>
  </sheetViews>
  <sheetFormatPr defaultColWidth="9.00390625" defaultRowHeight="12.75"/>
  <cols>
    <col min="1" max="1" width="6.875" style="154" customWidth="1"/>
    <col min="2" max="2" width="55.125" style="155" customWidth="1"/>
    <col min="3" max="3" width="16.375" style="154" customWidth="1"/>
    <col min="4" max="4" width="55.125" style="154" customWidth="1"/>
    <col min="5" max="5" width="16.375" style="154" customWidth="1"/>
    <col min="6" max="6" width="4.875" style="154" customWidth="1"/>
    <col min="7" max="16384" width="9.375" style="154" customWidth="1"/>
  </cols>
  <sheetData>
    <row r="1" spans="2:6" ht="39.75" customHeight="1">
      <c r="B1" s="156" t="s">
        <v>264</v>
      </c>
      <c r="C1" s="156"/>
      <c r="D1" s="156"/>
      <c r="E1" s="156"/>
      <c r="F1" s="157" t="s">
        <v>265</v>
      </c>
    </row>
    <row r="2" spans="5:6" ht="12.75">
      <c r="E2" s="158" t="s">
        <v>266</v>
      </c>
      <c r="F2" s="157"/>
    </row>
    <row r="3" spans="1:6" ht="18" customHeight="1">
      <c r="A3" s="159" t="s">
        <v>3</v>
      </c>
      <c r="B3" s="160" t="s">
        <v>267</v>
      </c>
      <c r="C3" s="160"/>
      <c r="D3" s="159" t="s">
        <v>268</v>
      </c>
      <c r="E3" s="159"/>
      <c r="F3" s="157"/>
    </row>
    <row r="4" spans="1:6" s="163" customFormat="1" ht="35.25" customHeight="1">
      <c r="A4" s="159"/>
      <c r="B4" s="160" t="s">
        <v>269</v>
      </c>
      <c r="C4" s="161" t="s">
        <v>5</v>
      </c>
      <c r="D4" s="160" t="s">
        <v>269</v>
      </c>
      <c r="E4" s="162" t="s">
        <v>5</v>
      </c>
      <c r="F4" s="157"/>
    </row>
    <row r="5" spans="1:6" s="168" customFormat="1" ht="12" customHeight="1">
      <c r="A5" s="164">
        <v>1</v>
      </c>
      <c r="B5" s="165">
        <v>2</v>
      </c>
      <c r="C5" s="166" t="s">
        <v>36</v>
      </c>
      <c r="D5" s="165" t="s">
        <v>220</v>
      </c>
      <c r="E5" s="167" t="s">
        <v>64</v>
      </c>
      <c r="F5" s="157"/>
    </row>
    <row r="6" spans="1:6" ht="12.75" customHeight="1">
      <c r="A6" s="169" t="s">
        <v>6</v>
      </c>
      <c r="B6" s="170" t="s">
        <v>270</v>
      </c>
      <c r="C6" s="171">
        <v>393464</v>
      </c>
      <c r="D6" s="170" t="s">
        <v>271</v>
      </c>
      <c r="E6" s="172">
        <v>252273</v>
      </c>
      <c r="F6" s="157"/>
    </row>
    <row r="7" spans="1:6" ht="27.75" customHeight="1">
      <c r="A7" s="173" t="s">
        <v>22</v>
      </c>
      <c r="B7" s="174" t="s">
        <v>272</v>
      </c>
      <c r="C7" s="175">
        <v>174665</v>
      </c>
      <c r="D7" s="174" t="s">
        <v>174</v>
      </c>
      <c r="E7" s="176">
        <v>67767</v>
      </c>
      <c r="F7" s="157"/>
    </row>
    <row r="8" spans="1:6" ht="12.75" customHeight="1">
      <c r="A8" s="173" t="s">
        <v>36</v>
      </c>
      <c r="B8" s="174" t="s">
        <v>273</v>
      </c>
      <c r="C8" s="175">
        <v>9630</v>
      </c>
      <c r="D8" s="174" t="s">
        <v>274</v>
      </c>
      <c r="E8" s="176">
        <v>229180</v>
      </c>
      <c r="F8" s="157"/>
    </row>
    <row r="9" spans="1:6" ht="12.75" customHeight="1">
      <c r="A9" s="173" t="s">
        <v>220</v>
      </c>
      <c r="B9" s="174" t="s">
        <v>275</v>
      </c>
      <c r="C9" s="175">
        <v>45200</v>
      </c>
      <c r="D9" s="174" t="s">
        <v>176</v>
      </c>
      <c r="E9" s="176">
        <v>103430</v>
      </c>
      <c r="F9" s="157"/>
    </row>
    <row r="10" spans="1:6" ht="12.75" customHeight="1">
      <c r="A10" s="173" t="s">
        <v>64</v>
      </c>
      <c r="B10" s="177" t="s">
        <v>276</v>
      </c>
      <c r="C10" s="175"/>
      <c r="D10" s="174" t="s">
        <v>178</v>
      </c>
      <c r="E10" s="176">
        <v>35190</v>
      </c>
      <c r="F10" s="157"/>
    </row>
    <row r="11" spans="1:6" ht="12.75" customHeight="1">
      <c r="A11" s="173" t="s">
        <v>86</v>
      </c>
      <c r="B11" s="174" t="s">
        <v>277</v>
      </c>
      <c r="C11" s="178"/>
      <c r="D11" s="174" t="s">
        <v>278</v>
      </c>
      <c r="E11" s="176">
        <f>40000+12221-15000</f>
        <v>37221</v>
      </c>
      <c r="F11" s="157"/>
    </row>
    <row r="12" spans="1:6" ht="12.75" customHeight="1">
      <c r="A12" s="173" t="s">
        <v>231</v>
      </c>
      <c r="B12" s="174" t="s">
        <v>85</v>
      </c>
      <c r="C12" s="175">
        <f>47740-15000</f>
        <v>32740</v>
      </c>
      <c r="D12" s="179"/>
      <c r="E12" s="176"/>
      <c r="F12" s="157"/>
    </row>
    <row r="13" spans="1:6" ht="12.75" customHeight="1">
      <c r="A13" s="173" t="s">
        <v>108</v>
      </c>
      <c r="B13" s="179"/>
      <c r="C13" s="175"/>
      <c r="D13" s="179"/>
      <c r="E13" s="176"/>
      <c r="F13" s="157"/>
    </row>
    <row r="14" spans="1:6" ht="12.75" customHeight="1">
      <c r="A14" s="173" t="s">
        <v>118</v>
      </c>
      <c r="B14" s="180"/>
      <c r="C14" s="178"/>
      <c r="D14" s="179"/>
      <c r="E14" s="176"/>
      <c r="F14" s="157"/>
    </row>
    <row r="15" spans="1:6" ht="12.75" customHeight="1">
      <c r="A15" s="173" t="s">
        <v>243</v>
      </c>
      <c r="B15" s="179"/>
      <c r="C15" s="175"/>
      <c r="D15" s="179"/>
      <c r="E15" s="176"/>
      <c r="F15" s="157"/>
    </row>
    <row r="16" spans="1:6" ht="12.75" customHeight="1">
      <c r="A16" s="173" t="s">
        <v>279</v>
      </c>
      <c r="B16" s="179"/>
      <c r="C16" s="175"/>
      <c r="D16" s="179"/>
      <c r="E16" s="176"/>
      <c r="F16" s="157"/>
    </row>
    <row r="17" spans="1:6" ht="12.75" customHeight="1">
      <c r="A17" s="173" t="s">
        <v>280</v>
      </c>
      <c r="B17" s="181"/>
      <c r="C17" s="182"/>
      <c r="D17" s="179"/>
      <c r="E17" s="183"/>
      <c r="F17" s="157"/>
    </row>
    <row r="18" spans="1:6" ht="27.75" customHeight="1">
      <c r="A18" s="184" t="s">
        <v>281</v>
      </c>
      <c r="B18" s="185" t="s">
        <v>282</v>
      </c>
      <c r="C18" s="186">
        <f>+C6+C7+C9+C10+C12+C13+C14+C15+C16+C17</f>
        <v>646069</v>
      </c>
      <c r="D18" s="185" t="s">
        <v>283</v>
      </c>
      <c r="E18" s="187">
        <f>SUM(E6:E17)</f>
        <v>725061</v>
      </c>
      <c r="F18" s="157"/>
    </row>
    <row r="19" spans="1:6" ht="19.5" customHeight="1">
      <c r="A19" s="188" t="s">
        <v>284</v>
      </c>
      <c r="B19" s="189" t="s">
        <v>285</v>
      </c>
      <c r="C19" s="190">
        <f>+C20+C21+C22+C23</f>
        <v>78992</v>
      </c>
      <c r="D19" s="174" t="s">
        <v>286</v>
      </c>
      <c r="E19" s="191"/>
      <c r="F19" s="157"/>
    </row>
    <row r="20" spans="1:6" ht="12.75" customHeight="1">
      <c r="A20" s="173" t="s">
        <v>287</v>
      </c>
      <c r="B20" s="174" t="s">
        <v>288</v>
      </c>
      <c r="C20" s="175">
        <v>78992</v>
      </c>
      <c r="D20" s="174" t="s">
        <v>289</v>
      </c>
      <c r="E20" s="176"/>
      <c r="F20" s="157"/>
    </row>
    <row r="21" spans="1:6" ht="12.75" customHeight="1">
      <c r="A21" s="173" t="s">
        <v>290</v>
      </c>
      <c r="B21" s="174" t="s">
        <v>291</v>
      </c>
      <c r="C21" s="175"/>
      <c r="D21" s="174" t="s">
        <v>292</v>
      </c>
      <c r="E21" s="176"/>
      <c r="F21" s="157"/>
    </row>
    <row r="22" spans="1:6" ht="12.75" customHeight="1">
      <c r="A22" s="173" t="s">
        <v>293</v>
      </c>
      <c r="B22" s="174" t="s">
        <v>294</v>
      </c>
      <c r="C22" s="175"/>
      <c r="D22" s="174" t="s">
        <v>295</v>
      </c>
      <c r="E22" s="176"/>
      <c r="F22" s="157"/>
    </row>
    <row r="23" spans="1:6" ht="12.75" customHeight="1">
      <c r="A23" s="173" t="s">
        <v>296</v>
      </c>
      <c r="B23" s="174" t="s">
        <v>297</v>
      </c>
      <c r="C23" s="175"/>
      <c r="D23" s="192" t="s">
        <v>298</v>
      </c>
      <c r="E23" s="176"/>
      <c r="F23" s="157"/>
    </row>
    <row r="24" spans="1:6" ht="25.5" customHeight="1">
      <c r="A24" s="173" t="s">
        <v>299</v>
      </c>
      <c r="B24" s="174" t="s">
        <v>300</v>
      </c>
      <c r="C24" s="193">
        <f>+C25+C26</f>
        <v>0</v>
      </c>
      <c r="D24" s="174" t="s">
        <v>301</v>
      </c>
      <c r="E24" s="176"/>
      <c r="F24" s="157"/>
    </row>
    <row r="25" spans="1:6" ht="17.25" customHeight="1">
      <c r="A25" s="188" t="s">
        <v>302</v>
      </c>
      <c r="B25" s="192" t="s">
        <v>303</v>
      </c>
      <c r="C25" s="194"/>
      <c r="D25" s="170" t="s">
        <v>304</v>
      </c>
      <c r="E25" s="191"/>
      <c r="F25" s="157"/>
    </row>
    <row r="26" spans="1:6" ht="19.5" customHeight="1">
      <c r="A26" s="173" t="s">
        <v>305</v>
      </c>
      <c r="B26" s="174" t="s">
        <v>306</v>
      </c>
      <c r="C26" s="175"/>
      <c r="D26" s="179"/>
      <c r="E26" s="176"/>
      <c r="F26" s="157"/>
    </row>
    <row r="27" spans="1:6" ht="24" customHeight="1">
      <c r="A27" s="184" t="s">
        <v>307</v>
      </c>
      <c r="B27" s="195" t="s">
        <v>308</v>
      </c>
      <c r="C27" s="186">
        <f>+C19+C24</f>
        <v>78992</v>
      </c>
      <c r="D27" s="195" t="s">
        <v>309</v>
      </c>
      <c r="E27" s="187">
        <f>SUM(E19:E26)</f>
        <v>0</v>
      </c>
      <c r="F27" s="157"/>
    </row>
    <row r="28" spans="1:6" ht="12.75">
      <c r="A28" s="184" t="s">
        <v>310</v>
      </c>
      <c r="B28" s="185" t="s">
        <v>311</v>
      </c>
      <c r="C28" s="196">
        <f>+C18+C27</f>
        <v>725061</v>
      </c>
      <c r="D28" s="185" t="s">
        <v>312</v>
      </c>
      <c r="E28" s="196">
        <f>+E18+E27</f>
        <v>725061</v>
      </c>
      <c r="F28" s="157"/>
    </row>
    <row r="29" spans="1:6" ht="12.75">
      <c r="A29" s="184" t="s">
        <v>313</v>
      </c>
      <c r="B29" s="185" t="s">
        <v>314</v>
      </c>
      <c r="C29" s="196">
        <f>IF(C18-E18&lt;0,E18-C18,"-")</f>
        <v>78992</v>
      </c>
      <c r="D29" s="185" t="s">
        <v>315</v>
      </c>
      <c r="E29" s="196" t="str">
        <f>IF(C18-E18&gt;0,C18-E18,"-")</f>
        <v>-</v>
      </c>
      <c r="F29" s="157"/>
    </row>
    <row r="30" spans="1:6" ht="12.75">
      <c r="A30" s="184" t="s">
        <v>316</v>
      </c>
      <c r="B30" s="185" t="s">
        <v>317</v>
      </c>
      <c r="C30" s="196" t="str">
        <f>IF(C18+C19-E28&lt;0,E28-(C18+C19),"-")</f>
        <v>-</v>
      </c>
      <c r="D30" s="185" t="s">
        <v>318</v>
      </c>
      <c r="E30" s="196" t="str">
        <f>IF(C18+C19-E28&gt;0,C18+C19-E28,"-")</f>
        <v>-</v>
      </c>
      <c r="F30" s="157"/>
    </row>
    <row r="31" spans="2:4" ht="12.75" customHeight="1">
      <c r="B31" s="197"/>
      <c r="C31" s="197"/>
      <c r="D31" s="197"/>
    </row>
  </sheetData>
  <sheetProtection selectLockedCells="1" selectUnlockedCells="1"/>
  <mergeCells count="6">
    <mergeCell ref="B1:E1"/>
    <mergeCell ref="F1:F30"/>
    <mergeCell ref="A3:A4"/>
    <mergeCell ref="B3:C3"/>
    <mergeCell ref="D3:E3"/>
    <mergeCell ref="B31:D31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92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view="pageBreakPreview" zoomScale="90" zoomScaleSheetLayoutView="90" workbookViewId="0" topLeftCell="A16">
      <selection activeCell="E9" sqref="E9"/>
    </sheetView>
  </sheetViews>
  <sheetFormatPr defaultColWidth="9.00390625" defaultRowHeight="12.75"/>
  <cols>
    <col min="1" max="1" width="6.875" style="154" customWidth="1"/>
    <col min="2" max="2" width="55.125" style="155" customWidth="1"/>
    <col min="3" max="3" width="16.375" style="154" customWidth="1"/>
    <col min="4" max="4" width="55.125" style="154" customWidth="1"/>
    <col min="5" max="5" width="16.375" style="154" customWidth="1"/>
    <col min="6" max="6" width="4.875" style="154" customWidth="1"/>
    <col min="7" max="16384" width="9.375" style="154" customWidth="1"/>
  </cols>
  <sheetData>
    <row r="1" spans="2:6" ht="12.75" customHeight="1">
      <c r="B1" s="156" t="s">
        <v>319</v>
      </c>
      <c r="C1" s="156"/>
      <c r="D1" s="156"/>
      <c r="E1" s="156"/>
      <c r="F1" s="157" t="s">
        <v>320</v>
      </c>
    </row>
    <row r="2" spans="5:6" ht="12.75">
      <c r="E2" s="158" t="s">
        <v>266</v>
      </c>
      <c r="F2" s="157"/>
    </row>
    <row r="3" spans="1:6" ht="12.75" customHeight="1">
      <c r="A3" s="159" t="s">
        <v>3</v>
      </c>
      <c r="B3" s="160" t="s">
        <v>267</v>
      </c>
      <c r="C3" s="160"/>
      <c r="D3" s="159" t="s">
        <v>268</v>
      </c>
      <c r="E3" s="159"/>
      <c r="F3" s="157"/>
    </row>
    <row r="4" spans="1:6" s="163" customFormat="1" ht="12.75">
      <c r="A4" s="159"/>
      <c r="B4" s="160" t="s">
        <v>269</v>
      </c>
      <c r="C4" s="161" t="s">
        <v>5</v>
      </c>
      <c r="D4" s="160" t="s">
        <v>269</v>
      </c>
      <c r="E4" s="161" t="s">
        <v>5</v>
      </c>
      <c r="F4" s="157"/>
    </row>
    <row r="5" spans="1:6" s="163" customFormat="1" ht="12.75">
      <c r="A5" s="164">
        <v>1</v>
      </c>
      <c r="B5" s="165">
        <v>2</v>
      </c>
      <c r="C5" s="166">
        <v>3</v>
      </c>
      <c r="D5" s="165">
        <v>4</v>
      </c>
      <c r="E5" s="167">
        <v>5</v>
      </c>
      <c r="F5" s="157"/>
    </row>
    <row r="6" spans="1:6" ht="21.75" customHeight="1">
      <c r="A6" s="169" t="s">
        <v>6</v>
      </c>
      <c r="B6" s="170" t="s">
        <v>321</v>
      </c>
      <c r="C6" s="171">
        <v>46250</v>
      </c>
      <c r="D6" s="170" t="s">
        <v>199</v>
      </c>
      <c r="E6" s="172">
        <v>38195</v>
      </c>
      <c r="F6" s="157"/>
    </row>
    <row r="7" spans="1:6" ht="12.75">
      <c r="A7" s="173" t="s">
        <v>22</v>
      </c>
      <c r="B7" s="174" t="s">
        <v>322</v>
      </c>
      <c r="C7" s="175">
        <v>46250</v>
      </c>
      <c r="D7" s="174" t="s">
        <v>323</v>
      </c>
      <c r="E7" s="176">
        <v>36155</v>
      </c>
      <c r="F7" s="157"/>
    </row>
    <row r="8" spans="1:6" ht="12.75" customHeight="1">
      <c r="A8" s="173" t="s">
        <v>36</v>
      </c>
      <c r="B8" s="174" t="s">
        <v>324</v>
      </c>
      <c r="C8" s="175"/>
      <c r="D8" s="174" t="s">
        <v>201</v>
      </c>
      <c r="E8" s="176">
        <f>96125+90000</f>
        <v>186125</v>
      </c>
      <c r="F8" s="157"/>
    </row>
    <row r="9" spans="1:6" ht="12.75" customHeight="1">
      <c r="A9" s="173" t="s">
        <v>220</v>
      </c>
      <c r="B9" s="174" t="s">
        <v>325</v>
      </c>
      <c r="C9" s="175"/>
      <c r="D9" s="174" t="s">
        <v>326</v>
      </c>
      <c r="E9" s="176">
        <v>25005</v>
      </c>
      <c r="F9" s="157"/>
    </row>
    <row r="10" spans="1:6" ht="12.75" customHeight="1">
      <c r="A10" s="173" t="s">
        <v>64</v>
      </c>
      <c r="B10" s="174" t="s">
        <v>327</v>
      </c>
      <c r="C10" s="175"/>
      <c r="D10" s="174" t="s">
        <v>203</v>
      </c>
      <c r="E10" s="176">
        <v>1786</v>
      </c>
      <c r="F10" s="157"/>
    </row>
    <row r="11" spans="1:6" ht="12.75" customHeight="1">
      <c r="A11" s="173" t="s">
        <v>86</v>
      </c>
      <c r="B11" s="174" t="s">
        <v>328</v>
      </c>
      <c r="C11" s="178">
        <v>15000</v>
      </c>
      <c r="D11" s="179"/>
      <c r="E11" s="176"/>
      <c r="F11" s="157"/>
    </row>
    <row r="12" spans="1:6" ht="12.75" customHeight="1">
      <c r="A12" s="173" t="s">
        <v>231</v>
      </c>
      <c r="B12" s="198"/>
      <c r="C12" s="199"/>
      <c r="D12" s="179"/>
      <c r="E12" s="176"/>
      <c r="F12" s="157"/>
    </row>
    <row r="13" spans="1:6" ht="12.75" customHeight="1">
      <c r="A13" s="173" t="s">
        <v>108</v>
      </c>
      <c r="B13" s="198"/>
      <c r="C13" s="199"/>
      <c r="D13" s="179"/>
      <c r="E13" s="176"/>
      <c r="F13" s="157"/>
    </row>
    <row r="14" spans="1:6" ht="12.75" customHeight="1">
      <c r="A14" s="173" t="s">
        <v>118</v>
      </c>
      <c r="B14" s="198"/>
      <c r="C14" s="200"/>
      <c r="D14" s="179"/>
      <c r="E14" s="176"/>
      <c r="F14" s="157"/>
    </row>
    <row r="15" spans="1:6" ht="12.75">
      <c r="A15" s="173" t="s">
        <v>243</v>
      </c>
      <c r="B15" s="198"/>
      <c r="C15" s="200"/>
      <c r="D15" s="179"/>
      <c r="E15" s="176"/>
      <c r="F15" s="157"/>
    </row>
    <row r="16" spans="1:6" ht="12.75" customHeight="1">
      <c r="A16" s="188" t="s">
        <v>279</v>
      </c>
      <c r="B16" s="201"/>
      <c r="C16" s="202"/>
      <c r="D16" s="192" t="s">
        <v>278</v>
      </c>
      <c r="E16" s="191">
        <f>223053-12221+15000-90000</f>
        <v>135832</v>
      </c>
      <c r="F16" s="157"/>
    </row>
    <row r="17" spans="1:6" s="204" customFormat="1" ht="25.5" customHeight="1">
      <c r="A17" s="203" t="s">
        <v>280</v>
      </c>
      <c r="B17" s="185" t="s">
        <v>329</v>
      </c>
      <c r="C17" s="186">
        <f>+C6+C8+C9+C11+C12+C13+C14+C15+C16</f>
        <v>61250</v>
      </c>
      <c r="D17" s="185" t="s">
        <v>330</v>
      </c>
      <c r="E17" s="187">
        <f>+E6+E8+E10+E11+E12+E13+E14+E15+E16</f>
        <v>361938</v>
      </c>
      <c r="F17" s="157"/>
    </row>
    <row r="18" spans="1:6" ht="12.75" customHeight="1">
      <c r="A18" s="169" t="s">
        <v>281</v>
      </c>
      <c r="B18" s="205" t="s">
        <v>331</v>
      </c>
      <c r="C18" s="206">
        <f>+C19+C20+C21+C22+C23</f>
        <v>300688</v>
      </c>
      <c r="D18" s="207" t="s">
        <v>286</v>
      </c>
      <c r="E18" s="208"/>
      <c r="F18" s="157"/>
    </row>
    <row r="19" spans="1:6" ht="12.75" customHeight="1">
      <c r="A19" s="173" t="s">
        <v>284</v>
      </c>
      <c r="B19" s="209" t="s">
        <v>332</v>
      </c>
      <c r="C19" s="175">
        <v>300688</v>
      </c>
      <c r="D19" s="207" t="s">
        <v>333</v>
      </c>
      <c r="E19" s="210"/>
      <c r="F19" s="157"/>
    </row>
    <row r="20" spans="1:6" ht="12.75" customHeight="1">
      <c r="A20" s="169" t="s">
        <v>287</v>
      </c>
      <c r="B20" s="211" t="s">
        <v>334</v>
      </c>
      <c r="C20" s="199"/>
      <c r="D20" s="207" t="s">
        <v>292</v>
      </c>
      <c r="E20" s="210"/>
      <c r="F20" s="157"/>
    </row>
    <row r="21" spans="1:6" ht="12.75" customHeight="1">
      <c r="A21" s="173" t="s">
        <v>290</v>
      </c>
      <c r="B21" s="211" t="s">
        <v>335</v>
      </c>
      <c r="C21" s="199"/>
      <c r="D21" s="207" t="s">
        <v>295</v>
      </c>
      <c r="E21" s="210"/>
      <c r="F21" s="157"/>
    </row>
    <row r="22" spans="1:6" ht="12.75" customHeight="1">
      <c r="A22" s="169" t="s">
        <v>293</v>
      </c>
      <c r="B22" s="211" t="s">
        <v>336</v>
      </c>
      <c r="C22" s="199"/>
      <c r="D22" s="212" t="s">
        <v>298</v>
      </c>
      <c r="E22" s="210"/>
      <c r="F22" s="157"/>
    </row>
    <row r="23" spans="1:6" ht="12.75" customHeight="1">
      <c r="A23" s="173" t="s">
        <v>296</v>
      </c>
      <c r="B23" s="213" t="s">
        <v>337</v>
      </c>
      <c r="C23" s="199"/>
      <c r="D23" s="207" t="s">
        <v>338</v>
      </c>
      <c r="E23" s="210"/>
      <c r="F23" s="157"/>
    </row>
    <row r="24" spans="1:6" ht="12.75" customHeight="1">
      <c r="A24" s="169" t="s">
        <v>299</v>
      </c>
      <c r="B24" s="214" t="s">
        <v>339</v>
      </c>
      <c r="C24" s="215">
        <f>+C25+C26+C27+C28+C29</f>
        <v>0</v>
      </c>
      <c r="D24" s="216" t="s">
        <v>304</v>
      </c>
      <c r="E24" s="210"/>
      <c r="F24" s="157"/>
    </row>
    <row r="25" spans="1:6" ht="12.75" customHeight="1">
      <c r="A25" s="173" t="s">
        <v>302</v>
      </c>
      <c r="B25" s="213" t="s">
        <v>340</v>
      </c>
      <c r="C25" s="199"/>
      <c r="D25" s="216" t="s">
        <v>341</v>
      </c>
      <c r="E25" s="210"/>
      <c r="F25" s="157"/>
    </row>
    <row r="26" spans="1:6" ht="12.75" customHeight="1">
      <c r="A26" s="169" t="s">
        <v>305</v>
      </c>
      <c r="B26" s="213" t="s">
        <v>342</v>
      </c>
      <c r="C26" s="199"/>
      <c r="D26" s="217"/>
      <c r="E26" s="210"/>
      <c r="F26" s="157"/>
    </row>
    <row r="27" spans="1:6" ht="12.75" customHeight="1">
      <c r="A27" s="173" t="s">
        <v>307</v>
      </c>
      <c r="B27" s="211" t="s">
        <v>343</v>
      </c>
      <c r="C27" s="199"/>
      <c r="D27" s="217"/>
      <c r="E27" s="210"/>
      <c r="F27" s="157"/>
    </row>
    <row r="28" spans="1:6" ht="12.75" customHeight="1">
      <c r="A28" s="169" t="s">
        <v>310</v>
      </c>
      <c r="B28" s="218" t="s">
        <v>344</v>
      </c>
      <c r="C28" s="199"/>
      <c r="D28" s="198"/>
      <c r="E28" s="210"/>
      <c r="F28" s="157"/>
    </row>
    <row r="29" spans="1:6" ht="12.75" customHeight="1">
      <c r="A29" s="173" t="s">
        <v>313</v>
      </c>
      <c r="B29" s="219" t="s">
        <v>345</v>
      </c>
      <c r="C29" s="199"/>
      <c r="D29" s="217"/>
      <c r="E29" s="210"/>
      <c r="F29" s="157"/>
    </row>
    <row r="30" spans="1:6" ht="21.75" customHeight="1">
      <c r="A30" s="184" t="s">
        <v>316</v>
      </c>
      <c r="B30" s="220" t="s">
        <v>346</v>
      </c>
      <c r="C30" s="186">
        <f>+C18+C24</f>
        <v>300688</v>
      </c>
      <c r="D30" s="220" t="s">
        <v>347</v>
      </c>
      <c r="E30" s="221">
        <f>SUM(E18:E29)</f>
        <v>0</v>
      </c>
      <c r="F30" s="157"/>
    </row>
    <row r="31" spans="1:6" ht="12.75">
      <c r="A31" s="184" t="s">
        <v>348</v>
      </c>
      <c r="B31" s="195" t="s">
        <v>349</v>
      </c>
      <c r="C31" s="222">
        <f>+C17+C30</f>
        <v>361938</v>
      </c>
      <c r="D31" s="195" t="s">
        <v>350</v>
      </c>
      <c r="E31" s="222">
        <f>+E17+E30</f>
        <v>361938</v>
      </c>
      <c r="F31" s="157"/>
    </row>
    <row r="32" spans="1:6" ht="12.75">
      <c r="A32" s="184" t="s">
        <v>351</v>
      </c>
      <c r="B32" s="195" t="s">
        <v>314</v>
      </c>
      <c r="C32" s="222">
        <f>IF(C17-E17&lt;0,E17-C17,"-")</f>
        <v>300688</v>
      </c>
      <c r="D32" s="195" t="s">
        <v>315</v>
      </c>
      <c r="E32" s="222" t="str">
        <f>IF(C17-E17&gt;0,C17-E17,"-")</f>
        <v>-</v>
      </c>
      <c r="F32" s="157"/>
    </row>
    <row r="33" spans="1:6" ht="12.75">
      <c r="A33" s="184" t="s">
        <v>352</v>
      </c>
      <c r="B33" s="195" t="s">
        <v>317</v>
      </c>
      <c r="C33" s="222" t="str">
        <f>IF(C17+C18-E31&lt;0,E31-(C17+C18),"-")</f>
        <v>-</v>
      </c>
      <c r="D33" s="195" t="s">
        <v>318</v>
      </c>
      <c r="E33" s="222" t="str">
        <f>IF(C17+C18-E31&gt;0,C17+C18-E31,"-")</f>
        <v>-</v>
      </c>
      <c r="F33" s="157"/>
    </row>
  </sheetData>
  <sheetProtection selectLockedCells="1" selectUnlockedCells="1"/>
  <mergeCells count="5">
    <mergeCell ref="B1:E1"/>
    <mergeCell ref="F1:F33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view="pageBreakPreview" zoomScale="90" zoomScaleSheetLayoutView="90" workbookViewId="0" topLeftCell="A1">
      <selection activeCell="D25" sqref="D25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2.75">
      <c r="A1" s="223" t="s">
        <v>353</v>
      </c>
      <c r="E1" s="224" t="s">
        <v>354</v>
      </c>
    </row>
    <row r="3" spans="1:5" ht="12.75">
      <c r="A3" s="225"/>
      <c r="B3" s="226"/>
      <c r="C3" s="225"/>
      <c r="D3" s="227"/>
      <c r="E3" s="226"/>
    </row>
    <row r="4" spans="1:5" ht="12.75">
      <c r="A4" s="228" t="s">
        <v>355</v>
      </c>
      <c r="B4" s="229"/>
      <c r="C4" s="230"/>
      <c r="D4" s="227"/>
      <c r="E4" s="226"/>
    </row>
    <row r="5" spans="1:5" ht="12.75">
      <c r="A5" s="225"/>
      <c r="B5" s="226"/>
      <c r="C5" s="225"/>
      <c r="D5" s="227"/>
      <c r="E5" s="226"/>
    </row>
    <row r="6" spans="1:5" ht="12.75">
      <c r="A6" s="225" t="s">
        <v>356</v>
      </c>
      <c r="B6" s="226">
        <f>+'1.1.sz.mell.'!C61</f>
        <v>707319</v>
      </c>
      <c r="C6" s="225" t="s">
        <v>357</v>
      </c>
      <c r="D6" s="227">
        <f>+'2.1.sz.mell  '!C18+'2.2.sz.mell  '!C17</f>
        <v>707319</v>
      </c>
      <c r="E6" s="226">
        <f>+B6-D6</f>
        <v>0</v>
      </c>
    </row>
    <row r="7" spans="1:5" ht="12.75">
      <c r="A7" s="225" t="s">
        <v>358</v>
      </c>
      <c r="B7" s="226">
        <f>+'1.1.sz.mell.'!C84</f>
        <v>379680</v>
      </c>
      <c r="C7" s="225" t="s">
        <v>359</v>
      </c>
      <c r="D7" s="227">
        <f>+'2.1.sz.mell  '!C27+'2.2.sz.mell  '!C30</f>
        <v>379680</v>
      </c>
      <c r="E7" s="226">
        <f>+B7-D7</f>
        <v>0</v>
      </c>
    </row>
    <row r="8" spans="1:5" ht="12.75">
      <c r="A8" s="225" t="s">
        <v>360</v>
      </c>
      <c r="B8" s="226">
        <f>+'1.1.sz.mell.'!C85</f>
        <v>1086999</v>
      </c>
      <c r="C8" s="225" t="s">
        <v>361</v>
      </c>
      <c r="D8" s="227">
        <f>+'2.1.sz.mell  '!C28+'2.2.sz.mell  '!C31</f>
        <v>1086999</v>
      </c>
      <c r="E8" s="226">
        <f>+B8-D8</f>
        <v>0</v>
      </c>
    </row>
    <row r="9" spans="1:5" ht="12.75">
      <c r="A9" s="225"/>
      <c r="B9" s="226"/>
      <c r="C9" s="225"/>
      <c r="D9" s="227"/>
      <c r="E9" s="226"/>
    </row>
    <row r="10" spans="1:5" ht="12.75">
      <c r="A10" s="225"/>
      <c r="B10" s="226"/>
      <c r="C10" s="225"/>
      <c r="D10" s="227"/>
      <c r="E10" s="226"/>
    </row>
    <row r="11" spans="1:5" ht="12.75">
      <c r="A11" s="228" t="s">
        <v>362</v>
      </c>
      <c r="B11" s="229"/>
      <c r="C11" s="230"/>
      <c r="D11" s="227"/>
      <c r="E11" s="226"/>
    </row>
    <row r="12" spans="1:5" ht="12.75">
      <c r="A12" s="225"/>
      <c r="B12" s="226"/>
      <c r="C12" s="225"/>
      <c r="D12" s="227"/>
      <c r="E12" s="226"/>
    </row>
    <row r="13" spans="1:5" ht="12.75">
      <c r="A13" s="225" t="s">
        <v>363</v>
      </c>
      <c r="B13" s="226">
        <f>+'1.1.sz.mell.'!C124</f>
        <v>1086999</v>
      </c>
      <c r="C13" s="225" t="s">
        <v>364</v>
      </c>
      <c r="D13" s="227">
        <f>+'2.1.sz.mell  '!E18+'2.2.sz.mell  '!E17</f>
        <v>1086999</v>
      </c>
      <c r="E13" s="226">
        <f>+B13-D13</f>
        <v>0</v>
      </c>
    </row>
    <row r="14" spans="1:5" ht="12.75">
      <c r="A14" s="225" t="s">
        <v>365</v>
      </c>
      <c r="B14" s="226">
        <f>+'1.1.sz.mell.'!C144</f>
        <v>0</v>
      </c>
      <c r="C14" s="225" t="s">
        <v>366</v>
      </c>
      <c r="D14" s="227">
        <f>+'2.1.sz.mell  '!E27+'2.2.sz.mell  '!E30</f>
        <v>0</v>
      </c>
      <c r="E14" s="226">
        <f>+B14-D14</f>
        <v>0</v>
      </c>
    </row>
    <row r="15" spans="1:5" ht="12.75">
      <c r="A15" s="225" t="s">
        <v>367</v>
      </c>
      <c r="B15" s="226">
        <f>+'1.1.sz.mell.'!C145</f>
        <v>1086999</v>
      </c>
      <c r="C15" s="225" t="s">
        <v>368</v>
      </c>
      <c r="D15" s="227">
        <f>+'2.1.sz.mell  '!E28+'2.2.sz.mell  '!E31</f>
        <v>1086999</v>
      </c>
      <c r="E15" s="226">
        <f>+B15-D15</f>
        <v>0</v>
      </c>
    </row>
    <row r="16" spans="1:5" ht="12.75">
      <c r="A16" s="231"/>
      <c r="B16" s="231"/>
      <c r="C16" s="225"/>
      <c r="D16" s="227"/>
      <c r="E16" s="232"/>
    </row>
    <row r="17" spans="1:5" ht="12.75">
      <c r="A17" s="231"/>
      <c r="B17" s="231"/>
      <c r="C17" s="231"/>
      <c r="D17" s="231"/>
      <c r="E17" s="231"/>
    </row>
    <row r="18" spans="1:5" ht="12.75">
      <c r="A18" s="231"/>
      <c r="B18" s="231"/>
      <c r="C18" s="231"/>
      <c r="D18" s="231"/>
      <c r="E18" s="231"/>
    </row>
    <row r="19" spans="1:5" ht="12.75">
      <c r="A19" s="231"/>
      <c r="B19" s="231"/>
      <c r="C19" s="231"/>
      <c r="D19" s="231"/>
      <c r="E19" s="231"/>
    </row>
  </sheetData>
  <sheetProtection sheet="1" objects="1" scenarios="1"/>
  <conditionalFormatting sqref="E3:E15">
    <cfRule type="cellIs" priority="1" dxfId="0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G11"/>
  <sheetViews>
    <sheetView view="pageBreakPreview" zoomScale="90" zoomScaleNormal="120" zoomScaleSheetLayoutView="90" workbookViewId="0" topLeftCell="A1">
      <selection activeCell="D19" sqref="D19"/>
    </sheetView>
  </sheetViews>
  <sheetFormatPr defaultColWidth="9.00390625" defaultRowHeight="12.75"/>
  <cols>
    <col min="1" max="1" width="5.625" style="233" customWidth="1"/>
    <col min="2" max="2" width="35.625" style="233" customWidth="1"/>
    <col min="3" max="6" width="14.00390625" style="233" customWidth="1"/>
    <col min="7" max="16384" width="9.375" style="233" customWidth="1"/>
  </cols>
  <sheetData>
    <row r="1" spans="1:6" ht="33" customHeight="1">
      <c r="A1" s="234" t="s">
        <v>369</v>
      </c>
      <c r="B1" s="234"/>
      <c r="C1" s="234"/>
      <c r="D1" s="234"/>
      <c r="E1" s="234"/>
      <c r="F1" s="234"/>
    </row>
    <row r="2" spans="1:7" ht="15.75" customHeight="1">
      <c r="A2" s="235"/>
      <c r="B2" s="235"/>
      <c r="C2" s="236"/>
      <c r="D2" s="236"/>
      <c r="E2" s="237" t="s">
        <v>370</v>
      </c>
      <c r="F2" s="237"/>
      <c r="G2" s="238"/>
    </row>
    <row r="3" spans="1:6" ht="63" customHeight="1">
      <c r="A3" s="239" t="s">
        <v>371</v>
      </c>
      <c r="B3" s="240" t="s">
        <v>372</v>
      </c>
      <c r="C3" s="241" t="s">
        <v>373</v>
      </c>
      <c r="D3" s="241"/>
      <c r="E3" s="241"/>
      <c r="F3" s="242" t="s">
        <v>374</v>
      </c>
    </row>
    <row r="4" spans="1:6" ht="12.75">
      <c r="A4" s="239"/>
      <c r="B4" s="240"/>
      <c r="C4" s="243" t="s">
        <v>375</v>
      </c>
      <c r="D4" s="243" t="s">
        <v>376</v>
      </c>
      <c r="E4" s="243" t="s">
        <v>377</v>
      </c>
      <c r="F4" s="242"/>
    </row>
    <row r="5" spans="1:6" ht="12.75">
      <c r="A5" s="244">
        <v>1</v>
      </c>
      <c r="B5" s="245">
        <v>2</v>
      </c>
      <c r="C5" s="245">
        <v>3</v>
      </c>
      <c r="D5" s="245">
        <v>4</v>
      </c>
      <c r="E5" s="245">
        <v>5</v>
      </c>
      <c r="F5" s="246">
        <v>6</v>
      </c>
    </row>
    <row r="6" spans="1:6" ht="12.75">
      <c r="A6" s="247" t="s">
        <v>6</v>
      </c>
      <c r="B6" s="248"/>
      <c r="C6" s="249">
        <v>0</v>
      </c>
      <c r="D6" s="249">
        <v>0</v>
      </c>
      <c r="E6" s="249">
        <v>0</v>
      </c>
      <c r="F6" s="250">
        <f>SUM(C6:E6)</f>
        <v>0</v>
      </c>
    </row>
    <row r="7" spans="1:6" ht="12.75">
      <c r="A7" s="251" t="s">
        <v>22</v>
      </c>
      <c r="B7" s="252"/>
      <c r="C7" s="253">
        <v>0</v>
      </c>
      <c r="D7" s="253">
        <v>0</v>
      </c>
      <c r="E7" s="253">
        <v>0</v>
      </c>
      <c r="F7" s="254">
        <f>SUM(C7:E7)</f>
        <v>0</v>
      </c>
    </row>
    <row r="8" spans="1:6" ht="12.75">
      <c r="A8" s="251" t="s">
        <v>36</v>
      </c>
      <c r="B8" s="252"/>
      <c r="C8" s="253">
        <v>0</v>
      </c>
      <c r="D8" s="253">
        <v>0</v>
      </c>
      <c r="E8" s="253">
        <v>0</v>
      </c>
      <c r="F8" s="254">
        <f>SUM(C8:E8)</f>
        <v>0</v>
      </c>
    </row>
    <row r="9" spans="1:6" ht="12.75">
      <c r="A9" s="251" t="s">
        <v>220</v>
      </c>
      <c r="B9" s="252"/>
      <c r="C9" s="253">
        <v>0</v>
      </c>
      <c r="D9" s="253">
        <v>0</v>
      </c>
      <c r="E9" s="253">
        <v>0</v>
      </c>
      <c r="F9" s="254">
        <f>SUM(C9:E9)</f>
        <v>0</v>
      </c>
    </row>
    <row r="10" spans="1:6" ht="12.75">
      <c r="A10" s="255" t="s">
        <v>64</v>
      </c>
      <c r="B10" s="256"/>
      <c r="C10" s="257">
        <v>0</v>
      </c>
      <c r="D10" s="257">
        <v>0</v>
      </c>
      <c r="E10" s="257">
        <v>0</v>
      </c>
      <c r="F10" s="254">
        <f>SUM(C10:E10)</f>
        <v>0</v>
      </c>
    </row>
    <row r="11" spans="1:6" s="262" customFormat="1" ht="12.75">
      <c r="A11" s="258" t="s">
        <v>86</v>
      </c>
      <c r="B11" s="259" t="s">
        <v>378</v>
      </c>
      <c r="C11" s="260">
        <f>SUM(C6:C10)</f>
        <v>0</v>
      </c>
      <c r="D11" s="260">
        <f>SUM(D6:D10)</f>
        <v>0</v>
      </c>
      <c r="E11" s="260">
        <f>SUM(E6:E10)</f>
        <v>0</v>
      </c>
      <c r="F11" s="261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 ...../2014.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D12"/>
  <sheetViews>
    <sheetView view="pageBreakPreview" zoomScale="90" zoomScaleNormal="120" zoomScaleSheetLayoutView="90" workbookViewId="0" topLeftCell="A1">
      <selection activeCell="I12" sqref="I12"/>
    </sheetView>
  </sheetViews>
  <sheetFormatPr defaultColWidth="9.00390625" defaultRowHeight="12.75"/>
  <cols>
    <col min="1" max="1" width="5.625" style="233" customWidth="1"/>
    <col min="2" max="2" width="68.625" style="233" customWidth="1"/>
    <col min="3" max="3" width="19.50390625" style="233" customWidth="1"/>
    <col min="4" max="16384" width="9.375" style="233" customWidth="1"/>
  </cols>
  <sheetData>
    <row r="1" spans="1:3" ht="33" customHeight="1">
      <c r="A1" s="234" t="s">
        <v>379</v>
      </c>
      <c r="B1" s="234"/>
      <c r="C1" s="234"/>
    </row>
    <row r="2" spans="1:4" ht="15.75" customHeight="1">
      <c r="A2" s="235"/>
      <c r="B2" s="235"/>
      <c r="C2" s="263" t="s">
        <v>370</v>
      </c>
      <c r="D2" s="238"/>
    </row>
    <row r="3" spans="1:3" ht="26.25" customHeight="1">
      <c r="A3" s="264" t="s">
        <v>371</v>
      </c>
      <c r="B3" s="265" t="s">
        <v>380</v>
      </c>
      <c r="C3" s="266" t="s">
        <v>5</v>
      </c>
    </row>
    <row r="4" spans="1:3" ht="12.75">
      <c r="A4" s="267">
        <v>1</v>
      </c>
      <c r="B4" s="268">
        <v>2</v>
      </c>
      <c r="C4" s="269">
        <v>3</v>
      </c>
    </row>
    <row r="5" spans="1:3" ht="12.75">
      <c r="A5" s="270" t="s">
        <v>6</v>
      </c>
      <c r="B5" s="271" t="s">
        <v>381</v>
      </c>
      <c r="C5" s="272">
        <v>40000</v>
      </c>
    </row>
    <row r="6" spans="1:3" ht="12.75">
      <c r="A6" s="273" t="s">
        <v>22</v>
      </c>
      <c r="B6" s="274" t="s">
        <v>382</v>
      </c>
      <c r="C6" s="275"/>
    </row>
    <row r="7" spans="1:3" ht="12.75">
      <c r="A7" s="273" t="s">
        <v>36</v>
      </c>
      <c r="B7" s="276" t="s">
        <v>383</v>
      </c>
      <c r="C7" s="275">
        <v>15000</v>
      </c>
    </row>
    <row r="8" spans="1:3" ht="12.75">
      <c r="A8" s="273" t="s">
        <v>220</v>
      </c>
      <c r="B8" s="276" t="s">
        <v>384</v>
      </c>
      <c r="C8" s="275"/>
    </row>
    <row r="9" spans="1:3" ht="12.75">
      <c r="A9" s="277" t="s">
        <v>64</v>
      </c>
      <c r="B9" s="276" t="s">
        <v>385</v>
      </c>
      <c r="C9" s="278">
        <v>400</v>
      </c>
    </row>
    <row r="10" spans="1:3" ht="12.75">
      <c r="A10" s="273" t="s">
        <v>86</v>
      </c>
      <c r="B10" s="279" t="s">
        <v>386</v>
      </c>
      <c r="C10" s="275"/>
    </row>
    <row r="11" spans="1:3" ht="12.75" customHeight="1">
      <c r="A11" s="280" t="s">
        <v>387</v>
      </c>
      <c r="B11" s="280"/>
      <c r="C11" s="281">
        <f>SUM(C5:C10)</f>
        <v>55400</v>
      </c>
    </row>
    <row r="12" spans="1:3" ht="23.25" customHeight="1">
      <c r="A12" s="282" t="s">
        <v>388</v>
      </c>
      <c r="B12" s="282"/>
      <c r="C12" s="28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4. melléklet a ...../2014.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gé </cp:lastModifiedBy>
  <cp:lastPrinted>2014-02-06T07:34:53Z</cp:lastPrinted>
  <dcterms:created xsi:type="dcterms:W3CDTF">1999-10-30T10:30:45Z</dcterms:created>
  <dcterms:modified xsi:type="dcterms:W3CDTF">2014-02-07T07:09:40Z</dcterms:modified>
  <cp:category/>
  <cp:version/>
  <cp:contentType/>
  <cp:contentStatus/>
  <cp:revision>129</cp:revision>
</cp:coreProperties>
</file>