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Munka1!$A$1:$M$95</definedName>
  </definedNames>
  <calcPr calcId="145621"/>
</workbook>
</file>

<file path=xl/calcChain.xml><?xml version="1.0" encoding="utf-8"?>
<calcChain xmlns="http://schemas.openxmlformats.org/spreadsheetml/2006/main">
  <c r="J56" i="1" l="1"/>
  <c r="J63" i="1" s="1"/>
  <c r="M62" i="1"/>
  <c r="K75" i="1"/>
  <c r="J74" i="1"/>
  <c r="J73" i="1"/>
  <c r="J72" i="1"/>
  <c r="M11" i="1"/>
  <c r="M93" i="1"/>
  <c r="M92" i="1"/>
  <c r="K92" i="1"/>
  <c r="M91" i="1"/>
  <c r="L91" i="1"/>
  <c r="K91" i="1"/>
  <c r="J91" i="1"/>
  <c r="M90" i="1"/>
  <c r="M89" i="1"/>
  <c r="L88" i="1"/>
  <c r="K88" i="1"/>
  <c r="J88" i="1"/>
  <c r="M86" i="1"/>
  <c r="M85" i="1"/>
  <c r="L84" i="1"/>
  <c r="K84" i="1"/>
  <c r="K81" i="1" s="1"/>
  <c r="K87" i="1" s="1"/>
  <c r="J84" i="1"/>
  <c r="M83" i="1"/>
  <c r="M82" i="1"/>
  <c r="L81" i="1"/>
  <c r="J81" i="1"/>
  <c r="M80" i="1"/>
  <c r="M79" i="1"/>
  <c r="M78" i="1"/>
  <c r="M77" i="1"/>
  <c r="L76" i="1"/>
  <c r="L71" i="1" s="1"/>
  <c r="K76" i="1"/>
  <c r="J76" i="1"/>
  <c r="J71" i="1" s="1"/>
  <c r="M75" i="1"/>
  <c r="M74" i="1"/>
  <c r="M73" i="1"/>
  <c r="M72" i="1"/>
  <c r="K71" i="1"/>
  <c r="M61" i="1"/>
  <c r="M60" i="1"/>
  <c r="M58" i="1"/>
  <c r="M57" i="1"/>
  <c r="L56" i="1"/>
  <c r="K56" i="1"/>
  <c r="M54" i="1"/>
  <c r="M53" i="1"/>
  <c r="M52" i="1" s="1"/>
  <c r="L52" i="1"/>
  <c r="K52" i="1"/>
  <c r="J52" i="1"/>
  <c r="M51" i="1"/>
  <c r="M50" i="1"/>
  <c r="M48" i="1" s="1"/>
  <c r="M49" i="1"/>
  <c r="L48" i="1"/>
  <c r="K48" i="1"/>
  <c r="J48" i="1"/>
  <c r="M47" i="1"/>
  <c r="M46" i="1"/>
  <c r="M45" i="1"/>
  <c r="K44" i="1"/>
  <c r="K43" i="1" s="1"/>
  <c r="K55" i="1" s="1"/>
  <c r="K63" i="1" s="1"/>
  <c r="M42" i="1"/>
  <c r="M41" i="1"/>
  <c r="M40" i="1" s="1"/>
  <c r="L40" i="1"/>
  <c r="K40" i="1"/>
  <c r="J40" i="1"/>
  <c r="M39" i="1"/>
  <c r="M38" i="1" s="1"/>
  <c r="L38" i="1"/>
  <c r="K38" i="1"/>
  <c r="J38" i="1"/>
  <c r="M36" i="1"/>
  <c r="L36" i="1"/>
  <c r="K36" i="1"/>
  <c r="J36" i="1"/>
  <c r="M35" i="1"/>
  <c r="M34" i="1"/>
  <c r="M33" i="1"/>
  <c r="M32" i="1"/>
  <c r="K31" i="1"/>
  <c r="J31" i="1"/>
  <c r="J18" i="1" s="1"/>
  <c r="M30" i="1"/>
  <c r="M29" i="1"/>
  <c r="K28" i="1"/>
  <c r="J28" i="1"/>
  <c r="M27" i="1"/>
  <c r="M26" i="1"/>
  <c r="M25" i="1" s="1"/>
  <c r="K25" i="1"/>
  <c r="J25" i="1"/>
  <c r="M23" i="1"/>
  <c r="M22" i="1"/>
  <c r="M21" i="1"/>
  <c r="M20" i="1"/>
  <c r="L19" i="1"/>
  <c r="K19" i="1"/>
  <c r="K18" i="1" s="1"/>
  <c r="K5" i="1" s="1"/>
  <c r="J19" i="1"/>
  <c r="L18" i="1"/>
  <c r="M17" i="1"/>
  <c r="M16" i="1"/>
  <c r="M15" i="1"/>
  <c r="K14" i="1"/>
  <c r="J14" i="1"/>
  <c r="M10" i="1"/>
  <c r="M9" i="1"/>
  <c r="M8" i="1"/>
  <c r="M7" i="1"/>
  <c r="L6" i="1"/>
  <c r="L5" i="1" s="1"/>
  <c r="L55" i="1" s="1"/>
  <c r="K6" i="1"/>
  <c r="J6" i="1"/>
  <c r="M59" i="1" l="1"/>
  <c r="M56" i="1" s="1"/>
  <c r="M19" i="1"/>
  <c r="M28" i="1"/>
  <c r="M88" i="1"/>
  <c r="M84" i="1"/>
  <c r="M71" i="1"/>
  <c r="M44" i="1"/>
  <c r="M43" i="1" s="1"/>
  <c r="M31" i="1"/>
  <c r="M18" i="1" s="1"/>
  <c r="J5" i="1"/>
  <c r="M14" i="1"/>
  <c r="M6" i="1"/>
  <c r="L87" i="1"/>
  <c r="L95" i="1" s="1"/>
  <c r="M76" i="1"/>
  <c r="J87" i="1"/>
  <c r="K95" i="1"/>
  <c r="M81" i="1"/>
  <c r="L63" i="1"/>
  <c r="J44" i="1"/>
  <c r="J43" i="1" s="1"/>
  <c r="F39" i="1"/>
  <c r="F72" i="1"/>
  <c r="I72" i="1"/>
  <c r="F40" i="1"/>
  <c r="F17" i="1"/>
  <c r="G92" i="1"/>
  <c r="F82" i="1"/>
  <c r="F80" i="1"/>
  <c r="F79" i="1"/>
  <c r="F74" i="1"/>
  <c r="F73" i="1"/>
  <c r="F60" i="1"/>
  <c r="F47" i="1"/>
  <c r="I13" i="1"/>
  <c r="J55" i="1" l="1"/>
  <c r="M5" i="1"/>
  <c r="M55" i="1" s="1"/>
  <c r="M63" i="1" s="1"/>
  <c r="M87" i="1"/>
  <c r="J95" i="1"/>
  <c r="M95" i="1" s="1"/>
  <c r="G40" i="1"/>
  <c r="H40" i="1"/>
  <c r="F91" i="1" l="1"/>
  <c r="G61" i="1" l="1"/>
  <c r="I36" i="1" l="1"/>
  <c r="F36" i="1"/>
  <c r="G36" i="1"/>
  <c r="H36" i="1"/>
  <c r="C36" i="1"/>
  <c r="D36" i="1"/>
  <c r="E36" i="1"/>
  <c r="B36" i="1"/>
  <c r="G19" i="1" l="1"/>
  <c r="H19" i="1"/>
  <c r="F19" i="1"/>
  <c r="I74" i="1" l="1"/>
  <c r="F88" i="1"/>
  <c r="F81" i="1"/>
  <c r="I93" i="1"/>
  <c r="I92" i="1"/>
  <c r="H91" i="1"/>
  <c r="G91" i="1"/>
  <c r="I91" i="1" s="1"/>
  <c r="I90" i="1"/>
  <c r="I89" i="1"/>
  <c r="H88" i="1"/>
  <c r="G88" i="1"/>
  <c r="I86" i="1"/>
  <c r="I85" i="1"/>
  <c r="H84" i="1"/>
  <c r="G84" i="1"/>
  <c r="F84" i="1"/>
  <c r="I83" i="1"/>
  <c r="H81" i="1"/>
  <c r="G81" i="1"/>
  <c r="I80" i="1"/>
  <c r="I79" i="1"/>
  <c r="F76" i="1"/>
  <c r="F71" i="1" s="1"/>
  <c r="I78" i="1"/>
  <c r="I77" i="1"/>
  <c r="H76" i="1"/>
  <c r="H71" i="1" s="1"/>
  <c r="H87" i="1" s="1"/>
  <c r="G76" i="1"/>
  <c r="G71" i="1" s="1"/>
  <c r="I75" i="1"/>
  <c r="I73" i="1"/>
  <c r="I61" i="1"/>
  <c r="I60" i="1"/>
  <c r="F56" i="1"/>
  <c r="I58" i="1"/>
  <c r="I57" i="1"/>
  <c r="H56" i="1"/>
  <c r="G56" i="1"/>
  <c r="I54" i="1"/>
  <c r="I53" i="1"/>
  <c r="H52" i="1"/>
  <c r="G52" i="1"/>
  <c r="F52" i="1"/>
  <c r="I51" i="1"/>
  <c r="I50" i="1"/>
  <c r="I49" i="1"/>
  <c r="H48" i="1"/>
  <c r="F48" i="1"/>
  <c r="I47" i="1"/>
  <c r="I46" i="1"/>
  <c r="I45" i="1"/>
  <c r="G44" i="1"/>
  <c r="F44" i="1"/>
  <c r="I42" i="1"/>
  <c r="I41" i="1"/>
  <c r="I40" i="1" s="1"/>
  <c r="I39" i="1"/>
  <c r="H38" i="1"/>
  <c r="G38" i="1"/>
  <c r="F38" i="1"/>
  <c r="I35" i="1"/>
  <c r="I34" i="1"/>
  <c r="I33" i="1"/>
  <c r="I32" i="1"/>
  <c r="G31" i="1"/>
  <c r="F31" i="1"/>
  <c r="I30" i="1"/>
  <c r="I29" i="1"/>
  <c r="G28" i="1"/>
  <c r="F28" i="1"/>
  <c r="I27" i="1"/>
  <c r="I26" i="1"/>
  <c r="I25" i="1" s="1"/>
  <c r="G25" i="1"/>
  <c r="F25" i="1"/>
  <c r="I23" i="1"/>
  <c r="I22" i="1"/>
  <c r="I21" i="1"/>
  <c r="I20" i="1"/>
  <c r="G18" i="1"/>
  <c r="H18" i="1"/>
  <c r="I17" i="1"/>
  <c r="I16" i="1"/>
  <c r="I15" i="1"/>
  <c r="F14" i="1"/>
  <c r="I12" i="1"/>
  <c r="I11" i="1"/>
  <c r="I10" i="1"/>
  <c r="I9" i="1"/>
  <c r="I8" i="1"/>
  <c r="I7" i="1"/>
  <c r="H6" i="1"/>
  <c r="G6" i="1"/>
  <c r="I6" i="1" l="1"/>
  <c r="F18" i="1"/>
  <c r="I19" i="1"/>
  <c r="I59" i="1"/>
  <c r="I56" i="1" s="1"/>
  <c r="I84" i="1"/>
  <c r="I71" i="1"/>
  <c r="I48" i="1"/>
  <c r="H5" i="1"/>
  <c r="H55" i="1" s="1"/>
  <c r="H63" i="1" s="1"/>
  <c r="I31" i="1"/>
  <c r="I76" i="1"/>
  <c r="F43" i="1"/>
  <c r="I52" i="1"/>
  <c r="I28" i="1"/>
  <c r="I38" i="1"/>
  <c r="G14" i="1"/>
  <c r="G5" i="1" s="1"/>
  <c r="I88" i="1"/>
  <c r="F87" i="1"/>
  <c r="I81" i="1"/>
  <c r="H95" i="1"/>
  <c r="G87" i="1"/>
  <c r="G95" i="1" s="1"/>
  <c r="I82" i="1"/>
  <c r="I44" i="1"/>
  <c r="I14" i="1"/>
  <c r="F6" i="1"/>
  <c r="G48" i="1"/>
  <c r="G43" i="1" s="1"/>
  <c r="I43" i="1" l="1"/>
  <c r="I18" i="1"/>
  <c r="F5" i="1"/>
  <c r="F55" i="1" s="1"/>
  <c r="F63" i="1" s="1"/>
  <c r="G55" i="1"/>
  <c r="G63" i="1" s="1"/>
  <c r="I87" i="1"/>
  <c r="F95" i="1"/>
  <c r="I95" i="1" s="1"/>
  <c r="B73" i="1"/>
  <c r="B72" i="1"/>
  <c r="B80" i="1"/>
  <c r="B79" i="1"/>
  <c r="I5" i="1" l="1"/>
  <c r="I55" i="1" s="1"/>
  <c r="I63" i="1" s="1"/>
  <c r="B89" i="1"/>
  <c r="B82" i="1"/>
  <c r="C49" i="1" l="1"/>
  <c r="C47" i="1" l="1"/>
  <c r="B74" i="1" l="1"/>
  <c r="B83" i="1"/>
  <c r="C17" i="1"/>
  <c r="C89" i="1" l="1"/>
  <c r="C80" i="1"/>
  <c r="B39" i="1" l="1"/>
  <c r="E93" i="1"/>
  <c r="E92" i="1"/>
  <c r="B88" i="1"/>
  <c r="C88" i="1"/>
  <c r="E86" i="1"/>
  <c r="E85" i="1"/>
  <c r="E82" i="1"/>
  <c r="C84" i="1"/>
  <c r="D84" i="1"/>
  <c r="E77" i="1"/>
  <c r="D76" i="1"/>
  <c r="E89" i="1"/>
  <c r="D75" i="1"/>
  <c r="E75" i="1" s="1"/>
  <c r="D74" i="1"/>
  <c r="E74" i="1" s="1"/>
  <c r="D73" i="1"/>
  <c r="E73" i="1" s="1"/>
  <c r="D72" i="1"/>
  <c r="E72" i="1" s="1"/>
  <c r="E80" i="1"/>
  <c r="E83" i="1"/>
  <c r="C79" i="1"/>
  <c r="E79" i="1" s="1"/>
  <c r="C78" i="1"/>
  <c r="C76" i="1" s="1"/>
  <c r="C73" i="1"/>
  <c r="C72" i="1"/>
  <c r="B76" i="1" l="1"/>
  <c r="E78" i="1"/>
  <c r="E76" i="1" s="1"/>
  <c r="B19" i="1"/>
  <c r="D18" i="1"/>
  <c r="D56" i="1"/>
  <c r="C52" i="1"/>
  <c r="D52" i="1"/>
  <c r="C48" i="1"/>
  <c r="D48" i="1"/>
  <c r="E39" i="1"/>
  <c r="E38" i="1"/>
  <c r="D38" i="1"/>
  <c r="E27" i="1"/>
  <c r="D6" i="1"/>
  <c r="D5" i="1" l="1"/>
  <c r="D55" i="1" s="1"/>
  <c r="D63" i="1" s="1"/>
  <c r="B59" i="1"/>
  <c r="B56" i="1" s="1"/>
  <c r="C59" i="1"/>
  <c r="C56" i="1" s="1"/>
  <c r="E23" i="1"/>
  <c r="E90" i="1"/>
  <c r="C91" i="1"/>
  <c r="D91" i="1"/>
  <c r="D88" i="1"/>
  <c r="E88" i="1" s="1"/>
  <c r="C81" i="1"/>
  <c r="D81" i="1"/>
  <c r="C71" i="1"/>
  <c r="D71" i="1"/>
  <c r="B91" i="1"/>
  <c r="B84" i="1"/>
  <c r="C44" i="1"/>
  <c r="C40" i="1"/>
  <c r="C38" i="1"/>
  <c r="C31" i="1"/>
  <c r="C28" i="1"/>
  <c r="C25" i="1"/>
  <c r="C19" i="1"/>
  <c r="C6" i="1"/>
  <c r="B52" i="1"/>
  <c r="B48" i="1"/>
  <c r="B44" i="1"/>
  <c r="B40" i="1"/>
  <c r="B38" i="1"/>
  <c r="B14" i="1"/>
  <c r="D87" i="1" l="1"/>
  <c r="E84" i="1"/>
  <c r="B81" i="1"/>
  <c r="E81" i="1" s="1"/>
  <c r="C18" i="1"/>
  <c r="E91" i="1"/>
  <c r="C87" i="1"/>
  <c r="B71" i="1"/>
  <c r="D95" i="1"/>
  <c r="C43" i="1"/>
  <c r="B43" i="1"/>
  <c r="B87" i="1" l="1"/>
  <c r="E87" i="1" s="1"/>
  <c r="E71" i="1"/>
  <c r="C95" i="1"/>
  <c r="B31" i="1"/>
  <c r="B28" i="1"/>
  <c r="B25" i="1"/>
  <c r="C14" i="1"/>
  <c r="C5" i="1" s="1"/>
  <c r="B95" i="1" l="1"/>
  <c r="E95" i="1" s="1"/>
  <c r="B18" i="1"/>
  <c r="C55" i="1"/>
  <c r="C63" i="1" s="1"/>
  <c r="B10" i="1"/>
  <c r="B6" i="1" s="1"/>
  <c r="B5" i="1" s="1"/>
  <c r="B55" i="1" s="1"/>
  <c r="B63" i="1" s="1"/>
  <c r="E7" i="1"/>
  <c r="E8" i="1"/>
  <c r="E9" i="1"/>
  <c r="E11" i="1"/>
  <c r="E12" i="1"/>
  <c r="E15" i="1"/>
  <c r="E16" i="1"/>
  <c r="E17" i="1"/>
  <c r="E20" i="1"/>
  <c r="E21" i="1"/>
  <c r="E22" i="1"/>
  <c r="E26" i="1"/>
  <c r="E25" i="1" s="1"/>
  <c r="E29" i="1"/>
  <c r="E30" i="1"/>
  <c r="E32" i="1"/>
  <c r="E33" i="1"/>
  <c r="E34" i="1"/>
  <c r="E35" i="1"/>
  <c r="E41" i="1"/>
  <c r="E42" i="1"/>
  <c r="E45" i="1"/>
  <c r="E46" i="1"/>
  <c r="E47" i="1"/>
  <c r="E49" i="1"/>
  <c r="E50" i="1"/>
  <c r="E51" i="1"/>
  <c r="E53" i="1"/>
  <c r="E54" i="1"/>
  <c r="E57" i="1"/>
  <c r="E58" i="1"/>
  <c r="E60" i="1"/>
  <c r="E61" i="1"/>
  <c r="E10" i="1" l="1"/>
  <c r="E40" i="1"/>
  <c r="E28" i="1"/>
  <c r="E31" i="1"/>
  <c r="E19" i="1"/>
  <c r="E14" i="1"/>
  <c r="E6" i="1"/>
  <c r="E59" i="1"/>
  <c r="E56" i="1" s="1"/>
  <c r="E44" i="1"/>
  <c r="E52" i="1"/>
  <c r="E48" i="1"/>
  <c r="E18" i="1" l="1"/>
  <c r="E5" i="1" s="1"/>
  <c r="E43" i="1"/>
  <c r="E55" i="1" l="1"/>
  <c r="E63" i="1" s="1"/>
</calcChain>
</file>

<file path=xl/sharedStrings.xml><?xml version="1.0" encoding="utf-8"?>
<sst xmlns="http://schemas.openxmlformats.org/spreadsheetml/2006/main" count="120" uniqueCount="96">
  <si>
    <t>Bevételek</t>
  </si>
  <si>
    <t>Kötelező feladat</t>
  </si>
  <si>
    <t>Önként vállalt feladat</t>
  </si>
  <si>
    <t>Államigazgatási  feladat</t>
  </si>
  <si>
    <t>Összesen</t>
  </si>
  <si>
    <t>1. Működési bevételek</t>
  </si>
  <si>
    <t>1.1.1. Helyi önkormányzatok működési támogatása</t>
  </si>
  <si>
    <t>1.1.2. Egyes köznevelési feladatok támogatása</t>
  </si>
  <si>
    <t>1.1.3. Szociális gyermekjóléti és gyermekétkeztetési fa.tám.</t>
  </si>
  <si>
    <t>1.1.4. Kulturális feladatok támogatása</t>
  </si>
  <si>
    <t>1.1.5. Működési célú központosított előirányzatok</t>
  </si>
  <si>
    <t>1.2. Működési célú támogatások államháztartáson belülről</t>
  </si>
  <si>
    <t>1.2.1. Elvonások és befizetések bevételei</t>
  </si>
  <si>
    <t>1.2.2. Műk.c.visszatérítendő tám., kölcsönök</t>
  </si>
  <si>
    <t xml:space="preserve">1.2.3. Egyéb működési célú támogatások bevételei </t>
  </si>
  <si>
    <t>1.3. Közhatalmi bevételek</t>
  </si>
  <si>
    <t>1.3.1. Vagyoni tipusú adók</t>
  </si>
  <si>
    <t>1.3.1.1. Építményadó</t>
  </si>
  <si>
    <t>1.3.1.2. Telekadó</t>
  </si>
  <si>
    <t>1.3.1.3. Magánszemélyek kommunális adója</t>
  </si>
  <si>
    <t>1.3.2. Értékesítési és forgalmi adók</t>
  </si>
  <si>
    <t>1.3.2.1. Állandó jelleggel végzett iparűzési adó</t>
  </si>
  <si>
    <t>1.3.3. Gépjárműadó</t>
  </si>
  <si>
    <t>1.3.4. Egyéb áruhasználati és szolgáltatási adók</t>
  </si>
  <si>
    <t>1.3.4.1. Idegenforgalmi adó (tartózkodás alapján)</t>
  </si>
  <si>
    <t>1.3.4.2. Környezetterhelési díj</t>
  </si>
  <si>
    <t>1.3.5. Egyéb közhatalmi bevételek</t>
  </si>
  <si>
    <t>1.3.5.1. Környezetvédelmi bírság</t>
  </si>
  <si>
    <t>1.3.5.2. Építésügyi bírság</t>
  </si>
  <si>
    <t>1.3.5.3. Helyszini és szabálysértési bírság</t>
  </si>
  <si>
    <t>1.3.5.4. Helyi adópótlék, adóbírság</t>
  </si>
  <si>
    <t>1.4. Működési bevételek</t>
  </si>
  <si>
    <t>1.4.1. Működési bevételek</t>
  </si>
  <si>
    <t>1.5. Működési célra átvett pénzeszközök</t>
  </si>
  <si>
    <t>1.5.1. Működési célú visszatér. támogatások, kölcsönök</t>
  </si>
  <si>
    <t>1.5.2. Egyéb működési célú átvett pénzeszközök</t>
  </si>
  <si>
    <t>2. Felhalmozási bevételek</t>
  </si>
  <si>
    <t xml:space="preserve">2.1.2. Felhalmozási célú visszatér.tám. kölcsönök </t>
  </si>
  <si>
    <t>2.1.3. Egyéb felhalmozási célú támogatások bevételei áh.belül</t>
  </si>
  <si>
    <t>2.2. Felhalmozási bevételek</t>
  </si>
  <si>
    <t>2.2.1. Ingatlanok értékesítése</t>
  </si>
  <si>
    <t>2.2.2. Egyéb tárgyi eszközök értékesítése</t>
  </si>
  <si>
    <t>2.2.3 Részesedések értékesítése</t>
  </si>
  <si>
    <t>2.3. Felhalmozási célú átvett pénzeszközök</t>
  </si>
  <si>
    <t>2.3.1. Felhalmozási célú visszatér. támogatások, kölcsönök</t>
  </si>
  <si>
    <t>2.3.2. Egyéb felhalmozási célú átvett pénzeszközök</t>
  </si>
  <si>
    <t>Költségvetési bevételek összesen (1+2)</t>
  </si>
  <si>
    <t>3. Finanszírozási bevételek</t>
  </si>
  <si>
    <t>3.1. Hosszú lejáratú hitelek, kölcsönök felvétele</t>
  </si>
  <si>
    <t>3.2. Befektetési célú belföldi értékpapírok beváltása, értékesít.</t>
  </si>
  <si>
    <t>3.3. Előző évi maradvány igénybevétele</t>
  </si>
  <si>
    <t>3.3.1. Működési célra</t>
  </si>
  <si>
    <t>3.3.2. Felhalmozási célra</t>
  </si>
  <si>
    <t>BEVÉTELEK ÖSSZESEN</t>
  </si>
  <si>
    <t xml:space="preserve">Kiadások  </t>
  </si>
  <si>
    <t>1. Működési kiadások</t>
  </si>
  <si>
    <t>1.1. Személyi juttatások</t>
  </si>
  <si>
    <t>1.2. Munkaadókat terhelő járulékok és szociális hozzájárulási adó</t>
  </si>
  <si>
    <t>1.3. Dologi kiadások</t>
  </si>
  <si>
    <t>1.4. Ellátottak pénzbeli juttatásai</t>
  </si>
  <si>
    <t>1.5. Egyéb működési célú kiadások</t>
  </si>
  <si>
    <t>1.5.1. Elvonások és befizetések</t>
  </si>
  <si>
    <t>1.5.2. Működési c.visszatér.támogatások, kölcsönök törlesztése</t>
  </si>
  <si>
    <t>1.5.3. Egyéb működési célú támogatás államháztartáson belülre</t>
  </si>
  <si>
    <t>1.5.4. Egyéb működési célú támogatás államháztartáson kívülre</t>
  </si>
  <si>
    <t>2. Felhalmozási kiadások</t>
  </si>
  <si>
    <t>2.1. Beruházási kiadások ÁFÁ-val</t>
  </si>
  <si>
    <t>2.2. Felújítási kiadások ÁFÁ-val</t>
  </si>
  <si>
    <t>2.3. Egyéb felhalmozási célú kiadások</t>
  </si>
  <si>
    <t>2.3.1. Felhalm.célú visszatér.tám., kölcsönök nyújtása áh-on kívülre</t>
  </si>
  <si>
    <t>2.3.2. Felhalm.célú támogatások államháztartáson kívülre</t>
  </si>
  <si>
    <t>Költségvetési kiadások összesen</t>
  </si>
  <si>
    <t>3. Tartalékok</t>
  </si>
  <si>
    <t>3.1. Általános tartalék</t>
  </si>
  <si>
    <t>3.2. Céltartalék</t>
  </si>
  <si>
    <t>4. Finanszírozási kiadások</t>
  </si>
  <si>
    <t>4.1. Hosszú lejáratú hitelek, kölcsönök törlesztése</t>
  </si>
  <si>
    <t>4.2. Rövid lejáratú hitelek, kölcsönök törlesztése</t>
  </si>
  <si>
    <t>KIADÁSOK ÖSSZESEN</t>
  </si>
  <si>
    <t>2015. évi eredeti előirányzat</t>
  </si>
  <si>
    <t>Mezőtúr Város Önkormányzata 2015. évi összevont kiadásai</t>
  </si>
  <si>
    <t>Adatok ezer Ft-ban</t>
  </si>
  <si>
    <t>1.3.1.4. Települési adó (földadó)</t>
  </si>
  <si>
    <t>2.1. Felhalmozási célú támogatások államháztart. belülről</t>
  </si>
  <si>
    <t>2.1.1. Felhalmozási célú önkormányzati támogatások</t>
  </si>
  <si>
    <t xml:space="preserve">Mezőtúr Város Önkormányzata 2015. évi összevont bevételei               </t>
  </si>
  <si>
    <t>2015. évi módosított előirányzat</t>
  </si>
  <si>
    <t>1.3.1.5. Idegenforgalmi adó épület után</t>
  </si>
  <si>
    <t>1.3.6. Jövedelemadók</t>
  </si>
  <si>
    <t>1.3.6.1. Termőföld bérbeadásából származó bevétel</t>
  </si>
  <si>
    <t>4.3 Előző évi megelőlegzés</t>
  </si>
  <si>
    <t>1.1.6. Központ.ktgvetési szerv.műk.célú tám. bevételei</t>
  </si>
  <si>
    <t>1.1.7. Elszámolásból származó bevét.telj.</t>
  </si>
  <si>
    <t>1.1. Normatív és egyéb állami működési támogatások áht-n belül</t>
  </si>
  <si>
    <t>2015. évi teljesítés</t>
  </si>
  <si>
    <t>3.3.3. Áht-n belüli megelőlegzés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</si>
</sst>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1" applyFont="1" applyBorder="1"/>
    <xf numFmtId="0" fontId="5" fillId="0" borderId="1" xfId="1" applyFont="1" applyBorder="1"/>
    <xf numFmtId="0" fontId="6" fillId="0" borderId="1" xfId="1" applyFont="1" applyBorder="1"/>
    <xf numFmtId="0" fontId="7" fillId="0" borderId="0" xfId="1" applyFont="1"/>
    <xf numFmtId="0" fontId="7" fillId="0" borderId="0" xfId="1" applyFont="1" applyBorder="1"/>
    <xf numFmtId="0" fontId="11" fillId="0" borderId="1" xfId="1" applyFont="1" applyBorder="1"/>
    <xf numFmtId="14" fontId="3" fillId="0" borderId="1" xfId="1" applyNumberFormat="1" applyFont="1" applyBorder="1"/>
    <xf numFmtId="0" fontId="12" fillId="0" borderId="1" xfId="1" applyFont="1" applyBorder="1"/>
    <xf numFmtId="0" fontId="4" fillId="0" borderId="1" xfId="1" applyFont="1" applyBorder="1"/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14" fontId="11" fillId="0" borderId="1" xfId="1" applyNumberFormat="1" applyFont="1" applyBorder="1"/>
    <xf numFmtId="0" fontId="13" fillId="0" borderId="1" xfId="1" applyFont="1" applyBorder="1"/>
    <xf numFmtId="3" fontId="3" fillId="0" borderId="1" xfId="1" applyNumberFormat="1" applyFont="1" applyBorder="1"/>
    <xf numFmtId="3" fontId="8" fillId="0" borderId="1" xfId="1" applyNumberFormat="1" applyFont="1" applyBorder="1"/>
    <xf numFmtId="3" fontId="5" fillId="0" borderId="1" xfId="1" applyNumberFormat="1" applyFont="1" applyBorder="1"/>
    <xf numFmtId="3" fontId="4" fillId="0" borderId="1" xfId="1" applyNumberFormat="1" applyFont="1" applyBorder="1"/>
    <xf numFmtId="3" fontId="11" fillId="0" borderId="1" xfId="1" applyNumberFormat="1" applyFont="1" applyBorder="1"/>
    <xf numFmtId="3" fontId="12" fillId="0" borderId="1" xfId="1" applyNumberFormat="1" applyFont="1" applyBorder="1"/>
    <xf numFmtId="16" fontId="5" fillId="0" borderId="1" xfId="1" applyNumberFormat="1" applyFont="1" applyBorder="1"/>
    <xf numFmtId="3" fontId="5" fillId="0" borderId="1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0" fillId="0" borderId="0" xfId="0" applyNumberFormat="1"/>
    <xf numFmtId="3" fontId="4" fillId="0" borderId="0" xfId="1" applyNumberFormat="1" applyFont="1" applyFill="1" applyBorder="1"/>
    <xf numFmtId="0" fontId="15" fillId="0" borderId="0" xfId="0" applyFont="1"/>
    <xf numFmtId="3" fontId="15" fillId="0" borderId="0" xfId="0" applyNumberFormat="1" applyFont="1"/>
    <xf numFmtId="0" fontId="9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3" fontId="2" fillId="0" borderId="1" xfId="1" applyNumberFormat="1" applyFont="1" applyBorder="1"/>
    <xf numFmtId="3" fontId="6" fillId="0" borderId="1" xfId="1" applyNumberFormat="1" applyFont="1" applyBorder="1"/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3" fontId="13" fillId="0" borderId="1" xfId="1" applyNumberFormat="1" applyFont="1" applyBorder="1"/>
    <xf numFmtId="3" fontId="14" fillId="0" borderId="1" xfId="1" applyNumberFormat="1" applyFont="1" applyBorder="1"/>
    <xf numFmtId="0" fontId="9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/>
    <xf numFmtId="3" fontId="11" fillId="2" borderId="1" xfId="1" applyNumberFormat="1" applyFont="1" applyFill="1" applyBorder="1"/>
    <xf numFmtId="3" fontId="3" fillId="2" borderId="1" xfId="1" applyNumberFormat="1" applyFont="1" applyFill="1" applyBorder="1"/>
    <xf numFmtId="3" fontId="12" fillId="2" borderId="1" xfId="1" applyNumberFormat="1" applyFont="1" applyFill="1" applyBorder="1"/>
    <xf numFmtId="3" fontId="8" fillId="2" borderId="1" xfId="1" applyNumberFormat="1" applyFont="1" applyFill="1" applyBorder="1"/>
    <xf numFmtId="3" fontId="5" fillId="2" borderId="1" xfId="1" applyNumberFormat="1" applyFont="1" applyFill="1" applyBorder="1"/>
    <xf numFmtId="3" fontId="6" fillId="2" borderId="1" xfId="1" applyNumberFormat="1" applyFont="1" applyFill="1" applyBorder="1"/>
    <xf numFmtId="3" fontId="3" fillId="2" borderId="1" xfId="1" applyNumberFormat="1" applyFont="1" applyFill="1" applyBorder="1" applyAlignment="1">
      <alignment horizontal="right" vertical="center"/>
    </xf>
    <xf numFmtId="3" fontId="11" fillId="2" borderId="1" xfId="1" applyNumberFormat="1" applyFont="1" applyFill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right" vertical="center"/>
    </xf>
    <xf numFmtId="3" fontId="6" fillId="2" borderId="1" xfId="1" applyNumberFormat="1" applyFont="1" applyFill="1" applyBorder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3" fontId="2" fillId="0" borderId="2" xfId="1" applyNumberFormat="1" applyFont="1" applyBorder="1"/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/>
    <xf numFmtId="3" fontId="2" fillId="2" borderId="7" xfId="1" applyNumberFormat="1" applyFont="1" applyFill="1" applyBorder="1"/>
    <xf numFmtId="3" fontId="11" fillId="2" borderId="6" xfId="1" applyNumberFormat="1" applyFont="1" applyFill="1" applyBorder="1"/>
    <xf numFmtId="3" fontId="3" fillId="2" borderId="6" xfId="1" applyNumberFormat="1" applyFont="1" applyFill="1" applyBorder="1"/>
    <xf numFmtId="3" fontId="12" fillId="2" borderId="6" xfId="1" applyNumberFormat="1" applyFont="1" applyFill="1" applyBorder="1"/>
    <xf numFmtId="3" fontId="5" fillId="2" borderId="6" xfId="1" applyNumberFormat="1" applyFont="1" applyFill="1" applyBorder="1"/>
    <xf numFmtId="3" fontId="6" fillId="2" borderId="6" xfId="1" applyNumberFormat="1" applyFont="1" applyFill="1" applyBorder="1"/>
    <xf numFmtId="3" fontId="8" fillId="2" borderId="6" xfId="1" applyNumberFormat="1" applyFont="1" applyFill="1" applyBorder="1"/>
    <xf numFmtId="3" fontId="3" fillId="2" borderId="6" xfId="1" applyNumberFormat="1" applyFont="1" applyFill="1" applyBorder="1" applyAlignment="1">
      <alignment horizontal="right" vertical="center"/>
    </xf>
    <xf numFmtId="3" fontId="11" fillId="2" borderId="6" xfId="1" applyNumberFormat="1" applyFont="1" applyFill="1" applyBorder="1" applyAlignment="1">
      <alignment horizontal="right" vertical="center"/>
    </xf>
    <xf numFmtId="3" fontId="5" fillId="2" borderId="6" xfId="1" applyNumberFormat="1" applyFont="1" applyFill="1" applyBorder="1" applyAlignment="1">
      <alignment horizontal="right" vertical="center"/>
    </xf>
    <xf numFmtId="3" fontId="4" fillId="2" borderId="6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4" fillId="2" borderId="8" xfId="1" applyNumberFormat="1" applyFont="1" applyFill="1" applyBorder="1" applyAlignment="1">
      <alignment horizontal="right" vertical="center"/>
    </xf>
    <xf numFmtId="3" fontId="4" fillId="2" borderId="9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/>
    <xf numFmtId="3" fontId="13" fillId="2" borderId="1" xfId="1" applyNumberFormat="1" applyFont="1" applyFill="1" applyBorder="1"/>
    <xf numFmtId="3" fontId="14" fillId="2" borderId="1" xfId="1" applyNumberFormat="1" applyFont="1" applyFill="1" applyBorder="1"/>
    <xf numFmtId="3" fontId="5" fillId="0" borderId="2" xfId="1" applyNumberFormat="1" applyFont="1" applyBorder="1"/>
    <xf numFmtId="3" fontId="3" fillId="0" borderId="2" xfId="1" applyNumberFormat="1" applyFont="1" applyBorder="1"/>
    <xf numFmtId="3" fontId="4" fillId="0" borderId="2" xfId="1" applyNumberFormat="1" applyFont="1" applyBorder="1"/>
    <xf numFmtId="3" fontId="11" fillId="0" borderId="2" xfId="1" applyNumberFormat="1" applyFont="1" applyBorder="1"/>
    <xf numFmtId="3" fontId="13" fillId="0" borderId="2" xfId="1" applyNumberFormat="1" applyFont="1" applyBorder="1"/>
    <xf numFmtId="3" fontId="5" fillId="2" borderId="7" xfId="1" applyNumberFormat="1" applyFont="1" applyFill="1" applyBorder="1"/>
    <xf numFmtId="3" fontId="3" fillId="2" borderId="7" xfId="1" applyNumberFormat="1" applyFont="1" applyFill="1" applyBorder="1"/>
    <xf numFmtId="3" fontId="4" fillId="2" borderId="6" xfId="1" applyNumberFormat="1" applyFont="1" applyFill="1" applyBorder="1"/>
    <xf numFmtId="3" fontId="4" fillId="2" borderId="7" xfId="1" applyNumberFormat="1" applyFont="1" applyFill="1" applyBorder="1"/>
    <xf numFmtId="3" fontId="11" fillId="2" borderId="7" xfId="1" applyNumberFormat="1" applyFont="1" applyFill="1" applyBorder="1"/>
    <xf numFmtId="3" fontId="13" fillId="2" borderId="6" xfId="1" applyNumberFormat="1" applyFont="1" applyFill="1" applyBorder="1"/>
    <xf numFmtId="3" fontId="13" fillId="2" borderId="7" xfId="1" applyNumberFormat="1" applyFont="1" applyFill="1" applyBorder="1"/>
    <xf numFmtId="3" fontId="4" fillId="2" borderId="8" xfId="1" applyNumberFormat="1" applyFont="1" applyFill="1" applyBorder="1"/>
    <xf numFmtId="3" fontId="4" fillId="2" borderId="9" xfId="1" applyNumberFormat="1" applyFont="1" applyFill="1" applyBorder="1"/>
    <xf numFmtId="3" fontId="4" fillId="2" borderId="10" xfId="1" applyNumberFormat="1" applyFont="1" applyFill="1" applyBorder="1"/>
    <xf numFmtId="0" fontId="16" fillId="0" borderId="0" xfId="0" applyFont="1"/>
    <xf numFmtId="3" fontId="12" fillId="0" borderId="2" xfId="1" applyNumberFormat="1" applyFont="1" applyBorder="1"/>
    <xf numFmtId="0" fontId="0" fillId="0" borderId="0" xfId="0" applyFont="1"/>
    <xf numFmtId="3" fontId="3" fillId="2" borderId="11" xfId="1" applyNumberFormat="1" applyFont="1" applyFill="1" applyBorder="1"/>
    <xf numFmtId="3" fontId="3" fillId="2" borderId="12" xfId="1" applyNumberFormat="1" applyFont="1" applyFill="1" applyBorder="1"/>
    <xf numFmtId="3" fontId="4" fillId="2" borderId="13" xfId="1" applyNumberFormat="1" applyFont="1" applyFill="1" applyBorder="1"/>
    <xf numFmtId="3" fontId="17" fillId="2" borderId="7" xfId="1" applyNumberFormat="1" applyFont="1" applyFill="1" applyBorder="1"/>
    <xf numFmtId="3" fontId="2" fillId="2" borderId="10" xfId="1" applyNumberFormat="1" applyFont="1" applyFill="1" applyBorder="1"/>
    <xf numFmtId="0" fontId="14" fillId="0" borderId="1" xfId="1" applyFont="1" applyBorder="1"/>
    <xf numFmtId="0" fontId="9" fillId="3" borderId="6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3" fontId="2" fillId="3" borderId="6" xfId="1" applyNumberFormat="1" applyFont="1" applyFill="1" applyBorder="1"/>
    <xf numFmtId="3" fontId="2" fillId="3" borderId="1" xfId="1" applyNumberFormat="1" applyFont="1" applyFill="1" applyBorder="1"/>
    <xf numFmtId="3" fontId="2" fillId="3" borderId="7" xfId="1" applyNumberFormat="1" applyFont="1" applyFill="1" applyBorder="1"/>
    <xf numFmtId="3" fontId="11" fillId="3" borderId="6" xfId="1" applyNumberFormat="1" applyFont="1" applyFill="1" applyBorder="1"/>
    <xf numFmtId="3" fontId="11" fillId="3" borderId="1" xfId="1" applyNumberFormat="1" applyFont="1" applyFill="1" applyBorder="1"/>
    <xf numFmtId="3" fontId="3" fillId="3" borderId="6" xfId="1" applyNumberFormat="1" applyFont="1" applyFill="1" applyBorder="1"/>
    <xf numFmtId="3" fontId="3" fillId="3" borderId="1" xfId="1" applyNumberFormat="1" applyFont="1" applyFill="1" applyBorder="1"/>
    <xf numFmtId="3" fontId="12" fillId="3" borderId="6" xfId="1" applyNumberFormat="1" applyFont="1" applyFill="1" applyBorder="1"/>
    <xf numFmtId="3" fontId="8" fillId="3" borderId="1" xfId="1" applyNumberFormat="1" applyFont="1" applyFill="1" applyBorder="1"/>
    <xf numFmtId="3" fontId="5" fillId="3" borderId="6" xfId="1" applyNumberFormat="1" applyFont="1" applyFill="1" applyBorder="1"/>
    <xf numFmtId="3" fontId="5" fillId="3" borderId="1" xfId="1" applyNumberFormat="1" applyFont="1" applyFill="1" applyBorder="1"/>
    <xf numFmtId="3" fontId="6" fillId="3" borderId="6" xfId="1" applyNumberFormat="1" applyFont="1" applyFill="1" applyBorder="1"/>
    <xf numFmtId="3" fontId="6" fillId="3" borderId="1" xfId="1" applyNumberFormat="1" applyFont="1" applyFill="1" applyBorder="1"/>
    <xf numFmtId="3" fontId="8" fillId="3" borderId="6" xfId="1" applyNumberFormat="1" applyFont="1" applyFill="1" applyBorder="1"/>
    <xf numFmtId="3" fontId="17" fillId="3" borderId="7" xfId="1" applyNumberFormat="1" applyFont="1" applyFill="1" applyBorder="1"/>
    <xf numFmtId="3" fontId="3" fillId="3" borderId="7" xfId="1" applyNumberFormat="1" applyFont="1" applyFill="1" applyBorder="1"/>
    <xf numFmtId="3" fontId="3" fillId="3" borderId="6" xfId="1" applyNumberFormat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right" vertical="center"/>
    </xf>
    <xf numFmtId="3" fontId="11" fillId="3" borderId="6" xfId="1" applyNumberFormat="1" applyFont="1" applyFill="1" applyBorder="1" applyAlignment="1">
      <alignment horizontal="right" vertical="center"/>
    </xf>
    <xf numFmtId="3" fontId="11" fillId="3" borderId="1" xfId="1" applyNumberFormat="1" applyFont="1" applyFill="1" applyBorder="1" applyAlignment="1">
      <alignment horizontal="right" vertical="center"/>
    </xf>
    <xf numFmtId="3" fontId="5" fillId="3" borderId="6" xfId="1" applyNumberFormat="1" applyFont="1" applyFill="1" applyBorder="1" applyAlignment="1">
      <alignment horizontal="right" vertical="center"/>
    </xf>
    <xf numFmtId="3" fontId="5" fillId="3" borderId="1" xfId="1" applyNumberFormat="1" applyFont="1" applyFill="1" applyBorder="1" applyAlignment="1">
      <alignment horizontal="right" vertical="center"/>
    </xf>
    <xf numFmtId="3" fontId="4" fillId="3" borderId="6" xfId="1" applyNumberFormat="1" applyFont="1" applyFill="1" applyBorder="1" applyAlignment="1">
      <alignment horizontal="right" vertical="center"/>
    </xf>
    <xf numFmtId="3" fontId="4" fillId="3" borderId="1" xfId="1" applyNumberFormat="1" applyFont="1" applyFill="1" applyBorder="1" applyAlignment="1">
      <alignment horizontal="right" vertical="center"/>
    </xf>
    <xf numFmtId="3" fontId="6" fillId="3" borderId="6" xfId="1" applyNumberFormat="1" applyFont="1" applyFill="1" applyBorder="1" applyAlignment="1">
      <alignment horizontal="right" vertical="center"/>
    </xf>
    <xf numFmtId="3" fontId="6" fillId="3" borderId="1" xfId="1" applyNumberFormat="1" applyFont="1" applyFill="1" applyBorder="1" applyAlignment="1">
      <alignment horizontal="right" vertical="center"/>
    </xf>
    <xf numFmtId="3" fontId="4" fillId="3" borderId="8" xfId="1" applyNumberFormat="1" applyFont="1" applyFill="1" applyBorder="1" applyAlignment="1">
      <alignment horizontal="right" vertical="center"/>
    </xf>
    <xf numFmtId="3" fontId="4" fillId="3" borderId="9" xfId="1" applyNumberFormat="1" applyFont="1" applyFill="1" applyBorder="1" applyAlignment="1">
      <alignment horizontal="right" vertical="center"/>
    </xf>
    <xf numFmtId="3" fontId="2" fillId="3" borderId="10" xfId="1" applyNumberFormat="1" applyFont="1" applyFill="1" applyBorder="1"/>
    <xf numFmtId="3" fontId="5" fillId="3" borderId="7" xfId="1" applyNumberFormat="1" applyFont="1" applyFill="1" applyBorder="1"/>
    <xf numFmtId="3" fontId="4" fillId="3" borderId="6" xfId="1" applyNumberFormat="1" applyFont="1" applyFill="1" applyBorder="1"/>
    <xf numFmtId="3" fontId="4" fillId="3" borderId="1" xfId="1" applyNumberFormat="1" applyFont="1" applyFill="1" applyBorder="1"/>
    <xf numFmtId="3" fontId="4" fillId="3" borderId="7" xfId="1" applyNumberFormat="1" applyFont="1" applyFill="1" applyBorder="1"/>
    <xf numFmtId="3" fontId="11" fillId="3" borderId="7" xfId="1" applyNumberFormat="1" applyFont="1" applyFill="1" applyBorder="1"/>
    <xf numFmtId="3" fontId="13" fillId="3" borderId="6" xfId="1" applyNumberFormat="1" applyFont="1" applyFill="1" applyBorder="1"/>
    <xf numFmtId="3" fontId="13" fillId="3" borderId="1" xfId="1" applyNumberFormat="1" applyFont="1" applyFill="1" applyBorder="1"/>
    <xf numFmtId="3" fontId="13" fillId="3" borderId="7" xfId="1" applyNumberFormat="1" applyFont="1" applyFill="1" applyBorder="1"/>
    <xf numFmtId="3" fontId="12" fillId="3" borderId="1" xfId="1" applyNumberFormat="1" applyFont="1" applyFill="1" applyBorder="1"/>
    <xf numFmtId="3" fontId="14" fillId="3" borderId="1" xfId="1" applyNumberFormat="1" applyFont="1" applyFill="1" applyBorder="1"/>
    <xf numFmtId="3" fontId="3" fillId="3" borderId="11" xfId="1" applyNumberFormat="1" applyFont="1" applyFill="1" applyBorder="1"/>
    <xf numFmtId="3" fontId="3" fillId="3" borderId="12" xfId="1" applyNumberFormat="1" applyFont="1" applyFill="1" applyBorder="1"/>
    <xf numFmtId="3" fontId="4" fillId="3" borderId="13" xfId="1" applyNumberFormat="1" applyFont="1" applyFill="1" applyBorder="1"/>
    <xf numFmtId="3" fontId="4" fillId="3" borderId="8" xfId="1" applyNumberFormat="1" applyFont="1" applyFill="1" applyBorder="1"/>
    <xf numFmtId="3" fontId="4" fillId="3" borderId="9" xfId="1" applyNumberFormat="1" applyFont="1" applyFill="1" applyBorder="1"/>
    <xf numFmtId="3" fontId="4" fillId="3" borderId="10" xfId="1" applyNumberFormat="1" applyFont="1" applyFill="1" applyBorder="1"/>
    <xf numFmtId="3" fontId="3" fillId="2" borderId="11" xfId="1" applyNumberFormat="1" applyFont="1" applyFill="1" applyBorder="1" applyAlignment="1">
      <alignment horizontal="right" vertical="center"/>
    </xf>
    <xf numFmtId="3" fontId="3" fillId="2" borderId="12" xfId="1" applyNumberFormat="1" applyFont="1" applyFill="1" applyBorder="1" applyAlignment="1">
      <alignment horizontal="right" vertical="center"/>
    </xf>
    <xf numFmtId="3" fontId="2" fillId="2" borderId="13" xfId="1" applyNumberFormat="1" applyFont="1" applyFill="1" applyBorder="1"/>
    <xf numFmtId="3" fontId="3" fillId="3" borderId="11" xfId="1" applyNumberFormat="1" applyFont="1" applyFill="1" applyBorder="1" applyAlignment="1">
      <alignment horizontal="right" vertical="center"/>
    </xf>
    <xf numFmtId="3" fontId="3" fillId="3" borderId="12" xfId="1" applyNumberFormat="1" applyFont="1" applyFill="1" applyBorder="1" applyAlignment="1">
      <alignment horizontal="right" vertical="center"/>
    </xf>
    <xf numFmtId="44" fontId="10" fillId="3" borderId="3" xfId="2" applyFont="1" applyFill="1" applyBorder="1" applyAlignment="1">
      <alignment horizontal="center" vertical="center"/>
    </xf>
    <xf numFmtId="44" fontId="10" fillId="3" borderId="4" xfId="2" applyFont="1" applyFill="1" applyBorder="1" applyAlignment="1">
      <alignment horizontal="center" vertical="center"/>
    </xf>
    <xf numFmtId="44" fontId="10" fillId="3" borderId="5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3" fillId="0" borderId="0" xfId="1" applyFont="1" applyBorder="1" applyAlignment="1">
      <alignment horizontal="right" vertical="center" wrapText="1"/>
    </xf>
    <xf numFmtId="44" fontId="10" fillId="2" borderId="3" xfId="2" applyFont="1" applyFill="1" applyBorder="1" applyAlignment="1">
      <alignment horizontal="center" vertical="center"/>
    </xf>
    <xf numFmtId="44" fontId="10" fillId="2" borderId="4" xfId="2" applyFont="1" applyFill="1" applyBorder="1" applyAlignment="1">
      <alignment horizontal="center" vertical="center"/>
    </xf>
    <xf numFmtId="44" fontId="10" fillId="2" borderId="5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4" fontId="10" fillId="0" borderId="1" xfId="2" applyFont="1" applyBorder="1" applyAlignment="1">
      <alignment horizontal="center" vertical="center"/>
    </xf>
    <xf numFmtId="44" fontId="10" fillId="0" borderId="2" xfId="2" applyFont="1" applyBorder="1" applyAlignment="1">
      <alignment horizontal="center" vertical="center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abSelected="1" view="pageLayout" topLeftCell="C52" zoomScaleNormal="100" workbookViewId="0">
      <selection activeCell="F4" sqref="F4"/>
    </sheetView>
  </sheetViews>
  <sheetFormatPr defaultRowHeight="14.5" x14ac:dyDescent="0.35"/>
  <cols>
    <col min="1" max="1" width="55.54296875" style="29" bestFit="1" customWidth="1"/>
    <col min="2" max="2" width="11" style="29" bestFit="1" customWidth="1"/>
    <col min="3" max="3" width="10.453125" style="29" bestFit="1" customWidth="1"/>
    <col min="4" max="4" width="9.26953125" style="29" bestFit="1" customWidth="1"/>
    <col min="5" max="5" width="11" style="29" bestFit="1" customWidth="1"/>
    <col min="6" max="6" width="28.1796875" style="29" customWidth="1"/>
    <col min="7" max="8" width="9" style="29" bestFit="1" customWidth="1"/>
    <col min="9" max="9" width="14.7265625" style="29" customWidth="1"/>
    <col min="10" max="10" width="10.1796875" bestFit="1" customWidth="1"/>
    <col min="13" max="13" width="10.1796875" bestFit="1" customWidth="1"/>
  </cols>
  <sheetData>
    <row r="1" spans="1:13" ht="41.25" customHeight="1" x14ac:dyDescent="0.35">
      <c r="A1" s="155" t="s">
        <v>85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15.75" customHeight="1" thickBot="1" x14ac:dyDescent="0.3">
      <c r="A2" s="156" t="s">
        <v>81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x14ac:dyDescent="0.35">
      <c r="A3" s="161" t="s">
        <v>0</v>
      </c>
      <c r="B3" s="162" t="s">
        <v>79</v>
      </c>
      <c r="C3" s="162"/>
      <c r="D3" s="162"/>
      <c r="E3" s="163"/>
      <c r="F3" s="158" t="s">
        <v>86</v>
      </c>
      <c r="G3" s="159"/>
      <c r="H3" s="159"/>
      <c r="I3" s="160"/>
      <c r="J3" s="152" t="s">
        <v>94</v>
      </c>
      <c r="K3" s="153"/>
      <c r="L3" s="153"/>
      <c r="M3" s="154"/>
    </row>
    <row r="4" spans="1:13" ht="34.5" x14ac:dyDescent="0.35">
      <c r="A4" s="161"/>
      <c r="B4" s="31" t="s">
        <v>1</v>
      </c>
      <c r="C4" s="31" t="s">
        <v>2</v>
      </c>
      <c r="D4" s="31" t="s">
        <v>3</v>
      </c>
      <c r="E4" s="53" t="s">
        <v>4</v>
      </c>
      <c r="F4" s="55" t="s">
        <v>1</v>
      </c>
      <c r="G4" s="40" t="s">
        <v>2</v>
      </c>
      <c r="H4" s="40" t="s">
        <v>3</v>
      </c>
      <c r="I4" s="56" t="s">
        <v>4</v>
      </c>
      <c r="J4" s="99" t="s">
        <v>1</v>
      </c>
      <c r="K4" s="100" t="s">
        <v>2</v>
      </c>
      <c r="L4" s="100" t="s">
        <v>3</v>
      </c>
      <c r="M4" s="101" t="s">
        <v>4</v>
      </c>
    </row>
    <row r="5" spans="1:13" x14ac:dyDescent="0.35">
      <c r="A5" s="32" t="s">
        <v>5</v>
      </c>
      <c r="B5" s="33">
        <f t="shared" ref="B5:G5" si="0">B6+B14+B18+B38+B40</f>
        <v>1819944</v>
      </c>
      <c r="C5" s="33">
        <f t="shared" si="0"/>
        <v>81659</v>
      </c>
      <c r="D5" s="33">
        <f t="shared" si="0"/>
        <v>32100</v>
      </c>
      <c r="E5" s="54">
        <f t="shared" si="0"/>
        <v>1933703</v>
      </c>
      <c r="F5" s="57">
        <f t="shared" si="0"/>
        <v>2345484</v>
      </c>
      <c r="G5" s="41">
        <f t="shared" si="0"/>
        <v>50507</v>
      </c>
      <c r="H5" s="41">
        <f>H6+H14+H18+H38+H40</f>
        <v>0</v>
      </c>
      <c r="I5" s="58">
        <f>I6+I14+I18+I38+I40</f>
        <v>2399371</v>
      </c>
      <c r="J5" s="102">
        <f t="shared" ref="J5:K5" si="1">J6+J14+J18+J38+J40</f>
        <v>2345477</v>
      </c>
      <c r="K5" s="103">
        <f t="shared" si="1"/>
        <v>50507</v>
      </c>
      <c r="L5" s="103">
        <f>L6+L14+L18+L38+L40</f>
        <v>0</v>
      </c>
      <c r="M5" s="104">
        <f>M6+M14+M18+M38+M40</f>
        <v>2399349</v>
      </c>
    </row>
    <row r="6" spans="1:13" x14ac:dyDescent="0.35">
      <c r="A6" s="98" t="s">
        <v>93</v>
      </c>
      <c r="B6" s="19">
        <f>B7+B8+B9+B10+B11+B12</f>
        <v>804659</v>
      </c>
      <c r="C6" s="19">
        <f>C7+C8+C9+C10+C11+C12</f>
        <v>0</v>
      </c>
      <c r="D6" s="19">
        <f>D7+D8+D9+D10+D11+D12</f>
        <v>30600</v>
      </c>
      <c r="E6" s="54">
        <f>SUM(E7:E12)</f>
        <v>835259</v>
      </c>
      <c r="F6" s="59">
        <f>F7+F8+F9+F10+F11+F12</f>
        <v>961362</v>
      </c>
      <c r="G6" s="42">
        <f>G7+G8+G9+G10+G11+G12</f>
        <v>0</v>
      </c>
      <c r="H6" s="42">
        <f>H7+H8+H9+H10+H11+H12</f>
        <v>0</v>
      </c>
      <c r="I6" s="58">
        <f>SUM(I7:I13)</f>
        <v>964742</v>
      </c>
      <c r="J6" s="105">
        <f>J7+J8+J9+J10+J11+J12</f>
        <v>961361</v>
      </c>
      <c r="K6" s="106">
        <f>K7+K8+K9+K10+K11+K12</f>
        <v>0</v>
      </c>
      <c r="L6" s="106">
        <f>L7+L8+L9+L10+L11+L12</f>
        <v>0</v>
      </c>
      <c r="M6" s="104">
        <f>SUM(M7:M13)</f>
        <v>964726</v>
      </c>
    </row>
    <row r="7" spans="1:13" x14ac:dyDescent="0.35">
      <c r="A7" s="1" t="s">
        <v>6</v>
      </c>
      <c r="B7" s="15">
        <v>267495</v>
      </c>
      <c r="C7" s="15"/>
      <c r="D7" s="15"/>
      <c r="E7" s="54">
        <f t="shared" ref="E7:E61" si="2">SUM(B7:D7)</f>
        <v>267495</v>
      </c>
      <c r="F7" s="60">
        <v>271203</v>
      </c>
      <c r="G7" s="43"/>
      <c r="H7" s="43"/>
      <c r="I7" s="58">
        <f t="shared" ref="I7:I13" si="3">SUM(F7:H7)</f>
        <v>271203</v>
      </c>
      <c r="J7" s="107">
        <v>271203</v>
      </c>
      <c r="K7" s="108"/>
      <c r="L7" s="108"/>
      <c r="M7" s="104">
        <f t="shared" ref="M7:M10" si="4">SUM(J7:L7)</f>
        <v>271203</v>
      </c>
    </row>
    <row r="8" spans="1:13" x14ac:dyDescent="0.35">
      <c r="A8" s="1" t="s">
        <v>7</v>
      </c>
      <c r="B8" s="15">
        <v>209915</v>
      </c>
      <c r="C8" s="15"/>
      <c r="D8" s="15"/>
      <c r="E8" s="54">
        <f t="shared" si="2"/>
        <v>209915</v>
      </c>
      <c r="F8" s="60">
        <v>225909</v>
      </c>
      <c r="G8" s="43"/>
      <c r="H8" s="43"/>
      <c r="I8" s="58">
        <f t="shared" si="3"/>
        <v>225909</v>
      </c>
      <c r="J8" s="107">
        <v>225909</v>
      </c>
      <c r="K8" s="108"/>
      <c r="L8" s="108"/>
      <c r="M8" s="104">
        <f t="shared" si="4"/>
        <v>225909</v>
      </c>
    </row>
    <row r="9" spans="1:13" x14ac:dyDescent="0.35">
      <c r="A9" s="7" t="s">
        <v>8</v>
      </c>
      <c r="B9" s="15">
        <v>300200</v>
      </c>
      <c r="C9" s="15"/>
      <c r="D9" s="15">
        <v>30600</v>
      </c>
      <c r="E9" s="54">
        <f t="shared" si="2"/>
        <v>330800</v>
      </c>
      <c r="F9" s="60">
        <v>364779</v>
      </c>
      <c r="G9" s="43"/>
      <c r="H9" s="43"/>
      <c r="I9" s="58">
        <f t="shared" si="3"/>
        <v>364779</v>
      </c>
      <c r="J9" s="107">
        <v>364779</v>
      </c>
      <c r="K9" s="108"/>
      <c r="L9" s="108"/>
      <c r="M9" s="104">
        <f t="shared" si="4"/>
        <v>364779</v>
      </c>
    </row>
    <row r="10" spans="1:13" x14ac:dyDescent="0.35">
      <c r="A10" s="7" t="s">
        <v>9</v>
      </c>
      <c r="B10" s="20">
        <f>20143+6906</f>
        <v>27049</v>
      </c>
      <c r="C10" s="16"/>
      <c r="D10" s="16"/>
      <c r="E10" s="54">
        <f t="shared" si="2"/>
        <v>27049</v>
      </c>
      <c r="F10" s="61">
        <v>27922</v>
      </c>
      <c r="G10" s="45"/>
      <c r="H10" s="45"/>
      <c r="I10" s="58">
        <f t="shared" si="3"/>
        <v>27922</v>
      </c>
      <c r="J10" s="109">
        <v>27922</v>
      </c>
      <c r="K10" s="110"/>
      <c r="L10" s="110"/>
      <c r="M10" s="104">
        <f t="shared" si="4"/>
        <v>27922</v>
      </c>
    </row>
    <row r="11" spans="1:13" x14ac:dyDescent="0.35">
      <c r="A11" s="2" t="s">
        <v>10</v>
      </c>
      <c r="B11" s="17"/>
      <c r="C11" s="17"/>
      <c r="D11" s="17"/>
      <c r="E11" s="54">
        <f t="shared" si="2"/>
        <v>0</v>
      </c>
      <c r="F11" s="62">
        <v>71535</v>
      </c>
      <c r="G11" s="46"/>
      <c r="H11" s="46"/>
      <c r="I11" s="58">
        <f t="shared" si="3"/>
        <v>71535</v>
      </c>
      <c r="J11" s="111">
        <v>71534</v>
      </c>
      <c r="K11" s="112"/>
      <c r="L11" s="112"/>
      <c r="M11" s="104">
        <f>SUM(J11:L11)</f>
        <v>71534</v>
      </c>
    </row>
    <row r="12" spans="1:13" x14ac:dyDescent="0.35">
      <c r="A12" s="2" t="s">
        <v>91</v>
      </c>
      <c r="B12" s="17"/>
      <c r="C12" s="17"/>
      <c r="D12" s="17"/>
      <c r="E12" s="54">
        <f t="shared" si="2"/>
        <v>0</v>
      </c>
      <c r="F12" s="62">
        <v>14</v>
      </c>
      <c r="G12" s="46"/>
      <c r="H12" s="46"/>
      <c r="I12" s="58">
        <f t="shared" si="3"/>
        <v>14</v>
      </c>
      <c r="J12" s="111">
        <v>14</v>
      </c>
      <c r="K12" s="112"/>
      <c r="L12" s="112"/>
      <c r="M12" s="104"/>
    </row>
    <row r="13" spans="1:13" x14ac:dyDescent="0.35">
      <c r="A13" s="2" t="s">
        <v>92</v>
      </c>
      <c r="B13" s="17"/>
      <c r="C13" s="17"/>
      <c r="D13" s="17"/>
      <c r="E13" s="54"/>
      <c r="F13" s="62">
        <v>3380</v>
      </c>
      <c r="G13" s="46"/>
      <c r="H13" s="46"/>
      <c r="I13" s="58">
        <f t="shared" si="3"/>
        <v>3380</v>
      </c>
      <c r="J13" s="111">
        <v>3379</v>
      </c>
      <c r="K13" s="112"/>
      <c r="L13" s="112"/>
      <c r="M13" s="104">
        <v>3379</v>
      </c>
    </row>
    <row r="14" spans="1:13" x14ac:dyDescent="0.35">
      <c r="A14" s="6" t="s">
        <v>11</v>
      </c>
      <c r="B14" s="19">
        <f>B15+B16+B17</f>
        <v>240280</v>
      </c>
      <c r="C14" s="19">
        <f>C15+C16+C17</f>
        <v>11000</v>
      </c>
      <c r="D14" s="19"/>
      <c r="E14" s="54">
        <f>SUM(E15:E17)</f>
        <v>251280</v>
      </c>
      <c r="F14" s="59">
        <f>F15+F16+F17</f>
        <v>434473</v>
      </c>
      <c r="G14" s="42">
        <f>G15+G16+G17</f>
        <v>0</v>
      </c>
      <c r="H14" s="42"/>
      <c r="I14" s="58">
        <f>SUM(I15:I17)</f>
        <v>434473</v>
      </c>
      <c r="J14" s="105">
        <f>J15+J16+J17</f>
        <v>434487</v>
      </c>
      <c r="K14" s="106">
        <f>K15+K16+K17</f>
        <v>0</v>
      </c>
      <c r="L14" s="106"/>
      <c r="M14" s="104">
        <f>SUM(M15:M17)</f>
        <v>434487</v>
      </c>
    </row>
    <row r="15" spans="1:13" x14ac:dyDescent="0.35">
      <c r="A15" s="1" t="s">
        <v>12</v>
      </c>
      <c r="B15" s="15"/>
      <c r="C15" s="15"/>
      <c r="D15" s="15"/>
      <c r="E15" s="54">
        <f t="shared" si="2"/>
        <v>0</v>
      </c>
      <c r="F15" s="60"/>
      <c r="G15" s="43"/>
      <c r="H15" s="43"/>
      <c r="I15" s="58">
        <f t="shared" ref="I15:I17" si="5">SUM(F15:H15)</f>
        <v>0</v>
      </c>
      <c r="J15" s="107"/>
      <c r="K15" s="108"/>
      <c r="L15" s="108"/>
      <c r="M15" s="104">
        <f t="shared" ref="M15:M17" si="6">SUM(J15:L15)</f>
        <v>0</v>
      </c>
    </row>
    <row r="16" spans="1:13" x14ac:dyDescent="0.35">
      <c r="A16" s="1" t="s">
        <v>13</v>
      </c>
      <c r="B16" s="15"/>
      <c r="C16" s="15"/>
      <c r="D16" s="15"/>
      <c r="E16" s="54">
        <f t="shared" si="2"/>
        <v>0</v>
      </c>
      <c r="F16" s="60"/>
      <c r="G16" s="43"/>
      <c r="H16" s="43"/>
      <c r="I16" s="58">
        <f t="shared" si="5"/>
        <v>0</v>
      </c>
      <c r="J16" s="107">
        <v>217</v>
      </c>
      <c r="K16" s="108"/>
      <c r="L16" s="108"/>
      <c r="M16" s="104">
        <f t="shared" si="6"/>
        <v>217</v>
      </c>
    </row>
    <row r="17" spans="1:13" x14ac:dyDescent="0.35">
      <c r="A17" s="2" t="s">
        <v>14</v>
      </c>
      <c r="B17" s="34">
        <v>240280</v>
      </c>
      <c r="C17" s="17">
        <f>251280-B17</f>
        <v>11000</v>
      </c>
      <c r="D17" s="34"/>
      <c r="E17" s="54">
        <f t="shared" si="2"/>
        <v>251280</v>
      </c>
      <c r="F17" s="63">
        <f>437853-3380</f>
        <v>434473</v>
      </c>
      <c r="G17" s="46"/>
      <c r="H17" s="47"/>
      <c r="I17" s="58">
        <f t="shared" si="5"/>
        <v>434473</v>
      </c>
      <c r="J17" s="113">
        <v>434270</v>
      </c>
      <c r="K17" s="112"/>
      <c r="L17" s="114"/>
      <c r="M17" s="104">
        <f t="shared" si="6"/>
        <v>434270</v>
      </c>
    </row>
    <row r="18" spans="1:13" x14ac:dyDescent="0.35">
      <c r="A18" s="6" t="s">
        <v>15</v>
      </c>
      <c r="B18" s="19">
        <f>B19+B25+B27+B28+B31</f>
        <v>688019</v>
      </c>
      <c r="C18" s="19">
        <f t="shared" ref="C18:D18" si="7">C19+C25+C27+C28+C31</f>
        <v>0</v>
      </c>
      <c r="D18" s="19">
        <f t="shared" si="7"/>
        <v>0</v>
      </c>
      <c r="E18" s="54">
        <f>E19+E25+E27+E28+E31</f>
        <v>688019</v>
      </c>
      <c r="F18" s="59">
        <f>F19+F25+F27+F28+F31+F36</f>
        <v>715221</v>
      </c>
      <c r="G18" s="42">
        <f t="shared" ref="G18:H18" si="8">G19+G25+G27+G28+G31</f>
        <v>0</v>
      </c>
      <c r="H18" s="42">
        <f t="shared" si="8"/>
        <v>0</v>
      </c>
      <c r="I18" s="58">
        <f>I19+I25+I27+I28+I31+I36</f>
        <v>715221</v>
      </c>
      <c r="J18" s="105">
        <f>J19+J25+J27+J28+J31+J36</f>
        <v>715218</v>
      </c>
      <c r="K18" s="106">
        <f t="shared" ref="K18:L18" si="9">K19+K25+K27+K28+K31</f>
        <v>0</v>
      </c>
      <c r="L18" s="106">
        <f t="shared" si="9"/>
        <v>0</v>
      </c>
      <c r="M18" s="104">
        <f>M19+M25+M27+M28+M31+M36</f>
        <v>715218</v>
      </c>
    </row>
    <row r="19" spans="1:13" x14ac:dyDescent="0.35">
      <c r="A19" s="3" t="s">
        <v>16</v>
      </c>
      <c r="B19" s="16">
        <f>B20+B21+B22+B23</f>
        <v>134413</v>
      </c>
      <c r="C19" s="16">
        <f>C20+C21+C22+C23</f>
        <v>0</v>
      </c>
      <c r="D19" s="16"/>
      <c r="E19" s="54">
        <f>E20+E21+E22+E23</f>
        <v>134413</v>
      </c>
      <c r="F19" s="64">
        <f>F20+F21+F22+F23+F24</f>
        <v>120769</v>
      </c>
      <c r="G19" s="45">
        <f t="shared" ref="G19:I19" si="10">G20+G21+G22+G23+G24</f>
        <v>0</v>
      </c>
      <c r="H19" s="45">
        <f t="shared" si="10"/>
        <v>0</v>
      </c>
      <c r="I19" s="96">
        <f t="shared" si="10"/>
        <v>120769</v>
      </c>
      <c r="J19" s="115">
        <f>J20+J21+J22+J23+J24</f>
        <v>120769</v>
      </c>
      <c r="K19" s="110">
        <f t="shared" ref="K19:M19" si="11">K20+K21+K22+K23+K24</f>
        <v>0</v>
      </c>
      <c r="L19" s="110">
        <f t="shared" si="11"/>
        <v>0</v>
      </c>
      <c r="M19" s="116">
        <f t="shared" si="11"/>
        <v>120769</v>
      </c>
    </row>
    <row r="20" spans="1:13" x14ac:dyDescent="0.35">
      <c r="A20" s="21" t="s">
        <v>17</v>
      </c>
      <c r="B20" s="17">
        <v>69760</v>
      </c>
      <c r="C20" s="16"/>
      <c r="D20" s="16"/>
      <c r="E20" s="54">
        <f t="shared" si="2"/>
        <v>69760</v>
      </c>
      <c r="F20" s="62">
        <v>74263</v>
      </c>
      <c r="G20" s="45"/>
      <c r="H20" s="45"/>
      <c r="I20" s="58">
        <f t="shared" ref="I20:I22" si="12">SUM(F20:H20)</f>
        <v>74263</v>
      </c>
      <c r="J20" s="111">
        <v>74263</v>
      </c>
      <c r="K20" s="110"/>
      <c r="L20" s="110"/>
      <c r="M20" s="104">
        <f t="shared" ref="M20:M22" si="13">SUM(J20:L20)</f>
        <v>74263</v>
      </c>
    </row>
    <row r="21" spans="1:13" x14ac:dyDescent="0.35">
      <c r="A21" s="2" t="s">
        <v>18</v>
      </c>
      <c r="B21" s="17">
        <v>7204</v>
      </c>
      <c r="C21" s="16"/>
      <c r="D21" s="16"/>
      <c r="E21" s="54">
        <f t="shared" si="2"/>
        <v>7204</v>
      </c>
      <c r="F21" s="62">
        <v>7183</v>
      </c>
      <c r="G21" s="45"/>
      <c r="H21" s="45"/>
      <c r="I21" s="58">
        <f t="shared" si="12"/>
        <v>7183</v>
      </c>
      <c r="J21" s="111">
        <v>7183</v>
      </c>
      <c r="K21" s="110"/>
      <c r="L21" s="110"/>
      <c r="M21" s="104">
        <f t="shared" si="13"/>
        <v>7183</v>
      </c>
    </row>
    <row r="22" spans="1:13" x14ac:dyDescent="0.35">
      <c r="A22" s="2" t="s">
        <v>19</v>
      </c>
      <c r="B22" s="17">
        <v>39449</v>
      </c>
      <c r="C22" s="16"/>
      <c r="D22" s="16"/>
      <c r="E22" s="54">
        <f t="shared" si="2"/>
        <v>39449</v>
      </c>
      <c r="F22" s="62">
        <v>39295</v>
      </c>
      <c r="G22" s="45"/>
      <c r="H22" s="45"/>
      <c r="I22" s="58">
        <f t="shared" si="12"/>
        <v>39295</v>
      </c>
      <c r="J22" s="111">
        <v>39295</v>
      </c>
      <c r="K22" s="110"/>
      <c r="L22" s="110"/>
      <c r="M22" s="104">
        <f t="shared" si="13"/>
        <v>39295</v>
      </c>
    </row>
    <row r="23" spans="1:13" x14ac:dyDescent="0.35">
      <c r="A23" s="2" t="s">
        <v>82</v>
      </c>
      <c r="B23" s="17">
        <v>18000</v>
      </c>
      <c r="C23" s="16"/>
      <c r="D23" s="16"/>
      <c r="E23" s="54">
        <f>B23+C23+D23</f>
        <v>18000</v>
      </c>
      <c r="F23" s="62">
        <v>0</v>
      </c>
      <c r="G23" s="45"/>
      <c r="H23" s="45"/>
      <c r="I23" s="58">
        <f>F23+G23+H23</f>
        <v>0</v>
      </c>
      <c r="J23" s="111">
        <v>0</v>
      </c>
      <c r="K23" s="110"/>
      <c r="L23" s="110"/>
      <c r="M23" s="104">
        <f>J23+K23+L23</f>
        <v>0</v>
      </c>
    </row>
    <row r="24" spans="1:13" x14ac:dyDescent="0.35">
      <c r="A24" s="2" t="s">
        <v>87</v>
      </c>
      <c r="B24" s="17">
        <v>0</v>
      </c>
      <c r="C24" s="16"/>
      <c r="D24" s="16"/>
      <c r="E24" s="54">
        <v>0</v>
      </c>
      <c r="F24" s="62">
        <v>28</v>
      </c>
      <c r="G24" s="46">
        <v>0</v>
      </c>
      <c r="H24" s="46">
        <v>0</v>
      </c>
      <c r="I24" s="81">
        <v>28</v>
      </c>
      <c r="J24" s="111">
        <v>28</v>
      </c>
      <c r="K24" s="112">
        <v>0</v>
      </c>
      <c r="L24" s="112">
        <v>0</v>
      </c>
      <c r="M24" s="117">
        <v>28</v>
      </c>
    </row>
    <row r="25" spans="1:13" x14ac:dyDescent="0.35">
      <c r="A25" s="3" t="s">
        <v>20</v>
      </c>
      <c r="B25" s="16">
        <f>B26</f>
        <v>510481</v>
      </c>
      <c r="C25" s="16">
        <f>C26</f>
        <v>0</v>
      </c>
      <c r="D25" s="16"/>
      <c r="E25" s="54">
        <f>E26</f>
        <v>510481</v>
      </c>
      <c r="F25" s="64">
        <f>F26</f>
        <v>545931</v>
      </c>
      <c r="G25" s="45">
        <f>G26</f>
        <v>0</v>
      </c>
      <c r="H25" s="45"/>
      <c r="I25" s="58">
        <f>I26</f>
        <v>545931</v>
      </c>
      <c r="J25" s="115">
        <f>J26</f>
        <v>545930</v>
      </c>
      <c r="K25" s="110">
        <f>K26</f>
        <v>0</v>
      </c>
      <c r="L25" s="110"/>
      <c r="M25" s="104">
        <f>M26</f>
        <v>545930</v>
      </c>
    </row>
    <row r="26" spans="1:13" x14ac:dyDescent="0.35">
      <c r="A26" s="1" t="s">
        <v>21</v>
      </c>
      <c r="B26" s="15">
        <v>510481</v>
      </c>
      <c r="C26" s="15"/>
      <c r="D26" s="15"/>
      <c r="E26" s="54">
        <f t="shared" si="2"/>
        <v>510481</v>
      </c>
      <c r="F26" s="60">
        <v>545931</v>
      </c>
      <c r="G26" s="43"/>
      <c r="H26" s="43"/>
      <c r="I26" s="58">
        <f t="shared" ref="I26" si="14">SUM(F26:H26)</f>
        <v>545931</v>
      </c>
      <c r="J26" s="107">
        <v>545930</v>
      </c>
      <c r="K26" s="108"/>
      <c r="L26" s="108"/>
      <c r="M26" s="104">
        <f t="shared" ref="M26" si="15">SUM(J26:L26)</f>
        <v>545930</v>
      </c>
    </row>
    <row r="27" spans="1:13" x14ac:dyDescent="0.35">
      <c r="A27" s="3" t="s">
        <v>22</v>
      </c>
      <c r="B27" s="16">
        <v>35725</v>
      </c>
      <c r="C27" s="16"/>
      <c r="D27" s="16"/>
      <c r="E27" s="54">
        <f>SUM(B27:D27)</f>
        <v>35725</v>
      </c>
      <c r="F27" s="64">
        <v>39747</v>
      </c>
      <c r="G27" s="45"/>
      <c r="H27" s="45"/>
      <c r="I27" s="58">
        <f>SUM(F27:H27)</f>
        <v>39747</v>
      </c>
      <c r="J27" s="115">
        <v>39747</v>
      </c>
      <c r="K27" s="110"/>
      <c r="L27" s="110"/>
      <c r="M27" s="104">
        <f>SUM(J27:L27)</f>
        <v>39747</v>
      </c>
    </row>
    <row r="28" spans="1:13" x14ac:dyDescent="0.35">
      <c r="A28" s="3" t="s">
        <v>23</v>
      </c>
      <c r="B28" s="34">
        <f>B29+B30</f>
        <v>150</v>
      </c>
      <c r="C28" s="34">
        <f>C29+C30</f>
        <v>0</v>
      </c>
      <c r="D28" s="34"/>
      <c r="E28" s="54">
        <f>E29+E30</f>
        <v>150</v>
      </c>
      <c r="F28" s="63">
        <f>F29+F30</f>
        <v>1683</v>
      </c>
      <c r="G28" s="47">
        <f>G29+G30</f>
        <v>0</v>
      </c>
      <c r="H28" s="47"/>
      <c r="I28" s="58">
        <f>I29+I30</f>
        <v>1683</v>
      </c>
      <c r="J28" s="113">
        <f>J29+J30</f>
        <v>1682</v>
      </c>
      <c r="K28" s="114">
        <f>K29+K30</f>
        <v>0</v>
      </c>
      <c r="L28" s="114"/>
      <c r="M28" s="104">
        <f>M29+M30</f>
        <v>1682</v>
      </c>
    </row>
    <row r="29" spans="1:13" x14ac:dyDescent="0.35">
      <c r="A29" s="1" t="s">
        <v>24</v>
      </c>
      <c r="B29" s="15">
        <v>36</v>
      </c>
      <c r="C29" s="15"/>
      <c r="D29" s="15"/>
      <c r="E29" s="54">
        <f t="shared" si="2"/>
        <v>36</v>
      </c>
      <c r="F29" s="60">
        <v>1079</v>
      </c>
      <c r="G29" s="43"/>
      <c r="H29" s="43"/>
      <c r="I29" s="58">
        <f t="shared" ref="I29:I30" si="16">SUM(F29:H29)</f>
        <v>1079</v>
      </c>
      <c r="J29" s="107">
        <v>1078</v>
      </c>
      <c r="K29" s="108"/>
      <c r="L29" s="108"/>
      <c r="M29" s="104">
        <f t="shared" ref="M29:M30" si="17">SUM(J29:L29)</f>
        <v>1078</v>
      </c>
    </row>
    <row r="30" spans="1:13" x14ac:dyDescent="0.35">
      <c r="A30" s="1" t="s">
        <v>25</v>
      </c>
      <c r="B30" s="15">
        <v>114</v>
      </c>
      <c r="C30" s="15"/>
      <c r="D30" s="15"/>
      <c r="E30" s="54">
        <f t="shared" si="2"/>
        <v>114</v>
      </c>
      <c r="F30" s="60">
        <v>604</v>
      </c>
      <c r="G30" s="43"/>
      <c r="H30" s="43"/>
      <c r="I30" s="58">
        <f t="shared" si="16"/>
        <v>604</v>
      </c>
      <c r="J30" s="107">
        <v>604</v>
      </c>
      <c r="K30" s="108"/>
      <c r="L30" s="108"/>
      <c r="M30" s="104">
        <f t="shared" si="17"/>
        <v>604</v>
      </c>
    </row>
    <row r="31" spans="1:13" x14ac:dyDescent="0.35">
      <c r="A31" s="3" t="s">
        <v>26</v>
      </c>
      <c r="B31" s="34">
        <f>B32+B33+B34+B35</f>
        <v>7250</v>
      </c>
      <c r="C31" s="34">
        <f>C32+C33+C34+C35</f>
        <v>0</v>
      </c>
      <c r="D31" s="34"/>
      <c r="E31" s="54">
        <f>SUM(E32:E35)</f>
        <v>7250</v>
      </c>
      <c r="F31" s="63">
        <f>F32+F33+F34+F35</f>
        <v>6538</v>
      </c>
      <c r="G31" s="47">
        <f>G32+G33+G34+G35</f>
        <v>0</v>
      </c>
      <c r="H31" s="47"/>
      <c r="I31" s="58">
        <f>SUM(I32:I35)</f>
        <v>6538</v>
      </c>
      <c r="J31" s="113">
        <f>J32+J33+J34+J35</f>
        <v>6537</v>
      </c>
      <c r="K31" s="114">
        <f>K32+K33+K34+K35</f>
        <v>0</v>
      </c>
      <c r="L31" s="114"/>
      <c r="M31" s="104">
        <f>SUM(M32:M35)</f>
        <v>6537</v>
      </c>
    </row>
    <row r="32" spans="1:13" x14ac:dyDescent="0.35">
      <c r="A32" s="2" t="s">
        <v>27</v>
      </c>
      <c r="B32" s="17">
        <v>400</v>
      </c>
      <c r="C32" s="17"/>
      <c r="D32" s="17"/>
      <c r="E32" s="54">
        <f t="shared" si="2"/>
        <v>400</v>
      </c>
      <c r="F32" s="62">
        <v>61</v>
      </c>
      <c r="G32" s="46"/>
      <c r="H32" s="46"/>
      <c r="I32" s="58">
        <f t="shared" ref="I32:I35" si="18">SUM(F32:H32)</f>
        <v>61</v>
      </c>
      <c r="J32" s="111">
        <v>60</v>
      </c>
      <c r="K32" s="112"/>
      <c r="L32" s="112"/>
      <c r="M32" s="104">
        <f t="shared" ref="M32:M35" si="19">SUM(J32:L32)</f>
        <v>60</v>
      </c>
    </row>
    <row r="33" spans="1:13" x14ac:dyDescent="0.35">
      <c r="A33" s="2" t="s">
        <v>28</v>
      </c>
      <c r="B33" s="17">
        <v>200</v>
      </c>
      <c r="C33" s="17"/>
      <c r="D33" s="17"/>
      <c r="E33" s="54">
        <f t="shared" si="2"/>
        <v>200</v>
      </c>
      <c r="F33" s="62">
        <v>297</v>
      </c>
      <c r="G33" s="46"/>
      <c r="H33" s="46"/>
      <c r="I33" s="58">
        <f t="shared" si="18"/>
        <v>297</v>
      </c>
      <c r="J33" s="111">
        <v>298</v>
      </c>
      <c r="K33" s="112"/>
      <c r="L33" s="112"/>
      <c r="M33" s="104">
        <f t="shared" si="19"/>
        <v>298</v>
      </c>
    </row>
    <row r="34" spans="1:13" x14ac:dyDescent="0.35">
      <c r="A34" s="2" t="s">
        <v>29</v>
      </c>
      <c r="B34" s="17">
        <v>150</v>
      </c>
      <c r="C34" s="17"/>
      <c r="D34" s="17"/>
      <c r="E34" s="54">
        <f t="shared" si="2"/>
        <v>150</v>
      </c>
      <c r="F34" s="62">
        <v>393</v>
      </c>
      <c r="G34" s="46"/>
      <c r="H34" s="46"/>
      <c r="I34" s="58">
        <f t="shared" si="18"/>
        <v>393</v>
      </c>
      <c r="J34" s="111">
        <v>393</v>
      </c>
      <c r="K34" s="112"/>
      <c r="L34" s="112"/>
      <c r="M34" s="104">
        <f t="shared" si="19"/>
        <v>393</v>
      </c>
    </row>
    <row r="35" spans="1:13" x14ac:dyDescent="0.35">
      <c r="A35" s="2" t="s">
        <v>30</v>
      </c>
      <c r="B35" s="17">
        <v>6500</v>
      </c>
      <c r="C35" s="17"/>
      <c r="D35" s="17"/>
      <c r="E35" s="54">
        <f t="shared" si="2"/>
        <v>6500</v>
      </c>
      <c r="F35" s="62">
        <v>5787</v>
      </c>
      <c r="G35" s="46"/>
      <c r="H35" s="46"/>
      <c r="I35" s="58">
        <f t="shared" si="18"/>
        <v>5787</v>
      </c>
      <c r="J35" s="111">
        <v>5786</v>
      </c>
      <c r="K35" s="112"/>
      <c r="L35" s="112"/>
      <c r="M35" s="104">
        <f t="shared" si="19"/>
        <v>5786</v>
      </c>
    </row>
    <row r="36" spans="1:13" s="90" customFormat="1" x14ac:dyDescent="0.35">
      <c r="A36" s="3" t="s">
        <v>88</v>
      </c>
      <c r="B36" s="34">
        <f>SUM(B37)</f>
        <v>0</v>
      </c>
      <c r="C36" s="34">
        <f t="shared" ref="C36:E36" si="20">SUM(C37)</f>
        <v>0</v>
      </c>
      <c r="D36" s="34">
        <f t="shared" si="20"/>
        <v>0</v>
      </c>
      <c r="E36" s="34">
        <f t="shared" si="20"/>
        <v>0</v>
      </c>
      <c r="F36" s="47">
        <f t="shared" ref="F36" si="21">SUM(F37)</f>
        <v>553</v>
      </c>
      <c r="G36" s="47">
        <f t="shared" ref="G36" si="22">SUM(G37)</f>
        <v>0</v>
      </c>
      <c r="H36" s="47">
        <f t="shared" ref="H36:M36" si="23">SUM(H37)</f>
        <v>0</v>
      </c>
      <c r="I36" s="41">
        <f t="shared" si="23"/>
        <v>553</v>
      </c>
      <c r="J36" s="114">
        <f t="shared" si="23"/>
        <v>553</v>
      </c>
      <c r="K36" s="114">
        <f t="shared" si="23"/>
        <v>0</v>
      </c>
      <c r="L36" s="114">
        <f t="shared" si="23"/>
        <v>0</v>
      </c>
      <c r="M36" s="103">
        <f t="shared" si="23"/>
        <v>553</v>
      </c>
    </row>
    <row r="37" spans="1:13" x14ac:dyDescent="0.35">
      <c r="A37" s="2" t="s">
        <v>89</v>
      </c>
      <c r="B37" s="17">
        <v>0</v>
      </c>
      <c r="C37" s="17"/>
      <c r="D37" s="17"/>
      <c r="E37" s="54">
        <v>0</v>
      </c>
      <c r="F37" s="62">
        <v>553</v>
      </c>
      <c r="G37" s="46"/>
      <c r="H37" s="46"/>
      <c r="I37" s="81">
        <v>553</v>
      </c>
      <c r="J37" s="111">
        <v>553</v>
      </c>
      <c r="K37" s="112"/>
      <c r="L37" s="112"/>
      <c r="M37" s="117">
        <v>553</v>
      </c>
    </row>
    <row r="38" spans="1:13" s="29" customFormat="1" x14ac:dyDescent="0.35">
      <c r="A38" s="6" t="s">
        <v>31</v>
      </c>
      <c r="B38" s="19">
        <f t="shared" ref="B38:M38" si="24">B39</f>
        <v>82286</v>
      </c>
      <c r="C38" s="19">
        <f t="shared" si="24"/>
        <v>11100</v>
      </c>
      <c r="D38" s="19">
        <f t="shared" si="24"/>
        <v>1500</v>
      </c>
      <c r="E38" s="54">
        <f t="shared" si="24"/>
        <v>94886</v>
      </c>
      <c r="F38" s="59">
        <f t="shared" si="24"/>
        <v>234428</v>
      </c>
      <c r="G38" s="42">
        <f t="shared" si="24"/>
        <v>0</v>
      </c>
      <c r="H38" s="42">
        <f t="shared" si="24"/>
        <v>0</v>
      </c>
      <c r="I38" s="58">
        <f t="shared" si="24"/>
        <v>234428</v>
      </c>
      <c r="J38" s="105">
        <f t="shared" si="24"/>
        <v>234411</v>
      </c>
      <c r="K38" s="106">
        <f t="shared" si="24"/>
        <v>0</v>
      </c>
      <c r="L38" s="106">
        <f t="shared" si="24"/>
        <v>0</v>
      </c>
      <c r="M38" s="104">
        <f t="shared" si="24"/>
        <v>234411</v>
      </c>
    </row>
    <row r="39" spans="1:13" x14ac:dyDescent="0.35">
      <c r="A39" s="1" t="s">
        <v>32</v>
      </c>
      <c r="B39" s="26">
        <f>74200+8086</f>
        <v>82286</v>
      </c>
      <c r="C39" s="26">
        <v>11100</v>
      </c>
      <c r="D39" s="26">
        <v>1500</v>
      </c>
      <c r="E39" s="54">
        <f>SUM(B39:D39)</f>
        <v>94886</v>
      </c>
      <c r="F39" s="65">
        <f>231833+1070+1525</f>
        <v>234428</v>
      </c>
      <c r="G39" s="48"/>
      <c r="H39" s="48"/>
      <c r="I39" s="58">
        <f>SUM(F39:H39)</f>
        <v>234428</v>
      </c>
      <c r="J39" s="118">
        <v>234411</v>
      </c>
      <c r="K39" s="119"/>
      <c r="L39" s="119"/>
      <c r="M39" s="104">
        <f>SUM(J39:L39)</f>
        <v>234411</v>
      </c>
    </row>
    <row r="40" spans="1:13" x14ac:dyDescent="0.35">
      <c r="A40" s="6" t="s">
        <v>33</v>
      </c>
      <c r="B40" s="23">
        <f>B41+B42</f>
        <v>4700</v>
      </c>
      <c r="C40" s="23">
        <f>C41+C42</f>
        <v>59559</v>
      </c>
      <c r="D40" s="23"/>
      <c r="E40" s="54">
        <f t="shared" ref="E40:M40" si="25">E41+E42</f>
        <v>64259</v>
      </c>
      <c r="F40" s="66">
        <f t="shared" si="25"/>
        <v>0</v>
      </c>
      <c r="G40" s="49">
        <f t="shared" si="25"/>
        <v>50507</v>
      </c>
      <c r="H40" s="49">
        <f t="shared" si="25"/>
        <v>0</v>
      </c>
      <c r="I40" s="58">
        <f t="shared" si="25"/>
        <v>50507</v>
      </c>
      <c r="J40" s="120">
        <f t="shared" si="25"/>
        <v>0</v>
      </c>
      <c r="K40" s="121">
        <f t="shared" si="25"/>
        <v>50507</v>
      </c>
      <c r="L40" s="121">
        <f t="shared" si="25"/>
        <v>0</v>
      </c>
      <c r="M40" s="104">
        <f t="shared" si="25"/>
        <v>50507</v>
      </c>
    </row>
    <row r="41" spans="1:13" x14ac:dyDescent="0.35">
      <c r="A41" s="2" t="s">
        <v>34</v>
      </c>
      <c r="B41" s="22"/>
      <c r="C41" s="22">
        <v>59559</v>
      </c>
      <c r="D41" s="22"/>
      <c r="E41" s="54">
        <f t="shared" si="2"/>
        <v>59559</v>
      </c>
      <c r="F41" s="67">
        <v>0</v>
      </c>
      <c r="G41" s="50">
        <v>50507</v>
      </c>
      <c r="H41" s="50">
        <v>0</v>
      </c>
      <c r="I41" s="58">
        <f t="shared" ref="I41:I42" si="26">SUM(F41:H41)</f>
        <v>50507</v>
      </c>
      <c r="J41" s="122">
        <v>0</v>
      </c>
      <c r="K41" s="123">
        <v>50507</v>
      </c>
      <c r="L41" s="123">
        <v>0</v>
      </c>
      <c r="M41" s="104">
        <f t="shared" ref="M41:M42" si="27">SUM(J41:L41)</f>
        <v>50507</v>
      </c>
    </row>
    <row r="42" spans="1:13" x14ac:dyDescent="0.35">
      <c r="A42" s="2" t="s">
        <v>35</v>
      </c>
      <c r="B42" s="22">
        <v>4700</v>
      </c>
      <c r="C42" s="22"/>
      <c r="D42" s="22"/>
      <c r="E42" s="54">
        <f t="shared" si="2"/>
        <v>4700</v>
      </c>
      <c r="F42" s="67">
        <v>0</v>
      </c>
      <c r="G42" s="50"/>
      <c r="H42" s="50"/>
      <c r="I42" s="58">
        <f t="shared" si="26"/>
        <v>0</v>
      </c>
      <c r="J42" s="122">
        <v>0</v>
      </c>
      <c r="K42" s="123"/>
      <c r="L42" s="123"/>
      <c r="M42" s="104">
        <f t="shared" si="27"/>
        <v>0</v>
      </c>
    </row>
    <row r="43" spans="1:13" x14ac:dyDescent="0.35">
      <c r="A43" s="9" t="s">
        <v>36</v>
      </c>
      <c r="B43" s="24">
        <f>B44+B48+B52</f>
        <v>384043</v>
      </c>
      <c r="C43" s="24">
        <f>C44+C48+C52</f>
        <v>351351</v>
      </c>
      <c r="D43" s="24"/>
      <c r="E43" s="54">
        <f>E44+E48+E52</f>
        <v>735394</v>
      </c>
      <c r="F43" s="68">
        <f>F44+F48+F52</f>
        <v>750820</v>
      </c>
      <c r="G43" s="51">
        <f>G44+G48+G52</f>
        <v>6940</v>
      </c>
      <c r="H43" s="51"/>
      <c r="I43" s="58">
        <f>I44+I48+I52</f>
        <v>757760</v>
      </c>
      <c r="J43" s="124">
        <f>J44+J48+J52</f>
        <v>750816</v>
      </c>
      <c r="K43" s="125">
        <f>K44+K48+K52</f>
        <v>6940</v>
      </c>
      <c r="L43" s="125"/>
      <c r="M43" s="104">
        <f>M44+M48+M52</f>
        <v>757756</v>
      </c>
    </row>
    <row r="44" spans="1:13" x14ac:dyDescent="0.35">
      <c r="A44" s="6" t="s">
        <v>83</v>
      </c>
      <c r="B44" s="23">
        <f>B45+B46+B47</f>
        <v>379043</v>
      </c>
      <c r="C44" s="23">
        <f>C45+C46+C47</f>
        <v>337805</v>
      </c>
      <c r="D44" s="23"/>
      <c r="E44" s="54">
        <f>SUM(E45:E47)</f>
        <v>716848</v>
      </c>
      <c r="F44" s="66">
        <f>F45+F46+F47</f>
        <v>746582</v>
      </c>
      <c r="G44" s="49">
        <f>G45+G46+G47</f>
        <v>0</v>
      </c>
      <c r="H44" s="49"/>
      <c r="I44" s="58">
        <f>SUM(I45:I47)</f>
        <v>746582</v>
      </c>
      <c r="J44" s="120">
        <f>J45+J46+J47</f>
        <v>746578</v>
      </c>
      <c r="K44" s="121">
        <f>K45+K46+K47</f>
        <v>0</v>
      </c>
      <c r="L44" s="121"/>
      <c r="M44" s="104">
        <f>SUM(M45:M47)</f>
        <v>746578</v>
      </c>
    </row>
    <row r="45" spans="1:13" ht="21.75" customHeight="1" x14ac:dyDescent="0.35">
      <c r="A45" s="35" t="s">
        <v>84</v>
      </c>
      <c r="B45" s="22"/>
      <c r="C45" s="22"/>
      <c r="D45" s="24"/>
      <c r="E45" s="54">
        <f t="shared" si="2"/>
        <v>0</v>
      </c>
      <c r="F45" s="67">
        <v>94266</v>
      </c>
      <c r="G45" s="50"/>
      <c r="H45" s="51"/>
      <c r="I45" s="58">
        <f t="shared" ref="I45:I47" si="28">SUM(F45:H45)</f>
        <v>94266</v>
      </c>
      <c r="J45" s="122">
        <v>94265</v>
      </c>
      <c r="K45" s="123"/>
      <c r="L45" s="125"/>
      <c r="M45" s="104">
        <f t="shared" ref="M45:M47" si="29">SUM(J45:L45)</f>
        <v>94265</v>
      </c>
    </row>
    <row r="46" spans="1:13" x14ac:dyDescent="0.35">
      <c r="A46" s="36" t="s">
        <v>37</v>
      </c>
      <c r="B46" s="22"/>
      <c r="C46" s="22"/>
      <c r="D46" s="22"/>
      <c r="E46" s="54">
        <f t="shared" si="2"/>
        <v>0</v>
      </c>
      <c r="F46" s="67"/>
      <c r="G46" s="50"/>
      <c r="H46" s="50"/>
      <c r="I46" s="58">
        <f t="shared" si="28"/>
        <v>0</v>
      </c>
      <c r="J46" s="122"/>
      <c r="K46" s="123"/>
      <c r="L46" s="123"/>
      <c r="M46" s="104">
        <f t="shared" si="29"/>
        <v>0</v>
      </c>
    </row>
    <row r="47" spans="1:13" x14ac:dyDescent="0.35">
      <c r="A47" s="10" t="s">
        <v>38</v>
      </c>
      <c r="B47" s="22">
        <v>379043</v>
      </c>
      <c r="C47" s="22">
        <f>337805</f>
        <v>337805</v>
      </c>
      <c r="D47" s="22"/>
      <c r="E47" s="54">
        <f t="shared" si="2"/>
        <v>716848</v>
      </c>
      <c r="F47" s="67">
        <f>663494-6940-4238</f>
        <v>652316</v>
      </c>
      <c r="G47" s="50"/>
      <c r="H47" s="50"/>
      <c r="I47" s="58">
        <f t="shared" si="28"/>
        <v>652316</v>
      </c>
      <c r="J47" s="122">
        <v>652313</v>
      </c>
      <c r="K47" s="123"/>
      <c r="L47" s="123"/>
      <c r="M47" s="104">
        <f t="shared" si="29"/>
        <v>652313</v>
      </c>
    </row>
    <row r="48" spans="1:13" x14ac:dyDescent="0.35">
      <c r="A48" s="37" t="s">
        <v>39</v>
      </c>
      <c r="B48" s="23">
        <f>B49+B50+B51</f>
        <v>0</v>
      </c>
      <c r="C48" s="23">
        <f t="shared" ref="C48:D48" si="30">C49+C50+C51</f>
        <v>13046</v>
      </c>
      <c r="D48" s="23">
        <f t="shared" si="30"/>
        <v>0</v>
      </c>
      <c r="E48" s="54">
        <f>SUM(E49:E51)</f>
        <v>13046</v>
      </c>
      <c r="F48" s="66">
        <f>F49+F50+F51</f>
        <v>0</v>
      </c>
      <c r="G48" s="49">
        <f t="shared" ref="G48:H48" si="31">G49+G50+G51</f>
        <v>6940</v>
      </c>
      <c r="H48" s="49">
        <f t="shared" si="31"/>
        <v>0</v>
      </c>
      <c r="I48" s="58">
        <f>SUM(I49:I51)</f>
        <v>6940</v>
      </c>
      <c r="J48" s="120">
        <f>J49+J50+J51</f>
        <v>0</v>
      </c>
      <c r="K48" s="121">
        <f t="shared" ref="K48:L48" si="32">K49+K50+K51</f>
        <v>6940</v>
      </c>
      <c r="L48" s="121">
        <f t="shared" si="32"/>
        <v>0</v>
      </c>
      <c r="M48" s="104">
        <f>SUM(M49:M51)</f>
        <v>6940</v>
      </c>
    </row>
    <row r="49" spans="1:13" x14ac:dyDescent="0.35">
      <c r="A49" s="11" t="s">
        <v>40</v>
      </c>
      <c r="B49" s="22"/>
      <c r="C49" s="22">
        <f>11732+1314</f>
        <v>13046</v>
      </c>
      <c r="D49" s="22"/>
      <c r="E49" s="54">
        <f t="shared" si="2"/>
        <v>13046</v>
      </c>
      <c r="F49" s="67">
        <v>0</v>
      </c>
      <c r="G49" s="50">
        <v>6940</v>
      </c>
      <c r="H49" s="50"/>
      <c r="I49" s="58">
        <f t="shared" ref="I49:I51" si="33">SUM(F49:H49)</f>
        <v>6940</v>
      </c>
      <c r="J49" s="122">
        <v>0</v>
      </c>
      <c r="K49" s="123">
        <v>6940</v>
      </c>
      <c r="L49" s="123"/>
      <c r="M49" s="104">
        <f t="shared" ref="M49:M51" si="34">SUM(J49:L49)</f>
        <v>6940</v>
      </c>
    </row>
    <row r="50" spans="1:13" x14ac:dyDescent="0.35">
      <c r="A50" s="2" t="s">
        <v>41</v>
      </c>
      <c r="B50" s="22"/>
      <c r="C50" s="22"/>
      <c r="D50" s="22"/>
      <c r="E50" s="54">
        <f t="shared" si="2"/>
        <v>0</v>
      </c>
      <c r="F50" s="67"/>
      <c r="G50" s="50"/>
      <c r="H50" s="50"/>
      <c r="I50" s="58">
        <f t="shared" si="33"/>
        <v>0</v>
      </c>
      <c r="J50" s="122"/>
      <c r="K50" s="123"/>
      <c r="L50" s="123"/>
      <c r="M50" s="104">
        <f t="shared" si="34"/>
        <v>0</v>
      </c>
    </row>
    <row r="51" spans="1:13" x14ac:dyDescent="0.35">
      <c r="A51" s="2" t="s">
        <v>42</v>
      </c>
      <c r="B51" s="25"/>
      <c r="C51" s="25"/>
      <c r="D51" s="25"/>
      <c r="E51" s="54">
        <f t="shared" si="2"/>
        <v>0</v>
      </c>
      <c r="F51" s="69"/>
      <c r="G51" s="52"/>
      <c r="H51" s="52"/>
      <c r="I51" s="58">
        <f t="shared" si="33"/>
        <v>0</v>
      </c>
      <c r="J51" s="126"/>
      <c r="K51" s="127"/>
      <c r="L51" s="127"/>
      <c r="M51" s="104">
        <f t="shared" si="34"/>
        <v>0</v>
      </c>
    </row>
    <row r="52" spans="1:13" x14ac:dyDescent="0.35">
      <c r="A52" s="6" t="s">
        <v>43</v>
      </c>
      <c r="B52" s="23">
        <f>B53+B54</f>
        <v>5000</v>
      </c>
      <c r="C52" s="23">
        <f t="shared" ref="C52:D52" si="35">C53+C54</f>
        <v>500</v>
      </c>
      <c r="D52" s="23">
        <f t="shared" si="35"/>
        <v>0</v>
      </c>
      <c r="E52" s="54">
        <f>SUM(E53:E54)</f>
        <v>5500</v>
      </c>
      <c r="F52" s="66">
        <f>F53+F54</f>
        <v>4238</v>
      </c>
      <c r="G52" s="49">
        <f t="shared" ref="G52:H52" si="36">G53+G54</f>
        <v>0</v>
      </c>
      <c r="H52" s="49">
        <f t="shared" si="36"/>
        <v>0</v>
      </c>
      <c r="I52" s="58">
        <f>SUM(I53:I54)</f>
        <v>4238</v>
      </c>
      <c r="J52" s="120">
        <f>J53+J54</f>
        <v>4238</v>
      </c>
      <c r="K52" s="121">
        <f t="shared" ref="K52:L52" si="37">K53+K54</f>
        <v>0</v>
      </c>
      <c r="L52" s="121">
        <f t="shared" si="37"/>
        <v>0</v>
      </c>
      <c r="M52" s="104">
        <f>SUM(M53:M54)</f>
        <v>4238</v>
      </c>
    </row>
    <row r="53" spans="1:13" x14ac:dyDescent="0.35">
      <c r="A53" s="2" t="s">
        <v>44</v>
      </c>
      <c r="B53" s="22"/>
      <c r="C53" s="22">
        <v>500</v>
      </c>
      <c r="D53" s="22"/>
      <c r="E53" s="54">
        <f t="shared" si="2"/>
        <v>500</v>
      </c>
      <c r="F53" s="67"/>
      <c r="G53" s="50">
        <v>0</v>
      </c>
      <c r="H53" s="50"/>
      <c r="I53" s="58">
        <f t="shared" ref="I53:I54" si="38">SUM(F53:H53)</f>
        <v>0</v>
      </c>
      <c r="J53" s="122"/>
      <c r="K53" s="123">
        <v>0</v>
      </c>
      <c r="L53" s="123"/>
      <c r="M53" s="104">
        <f t="shared" ref="M53:M54" si="39">SUM(J53:L53)</f>
        <v>0</v>
      </c>
    </row>
    <row r="54" spans="1:13" x14ac:dyDescent="0.35">
      <c r="A54" s="2" t="s">
        <v>45</v>
      </c>
      <c r="B54" s="22">
        <v>5000</v>
      </c>
      <c r="C54" s="22"/>
      <c r="D54" s="22"/>
      <c r="E54" s="54">
        <f t="shared" si="2"/>
        <v>5000</v>
      </c>
      <c r="F54" s="67">
        <v>4238</v>
      </c>
      <c r="G54" s="50"/>
      <c r="H54" s="50"/>
      <c r="I54" s="58">
        <f t="shared" si="38"/>
        <v>4238</v>
      </c>
      <c r="J54" s="122">
        <v>4238</v>
      </c>
      <c r="K54" s="123"/>
      <c r="L54" s="123"/>
      <c r="M54" s="104">
        <f t="shared" si="39"/>
        <v>4238</v>
      </c>
    </row>
    <row r="55" spans="1:13" x14ac:dyDescent="0.35">
      <c r="A55" s="9" t="s">
        <v>46</v>
      </c>
      <c r="B55" s="24">
        <f>B43+B5</f>
        <v>2203987</v>
      </c>
      <c r="C55" s="24">
        <f t="shared" ref="C55:D55" si="40">C43+C5</f>
        <v>433010</v>
      </c>
      <c r="D55" s="24">
        <f t="shared" si="40"/>
        <v>32100</v>
      </c>
      <c r="E55" s="54">
        <f>E5+E43</f>
        <v>2669097</v>
      </c>
      <c r="F55" s="68">
        <f>F43+F5</f>
        <v>3096304</v>
      </c>
      <c r="G55" s="51">
        <f t="shared" ref="G55" si="41">G43+G5</f>
        <v>57447</v>
      </c>
      <c r="H55" s="51">
        <f>H43+H5</f>
        <v>0</v>
      </c>
      <c r="I55" s="58">
        <f>I5+I43</f>
        <v>3157131</v>
      </c>
      <c r="J55" s="124">
        <f>J43+J5</f>
        <v>3096293</v>
      </c>
      <c r="K55" s="125">
        <f t="shared" ref="K55" si="42">K43+K5</f>
        <v>57447</v>
      </c>
      <c r="L55" s="125">
        <f>L43+L5</f>
        <v>0</v>
      </c>
      <c r="M55" s="104">
        <f>M5+M43</f>
        <v>3157105</v>
      </c>
    </row>
    <row r="56" spans="1:13" x14ac:dyDescent="0.35">
      <c r="A56" s="9" t="s">
        <v>47</v>
      </c>
      <c r="B56" s="24">
        <f>B57+B58+B59</f>
        <v>327023</v>
      </c>
      <c r="C56" s="24">
        <f t="shared" ref="C56:D56" si="43">C57+C58+C59</f>
        <v>148006</v>
      </c>
      <c r="D56" s="24">
        <f t="shared" si="43"/>
        <v>0</v>
      </c>
      <c r="E56" s="54">
        <f>SUM(E57:E59)</f>
        <v>475029</v>
      </c>
      <c r="F56" s="68">
        <f>F57+F58+F59</f>
        <v>428415</v>
      </c>
      <c r="G56" s="51">
        <f t="shared" ref="G56:H56" si="44">G57+G58+G59</f>
        <v>69302</v>
      </c>
      <c r="H56" s="51">
        <f t="shared" si="44"/>
        <v>0</v>
      </c>
      <c r="I56" s="58">
        <f>SUM(I57:I59)</f>
        <v>487248</v>
      </c>
      <c r="J56" s="124">
        <f>J57+J58+J59+J62</f>
        <v>459003</v>
      </c>
      <c r="K56" s="125">
        <f t="shared" ref="K56:L56" si="45">K57+K58+K59</f>
        <v>69302</v>
      </c>
      <c r="L56" s="125">
        <f t="shared" si="45"/>
        <v>0</v>
      </c>
      <c r="M56" s="104">
        <f>SUM(M57:M59)+M62</f>
        <v>517836</v>
      </c>
    </row>
    <row r="57" spans="1:13" x14ac:dyDescent="0.35">
      <c r="A57" s="1" t="s">
        <v>48</v>
      </c>
      <c r="B57" s="26">
        <v>40179</v>
      </c>
      <c r="C57" s="26">
        <v>40685</v>
      </c>
      <c r="D57" s="26"/>
      <c r="E57" s="54">
        <f t="shared" si="2"/>
        <v>80864</v>
      </c>
      <c r="F57" s="65">
        <v>23201</v>
      </c>
      <c r="G57" s="48">
        <v>40685</v>
      </c>
      <c r="H57" s="48"/>
      <c r="I57" s="58">
        <f t="shared" ref="I57:I58" si="46">SUM(F57:H57)</f>
        <v>63886</v>
      </c>
      <c r="J57" s="118">
        <v>23201</v>
      </c>
      <c r="K57" s="119">
        <v>40685</v>
      </c>
      <c r="L57" s="119"/>
      <c r="M57" s="104">
        <f t="shared" ref="M57:M58" si="47">SUM(J57:L57)</f>
        <v>63886</v>
      </c>
    </row>
    <row r="58" spans="1:13" x14ac:dyDescent="0.35">
      <c r="A58" s="1" t="s">
        <v>49</v>
      </c>
      <c r="B58" s="26"/>
      <c r="C58" s="26"/>
      <c r="D58" s="26"/>
      <c r="E58" s="54">
        <f t="shared" si="2"/>
        <v>0</v>
      </c>
      <c r="F58" s="65"/>
      <c r="G58" s="48"/>
      <c r="H58" s="48"/>
      <c r="I58" s="58">
        <f t="shared" si="46"/>
        <v>0</v>
      </c>
      <c r="J58" s="118"/>
      <c r="K58" s="119"/>
      <c r="L58" s="119"/>
      <c r="M58" s="104">
        <f t="shared" si="47"/>
        <v>0</v>
      </c>
    </row>
    <row r="59" spans="1:13" x14ac:dyDescent="0.35">
      <c r="A59" s="1" t="s">
        <v>50</v>
      </c>
      <c r="B59" s="26">
        <f>B60+B61</f>
        <v>286844</v>
      </c>
      <c r="C59" s="26">
        <f>C60+C61</f>
        <v>107321</v>
      </c>
      <c r="D59" s="26"/>
      <c r="E59" s="54">
        <f>E60+E61</f>
        <v>394165</v>
      </c>
      <c r="F59" s="65">
        <v>405214</v>
      </c>
      <c r="G59" s="48">
        <v>28617</v>
      </c>
      <c r="H59" s="48"/>
      <c r="I59" s="58">
        <f>I60+I61</f>
        <v>423362</v>
      </c>
      <c r="J59" s="118">
        <v>405214</v>
      </c>
      <c r="K59" s="119">
        <v>28617</v>
      </c>
      <c r="L59" s="119"/>
      <c r="M59" s="104">
        <f>M60+M61</f>
        <v>423362</v>
      </c>
    </row>
    <row r="60" spans="1:13" x14ac:dyDescent="0.35">
      <c r="A60" s="1" t="s">
        <v>51</v>
      </c>
      <c r="B60" s="26">
        <v>286844</v>
      </c>
      <c r="C60" s="26"/>
      <c r="D60" s="26"/>
      <c r="E60" s="54">
        <f t="shared" si="2"/>
        <v>286844</v>
      </c>
      <c r="F60" s="65">
        <f>423276+40+46-80000-28617</f>
        <v>314745</v>
      </c>
      <c r="G60" s="48"/>
      <c r="H60" s="48"/>
      <c r="I60" s="58">
        <f t="shared" ref="I60:I61" si="48">SUM(F60:H60)</f>
        <v>314745</v>
      </c>
      <c r="J60" s="118"/>
      <c r="K60" s="119"/>
      <c r="L60" s="119"/>
      <c r="M60" s="104">
        <f t="shared" ref="M60:M62" si="49">SUM(J60:L60)</f>
        <v>0</v>
      </c>
    </row>
    <row r="61" spans="1:13" x14ac:dyDescent="0.35">
      <c r="A61" s="1" t="s">
        <v>52</v>
      </c>
      <c r="B61" s="26"/>
      <c r="C61" s="26">
        <v>107321</v>
      </c>
      <c r="D61" s="26"/>
      <c r="E61" s="54">
        <f t="shared" si="2"/>
        <v>107321</v>
      </c>
      <c r="F61" s="65">
        <v>80000</v>
      </c>
      <c r="G61" s="48">
        <f>28617</f>
        <v>28617</v>
      </c>
      <c r="H61" s="48"/>
      <c r="I61" s="58">
        <f t="shared" si="48"/>
        <v>108617</v>
      </c>
      <c r="J61" s="118">
        <v>423362</v>
      </c>
      <c r="K61" s="119"/>
      <c r="L61" s="119"/>
      <c r="M61" s="104">
        <f t="shared" si="49"/>
        <v>423362</v>
      </c>
    </row>
    <row r="62" spans="1:13" x14ac:dyDescent="0.35">
      <c r="A62" s="2" t="s">
        <v>95</v>
      </c>
      <c r="B62" s="26"/>
      <c r="C62" s="26"/>
      <c r="D62" s="26"/>
      <c r="E62" s="54"/>
      <c r="F62" s="147"/>
      <c r="G62" s="148"/>
      <c r="H62" s="148"/>
      <c r="I62" s="149"/>
      <c r="J62" s="150">
        <v>30588</v>
      </c>
      <c r="K62" s="151"/>
      <c r="L62" s="151"/>
      <c r="M62" s="104">
        <f t="shared" si="49"/>
        <v>30588</v>
      </c>
    </row>
    <row r="63" spans="1:13" ht="15" thickBot="1" x14ac:dyDescent="0.4">
      <c r="A63" s="9" t="s">
        <v>53</v>
      </c>
      <c r="B63" s="24">
        <f>B56+B55</f>
        <v>2531010</v>
      </c>
      <c r="C63" s="24">
        <f t="shared" ref="C63:D63" si="50">C56+C55</f>
        <v>581016</v>
      </c>
      <c r="D63" s="24">
        <f t="shared" si="50"/>
        <v>32100</v>
      </c>
      <c r="E63" s="54">
        <f>E56+E55</f>
        <v>3144126</v>
      </c>
      <c r="F63" s="70">
        <f>F56+F55</f>
        <v>3524719</v>
      </c>
      <c r="G63" s="71">
        <f t="shared" ref="G63" si="51">G56+G55</f>
        <v>126749</v>
      </c>
      <c r="H63" s="71">
        <f>H56+H55</f>
        <v>0</v>
      </c>
      <c r="I63" s="97">
        <f>I56+I55</f>
        <v>3644379</v>
      </c>
      <c r="J63" s="128">
        <f>J56+J55</f>
        <v>3555296</v>
      </c>
      <c r="K63" s="129">
        <f t="shared" ref="K63" si="52">K56+K55</f>
        <v>126749</v>
      </c>
      <c r="L63" s="129">
        <f>L56+L55</f>
        <v>0</v>
      </c>
      <c r="M63" s="130">
        <f>M56+M55</f>
        <v>3674941</v>
      </c>
    </row>
    <row r="64" spans="1:13" x14ac:dyDescent="0.35">
      <c r="A64" s="5"/>
      <c r="B64" s="5"/>
      <c r="C64" s="5"/>
      <c r="D64" s="5"/>
      <c r="E64" s="5"/>
    </row>
    <row r="65" spans="1:13" x14ac:dyDescent="0.35">
      <c r="A65" s="4"/>
      <c r="B65" s="4"/>
      <c r="C65" s="4"/>
      <c r="D65" s="4"/>
      <c r="E65" s="4"/>
    </row>
    <row r="66" spans="1:13" ht="15" customHeight="1" x14ac:dyDescent="0.35">
      <c r="A66" s="155" t="s">
        <v>80</v>
      </c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</row>
    <row r="68" spans="1:13" ht="15.75" customHeight="1" thickBot="1" x14ac:dyDescent="0.4">
      <c r="A68" s="157" t="s">
        <v>81</v>
      </c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</row>
    <row r="69" spans="1:13" x14ac:dyDescent="0.35">
      <c r="A69" s="161" t="s">
        <v>54</v>
      </c>
      <c r="B69" s="162" t="s">
        <v>79</v>
      </c>
      <c r="C69" s="162"/>
      <c r="D69" s="162"/>
      <c r="E69" s="163"/>
      <c r="F69" s="158" t="s">
        <v>86</v>
      </c>
      <c r="G69" s="159"/>
      <c r="H69" s="159"/>
      <c r="I69" s="160"/>
      <c r="J69" s="152" t="s">
        <v>94</v>
      </c>
      <c r="K69" s="153"/>
      <c r="L69" s="153"/>
      <c r="M69" s="154"/>
    </row>
    <row r="70" spans="1:13" ht="34.5" x14ac:dyDescent="0.35">
      <c r="A70" s="161"/>
      <c r="B70" s="31" t="s">
        <v>1</v>
      </c>
      <c r="C70" s="31" t="s">
        <v>2</v>
      </c>
      <c r="D70" s="31" t="s">
        <v>3</v>
      </c>
      <c r="E70" s="53" t="s">
        <v>4</v>
      </c>
      <c r="F70" s="55" t="s">
        <v>1</v>
      </c>
      <c r="G70" s="40" t="s">
        <v>2</v>
      </c>
      <c r="H70" s="40" t="s">
        <v>3</v>
      </c>
      <c r="I70" s="56" t="s">
        <v>4</v>
      </c>
      <c r="J70" s="99" t="s">
        <v>1</v>
      </c>
      <c r="K70" s="100" t="s">
        <v>2</v>
      </c>
      <c r="L70" s="100" t="s">
        <v>3</v>
      </c>
      <c r="M70" s="101" t="s">
        <v>4</v>
      </c>
    </row>
    <row r="71" spans="1:13" x14ac:dyDescent="0.35">
      <c r="A71" s="32" t="s">
        <v>55</v>
      </c>
      <c r="B71" s="33">
        <f>B72+B73+B74+B75+B76</f>
        <v>1611709</v>
      </c>
      <c r="C71" s="33">
        <f t="shared" ref="C71:D71" si="53">C72+C73+C74+C75+C76</f>
        <v>332252</v>
      </c>
      <c r="D71" s="33">
        <f t="shared" si="53"/>
        <v>55557</v>
      </c>
      <c r="E71" s="54">
        <f>B71+C71+D71</f>
        <v>1999518</v>
      </c>
      <c r="F71" s="57">
        <f>F72+F73+F74+F75+F76</f>
        <v>2048871</v>
      </c>
      <c r="G71" s="57">
        <f t="shared" ref="G71:H71" si="54">G72+G73+G74+G75+G76</f>
        <v>40731</v>
      </c>
      <c r="H71" s="57">
        <f t="shared" si="54"/>
        <v>49928</v>
      </c>
      <c r="I71" s="58">
        <f>F71+G71+H71</f>
        <v>2139530</v>
      </c>
      <c r="J71" s="102">
        <f>J72+J73+J74+J75+J76</f>
        <v>2028165</v>
      </c>
      <c r="K71" s="102">
        <f t="shared" ref="K71:L71" si="55">K72+K73+K74+K75+K76</f>
        <v>40730</v>
      </c>
      <c r="L71" s="102">
        <f t="shared" si="55"/>
        <v>49927</v>
      </c>
      <c r="M71" s="104">
        <f>J71+K71+L71</f>
        <v>2118822</v>
      </c>
    </row>
    <row r="72" spans="1:13" x14ac:dyDescent="0.35">
      <c r="A72" s="2" t="s">
        <v>56</v>
      </c>
      <c r="B72" s="17">
        <f>157401+168220+3442+15512-11077</f>
        <v>333498</v>
      </c>
      <c r="C72" s="17">
        <f>42539+800</f>
        <v>43339</v>
      </c>
      <c r="D72" s="17">
        <f>8226</f>
        <v>8226</v>
      </c>
      <c r="E72" s="75">
        <f>B72+C72+D72</f>
        <v>385063</v>
      </c>
      <c r="F72" s="62">
        <f>273171+157231+15013</f>
        <v>445415</v>
      </c>
      <c r="G72" s="46"/>
      <c r="H72" s="46">
        <v>9947</v>
      </c>
      <c r="I72" s="80">
        <f>F72+G72+H72</f>
        <v>455362</v>
      </c>
      <c r="J72" s="111">
        <f>452267-L72</f>
        <v>442320</v>
      </c>
      <c r="K72" s="112"/>
      <c r="L72" s="112">
        <v>9947</v>
      </c>
      <c r="M72" s="131">
        <f>J72+K72+L72</f>
        <v>452267</v>
      </c>
    </row>
    <row r="73" spans="1:13" x14ac:dyDescent="0.35">
      <c r="A73" s="12" t="s">
        <v>57</v>
      </c>
      <c r="B73" s="17">
        <f>42500+49960+956+4303-3249</f>
        <v>94470</v>
      </c>
      <c r="C73" s="17">
        <f>10998+216</f>
        <v>11214</v>
      </c>
      <c r="D73" s="17">
        <f>2115</f>
        <v>2115</v>
      </c>
      <c r="E73" s="75">
        <f>B73+C73+D73</f>
        <v>107799</v>
      </c>
      <c r="F73" s="62">
        <f>3948+43851+42655</f>
        <v>90454</v>
      </c>
      <c r="G73" s="46"/>
      <c r="H73" s="46">
        <v>2686</v>
      </c>
      <c r="I73" s="80">
        <f>F73+G73+H73</f>
        <v>93140</v>
      </c>
      <c r="J73" s="111">
        <f>92472-L73</f>
        <v>89786</v>
      </c>
      <c r="K73" s="112"/>
      <c r="L73" s="112">
        <v>2686</v>
      </c>
      <c r="M73" s="131">
        <f>J73+K73+L73</f>
        <v>92472</v>
      </c>
    </row>
    <row r="74" spans="1:13" x14ac:dyDescent="0.35">
      <c r="A74" s="1" t="s">
        <v>58</v>
      </c>
      <c r="B74" s="17">
        <f>59223+300+2000+2500+4385+500+800+39500+55908+14112+42315+6400+11350+70100+16950+100+5050</f>
        <v>331493</v>
      </c>
      <c r="C74" s="17">
        <v>147805</v>
      </c>
      <c r="D74" s="17">
        <f>400+1200</f>
        <v>1600</v>
      </c>
      <c r="E74" s="75">
        <f>B74+C74+D74</f>
        <v>480898</v>
      </c>
      <c r="F74" s="62">
        <f>5465+53797+487028</f>
        <v>546290</v>
      </c>
      <c r="G74" s="46"/>
      <c r="H74" s="46">
        <v>22</v>
      </c>
      <c r="I74" s="80">
        <f>F74+G74+H74</f>
        <v>546312</v>
      </c>
      <c r="J74" s="111">
        <f>529375-22</f>
        <v>529353</v>
      </c>
      <c r="K74" s="112"/>
      <c r="L74" s="112">
        <v>22</v>
      </c>
      <c r="M74" s="131">
        <f>J74+K74+L74</f>
        <v>529375</v>
      </c>
    </row>
    <row r="75" spans="1:13" x14ac:dyDescent="0.35">
      <c r="A75" s="7" t="s">
        <v>59</v>
      </c>
      <c r="B75" s="15"/>
      <c r="C75" s="15">
        <v>39100</v>
      </c>
      <c r="D75" s="15">
        <f>43616</f>
        <v>43616</v>
      </c>
      <c r="E75" s="75">
        <f>B75+C75+D75</f>
        <v>82716</v>
      </c>
      <c r="F75" s="60"/>
      <c r="G75" s="43">
        <v>40731</v>
      </c>
      <c r="H75" s="43">
        <v>37273</v>
      </c>
      <c r="I75" s="80">
        <f>F75+G75+H75</f>
        <v>78004</v>
      </c>
      <c r="J75" s="107"/>
      <c r="K75" s="108">
        <f>78002-L75</f>
        <v>40730</v>
      </c>
      <c r="L75" s="108">
        <v>37272</v>
      </c>
      <c r="M75" s="131">
        <f>J75+K75+L75</f>
        <v>78002</v>
      </c>
    </row>
    <row r="76" spans="1:13" x14ac:dyDescent="0.35">
      <c r="A76" s="13" t="s">
        <v>60</v>
      </c>
      <c r="B76" s="15">
        <f>B77+B78+B79+B80</f>
        <v>852248</v>
      </c>
      <c r="C76" s="15">
        <f t="shared" ref="C76:D76" si="56">C77+C78+C79+C80</f>
        <v>90794</v>
      </c>
      <c r="D76" s="15">
        <f t="shared" si="56"/>
        <v>0</v>
      </c>
      <c r="E76" s="76">
        <f>E77+E78+E79+E80</f>
        <v>943042</v>
      </c>
      <c r="F76" s="60">
        <f>F77+F78+F79+F80</f>
        <v>966712</v>
      </c>
      <c r="G76" s="43">
        <f t="shared" ref="G76:H76" si="57">G77+G78+G79+G80</f>
        <v>0</v>
      </c>
      <c r="H76" s="43">
        <f t="shared" si="57"/>
        <v>0</v>
      </c>
      <c r="I76" s="81">
        <f>I77+I78+I79+I80</f>
        <v>966712</v>
      </c>
      <c r="J76" s="107">
        <f>J77+J78+J79+J80</f>
        <v>966706</v>
      </c>
      <c r="K76" s="108">
        <f t="shared" ref="K76:L76" si="58">K77+K78+K79+K80</f>
        <v>0</v>
      </c>
      <c r="L76" s="108">
        <f t="shared" si="58"/>
        <v>0</v>
      </c>
      <c r="M76" s="117">
        <f>M77+M78+M79+M80</f>
        <v>966706</v>
      </c>
    </row>
    <row r="77" spans="1:13" x14ac:dyDescent="0.35">
      <c r="A77" s="2" t="s">
        <v>61</v>
      </c>
      <c r="B77" s="16"/>
      <c r="C77" s="16"/>
      <c r="D77" s="16"/>
      <c r="E77" s="76">
        <f t="shared" ref="E77:E89" si="59">B77+C77+D77</f>
        <v>0</v>
      </c>
      <c r="F77" s="64"/>
      <c r="G77" s="45"/>
      <c r="H77" s="45"/>
      <c r="I77" s="81">
        <f t="shared" ref="I77:I90" si="60">F77+G77+H77</f>
        <v>0</v>
      </c>
      <c r="J77" s="115"/>
      <c r="K77" s="110"/>
      <c r="L77" s="110"/>
      <c r="M77" s="117">
        <f t="shared" ref="M77:M90" si="61">J77+K77+L77</f>
        <v>0</v>
      </c>
    </row>
    <row r="78" spans="1:13" x14ac:dyDescent="0.35">
      <c r="A78" s="2" t="s">
        <v>62</v>
      </c>
      <c r="B78" s="17"/>
      <c r="C78" s="17">
        <f>10000</f>
        <v>10000</v>
      </c>
      <c r="D78" s="17"/>
      <c r="E78" s="76">
        <f t="shared" si="59"/>
        <v>10000</v>
      </c>
      <c r="F78" s="62"/>
      <c r="G78" s="46"/>
      <c r="H78" s="46"/>
      <c r="I78" s="81">
        <f t="shared" si="60"/>
        <v>0</v>
      </c>
      <c r="J78" s="111">
        <v>10000</v>
      </c>
      <c r="K78" s="112"/>
      <c r="L78" s="112"/>
      <c r="M78" s="117">
        <f t="shared" si="61"/>
        <v>10000</v>
      </c>
    </row>
    <row r="79" spans="1:13" x14ac:dyDescent="0.35">
      <c r="A79" s="2" t="s">
        <v>63</v>
      </c>
      <c r="B79" s="17">
        <f>392382+104</f>
        <v>392486</v>
      </c>
      <c r="C79" s="17">
        <f>16125</f>
        <v>16125</v>
      </c>
      <c r="D79" s="17"/>
      <c r="E79" s="75">
        <f t="shared" si="59"/>
        <v>408611</v>
      </c>
      <c r="F79" s="62">
        <f>1833+419750</f>
        <v>421583</v>
      </c>
      <c r="G79" s="46"/>
      <c r="H79" s="46"/>
      <c r="I79" s="80">
        <f t="shared" si="60"/>
        <v>421583</v>
      </c>
      <c r="J79" s="111">
        <v>419082</v>
      </c>
      <c r="K79" s="112"/>
      <c r="L79" s="112"/>
      <c r="M79" s="131">
        <f t="shared" si="61"/>
        <v>419082</v>
      </c>
    </row>
    <row r="80" spans="1:13" x14ac:dyDescent="0.35">
      <c r="A80" s="2" t="s">
        <v>64</v>
      </c>
      <c r="B80" s="17">
        <f>572+12356+25955+10884+47621+7959+36917+6565+14890+50511+23753+3091+25725+45872+120600+8265+3900+14326</f>
        <v>459762</v>
      </c>
      <c r="C80" s="17">
        <f>11000+27818+4100+3000+9701+4050+5000</f>
        <v>64669</v>
      </c>
      <c r="D80" s="17"/>
      <c r="E80" s="76">
        <f t="shared" si="59"/>
        <v>524431</v>
      </c>
      <c r="F80" s="62">
        <f>545129</f>
        <v>545129</v>
      </c>
      <c r="G80" s="46"/>
      <c r="H80" s="46"/>
      <c r="I80" s="81">
        <f t="shared" si="60"/>
        <v>545129</v>
      </c>
      <c r="J80" s="111">
        <v>537624</v>
      </c>
      <c r="K80" s="112"/>
      <c r="L80" s="112"/>
      <c r="M80" s="117">
        <f t="shared" si="61"/>
        <v>537624</v>
      </c>
    </row>
    <row r="81" spans="1:13" x14ac:dyDescent="0.35">
      <c r="A81" s="9" t="s">
        <v>65</v>
      </c>
      <c r="B81" s="18">
        <f>B82+B83+B84</f>
        <v>524983</v>
      </c>
      <c r="C81" s="18">
        <f t="shared" ref="C81:D81" si="62">C82+C83+C84</f>
        <v>369922</v>
      </c>
      <c r="D81" s="18">
        <f t="shared" si="62"/>
        <v>0</v>
      </c>
      <c r="E81" s="77">
        <f t="shared" si="59"/>
        <v>894905</v>
      </c>
      <c r="F81" s="82">
        <f>F82+F83+F84</f>
        <v>1040718</v>
      </c>
      <c r="G81" s="72">
        <f t="shared" ref="G81:H81" si="63">G82+G83+G84</f>
        <v>70150</v>
      </c>
      <c r="H81" s="72">
        <f t="shared" si="63"/>
        <v>0</v>
      </c>
      <c r="I81" s="83">
        <f t="shared" si="60"/>
        <v>1110868</v>
      </c>
      <c r="J81" s="132">
        <f>J82+J83+J84</f>
        <v>996227</v>
      </c>
      <c r="K81" s="133">
        <f t="shared" ref="K81:L81" si="64">K82+K83+K84</f>
        <v>70148</v>
      </c>
      <c r="L81" s="133">
        <f t="shared" si="64"/>
        <v>0</v>
      </c>
      <c r="M81" s="134">
        <f t="shared" si="61"/>
        <v>1066375</v>
      </c>
    </row>
    <row r="82" spans="1:13" x14ac:dyDescent="0.35">
      <c r="A82" s="1" t="s">
        <v>66</v>
      </c>
      <c r="B82" s="15">
        <f>80000+6000+13268+1732+10000</f>
        <v>111000</v>
      </c>
      <c r="C82" s="15">
        <v>366422</v>
      </c>
      <c r="D82" s="15"/>
      <c r="E82" s="77">
        <f t="shared" si="59"/>
        <v>477422</v>
      </c>
      <c r="F82" s="60">
        <f>249+783+974297</f>
        <v>975329</v>
      </c>
      <c r="G82" s="43"/>
      <c r="H82" s="43"/>
      <c r="I82" s="83">
        <f t="shared" si="60"/>
        <v>975329</v>
      </c>
      <c r="J82" s="107">
        <v>930846</v>
      </c>
      <c r="K82" s="108"/>
      <c r="L82" s="108"/>
      <c r="M82" s="134">
        <f t="shared" si="61"/>
        <v>930846</v>
      </c>
    </row>
    <row r="83" spans="1:13" x14ac:dyDescent="0.35">
      <c r="A83" s="2" t="s">
        <v>67</v>
      </c>
      <c r="B83" s="34">
        <f>24496+389487</f>
        <v>413983</v>
      </c>
      <c r="C83" s="34">
        <v>0</v>
      </c>
      <c r="D83" s="34"/>
      <c r="E83" s="77">
        <f t="shared" si="59"/>
        <v>413983</v>
      </c>
      <c r="F83" s="63">
        <v>65389</v>
      </c>
      <c r="G83" s="47"/>
      <c r="H83" s="47"/>
      <c r="I83" s="83">
        <f t="shared" si="60"/>
        <v>65389</v>
      </c>
      <c r="J83" s="113">
        <v>65381</v>
      </c>
      <c r="K83" s="114"/>
      <c r="L83" s="114"/>
      <c r="M83" s="134">
        <f t="shared" si="61"/>
        <v>65381</v>
      </c>
    </row>
    <row r="84" spans="1:13" x14ac:dyDescent="0.35">
      <c r="A84" s="6" t="s">
        <v>68</v>
      </c>
      <c r="B84" s="19">
        <f>B85+B86</f>
        <v>0</v>
      </c>
      <c r="C84" s="19">
        <f t="shared" ref="C84:D84" si="65">C85+C86</f>
        <v>3500</v>
      </c>
      <c r="D84" s="19">
        <f t="shared" si="65"/>
        <v>0</v>
      </c>
      <c r="E84" s="78">
        <f t="shared" si="59"/>
        <v>3500</v>
      </c>
      <c r="F84" s="59">
        <f>F85+F86</f>
        <v>0</v>
      </c>
      <c r="G84" s="42">
        <f t="shared" ref="G84:H84" si="66">G85+G86</f>
        <v>70150</v>
      </c>
      <c r="H84" s="42">
        <f t="shared" si="66"/>
        <v>0</v>
      </c>
      <c r="I84" s="84">
        <f t="shared" si="60"/>
        <v>70150</v>
      </c>
      <c r="J84" s="105">
        <f>J85+J86</f>
        <v>0</v>
      </c>
      <c r="K84" s="106">
        <f t="shared" ref="K84:L84" si="67">K85+K86</f>
        <v>70148</v>
      </c>
      <c r="L84" s="106">
        <f t="shared" si="67"/>
        <v>0</v>
      </c>
      <c r="M84" s="135">
        <f t="shared" si="61"/>
        <v>70148</v>
      </c>
    </row>
    <row r="85" spans="1:13" x14ac:dyDescent="0.35">
      <c r="A85" s="8" t="s">
        <v>69</v>
      </c>
      <c r="B85" s="16"/>
      <c r="C85" s="16"/>
      <c r="D85" s="16"/>
      <c r="E85" s="78">
        <f t="shared" si="59"/>
        <v>0</v>
      </c>
      <c r="F85" s="64"/>
      <c r="G85" s="45">
        <v>57322</v>
      </c>
      <c r="H85" s="45"/>
      <c r="I85" s="84">
        <f t="shared" si="60"/>
        <v>57322</v>
      </c>
      <c r="J85" s="115"/>
      <c r="K85" s="110">
        <v>57548</v>
      </c>
      <c r="L85" s="110"/>
      <c r="M85" s="135">
        <f t="shared" si="61"/>
        <v>57548</v>
      </c>
    </row>
    <row r="86" spans="1:13" x14ac:dyDescent="0.35">
      <c r="A86" s="8" t="s">
        <v>70</v>
      </c>
      <c r="B86" s="15"/>
      <c r="C86" s="15">
        <v>3500</v>
      </c>
      <c r="D86" s="15"/>
      <c r="E86" s="78">
        <f t="shared" si="59"/>
        <v>3500</v>
      </c>
      <c r="F86" s="60"/>
      <c r="G86" s="43">
        <v>12828</v>
      </c>
      <c r="H86" s="43"/>
      <c r="I86" s="84">
        <f t="shared" si="60"/>
        <v>12828</v>
      </c>
      <c r="J86" s="107"/>
      <c r="K86" s="108">
        <v>12600</v>
      </c>
      <c r="L86" s="108"/>
      <c r="M86" s="135">
        <f t="shared" si="61"/>
        <v>12600</v>
      </c>
    </row>
    <row r="87" spans="1:13" x14ac:dyDescent="0.35">
      <c r="A87" s="14" t="s">
        <v>71</v>
      </c>
      <c r="B87" s="38">
        <f>B81+B71</f>
        <v>2136692</v>
      </c>
      <c r="C87" s="38">
        <f t="shared" ref="C87:D87" si="68">C81+C71</f>
        <v>702174</v>
      </c>
      <c r="D87" s="38">
        <f t="shared" si="68"/>
        <v>55557</v>
      </c>
      <c r="E87" s="79">
        <f t="shared" si="59"/>
        <v>2894423</v>
      </c>
      <c r="F87" s="85">
        <f>F81+F71</f>
        <v>3089589</v>
      </c>
      <c r="G87" s="73">
        <f t="shared" ref="G87:H87" si="69">G81+G71</f>
        <v>110881</v>
      </c>
      <c r="H87" s="73">
        <f t="shared" si="69"/>
        <v>49928</v>
      </c>
      <c r="I87" s="86">
        <f t="shared" si="60"/>
        <v>3250398</v>
      </c>
      <c r="J87" s="136">
        <f>J81+J71</f>
        <v>3024392</v>
      </c>
      <c r="K87" s="137">
        <f t="shared" ref="K87:L87" si="70">K81+K71</f>
        <v>110878</v>
      </c>
      <c r="L87" s="137">
        <f t="shared" si="70"/>
        <v>49927</v>
      </c>
      <c r="M87" s="138">
        <f t="shared" si="61"/>
        <v>3185197</v>
      </c>
    </row>
    <row r="88" spans="1:13" x14ac:dyDescent="0.35">
      <c r="A88" s="14" t="s">
        <v>72</v>
      </c>
      <c r="B88" s="38">
        <f t="shared" ref="B88:D88" si="71">B89+B90</f>
        <v>124103</v>
      </c>
      <c r="C88" s="38">
        <f t="shared" si="71"/>
        <v>97926</v>
      </c>
      <c r="D88" s="38">
        <f t="shared" si="71"/>
        <v>0</v>
      </c>
      <c r="E88" s="79">
        <f t="shared" si="59"/>
        <v>222029</v>
      </c>
      <c r="F88" s="85">
        <f>F89+F90</f>
        <v>346386</v>
      </c>
      <c r="G88" s="73">
        <f t="shared" ref="G88:H88" si="72">G89+G90</f>
        <v>0</v>
      </c>
      <c r="H88" s="73">
        <f t="shared" si="72"/>
        <v>0</v>
      </c>
      <c r="I88" s="86">
        <f t="shared" si="60"/>
        <v>346386</v>
      </c>
      <c r="J88" s="136">
        <f>J89+J90</f>
        <v>0</v>
      </c>
      <c r="K88" s="137">
        <f t="shared" ref="K88:L88" si="73">K89+K90</f>
        <v>0</v>
      </c>
      <c r="L88" s="137">
        <f t="shared" si="73"/>
        <v>0</v>
      </c>
      <c r="M88" s="138">
        <f t="shared" si="61"/>
        <v>0</v>
      </c>
    </row>
    <row r="89" spans="1:13" s="92" customFormat="1" x14ac:dyDescent="0.35">
      <c r="A89" s="8" t="s">
        <v>73</v>
      </c>
      <c r="B89" s="16">
        <f>122768+335-10000</f>
        <v>113103</v>
      </c>
      <c r="C89" s="16">
        <f>98000-74</f>
        <v>97926</v>
      </c>
      <c r="D89" s="16"/>
      <c r="E89" s="91">
        <f t="shared" si="59"/>
        <v>211029</v>
      </c>
      <c r="F89" s="64">
        <v>346386</v>
      </c>
      <c r="G89" s="45">
        <v>0</v>
      </c>
      <c r="H89" s="45"/>
      <c r="I89" s="86">
        <f t="shared" si="60"/>
        <v>346386</v>
      </c>
      <c r="J89" s="115"/>
      <c r="K89" s="110">
        <v>0</v>
      </c>
      <c r="L89" s="110"/>
      <c r="M89" s="138">
        <f t="shared" si="61"/>
        <v>0</v>
      </c>
    </row>
    <row r="90" spans="1:13" x14ac:dyDescent="0.35">
      <c r="A90" s="8" t="s">
        <v>74</v>
      </c>
      <c r="B90" s="20">
        <v>11000</v>
      </c>
      <c r="C90" s="20"/>
      <c r="D90" s="39"/>
      <c r="E90" s="79">
        <f t="shared" ref="E90" si="74">B90+C90+D90</f>
        <v>11000</v>
      </c>
      <c r="F90" s="61"/>
      <c r="G90" s="44"/>
      <c r="H90" s="74"/>
      <c r="I90" s="86">
        <f t="shared" si="60"/>
        <v>0</v>
      </c>
      <c r="J90" s="109"/>
      <c r="K90" s="139"/>
      <c r="L90" s="140"/>
      <c r="M90" s="138">
        <f t="shared" si="61"/>
        <v>0</v>
      </c>
    </row>
    <row r="91" spans="1:13" x14ac:dyDescent="0.35">
      <c r="A91" s="9" t="s">
        <v>75</v>
      </c>
      <c r="B91" s="18">
        <f>B92+B93</f>
        <v>9434</v>
      </c>
      <c r="C91" s="18">
        <f t="shared" ref="C91:D91" si="75">C92+C93</f>
        <v>18240</v>
      </c>
      <c r="D91" s="18">
        <f t="shared" si="75"/>
        <v>0</v>
      </c>
      <c r="E91" s="77">
        <f>B91+C91+D91</f>
        <v>27674</v>
      </c>
      <c r="F91" s="82">
        <f>F92+F93+F94</f>
        <v>31156</v>
      </c>
      <c r="G91" s="72">
        <f t="shared" ref="G91:H91" si="76">G92+G93</f>
        <v>16439</v>
      </c>
      <c r="H91" s="72">
        <f t="shared" si="76"/>
        <v>0</v>
      </c>
      <c r="I91" s="83">
        <f>F91+G91+H91</f>
        <v>47595</v>
      </c>
      <c r="J91" s="132">
        <f>J92+J93+J94</f>
        <v>31156</v>
      </c>
      <c r="K91" s="133">
        <f t="shared" ref="K91:L91" si="77">K92+K93</f>
        <v>16439</v>
      </c>
      <c r="L91" s="133">
        <f t="shared" si="77"/>
        <v>0</v>
      </c>
      <c r="M91" s="134">
        <f>J91+K91+L91</f>
        <v>47595</v>
      </c>
    </row>
    <row r="92" spans="1:13" x14ac:dyDescent="0.35">
      <c r="A92" s="1" t="s">
        <v>76</v>
      </c>
      <c r="B92" s="15">
        <v>9434</v>
      </c>
      <c r="C92" s="15">
        <v>18240</v>
      </c>
      <c r="D92" s="15"/>
      <c r="E92" s="77">
        <f>B92+C92+D92</f>
        <v>27674</v>
      </c>
      <c r="F92" s="60">
        <v>4671</v>
      </c>
      <c r="G92" s="43">
        <f>21110-4671</f>
        <v>16439</v>
      </c>
      <c r="H92" s="43"/>
      <c r="I92" s="83">
        <f>F92+G92+H92</f>
        <v>21110</v>
      </c>
      <c r="J92" s="107">
        <v>4671</v>
      </c>
      <c r="K92" s="108">
        <f>21110-4671</f>
        <v>16439</v>
      </c>
      <c r="L92" s="108"/>
      <c r="M92" s="134">
        <f>J92+K92+L92</f>
        <v>21110</v>
      </c>
    </row>
    <row r="93" spans="1:13" x14ac:dyDescent="0.35">
      <c r="A93" s="1" t="s">
        <v>77</v>
      </c>
      <c r="B93" s="15"/>
      <c r="C93" s="15"/>
      <c r="D93" s="15"/>
      <c r="E93" s="77">
        <f>B93+C93+D93</f>
        <v>0</v>
      </c>
      <c r="F93" s="60"/>
      <c r="G93" s="43"/>
      <c r="H93" s="43"/>
      <c r="I93" s="83">
        <f>F93+G93+H93</f>
        <v>0</v>
      </c>
      <c r="J93" s="107"/>
      <c r="K93" s="108"/>
      <c r="L93" s="108"/>
      <c r="M93" s="134">
        <f>J93+K93+L93</f>
        <v>0</v>
      </c>
    </row>
    <row r="94" spans="1:13" x14ac:dyDescent="0.35">
      <c r="A94" s="1" t="s">
        <v>90</v>
      </c>
      <c r="B94" s="15"/>
      <c r="C94" s="15"/>
      <c r="D94" s="15"/>
      <c r="E94" s="77"/>
      <c r="F94" s="93">
        <v>26485</v>
      </c>
      <c r="G94" s="94"/>
      <c r="H94" s="94"/>
      <c r="I94" s="95">
        <v>26485</v>
      </c>
      <c r="J94" s="141">
        <v>26485</v>
      </c>
      <c r="K94" s="142"/>
      <c r="L94" s="142"/>
      <c r="M94" s="143">
        <v>26485</v>
      </c>
    </row>
    <row r="95" spans="1:13" ht="15" thickBot="1" x14ac:dyDescent="0.4">
      <c r="A95" s="9" t="s">
        <v>78</v>
      </c>
      <c r="B95" s="18">
        <f>B91+B88+B87</f>
        <v>2270229</v>
      </c>
      <c r="C95" s="18">
        <f t="shared" ref="C95:D95" si="78">C91+C88+C87</f>
        <v>818340</v>
      </c>
      <c r="D95" s="18">
        <f t="shared" si="78"/>
        <v>55557</v>
      </c>
      <c r="E95" s="77">
        <f>B95+C95+D95</f>
        <v>3144126</v>
      </c>
      <c r="F95" s="87">
        <f>F91+F88+F87</f>
        <v>3467131</v>
      </c>
      <c r="G95" s="88">
        <f t="shared" ref="G95:H95" si="79">G91+G88+G87</f>
        <v>127320</v>
      </c>
      <c r="H95" s="88">
        <f t="shared" si="79"/>
        <v>49928</v>
      </c>
      <c r="I95" s="89">
        <f>F95+G95+H95</f>
        <v>3644379</v>
      </c>
      <c r="J95" s="144">
        <f>J91+J88+J87</f>
        <v>3055548</v>
      </c>
      <c r="K95" s="145">
        <f t="shared" ref="K95:L95" si="80">K91+K88+K87</f>
        <v>127317</v>
      </c>
      <c r="L95" s="145">
        <f t="shared" si="80"/>
        <v>49927</v>
      </c>
      <c r="M95" s="146">
        <f>J95+K95+L95</f>
        <v>3232792</v>
      </c>
    </row>
    <row r="97" spans="5:10" x14ac:dyDescent="0.35">
      <c r="E97" s="28"/>
      <c r="H97" s="30"/>
    </row>
    <row r="102" spans="5:10" x14ac:dyDescent="0.35">
      <c r="J102" s="27"/>
    </row>
  </sheetData>
  <mergeCells count="12">
    <mergeCell ref="J3:M3"/>
    <mergeCell ref="J69:M69"/>
    <mergeCell ref="A1:M1"/>
    <mergeCell ref="A2:M2"/>
    <mergeCell ref="A68:M68"/>
    <mergeCell ref="A66:M66"/>
    <mergeCell ref="F3:I3"/>
    <mergeCell ref="F69:I69"/>
    <mergeCell ref="A69:A70"/>
    <mergeCell ref="B69:E69"/>
    <mergeCell ref="A3:A4"/>
    <mergeCell ref="B3:E3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4294967293" verticalDpi="4294967293" r:id="rId1"/>
  <headerFooter>
    <oddHeader>&amp;R 1. sz. melléklet a 10/2016. (V.26.) önkormányzati rendelethez</oddHeader>
  </headerFooter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2016-05-30T09:11:03Z</cp:lastPrinted>
  <dcterms:created xsi:type="dcterms:W3CDTF">2015-01-28T12:24:29Z</dcterms:created>
  <dcterms:modified xsi:type="dcterms:W3CDTF">2016-05-30T09:11:07Z</dcterms:modified>
</cp:coreProperties>
</file>