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599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<sst xmlns="http://schemas.openxmlformats.org/spreadsheetml/2006/main" count="1171" uniqueCount="763">
  <si>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</si>
  <si>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</si>
  <si>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</si>
  <si>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</si>
  <si>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</si>
  <si>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</si>
  <si>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</si>
  <si>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</si>
  <si>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</si>
  <si>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</si>
  <si>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</si>
  <si>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</si>
  <si>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</si>
  <si>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</si>
  <si>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</si>
  <si>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</si>
  <si>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</si>
  <si>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</si>
  <si>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</si>
  <si>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</si>
  <si>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</si>
  <si>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</si>
  <si>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</si>
  <si>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</si>
  <si>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</si>
  <si>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</si>
  <si>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</si>
  <si>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</si>
  <si>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</si>
  <si>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</si>
  <si>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</si>
  <si>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</si>
  <si>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</si>
  <si>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</si>
  <si>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</si>
  <si>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</si>
  <si>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</si>
  <si>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</si>
  <si>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</si>
  <si>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</si>
  <si>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</si>
  <si>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</si>
  <si>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</si>
  <si>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</si>
  <si>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</si>
  <si>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</si>
  <si>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</si>
  <si>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</si>
  <si>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</si>
  <si>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</si>
  <si>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</si>
  <si>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</si>
  <si>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</si>
  <si>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</si>
  <si>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</si>
  <si>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</si>
  <si>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</si>
  <si>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</si>
  <si>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</si>
  <si>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</si>
  <si>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</si>
  <si>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</si>
  <si>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</si>
  <si>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</si>
  <si>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</si>
  <si>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</si>
  <si>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</si>
  <si>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</si>
  <si>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</si>
  <si>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</si>
  <si>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</si>
  <si>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</si>
  <si>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</si>
  <si>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</si>
  <si>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</si>
  <si>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</si>
  <si>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</si>
  <si>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</si>
  <si>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</si>
  <si>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</si>
  <si>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</si>
  <si>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</si>
  <si>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</si>
  <si>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</si>
  <si>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</si>
  <si>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</si>
  <si>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</si>
  <si>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</si>
  <si>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</si>
  <si>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</si>
  <si>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</si>
  <si>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</si>
  <si>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</si>
  <si>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</si>
  <si>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</si>
  <si>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</si>
  <si>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</si>
  <si>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</si>
  <si>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</si>
  <si>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</si>
  <si>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</si>
  <si>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</si>
  <si>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</si>
  <si>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</si>
  <si>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</si>
  <si>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</si>
  <si>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</si>
  <si>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</si>
  <si>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</si>
  <si>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</si>
  <si>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</si>
  <si>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</si>
  <si>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</si>
  <si>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</si>
  <si>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</si>
  <si>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</si>
  <si>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</si>
  <si>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</si>
  <si>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</si>
  <si>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</si>
  <si>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</si>
  <si>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</si>
  <si>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</si>
  <si>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</si>
  <si>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</si>
  <si>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</si>
  <si>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</si>
  <si>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</si>
  <si>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</si>
  <si>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</si>
  <si>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</si>
  <si>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</si>
  <si>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</si>
  <si>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</si>
  <si>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</si>
  <si>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</si>
  <si>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</si>
  <si>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</si>
  <si>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</si>
  <si>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</si>
  <si>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</si>
  <si>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</si>
  <si>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</si>
  <si>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</si>
  <si>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</si>
  <si>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</si>
  <si>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</si>
  <si>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</si>
  <si>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</si>
  <si>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</si>
  <si>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</si>
  <si>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</si>
  <si>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</si>
  <si>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</si>
  <si>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</si>
  <si>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</si>
  <si>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</si>
  <si>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</si>
  <si>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</si>
  <si>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</si>
  <si>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</si>
  <si>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</si>
  <si>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</si>
  <si>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</si>
  <si>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</si>
  <si>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</si>
  <si>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</si>
  <si>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</si>
  <si>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</si>
  <si>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</si>
  <si>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</si>
  <si>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</si>
  <si>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</si>
  <si>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</si>
  <si>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</si>
  <si>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</si>
  <si>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</si>
  <si>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</si>
  <si>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</si>
  <si>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</si>
  <si>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</si>
  <si>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</si>
  <si>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</si>
  <si>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</si>
  <si>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</si>
  <si>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</si>
  <si>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</si>
  <si>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</si>
  <si>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</si>
  <si>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</si>
  <si>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</si>
  <si>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</si>
  <si>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</si>
  <si>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</si>
  <si>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</si>
  <si>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</si>
  <si>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</si>
  <si>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</si>
  <si>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</si>
  <si>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</si>
  <si>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</si>
  <si>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</si>
  <si>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</si>
  <si>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</si>
  <si>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</si>
  <si>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</si>
  <si>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</si>
  <si>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</si>
  <si>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</si>
  <si>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</si>
  <si>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</si>
  <si>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</si>
  <si>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</si>
  <si>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</si>
  <si>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43</t>
  </si>
  <si>
    <t>44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</si>
  <si>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</si>
  <si>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</si>
  <si>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</si>
  <si>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</si>
  <si>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</si>
  <si>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</si>
  <si>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</si>
  <si>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</si>
  <si>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</si>
  <si>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</si>
  <si>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</si>
  <si>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</si>
  <si>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</si>
  <si>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</si>
  <si>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</si>
  <si>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</si>
  <si>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</si>
  <si>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</si>
  <si>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</si>
  <si>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</si>
  <si>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</si>
  <si>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</si>
  <si>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</si>
  <si>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</si>
  <si>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</si>
  <si>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</si>
  <si>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</si>
  <si>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</si>
  <si>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</si>
  <si>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</si>
  <si>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</si>
  <si>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</si>
  <si>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</si>
  <si>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</si>
  <si>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</si>
  <si>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</si>
  <si>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</si>
  <si>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</si>
  <si>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</si>
  <si>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</si>
  <si>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</si>
  <si>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</si>
  <si>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</si>
  <si>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</si>
  <si>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</si>
  <si>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</si>
  <si>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</si>
  <si>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</si>
  <si>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</si>
  <si>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</si>
  <si>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</si>
  <si>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</si>
  <si>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</si>
  <si>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</si>
  <si>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</si>
  <si>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</si>
  <si>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</si>
  <si>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</si>
  <si>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</si>
  <si>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</si>
  <si>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</si>
  <si>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</si>
  <si>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</si>
  <si>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</si>
  <si>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</si>
  <si>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</si>
  <si>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</si>
  <si>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</si>
  <si>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</si>
  <si>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</si>
  <si>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</si>
  <si>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</si>
  <si>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</si>
  <si>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</si>
  <si>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</si>
  <si>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</si>
  <si>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</si>
  <si>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</si>
  <si>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</si>
  <si>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</si>
  <si>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</si>
  <si>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</si>
  <si>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</si>
  <si>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</si>
  <si>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</si>
  <si>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</si>
  <si>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</si>
  <si>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</si>
  <si>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</si>
  <si>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</si>
  <si>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</si>
  <si>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</si>
  <si>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</si>
  <si>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</si>
  <si>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</si>
  <si>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</si>
  <si>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</si>
  <si>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</si>
  <si>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</si>
  <si>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</si>
  <si>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</si>
  <si>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</si>
  <si>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</si>
  <si>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</si>
  <si>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</si>
  <si>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</si>
  <si>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</si>
  <si>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</si>
  <si>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</si>
  <si>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</si>
  <si>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</si>
  <si>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</si>
  <si>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</si>
  <si>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</si>
  <si>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</si>
  <si>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</si>
  <si>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</si>
  <si>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</si>
  <si>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</si>
  <si>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</si>
  <si>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</si>
  <si>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</si>
  <si>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</si>
  <si>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</si>
  <si>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</si>
  <si>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</si>
  <si>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</si>
  <si>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</si>
  <si>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</si>
  <si>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</si>
  <si>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</si>
  <si>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</si>
  <si>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</si>
  <si>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</si>
  <si>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</si>
  <si>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</si>
  <si>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</si>
  <si>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</si>
  <si>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</si>
  <si>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</si>
  <si>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</si>
  <si>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</si>
  <si>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</si>
  <si>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</si>
  <si>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</si>
  <si>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</si>
  <si>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</si>
  <si>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</si>
  <si>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</si>
  <si>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</si>
  <si>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</si>
  <si>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</si>
  <si>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</si>
  <si>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</si>
  <si>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</si>
  <si>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</si>
  <si>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</si>
  <si>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</si>
  <si>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</si>
  <si>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</si>
  <si>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</si>
  <si>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</si>
  <si>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</si>
  <si>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</si>
  <si>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</si>
  <si>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</si>
  <si>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</si>
  <si>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</si>
  <si>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 xml:space="preserve">Központi költségvetés sajátos finanszírozási bevételei </t>
  </si>
  <si>
    <t>ÖNKORMÁNYZATI ELŐIRÁNYZATOK</t>
  </si>
  <si>
    <t>ÖSSZESEN</t>
  </si>
  <si>
    <t>eredeti ei.</t>
  </si>
  <si>
    <t>egyéb pénzbeli juttatások kiadásai</t>
  </si>
  <si>
    <t xml:space="preserve">helyi önkormányzatok és költségvetési szerveik részére </t>
  </si>
  <si>
    <t xml:space="preserve">egyéb fejezeti kezelésű előirányzatoktól műk.c.támog. </t>
  </si>
  <si>
    <t>egyéb műk. c. támog. bevételei áht. belül</t>
  </si>
  <si>
    <t xml:space="preserve">     ebből: állandó jeleggel végzett iparűzési tevékenység után fizetett helyi iparűzési adó</t>
  </si>
  <si>
    <t xml:space="preserve">     ebből: ideiglenes jeleggel végzett tevékenység után fizetett helyi iparűzési adó</t>
  </si>
  <si>
    <t xml:space="preserve">     ebből: belföldi gépjárművek adójának a központi költségvetést megillető része</t>
  </si>
  <si>
    <t xml:space="preserve">    ebből: belföldi gépjárművek adójának a helyi önkormányzatot megillető része</t>
  </si>
  <si>
    <t xml:space="preserve">    ebből: külföldi gépjárművek adója</t>
  </si>
  <si>
    <t xml:space="preserve">    ebből: gépjármű túlsúlydíj</t>
  </si>
  <si>
    <t xml:space="preserve">    ebből: tartózkodás után fizetett idegenforgalmi adó </t>
  </si>
  <si>
    <t xml:space="preserve">    ebből: talajterhelési díj</t>
  </si>
  <si>
    <t>szabálysértési pénz- és helyszíni bírság és a közlekedési szabályszegések után kiszabott közigazgatási bírság helyi önkormányzatot megillető része</t>
  </si>
  <si>
    <t>A/I/2 Szellemi termékek</t>
  </si>
  <si>
    <t>A/I Immateriális javak (=A/I/1+A/I/2+A/I/3)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</si>
  <si>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</si>
  <si>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</si>
  <si>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</si>
  <si>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</si>
  <si>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</si>
  <si>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</si>
  <si>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</si>
  <si>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</si>
  <si>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</si>
  <si>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</si>
  <si>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</si>
  <si>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</si>
  <si>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</si>
  <si>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</si>
  <si>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</si>
  <si>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</si>
  <si>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</si>
  <si>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</si>
  <si>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</si>
  <si>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</si>
  <si>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</si>
  <si>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</si>
  <si>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</si>
  <si>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</si>
  <si>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</si>
  <si>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</si>
  <si>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</si>
  <si>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B65</t>
  </si>
  <si>
    <t>Házt. felh. c. visszatér. támog. kölcs. v.tér.bevétele</t>
  </si>
  <si>
    <t>B74</t>
  </si>
  <si>
    <t>K48321</t>
  </si>
  <si>
    <t>K48323</t>
  </si>
  <si>
    <t>K48329</t>
  </si>
  <si>
    <t>K48331</t>
  </si>
  <si>
    <t>egyéb, az önkormányzat rendeletében megállapított juttatás(term. nyújtott átmeneti segély)</t>
  </si>
  <si>
    <t>egyéb felhalm.c. támog.bevételei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</si>
  <si>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</si>
  <si>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</si>
  <si>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</si>
  <si>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</si>
  <si>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ei.</t>
  </si>
  <si>
    <t>teljesítés</t>
  </si>
  <si>
    <t xml:space="preserve">KÖLTSÉGVETÉSI ENGEDÉLYEZETT LÉTSZÁMKERETBE NEM TARTOZÓ FOGLALKOZTATOTTAK LÉTSZÁMA AZ IDŐSZAK VÉGÉN ÖSSZESEN </t>
  </si>
  <si>
    <t xml:space="preserve"> 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</si>
  <si>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</si>
  <si>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</si>
  <si>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</si>
  <si>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</si>
  <si>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</si>
  <si>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</si>
  <si>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</si>
  <si>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</si>
  <si>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</si>
  <si>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</si>
  <si>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</si>
  <si>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</si>
  <si>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</si>
  <si>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 Költségvetési évben esedékes követelések (=D/I/1+…+D/I/8)</t>
  </si>
  <si>
    <t>D) KÖVETELÉSEK  (=D/I+D/II+D/III)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</si>
  <si>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</si>
  <si>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</si>
  <si>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</si>
  <si>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</si>
  <si>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</si>
  <si>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</si>
  <si>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</si>
  <si>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</si>
  <si>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</si>
  <si>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</si>
  <si>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</si>
  <si>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</si>
  <si>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</si>
  <si>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</si>
  <si>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</si>
  <si>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</si>
  <si>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</si>
  <si>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</si>
  <si>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</si>
  <si>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</si>
  <si>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</si>
  <si>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</si>
  <si>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</si>
  <si>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</si>
  <si>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</si>
  <si>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</si>
  <si>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</si>
  <si>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</si>
  <si>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</si>
  <si>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</si>
  <si>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</si>
  <si>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</si>
  <si>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</si>
  <si>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</si>
  <si>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</si>
  <si>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</si>
  <si>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</si>
  <si>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</si>
  <si>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</si>
  <si>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</si>
  <si>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</si>
  <si>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</si>
  <si>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</si>
  <si>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</si>
  <si>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</si>
  <si>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</si>
  <si>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</si>
  <si>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</si>
  <si>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</si>
  <si>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</si>
  <si>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</si>
  <si>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</si>
  <si>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</si>
  <si>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</si>
  <si>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</si>
  <si>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</si>
  <si>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</si>
  <si>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</si>
  <si>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</si>
  <si>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</si>
  <si>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</si>
  <si>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</si>
  <si>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</si>
  <si>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</si>
  <si>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</si>
  <si>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</si>
  <si>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</si>
  <si>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</si>
  <si>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</si>
  <si>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</si>
  <si>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</si>
  <si>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</si>
  <si>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</si>
  <si>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</si>
  <si>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</si>
  <si>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</si>
  <si>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</si>
  <si>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</si>
  <si>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</si>
  <si>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</si>
  <si>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</si>
  <si>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</si>
  <si>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</si>
  <si>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</si>
  <si>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</si>
  <si>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</si>
  <si>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</si>
  <si>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</si>
  <si>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</si>
  <si>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</si>
  <si>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</si>
  <si>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</si>
  <si>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</si>
  <si>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</si>
  <si>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</si>
  <si>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</si>
  <si>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</si>
  <si>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</si>
  <si>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</si>
  <si>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</si>
  <si>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</si>
  <si>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</si>
  <si>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</si>
  <si>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</si>
  <si>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</si>
  <si>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</si>
  <si>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</si>
  <si>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</si>
  <si>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</si>
  <si>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</si>
  <si>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</si>
  <si>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</si>
  <si>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</si>
  <si>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</si>
  <si>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</si>
  <si>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</si>
  <si>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</si>
  <si>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</si>
  <si>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</si>
  <si>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</si>
  <si>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</si>
  <si>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</si>
  <si>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</si>
  <si>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</si>
  <si>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Helyi adó és egyéb közhatalmi bevételek (Ft)</t>
  </si>
  <si>
    <t>11 sz. melléklet az   /2017(…..) önkorm. rendelete a 2016. évi zárszámadásról</t>
  </si>
  <si>
    <t>A helyi önkormányzat eredménykimutatása (Ft)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</si>
  <si>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</si>
  <si>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</si>
  <si>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</si>
  <si>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</si>
  <si>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</si>
  <si>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</si>
  <si>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</si>
  <si>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</si>
  <si>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</si>
  <si>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</si>
  <si>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</si>
  <si>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</si>
  <si>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</si>
  <si>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</si>
  <si>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</si>
  <si>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</si>
  <si>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</si>
  <si>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</si>
  <si>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</si>
  <si>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D/I/4b - ebből: költségvetési évben esedékes követelések tulajdonosi bevételekre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</si>
  <si>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</si>
  <si>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</si>
  <si>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H/III/1 Kapott előlegek</t>
  </si>
  <si>
    <t>Beruházások és felújítások (Ft)</t>
  </si>
  <si>
    <t>A költségvetési hiány külső finanszírozására vagy a költségvetési többlet felhasználására szolgáló finanszírozási bevételek és kiadások működési és felhalmozási cél szerinti tagolásban (Ft)</t>
  </si>
  <si>
    <t>egyéb pénzbeli és természetbeni gyermekvédelmi támogatások</t>
  </si>
  <si>
    <t>Támogatások, kölcsönök nyújtása és törlesztése (Ft)</t>
  </si>
  <si>
    <t>Lakosságnak juttatott támogatások, szociális, rászorultsági jellegű ellátások (Ft)</t>
  </si>
  <si>
    <t>Előző időszak</t>
  </si>
  <si>
    <t>Módosítások (+/-)</t>
  </si>
  <si>
    <t>Tárgyi időszak</t>
  </si>
  <si>
    <t>Támogatások, kölcsönök bevételei (Ft)</t>
  </si>
  <si>
    <t>K1-K9</t>
  </si>
  <si>
    <t xml:space="preserve">KIADÁSOK ÖSSZESEN </t>
  </si>
  <si>
    <t>Bevételek (Ft)</t>
  </si>
  <si>
    <t>K513</t>
  </si>
  <si>
    <t>A helyi önkormányzat mérlege ( Ft)</t>
  </si>
  <si>
    <t>ESZKÖZÖK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</si>
  <si>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</si>
  <si>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</si>
  <si>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</si>
  <si>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</si>
  <si>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</si>
  <si>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</si>
  <si>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</si>
  <si>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</si>
  <si>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</si>
  <si>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</si>
  <si>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</si>
  <si>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</si>
  <si>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</si>
  <si>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</si>
  <si>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</si>
  <si>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</si>
  <si>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</si>
  <si>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</si>
  <si>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</si>
  <si>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</si>
  <si>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</si>
  <si>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</si>
  <si>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D/I/7 Költségvetési évben esedékes követelések felhalmozási célú átvett pénzeszközre (&gt;=D/I/7a+D/I/7b+D/I/7c)</t>
  </si>
  <si>
    <t>G/III Egyéb eszközök induláskori értéke és változásai</t>
  </si>
  <si>
    <t>09 Különféle egyéb eredményszemléletű bevételek</t>
  </si>
  <si>
    <t>B75</t>
  </si>
  <si>
    <t>A helyi önkormányzat pénzmaradvány kimutatása (Ft)</t>
  </si>
  <si>
    <t>(Ft)</t>
  </si>
  <si>
    <t>A helyi önkormányzat vagyokimutatása ( Ft)</t>
  </si>
  <si>
    <t>,</t>
  </si>
  <si>
    <t>A. 32-33. számlák nyitó tárgyidőszaki egyenlege összesen ( =1+2)</t>
  </si>
  <si>
    <t>1. sor: 32. számlák nyitó tárgyidőszaki egyenlege [+32]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</si>
  <si>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</si>
  <si>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</si>
  <si>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</si>
  <si>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</si>
  <si>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</si>
  <si>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17a. sor: December havi illetmények, munkabérek elszámolása számla tárgyidőszaki forgalma  [+/-3661]</t>
  </si>
  <si>
    <t>18. sor: Kapott előlegek tárgyidőszaki forgalma [+/-3671]</t>
  </si>
  <si>
    <t>C. 32-33. számlák számított tárgyidőszaki záró egyenlege (A + B)</t>
  </si>
  <si>
    <t>D. 32-33. számlák főkönyvi kivonat szerinti záró tárgyidőszaki egyenlege [+32 + (331-3318) + (332-3328)]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</si>
  <si>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</si>
  <si>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</si>
  <si>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</si>
  <si>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A/II/4 Beruházások, felújítások</t>
  </si>
  <si>
    <t>C/III/2 Kincstárban vezetett forintszámlák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</si>
  <si>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</si>
  <si>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</si>
  <si>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</si>
  <si>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H/I Költségvetési évben esedékes kötelezettségek (=H/I/1+…+H/I/9)</t>
  </si>
  <si>
    <t>Egyházashetye Község Önkormányzata 2019. évi zárszámadása</t>
  </si>
  <si>
    <t>Kötelező feladatok</t>
  </si>
  <si>
    <t>Önként vállalt feladatok</t>
  </si>
  <si>
    <t xml:space="preserve">Állami (államigazgatási) feladatok </t>
  </si>
  <si>
    <t>B411</t>
  </si>
  <si>
    <t>Költségvetési egyenleg  MŰKÖDÉSI</t>
  </si>
  <si>
    <t>Költségvetési egyenleg FELHALMOZÁSI</t>
  </si>
  <si>
    <t>Kiadások (Ft)</t>
  </si>
  <si>
    <t xml:space="preserve">BEVÉTELEK ÖSSZESEN </t>
  </si>
  <si>
    <t>B1-B8</t>
  </si>
  <si>
    <t xml:space="preserve">egyéb nem intézményi ellátások </t>
  </si>
  <si>
    <t>helyi adó pótlék, adóbírság bevételei</t>
  </si>
  <si>
    <t xml:space="preserve"> Egyházashetye Község Önkormányzata 2019. évi zárszámadása</t>
  </si>
  <si>
    <t>fejezeti kezelésű előirányzattól EU-s programok és azok hazai társfinanszírozása miatt</t>
  </si>
  <si>
    <t>I. Tevékenység nettó eredményszemléletű bevétele (=01+02+03)</t>
  </si>
  <si>
    <t>VIII. Pénzügyi műveletek eredményszemléletű bevételei (=17+18+19+20+21)</t>
  </si>
  <si>
    <t>VII. Egyéb ráfordítások</t>
  </si>
  <si>
    <t>III. Egyéb eredményszemléletű bevételek (=06+07+08+09)</t>
  </si>
  <si>
    <t>IV. Anyagjellegű ráfordítások (=10+11+12+13)</t>
  </si>
  <si>
    <t>V. Személyi jellegű ráfordítások (=14+15+16)</t>
  </si>
  <si>
    <t>VI. Értékcsökkenési leírás</t>
  </si>
  <si>
    <t>19 Befektetett pénzügyi eszközökből szármaó eredményszemléletű bevételek, árfolyamnyereségek</t>
  </si>
  <si>
    <t>Egyházashetye Község Önkormányzata 2019 évi zárszámadása</t>
  </si>
  <si>
    <t>D/I/4i - ebből: költségvetési évben esedékes követelések egyéb működési bevételekre</t>
  </si>
  <si>
    <t>D/I/6 Költségvetési évben esedékes követelések működési célú átvett pénzeszközökre (&gt;=D/I/6a+D/I/6b+D/I/6c)</t>
  </si>
  <si>
    <t>D/III/4 Forgótőke elszámolása</t>
  </si>
  <si>
    <t>D/III Követelés jellegű sajátos elszámolások (=D/III/1+…+D/II/9)</t>
  </si>
  <si>
    <t>H/I/8 Költségvetési évben esedékes kötelezettségek egyéb felhalmozási célú kiadásokra (&gt;=H/I/8a+H/I/8b)</t>
  </si>
  <si>
    <t>Működési célú kiadások eredeti ei.</t>
  </si>
  <si>
    <t>Működési célú kiadások módosított ei.</t>
  </si>
  <si>
    <t>Működési célú kiadások teljesítés</t>
  </si>
  <si>
    <t>Felhalmozási célú kiadások eredeti ei.</t>
  </si>
  <si>
    <t>Felhalmozási célú kiadások módosított ei.</t>
  </si>
  <si>
    <t>Felhalmozási célú kiadások teljesítés</t>
  </si>
  <si>
    <t>17. sor: Egyéb sajátos eszközoldali elszámolások tárgyidőszaki forgalma összesen    [+/- 361/363/366]</t>
  </si>
  <si>
    <t>A/I/1 Vagyoni értékű jogok</t>
  </si>
  <si>
    <t>A/I/3 Immateriális javak értékhelyesbítése</t>
  </si>
  <si>
    <t xml:space="preserve">A/I Immateriális javak </t>
  </si>
  <si>
    <t>A/II/3 Tenyészállatok</t>
  </si>
  <si>
    <t>A/II/5 Tárgyi eszközök értékhelyesbítése</t>
  </si>
  <si>
    <t xml:space="preserve">A/II Tárgyi eszközök </t>
  </si>
  <si>
    <t xml:space="preserve">A/III/1 Tartós részesedések </t>
  </si>
  <si>
    <t xml:space="preserve">A/III/2 Tartós hitelviszonyt megtestesítő értékpapírok </t>
  </si>
  <si>
    <t>A/III/3 Befektetett pénzügyi eszközök értékhelyesbítése</t>
  </si>
  <si>
    <t xml:space="preserve">A/III Befektetett pénzügyi eszközök </t>
  </si>
  <si>
    <t>A/IV/1 Koncesszióba, vagyonkezelésbe adott eszközök</t>
  </si>
  <si>
    <t>A/IV/2 Koncesszióba, vagyonkezelésbe adott eszközök értékhelyesbítése</t>
  </si>
  <si>
    <t>A/IV Koncesszióba, vagyonkezelésbe adott eszközök</t>
  </si>
  <si>
    <t xml:space="preserve">A) NEMZETI VAGYONBA TARTOZÓ BEFEKTETETT ESZKÖZÖK </t>
  </si>
  <si>
    <t>B/I/1 Vásárolt készletek</t>
  </si>
  <si>
    <t>B/I/2 Átsorolt, követelés fejében átvett készletek</t>
  </si>
  <si>
    <t>B/I/3 Egyéb készletek</t>
  </si>
  <si>
    <t>B/I/4 Befejezetlen termelés, félkész termékek, késztermékek</t>
  </si>
  <si>
    <t>B/I/5 Növendék-, hízó és egyéb állatok</t>
  </si>
  <si>
    <t>B/I Készletek</t>
  </si>
  <si>
    <t>B/II/1 Nem tartós részesedések</t>
  </si>
  <si>
    <t xml:space="preserve">B/II/2 Forgatási célú hitelviszonyt megtestesítő értékpapírok 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</si>
  <si>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</si>
  <si>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</si>
  <si>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</si>
  <si>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</si>
  <si>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</si>
  <si>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 xml:space="preserve">B/II Értékpapírok </t>
  </si>
  <si>
    <t>B) NEMZETI VAGYONBA TARTOZÓ FORGÓESZKÖZÖK</t>
  </si>
  <si>
    <t>C/I Hosszú lejáratú betétek</t>
  </si>
  <si>
    <t>C/II Pénztárak, csekkek, betétkönyvek</t>
  </si>
  <si>
    <t>C/III Forintszámlák</t>
  </si>
  <si>
    <t>C/IV Devizaszámlák</t>
  </si>
  <si>
    <t xml:space="preserve">C) PÉNZESZKÖZÖK </t>
  </si>
  <si>
    <t>Költségvetési engedélyezett létszámkeret (fő)</t>
  </si>
  <si>
    <t>Eredeti ei.</t>
  </si>
  <si>
    <t>Módosított ei.</t>
  </si>
  <si>
    <t>Teljesítés</t>
  </si>
  <si>
    <t>1. melléklet a 4/2020. (VII.01) önkormányzati rendelethez</t>
  </si>
  <si>
    <t xml:space="preserve">2. melléklet a 4/2020. (VII.01.) önkormányzati rendelethez
</t>
  </si>
  <si>
    <t>3. melléklet a 4/2020. (VII.01) önkormányzati rendelethez</t>
  </si>
  <si>
    <t>4. melléklet a 4/2020. (VII.01.) önkormányzati rendelethez</t>
  </si>
  <si>
    <t>5. melléklet a 4/2020. (VII.01.) önkormányzati rendelethez</t>
  </si>
  <si>
    <t>6. melléklet a 4/2020. (VII.01.) önkormányzati rendelethez</t>
  </si>
  <si>
    <t>7. melléklet a 4/2020. (VII.01.) önkormányzati rendelethez</t>
  </si>
  <si>
    <t>8. melléklet a 4/2020. (VII.01.) önkormányzati rendelethez</t>
  </si>
  <si>
    <t>9. melléklet a 4/2020. (VII.01.) önkormányzati rendelethez</t>
  </si>
  <si>
    <t>10. melléklet a 4/2020. (VII.01.) önkormányzati rendelethez</t>
  </si>
  <si>
    <t>11. melléklet a 4/2020. (VII.01.) önkormányzati rendelethez</t>
  </si>
  <si>
    <t>12. melléklet a 4/2020. (VII.01.) önkormányzati rendelethez</t>
  </si>
  <si>
    <t>13. melléklet a 4/2020. (VII.01.)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</si>
</sst>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[$-40E]yyyy\.\ mmmm\ d\.\,\ dddd"/>
    <numFmt numFmtId="177" formatCode="0.0"/>
    <numFmt numFmtId="178" formatCode="_-* #,##0.0\ _F_t_-;\-* #,##0.0\ _F_t_-;_-* &quot;-&quot;??\ _F_t_-;_-@_-"/>
    <numFmt numFmtId="179" formatCode="_-* #,##0\ _F_t_-;\-* #,##0\ _F_t_-;_-* &quot;-&quot;??\ _F_t_-;_-@_-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-"/>
    <numFmt numFmtId="183" formatCode="_-* #,##0.0\ _F_t_-;\-* #,##0.0\ _F_t_-;_-* &quot;-&quot;?\ _F_t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i/>
      <sz val="14"/>
      <color indexed="8"/>
      <name val="Bookman Old Style"/>
      <family val="1"/>
    </font>
    <font>
      <i/>
      <sz val="14"/>
      <color indexed="8"/>
      <name val="Calibri"/>
      <family val="2"/>
    </font>
    <font>
      <b/>
      <sz val="11"/>
      <name val="Arial"/>
      <family val="2"/>
    </font>
    <font>
      <b/>
      <i/>
      <sz val="10"/>
      <color indexed="8"/>
      <name val="Bookman Old Style"/>
      <family val="1"/>
    </font>
    <font>
      <sz val="9"/>
      <color indexed="8"/>
      <name val="Calibri"/>
      <family val="2"/>
    </font>
    <font>
      <sz val="12"/>
      <name val="Arial"/>
      <family val="2"/>
    </font>
    <font>
      <sz val="10"/>
      <name val="MS Sans Serif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0"/>
      <color theme="1"/>
      <name val="Bookman Old Style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1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3" fontId="9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left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17" fillId="32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3" fontId="6" fillId="33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6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17" fillId="34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3" fontId="24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24" fillId="0" borderId="10" xfId="40" applyNumberFormat="1" applyFont="1" applyBorder="1" applyAlignment="1">
      <alignment horizontal="right" vertical="center"/>
    </xf>
    <xf numFmtId="3" fontId="24" fillId="0" borderId="10" xfId="40" applyNumberFormat="1" applyFont="1" applyBorder="1" applyAlignment="1">
      <alignment horizontal="right"/>
    </xf>
    <xf numFmtId="0" fontId="19" fillId="35" borderId="10" xfId="0" applyFont="1" applyFill="1" applyBorder="1" applyAlignment="1">
      <alignment horizontal="left" vertical="center"/>
    </xf>
    <xf numFmtId="3" fontId="19" fillId="35" borderId="10" xfId="0" applyNumberFormat="1" applyFont="1" applyFill="1" applyBorder="1" applyAlignment="1">
      <alignment horizontal="right" vertical="center"/>
    </xf>
    <xf numFmtId="3" fontId="19" fillId="35" borderId="10" xfId="0" applyNumberFormat="1" applyFont="1" applyFill="1" applyBorder="1" applyAlignment="1">
      <alignment horizontal="right"/>
    </xf>
    <xf numFmtId="0" fontId="26" fillId="36" borderId="10" xfId="0" applyFont="1" applyFill="1" applyBorder="1" applyAlignment="1">
      <alignment/>
    </xf>
    <xf numFmtId="0" fontId="19" fillId="36" borderId="10" xfId="0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3" fontId="19" fillId="36" borderId="10" xfId="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0" fontId="19" fillId="37" borderId="10" xfId="0" applyFont="1" applyFill="1" applyBorder="1" applyAlignment="1">
      <alignment/>
    </xf>
    <xf numFmtId="0" fontId="19" fillId="37" borderId="10" xfId="0" applyFont="1" applyFill="1" applyBorder="1" applyAlignment="1">
      <alignment horizontal="left" vertical="center"/>
    </xf>
    <xf numFmtId="3" fontId="19" fillId="37" borderId="10" xfId="0" applyNumberFormat="1" applyFont="1" applyFill="1" applyBorder="1" applyAlignment="1">
      <alignment horizontal="right" vertical="center"/>
    </xf>
    <xf numFmtId="0" fontId="19" fillId="38" borderId="10" xfId="0" applyFont="1" applyFill="1" applyBorder="1" applyAlignment="1">
      <alignment/>
    </xf>
    <xf numFmtId="3" fontId="19" fillId="38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167" fontId="19" fillId="0" borderId="11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horizontal="right" vertical="top" wrapText="1"/>
    </xf>
    <xf numFmtId="3" fontId="24" fillId="0" borderId="12" xfId="0" applyNumberFormat="1" applyFont="1" applyFill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167" fontId="24" fillId="0" borderId="11" xfId="0" applyNumberFormat="1" applyFont="1" applyFill="1" applyBorder="1" applyAlignment="1">
      <alignment vertical="center"/>
    </xf>
    <xf numFmtId="3" fontId="25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Fill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 vertical="top" wrapText="1"/>
    </xf>
    <xf numFmtId="3" fontId="19" fillId="0" borderId="12" xfId="0" applyNumberFormat="1" applyFont="1" applyFill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/>
    </xf>
    <xf numFmtId="3" fontId="69" fillId="32" borderId="13" xfId="0" applyNumberFormat="1" applyFont="1" applyFill="1" applyBorder="1" applyAlignment="1">
      <alignment horizontal="right"/>
    </xf>
    <xf numFmtId="0" fontId="24" fillId="39" borderId="10" xfId="0" applyFont="1" applyFill="1" applyBorder="1" applyAlignment="1">
      <alignment horizontal="left" vertical="center" wrapText="1"/>
    </xf>
    <xf numFmtId="0" fontId="25" fillId="3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3" fontId="25" fillId="0" borderId="13" xfId="0" applyNumberFormat="1" applyFont="1" applyBorder="1" applyAlignment="1">
      <alignment horizontal="right" wrapText="1"/>
    </xf>
    <xf numFmtId="166" fontId="24" fillId="0" borderId="10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3" fontId="24" fillId="0" borderId="13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24" fillId="0" borderId="12" xfId="0" applyNumberFormat="1" applyFont="1" applyFill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3" fontId="19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Border="1" applyAlignment="1">
      <alignment horizontal="right" vertical="top"/>
    </xf>
    <xf numFmtId="167" fontId="19" fillId="36" borderId="11" xfId="0" applyNumberFormat="1" applyFont="1" applyFill="1" applyBorder="1" applyAlignment="1">
      <alignment vertical="center"/>
    </xf>
    <xf numFmtId="3" fontId="14" fillId="36" borderId="13" xfId="0" applyNumberFormat="1" applyFont="1" applyFill="1" applyBorder="1" applyAlignment="1">
      <alignment horizontal="right" vertical="top" wrapText="1"/>
    </xf>
    <xf numFmtId="3" fontId="19" fillId="36" borderId="12" xfId="0" applyNumberFormat="1" applyFont="1" applyFill="1" applyBorder="1" applyAlignment="1">
      <alignment horizontal="right"/>
    </xf>
    <xf numFmtId="167" fontId="19" fillId="35" borderId="11" xfId="0" applyNumberFormat="1" applyFont="1" applyFill="1" applyBorder="1" applyAlignment="1">
      <alignment vertical="center"/>
    </xf>
    <xf numFmtId="3" fontId="14" fillId="35" borderId="13" xfId="0" applyNumberFormat="1" applyFont="1" applyFill="1" applyBorder="1" applyAlignment="1">
      <alignment horizontal="right" vertical="top" wrapText="1"/>
    </xf>
    <xf numFmtId="3" fontId="19" fillId="35" borderId="12" xfId="0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left" vertical="center" wrapText="1"/>
    </xf>
    <xf numFmtId="0" fontId="19" fillId="38" borderId="11" xfId="0" applyFont="1" applyFill="1" applyBorder="1" applyAlignment="1">
      <alignment/>
    </xf>
    <xf numFmtId="3" fontId="14" fillId="38" borderId="13" xfId="0" applyNumberFormat="1" applyFont="1" applyFill="1" applyBorder="1" applyAlignment="1">
      <alignment horizontal="right" vertical="top" wrapText="1"/>
    </xf>
    <xf numFmtId="3" fontId="19" fillId="38" borderId="12" xfId="0" applyNumberFormat="1" applyFont="1" applyFill="1" applyBorder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62" fillId="32" borderId="0" xfId="0" applyFont="1" applyFill="1" applyAlignment="1">
      <alignment/>
    </xf>
    <xf numFmtId="0" fontId="3" fillId="32" borderId="0" xfId="0" applyFont="1" applyFill="1" applyBorder="1" applyAlignment="1">
      <alignment horizontal="left" vertical="center"/>
    </xf>
    <xf numFmtId="0" fontId="62" fillId="32" borderId="0" xfId="0" applyFont="1" applyFill="1" applyBorder="1" applyAlignment="1">
      <alignment/>
    </xf>
    <xf numFmtId="0" fontId="24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left" vertical="center"/>
    </xf>
    <xf numFmtId="3" fontId="24" fillId="32" borderId="10" xfId="0" applyNumberFormat="1" applyFont="1" applyFill="1" applyBorder="1" applyAlignment="1">
      <alignment horizontal="right" vertical="center"/>
    </xf>
    <xf numFmtId="3" fontId="24" fillId="32" borderId="10" xfId="0" applyNumberFormat="1" applyFont="1" applyFill="1" applyBorder="1" applyAlignment="1">
      <alignment horizontal="right"/>
    </xf>
    <xf numFmtId="3" fontId="24" fillId="32" borderId="10" xfId="40" applyNumberFormat="1" applyFont="1" applyFill="1" applyBorder="1" applyAlignment="1">
      <alignment horizontal="right"/>
    </xf>
    <xf numFmtId="0" fontId="5" fillId="32" borderId="0" xfId="0" applyFont="1" applyFill="1" applyAlignment="1">
      <alignment/>
    </xf>
    <xf numFmtId="3" fontId="25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25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3" fontId="69" fillId="0" borderId="14" xfId="0" applyNumberFormat="1" applyFont="1" applyBorder="1" applyAlignment="1">
      <alignment/>
    </xf>
    <xf numFmtId="0" fontId="19" fillId="0" borderId="14" xfId="0" applyFont="1" applyFill="1" applyBorder="1" applyAlignment="1">
      <alignment horizontal="left" vertical="center"/>
    </xf>
    <xf numFmtId="3" fontId="66" fillId="0" borderId="14" xfId="0" applyNumberFormat="1" applyFont="1" applyBorder="1" applyAlignment="1">
      <alignment/>
    </xf>
    <xf numFmtId="3" fontId="66" fillId="0" borderId="10" xfId="0" applyNumberFormat="1" applyFont="1" applyBorder="1" applyAlignment="1">
      <alignment/>
    </xf>
    <xf numFmtId="0" fontId="14" fillId="40" borderId="10" xfId="0" applyFont="1" applyFill="1" applyBorder="1" applyAlignment="1">
      <alignment horizontal="left" vertical="center" wrapText="1"/>
    </xf>
    <xf numFmtId="3" fontId="66" fillId="36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/>
    </xf>
    <xf numFmtId="3" fontId="6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66" fillId="0" borderId="1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3" fontId="25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/>
    </xf>
    <xf numFmtId="3" fontId="14" fillId="0" borderId="10" xfId="0" applyNumberFormat="1" applyFont="1" applyBorder="1" applyAlignment="1">
      <alignment horizontal="right" vertical="top" wrapText="1"/>
    </xf>
    <xf numFmtId="3" fontId="25" fillId="0" borderId="10" xfId="0" applyNumberFormat="1" applyFont="1" applyBorder="1" applyAlignment="1">
      <alignment horizontal="right" vertical="top"/>
    </xf>
    <xf numFmtId="0" fontId="14" fillId="0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left" vertical="center" wrapText="1"/>
      <protection/>
    </xf>
    <xf numFmtId="0" fontId="69" fillId="0" borderId="10" xfId="0" applyFont="1" applyBorder="1" applyAlignment="1">
      <alignment horizontal="center" vertical="center"/>
    </xf>
    <xf numFmtId="0" fontId="25" fillId="0" borderId="10" xfId="58" applyFont="1" applyFill="1" applyBorder="1" applyAlignment="1">
      <alignment horizontal="left" vertical="center"/>
      <protection/>
    </xf>
    <xf numFmtId="0" fontId="6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69" fillId="0" borderId="0" xfId="0" applyFont="1" applyAlignment="1">
      <alignment/>
    </xf>
    <xf numFmtId="0" fontId="14" fillId="36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horizontal="left" vertical="center" wrapText="1"/>
    </xf>
    <xf numFmtId="0" fontId="66" fillId="36" borderId="10" xfId="0" applyFont="1" applyFill="1" applyBorder="1" applyAlignment="1">
      <alignment/>
    </xf>
    <xf numFmtId="0" fontId="14" fillId="36" borderId="10" xfId="0" applyFont="1" applyFill="1" applyBorder="1" applyAlignment="1">
      <alignment vertical="center" wrapText="1"/>
    </xf>
    <xf numFmtId="3" fontId="66" fillId="0" borderId="0" xfId="0" applyNumberFormat="1" applyFont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25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/>
    </xf>
    <xf numFmtId="3" fontId="25" fillId="0" borderId="21" xfId="0" applyNumberFormat="1" applyFont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left" vertical="center"/>
    </xf>
    <xf numFmtId="3" fontId="14" fillId="0" borderId="21" xfId="0" applyNumberFormat="1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3" fontId="14" fillId="0" borderId="20" xfId="0" applyNumberFormat="1" applyFont="1" applyBorder="1" applyAlignment="1">
      <alignment vertical="center"/>
    </xf>
    <xf numFmtId="0" fontId="19" fillId="0" borderId="20" xfId="0" applyFont="1" applyFill="1" applyBorder="1" applyAlignment="1">
      <alignment horizontal="left" vertical="center" wrapText="1"/>
    </xf>
    <xf numFmtId="0" fontId="14" fillId="39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/>
    </xf>
    <xf numFmtId="0" fontId="19" fillId="0" borderId="21" xfId="0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 wrapText="1"/>
    </xf>
    <xf numFmtId="3" fontId="25" fillId="0" borderId="21" xfId="0" applyNumberFormat="1" applyFont="1" applyBorder="1" applyAlignment="1">
      <alignment/>
    </xf>
    <xf numFmtId="0" fontId="14" fillId="0" borderId="21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0" fontId="19" fillId="0" borderId="22" xfId="0" applyFont="1" applyFill="1" applyBorder="1" applyAlignment="1">
      <alignment horizontal="left" vertical="center"/>
    </xf>
    <xf numFmtId="3" fontId="14" fillId="0" borderId="22" xfId="0" applyNumberFormat="1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3" fontId="14" fillId="0" borderId="23" xfId="0" applyNumberFormat="1" applyFont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 wrapText="1"/>
    </xf>
    <xf numFmtId="3" fontId="66" fillId="0" borderId="21" xfId="0" applyNumberFormat="1" applyFont="1" applyBorder="1" applyAlignment="1">
      <alignment/>
    </xf>
    <xf numFmtId="3" fontId="24" fillId="0" borderId="24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20" xfId="0" applyNumberFormat="1" applyFont="1" applyBorder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14" fillId="41" borderId="10" xfId="0" applyFont="1" applyFill="1" applyBorder="1" applyAlignment="1">
      <alignment horizontal="left" vertical="top" wrapText="1"/>
    </xf>
    <xf numFmtId="3" fontId="14" fillId="41" borderId="10" xfId="0" applyNumberFormat="1" applyFont="1" applyFill="1" applyBorder="1" applyAlignment="1">
      <alignment horizontal="right" vertical="top" wrapText="1"/>
    </xf>
    <xf numFmtId="0" fontId="25" fillId="0" borderId="10" xfId="0" applyFont="1" applyBorder="1" applyAlignment="1">
      <alignment/>
    </xf>
    <xf numFmtId="0" fontId="46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 indent="2"/>
    </xf>
    <xf numFmtId="0" fontId="28" fillId="0" borderId="10" xfId="0" applyFont="1" applyBorder="1" applyAlignment="1">
      <alignment/>
    </xf>
    <xf numFmtId="0" fontId="47" fillId="0" borderId="0" xfId="0" applyFont="1" applyAlignment="1">
      <alignment/>
    </xf>
    <xf numFmtId="3" fontId="25" fillId="0" borderId="10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3" fontId="19" fillId="0" borderId="2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70" fillId="0" borderId="0" xfId="0" applyNumberFormat="1" applyFont="1" applyAlignment="1">
      <alignment horizontal="center" vertical="center" wrapText="1"/>
    </xf>
    <xf numFmtId="3" fontId="7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69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8" fillId="0" borderId="0" xfId="0" applyFont="1" applyAlignment="1">
      <alignment horizontal="left"/>
    </xf>
    <xf numFmtId="0" fontId="21" fillId="0" borderId="0" xfId="0" applyFont="1" applyFill="1" applyAlignment="1">
      <alignment horizont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Q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2.28125" style="18" customWidth="1"/>
    <col min="2" max="2" width="9.140625" style="18" customWidth="1"/>
    <col min="3" max="3" width="16.57421875" style="18" customWidth="1"/>
    <col min="4" max="4" width="16.140625" style="18" customWidth="1"/>
    <col min="5" max="5" width="16.57421875" style="18" customWidth="1"/>
    <col min="6" max="8" width="14.7109375" style="18" customWidth="1"/>
    <col min="9" max="9" width="17.140625" style="18" customWidth="1"/>
    <col min="10" max="10" width="14.8515625" style="18" customWidth="1"/>
    <col min="11" max="11" width="15.00390625" style="18" customWidth="1"/>
    <col min="12" max="13" width="16.140625" style="18" customWidth="1"/>
    <col min="14" max="14" width="15.7109375" style="18" customWidth="1"/>
    <col min="15" max="16384" width="9.140625" style="18" customWidth="1"/>
  </cols>
  <sheetData>
    <row r="1" ht="15">
      <c r="A1" s="61" t="s">
        <v>750</v>
      </c>
    </row>
    <row r="2" spans="1:14" ht="24" customHeight="1">
      <c r="A2" s="273" t="s">
        <v>677</v>
      </c>
      <c r="B2" s="274"/>
      <c r="C2" s="274"/>
      <c r="D2" s="274"/>
      <c r="E2" s="274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30" customHeight="1">
      <c r="A3" s="277" t="s">
        <v>623</v>
      </c>
      <c r="B3" s="278"/>
      <c r="C3" s="278"/>
      <c r="D3" s="278"/>
      <c r="E3" s="278"/>
      <c r="F3" s="279"/>
      <c r="G3" s="280"/>
      <c r="H3" s="280"/>
      <c r="I3" s="280"/>
      <c r="J3" s="280"/>
      <c r="K3" s="280"/>
      <c r="L3" s="280"/>
      <c r="M3" s="280"/>
      <c r="N3" s="280"/>
    </row>
    <row r="4" ht="15">
      <c r="A4" s="19"/>
    </row>
    <row r="5" ht="15.75">
      <c r="A5" s="63" t="s">
        <v>385</v>
      </c>
    </row>
    <row r="6" spans="1:14" ht="30" customHeight="1">
      <c r="A6" s="281" t="s">
        <v>473</v>
      </c>
      <c r="B6" s="283" t="s">
        <v>474</v>
      </c>
      <c r="C6" s="271" t="s">
        <v>678</v>
      </c>
      <c r="D6" s="271"/>
      <c r="E6" s="271"/>
      <c r="F6" s="285" t="s">
        <v>679</v>
      </c>
      <c r="G6" s="286"/>
      <c r="H6" s="287"/>
      <c r="I6" s="271" t="s">
        <v>680</v>
      </c>
      <c r="J6" s="271"/>
      <c r="K6" s="271"/>
      <c r="L6" s="272" t="s">
        <v>386</v>
      </c>
      <c r="M6" s="272"/>
      <c r="N6" s="272"/>
    </row>
    <row r="7" spans="1:14" ht="30">
      <c r="A7" s="282"/>
      <c r="B7" s="284"/>
      <c r="C7" s="65" t="s">
        <v>387</v>
      </c>
      <c r="D7" s="65" t="s">
        <v>443</v>
      </c>
      <c r="E7" s="64" t="s">
        <v>444</v>
      </c>
      <c r="F7" s="65" t="s">
        <v>387</v>
      </c>
      <c r="G7" s="65" t="s">
        <v>443</v>
      </c>
      <c r="H7" s="64" t="s">
        <v>444</v>
      </c>
      <c r="I7" s="65" t="s">
        <v>387</v>
      </c>
      <c r="J7" s="65" t="s">
        <v>443</v>
      </c>
      <c r="K7" s="64" t="s">
        <v>444</v>
      </c>
      <c r="L7" s="65" t="s">
        <v>387</v>
      </c>
      <c r="M7" s="65" t="s">
        <v>443</v>
      </c>
      <c r="N7" s="64" t="s">
        <v>444</v>
      </c>
    </row>
    <row r="8" spans="1:14" ht="15" customHeight="1">
      <c r="A8" s="66" t="s">
        <v>65</v>
      </c>
      <c r="B8" s="67" t="s">
        <v>66</v>
      </c>
      <c r="C8" s="84">
        <v>13734669</v>
      </c>
      <c r="D8" s="84">
        <v>13734669</v>
      </c>
      <c r="E8" s="84">
        <v>13734669</v>
      </c>
      <c r="F8" s="81">
        <v>0</v>
      </c>
      <c r="G8" s="81">
        <v>0</v>
      </c>
      <c r="H8" s="81">
        <v>0</v>
      </c>
      <c r="I8" s="84">
        <v>0</v>
      </c>
      <c r="J8" s="84">
        <v>0</v>
      </c>
      <c r="K8" s="84">
        <v>0</v>
      </c>
      <c r="L8" s="84">
        <f aca="true" t="shared" si="0" ref="L8:N39">C8+F8+I8</f>
        <v>13734669</v>
      </c>
      <c r="M8" s="84">
        <f t="shared" si="0"/>
        <v>13734669</v>
      </c>
      <c r="N8" s="83">
        <f t="shared" si="0"/>
        <v>13734669</v>
      </c>
    </row>
    <row r="9" spans="1:14" ht="15" customHeight="1">
      <c r="A9" s="69" t="s">
        <v>67</v>
      </c>
      <c r="B9" s="67" t="s">
        <v>68</v>
      </c>
      <c r="C9" s="84">
        <v>0</v>
      </c>
      <c r="D9" s="84">
        <v>0</v>
      </c>
      <c r="E9" s="84">
        <v>0</v>
      </c>
      <c r="F9" s="81">
        <v>0</v>
      </c>
      <c r="G9" s="81">
        <v>0</v>
      </c>
      <c r="H9" s="81">
        <v>0</v>
      </c>
      <c r="I9" s="84">
        <v>0</v>
      </c>
      <c r="J9" s="84">
        <v>0</v>
      </c>
      <c r="K9" s="84">
        <v>0</v>
      </c>
      <c r="L9" s="84">
        <f t="shared" si="0"/>
        <v>0</v>
      </c>
      <c r="M9" s="84">
        <f t="shared" si="0"/>
        <v>0</v>
      </c>
      <c r="N9" s="84">
        <f t="shared" si="0"/>
        <v>0</v>
      </c>
    </row>
    <row r="10" spans="1:14" ht="15" customHeight="1">
      <c r="A10" s="69" t="s">
        <v>69</v>
      </c>
      <c r="B10" s="67" t="s">
        <v>70</v>
      </c>
      <c r="C10" s="84">
        <v>6900140</v>
      </c>
      <c r="D10" s="84">
        <v>8260309</v>
      </c>
      <c r="E10" s="84">
        <v>8260309</v>
      </c>
      <c r="F10" s="81">
        <v>0</v>
      </c>
      <c r="G10" s="81">
        <v>0</v>
      </c>
      <c r="H10" s="81">
        <v>0</v>
      </c>
      <c r="I10" s="84">
        <v>0</v>
      </c>
      <c r="J10" s="84">
        <v>0</v>
      </c>
      <c r="K10" s="84">
        <v>0</v>
      </c>
      <c r="L10" s="84">
        <f t="shared" si="0"/>
        <v>6900140</v>
      </c>
      <c r="M10" s="84">
        <f t="shared" si="0"/>
        <v>8260309</v>
      </c>
      <c r="N10" s="84">
        <f t="shared" si="0"/>
        <v>8260309</v>
      </c>
    </row>
    <row r="11" spans="1:14" ht="15" customHeight="1">
      <c r="A11" s="69" t="s">
        <v>71</v>
      </c>
      <c r="B11" s="67" t="s">
        <v>72</v>
      </c>
      <c r="C11" s="84">
        <v>1800000</v>
      </c>
      <c r="D11" s="84">
        <v>1800000</v>
      </c>
      <c r="E11" s="84">
        <v>1800000</v>
      </c>
      <c r="F11" s="81">
        <v>0</v>
      </c>
      <c r="G11" s="81">
        <v>0</v>
      </c>
      <c r="H11" s="81">
        <v>0</v>
      </c>
      <c r="I11" s="84">
        <v>0</v>
      </c>
      <c r="J11" s="84">
        <v>0</v>
      </c>
      <c r="K11" s="84">
        <v>0</v>
      </c>
      <c r="L11" s="84">
        <f t="shared" si="0"/>
        <v>1800000</v>
      </c>
      <c r="M11" s="84">
        <f t="shared" si="0"/>
        <v>1800000</v>
      </c>
      <c r="N11" s="84">
        <f t="shared" si="0"/>
        <v>1800000</v>
      </c>
    </row>
    <row r="12" spans="1:14" ht="15" customHeight="1">
      <c r="A12" s="69" t="s">
        <v>73</v>
      </c>
      <c r="B12" s="67" t="s">
        <v>74</v>
      </c>
      <c r="C12" s="84">
        <v>0</v>
      </c>
      <c r="D12" s="84">
        <v>0</v>
      </c>
      <c r="E12" s="84">
        <v>0</v>
      </c>
      <c r="F12" s="81">
        <v>0</v>
      </c>
      <c r="G12" s="81">
        <v>0</v>
      </c>
      <c r="H12" s="81">
        <v>0</v>
      </c>
      <c r="I12" s="84">
        <v>0</v>
      </c>
      <c r="J12" s="84">
        <v>0</v>
      </c>
      <c r="K12" s="84">
        <v>0</v>
      </c>
      <c r="L12" s="84">
        <f t="shared" si="0"/>
        <v>0</v>
      </c>
      <c r="M12" s="84">
        <f t="shared" si="0"/>
        <v>0</v>
      </c>
      <c r="N12" s="84">
        <f t="shared" si="0"/>
        <v>0</v>
      </c>
    </row>
    <row r="13" spans="1:14" ht="15" customHeight="1">
      <c r="A13" s="69" t="s">
        <v>75</v>
      </c>
      <c r="B13" s="67" t="s">
        <v>76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4">
        <v>0</v>
      </c>
      <c r="J13" s="84">
        <v>0</v>
      </c>
      <c r="K13" s="84">
        <v>0</v>
      </c>
      <c r="L13" s="81">
        <f t="shared" si="0"/>
        <v>0</v>
      </c>
      <c r="M13" s="81">
        <f t="shared" si="0"/>
        <v>0</v>
      </c>
      <c r="N13" s="81">
        <f t="shared" si="0"/>
        <v>0</v>
      </c>
    </row>
    <row r="14" spans="1:14" s="165" customFormat="1" ht="15" customHeight="1">
      <c r="A14" s="160" t="s">
        <v>286</v>
      </c>
      <c r="B14" s="161" t="s">
        <v>77</v>
      </c>
      <c r="C14" s="162">
        <f>SUM(C8:C13)</f>
        <v>22434809</v>
      </c>
      <c r="D14" s="162">
        <f>SUM(D8:D13)</f>
        <v>23794978</v>
      </c>
      <c r="E14" s="162">
        <f>SUM(E8:E13)</f>
        <v>23794978</v>
      </c>
      <c r="F14" s="163">
        <v>0</v>
      </c>
      <c r="G14" s="163">
        <v>0</v>
      </c>
      <c r="H14" s="163">
        <v>0</v>
      </c>
      <c r="I14" s="164">
        <v>0</v>
      </c>
      <c r="J14" s="164">
        <v>0</v>
      </c>
      <c r="K14" s="164">
        <v>0</v>
      </c>
      <c r="L14" s="163">
        <f t="shared" si="0"/>
        <v>22434809</v>
      </c>
      <c r="M14" s="163">
        <f t="shared" si="0"/>
        <v>23794978</v>
      </c>
      <c r="N14" s="163">
        <f t="shared" si="0"/>
        <v>23794978</v>
      </c>
    </row>
    <row r="15" spans="1:14" s="165" customFormat="1" ht="15" customHeight="1">
      <c r="A15" s="160" t="s">
        <v>78</v>
      </c>
      <c r="B15" s="161" t="s">
        <v>79</v>
      </c>
      <c r="C15" s="162">
        <v>0</v>
      </c>
      <c r="D15" s="162">
        <v>0</v>
      </c>
      <c r="E15" s="162">
        <v>0</v>
      </c>
      <c r="F15" s="163">
        <v>0</v>
      </c>
      <c r="G15" s="163">
        <v>0</v>
      </c>
      <c r="H15" s="163">
        <v>0</v>
      </c>
      <c r="I15" s="164">
        <v>0</v>
      </c>
      <c r="J15" s="164">
        <v>0</v>
      </c>
      <c r="K15" s="164">
        <v>0</v>
      </c>
      <c r="L15" s="163">
        <f t="shared" si="0"/>
        <v>0</v>
      </c>
      <c r="M15" s="163">
        <f t="shared" si="0"/>
        <v>0</v>
      </c>
      <c r="N15" s="163">
        <f t="shared" si="0"/>
        <v>0</v>
      </c>
    </row>
    <row r="16" spans="1:14" s="165" customFormat="1" ht="15" customHeight="1">
      <c r="A16" s="161" t="s">
        <v>80</v>
      </c>
      <c r="B16" s="161" t="s">
        <v>81</v>
      </c>
      <c r="C16" s="162">
        <v>0</v>
      </c>
      <c r="D16" s="162">
        <v>0</v>
      </c>
      <c r="E16" s="162">
        <v>0</v>
      </c>
      <c r="F16" s="163">
        <v>0</v>
      </c>
      <c r="G16" s="163">
        <v>0</v>
      </c>
      <c r="H16" s="163">
        <v>0</v>
      </c>
      <c r="I16" s="164">
        <v>0</v>
      </c>
      <c r="J16" s="164">
        <v>0</v>
      </c>
      <c r="K16" s="164">
        <v>0</v>
      </c>
      <c r="L16" s="163">
        <f t="shared" si="0"/>
        <v>0</v>
      </c>
      <c r="M16" s="163">
        <f t="shared" si="0"/>
        <v>0</v>
      </c>
      <c r="N16" s="163">
        <f t="shared" si="0"/>
        <v>0</v>
      </c>
    </row>
    <row r="17" spans="1:14" s="165" customFormat="1" ht="15" customHeight="1">
      <c r="A17" s="160" t="s">
        <v>251</v>
      </c>
      <c r="B17" s="161" t="s">
        <v>82</v>
      </c>
      <c r="C17" s="162">
        <v>0</v>
      </c>
      <c r="D17" s="162">
        <v>0</v>
      </c>
      <c r="E17" s="162">
        <v>0</v>
      </c>
      <c r="F17" s="163">
        <v>0</v>
      </c>
      <c r="G17" s="163">
        <v>0</v>
      </c>
      <c r="H17" s="163">
        <v>0</v>
      </c>
      <c r="I17" s="164">
        <v>0</v>
      </c>
      <c r="J17" s="164">
        <v>0</v>
      </c>
      <c r="K17" s="164">
        <v>0</v>
      </c>
      <c r="L17" s="163">
        <f t="shared" si="0"/>
        <v>0</v>
      </c>
      <c r="M17" s="163">
        <f t="shared" si="0"/>
        <v>0</v>
      </c>
      <c r="N17" s="163">
        <f t="shared" si="0"/>
        <v>0</v>
      </c>
    </row>
    <row r="18" spans="1:14" s="165" customFormat="1" ht="15" customHeight="1">
      <c r="A18" s="160" t="s">
        <v>252</v>
      </c>
      <c r="B18" s="161" t="s">
        <v>83</v>
      </c>
      <c r="C18" s="162">
        <v>0</v>
      </c>
      <c r="D18" s="162">
        <v>0</v>
      </c>
      <c r="E18" s="162">
        <v>0</v>
      </c>
      <c r="F18" s="163">
        <v>0</v>
      </c>
      <c r="G18" s="163">
        <v>0</v>
      </c>
      <c r="H18" s="163">
        <v>0</v>
      </c>
      <c r="I18" s="164">
        <v>0</v>
      </c>
      <c r="J18" s="164">
        <v>0</v>
      </c>
      <c r="K18" s="164">
        <v>0</v>
      </c>
      <c r="L18" s="163">
        <f t="shared" si="0"/>
        <v>0</v>
      </c>
      <c r="M18" s="163">
        <f t="shared" si="0"/>
        <v>0</v>
      </c>
      <c r="N18" s="163">
        <f t="shared" si="0"/>
        <v>0</v>
      </c>
    </row>
    <row r="19" spans="1:14" s="165" customFormat="1" ht="15" customHeight="1">
      <c r="A19" s="160" t="s">
        <v>253</v>
      </c>
      <c r="B19" s="161" t="s">
        <v>84</v>
      </c>
      <c r="C19" s="163">
        <f>12600000+0+0</f>
        <v>12600000</v>
      </c>
      <c r="D19" s="163">
        <v>16820301</v>
      </c>
      <c r="E19" s="163">
        <f>100000+13150790+3559537</f>
        <v>16810327</v>
      </c>
      <c r="F19" s="163">
        <v>0</v>
      </c>
      <c r="G19" s="163">
        <v>0</v>
      </c>
      <c r="H19" s="163">
        <v>0</v>
      </c>
      <c r="I19" s="164">
        <v>0</v>
      </c>
      <c r="J19" s="164">
        <v>0</v>
      </c>
      <c r="K19" s="164">
        <v>0</v>
      </c>
      <c r="L19" s="163">
        <f t="shared" si="0"/>
        <v>12600000</v>
      </c>
      <c r="M19" s="163">
        <f t="shared" si="0"/>
        <v>16820301</v>
      </c>
      <c r="N19" s="163">
        <f t="shared" si="0"/>
        <v>16810327</v>
      </c>
    </row>
    <row r="20" spans="1:14" s="20" customFormat="1" ht="15" customHeight="1">
      <c r="A20" s="70" t="s">
        <v>287</v>
      </c>
      <c r="B20" s="71" t="s">
        <v>85</v>
      </c>
      <c r="C20" s="72">
        <f aca="true" t="shared" si="1" ref="C20:K20">C14+C15+C16+C17+C18+C19</f>
        <v>35034809</v>
      </c>
      <c r="D20" s="72">
        <f t="shared" si="1"/>
        <v>40615279</v>
      </c>
      <c r="E20" s="72">
        <f t="shared" si="1"/>
        <v>40605305</v>
      </c>
      <c r="F20" s="72">
        <f t="shared" si="1"/>
        <v>0</v>
      </c>
      <c r="G20" s="72">
        <f t="shared" si="1"/>
        <v>0</v>
      </c>
      <c r="H20" s="72">
        <f t="shared" si="1"/>
        <v>0</v>
      </c>
      <c r="I20" s="72">
        <f t="shared" si="1"/>
        <v>0</v>
      </c>
      <c r="J20" s="72">
        <f t="shared" si="1"/>
        <v>0</v>
      </c>
      <c r="K20" s="72">
        <f t="shared" si="1"/>
        <v>0</v>
      </c>
      <c r="L20" s="82">
        <f t="shared" si="0"/>
        <v>35034809</v>
      </c>
      <c r="M20" s="82">
        <f t="shared" si="0"/>
        <v>40615279</v>
      </c>
      <c r="N20" s="82">
        <f t="shared" si="0"/>
        <v>40605305</v>
      </c>
    </row>
    <row r="21" spans="1:14" ht="15" customHeight="1">
      <c r="A21" s="69" t="s">
        <v>257</v>
      </c>
      <c r="B21" s="67" t="s">
        <v>94</v>
      </c>
      <c r="C21" s="73">
        <v>0</v>
      </c>
      <c r="D21" s="73">
        <v>0</v>
      </c>
      <c r="E21" s="73">
        <v>3123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f t="shared" si="0"/>
        <v>0</v>
      </c>
      <c r="M21" s="81">
        <f t="shared" si="0"/>
        <v>0</v>
      </c>
      <c r="N21" s="81">
        <f t="shared" si="0"/>
        <v>3123</v>
      </c>
    </row>
    <row r="22" spans="1:14" ht="15" customHeight="1">
      <c r="A22" s="69" t="s">
        <v>258</v>
      </c>
      <c r="B22" s="67" t="s">
        <v>95</v>
      </c>
      <c r="C22" s="73">
        <v>0</v>
      </c>
      <c r="D22" s="73">
        <v>0</v>
      </c>
      <c r="E22" s="73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f t="shared" si="0"/>
        <v>0</v>
      </c>
      <c r="M22" s="81">
        <f t="shared" si="0"/>
        <v>0</v>
      </c>
      <c r="N22" s="81">
        <f t="shared" si="0"/>
        <v>0</v>
      </c>
    </row>
    <row r="23" spans="1:14" s="55" customFormat="1" ht="15" customHeight="1">
      <c r="A23" s="69" t="s">
        <v>289</v>
      </c>
      <c r="B23" s="67" t="s">
        <v>96</v>
      </c>
      <c r="C23" s="73">
        <f>SUM(C21:C22)</f>
        <v>0</v>
      </c>
      <c r="D23" s="73">
        <f>SUM(D21:D22)</f>
        <v>0</v>
      </c>
      <c r="E23" s="73">
        <f>SUM(E21:E22)</f>
        <v>3123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f t="shared" si="0"/>
        <v>0</v>
      </c>
      <c r="M23" s="81">
        <f t="shared" si="0"/>
        <v>0</v>
      </c>
      <c r="N23" s="81">
        <f t="shared" si="0"/>
        <v>3123</v>
      </c>
    </row>
    <row r="24" spans="1:14" ht="15" customHeight="1">
      <c r="A24" s="69" t="s">
        <v>259</v>
      </c>
      <c r="B24" s="67" t="s">
        <v>97</v>
      </c>
      <c r="C24" s="73">
        <v>0</v>
      </c>
      <c r="D24" s="73">
        <v>0</v>
      </c>
      <c r="E24" s="73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f t="shared" si="0"/>
        <v>0</v>
      </c>
      <c r="M24" s="81">
        <f t="shared" si="0"/>
        <v>0</v>
      </c>
      <c r="N24" s="81">
        <f t="shared" si="0"/>
        <v>0</v>
      </c>
    </row>
    <row r="25" spans="1:14" ht="15" customHeight="1">
      <c r="A25" s="69" t="s">
        <v>260</v>
      </c>
      <c r="B25" s="67" t="s">
        <v>98</v>
      </c>
      <c r="C25" s="73">
        <v>0</v>
      </c>
      <c r="D25" s="73">
        <v>0</v>
      </c>
      <c r="E25" s="73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f t="shared" si="0"/>
        <v>0</v>
      </c>
      <c r="M25" s="81">
        <f t="shared" si="0"/>
        <v>0</v>
      </c>
      <c r="N25" s="81">
        <f t="shared" si="0"/>
        <v>0</v>
      </c>
    </row>
    <row r="26" spans="1:14" ht="15" customHeight="1">
      <c r="A26" s="69" t="s">
        <v>261</v>
      </c>
      <c r="B26" s="67" t="s">
        <v>99</v>
      </c>
      <c r="C26" s="73">
        <v>0</v>
      </c>
      <c r="D26" s="73">
        <v>0</v>
      </c>
      <c r="E26" s="73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f t="shared" si="0"/>
        <v>0</v>
      </c>
      <c r="M26" s="81">
        <f t="shared" si="0"/>
        <v>0</v>
      </c>
      <c r="N26" s="81">
        <f t="shared" si="0"/>
        <v>0</v>
      </c>
    </row>
    <row r="27" spans="1:14" ht="15" customHeight="1">
      <c r="A27" s="69" t="s">
        <v>262</v>
      </c>
      <c r="B27" s="67" t="s">
        <v>100</v>
      </c>
      <c r="C27" s="73">
        <v>2315000</v>
      </c>
      <c r="D27" s="73">
        <v>2315000</v>
      </c>
      <c r="E27" s="73">
        <v>1900828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f t="shared" si="0"/>
        <v>2315000</v>
      </c>
      <c r="M27" s="81">
        <f t="shared" si="0"/>
        <v>2315000</v>
      </c>
      <c r="N27" s="81">
        <f t="shared" si="0"/>
        <v>1900828</v>
      </c>
    </row>
    <row r="28" spans="1:14" ht="15" customHeight="1">
      <c r="A28" s="69" t="s">
        <v>263</v>
      </c>
      <c r="B28" s="67" t="s">
        <v>101</v>
      </c>
      <c r="C28" s="73">
        <v>0</v>
      </c>
      <c r="D28" s="73">
        <v>0</v>
      </c>
      <c r="E28" s="73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f t="shared" si="0"/>
        <v>0</v>
      </c>
      <c r="M28" s="81">
        <f t="shared" si="0"/>
        <v>0</v>
      </c>
      <c r="N28" s="81">
        <f t="shared" si="0"/>
        <v>0</v>
      </c>
    </row>
    <row r="29" spans="1:14" ht="15" customHeight="1">
      <c r="A29" s="69" t="s">
        <v>102</v>
      </c>
      <c r="B29" s="67" t="s">
        <v>103</v>
      </c>
      <c r="C29" s="73">
        <v>0</v>
      </c>
      <c r="D29" s="73">
        <v>0</v>
      </c>
      <c r="E29" s="73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f t="shared" si="0"/>
        <v>0</v>
      </c>
      <c r="M29" s="81">
        <f t="shared" si="0"/>
        <v>0</v>
      </c>
      <c r="N29" s="81">
        <f t="shared" si="0"/>
        <v>0</v>
      </c>
    </row>
    <row r="30" spans="1:14" ht="15" customHeight="1">
      <c r="A30" s="69" t="s">
        <v>264</v>
      </c>
      <c r="B30" s="67" t="s">
        <v>104</v>
      </c>
      <c r="C30" s="73">
        <v>700000</v>
      </c>
      <c r="D30" s="73">
        <v>700000</v>
      </c>
      <c r="E30" s="73">
        <v>898902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f t="shared" si="0"/>
        <v>700000</v>
      </c>
      <c r="M30" s="81">
        <f t="shared" si="0"/>
        <v>700000</v>
      </c>
      <c r="N30" s="81">
        <f t="shared" si="0"/>
        <v>898902</v>
      </c>
    </row>
    <row r="31" spans="1:14" ht="15" customHeight="1">
      <c r="A31" s="69" t="s">
        <v>265</v>
      </c>
      <c r="B31" s="67" t="s">
        <v>105</v>
      </c>
      <c r="C31" s="73">
        <v>0</v>
      </c>
      <c r="D31" s="73">
        <v>0</v>
      </c>
      <c r="E31" s="73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f t="shared" si="0"/>
        <v>0</v>
      </c>
      <c r="M31" s="81">
        <f t="shared" si="0"/>
        <v>0</v>
      </c>
      <c r="N31" s="81">
        <f t="shared" si="0"/>
        <v>0</v>
      </c>
    </row>
    <row r="32" spans="1:14" s="55" customFormat="1" ht="15" customHeight="1">
      <c r="A32" s="69" t="s">
        <v>290</v>
      </c>
      <c r="B32" s="67" t="s">
        <v>106</v>
      </c>
      <c r="C32" s="73">
        <f>C27+C28+C29+C30+C31</f>
        <v>3015000</v>
      </c>
      <c r="D32" s="73">
        <f>D27+D28+D29+D30+D31</f>
        <v>3015000</v>
      </c>
      <c r="E32" s="73">
        <f>E27+E28+E29+E30+E31</f>
        <v>2799730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f t="shared" si="0"/>
        <v>3015000</v>
      </c>
      <c r="M32" s="81">
        <f t="shared" si="0"/>
        <v>3015000</v>
      </c>
      <c r="N32" s="81">
        <f t="shared" si="0"/>
        <v>2799730</v>
      </c>
    </row>
    <row r="33" spans="1:14" ht="15" customHeight="1">
      <c r="A33" s="69" t="s">
        <v>266</v>
      </c>
      <c r="B33" s="67" t="s">
        <v>107</v>
      </c>
      <c r="C33" s="73">
        <v>100000</v>
      </c>
      <c r="D33" s="73">
        <v>100000</v>
      </c>
      <c r="E33" s="73">
        <f>7465+10000+321300</f>
        <v>338765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f t="shared" si="0"/>
        <v>100000</v>
      </c>
      <c r="M33" s="81">
        <f t="shared" si="0"/>
        <v>100000</v>
      </c>
      <c r="N33" s="81">
        <f t="shared" si="0"/>
        <v>338765</v>
      </c>
    </row>
    <row r="34" spans="1:14" s="20" customFormat="1" ht="15" customHeight="1">
      <c r="A34" s="70" t="s">
        <v>291</v>
      </c>
      <c r="B34" s="71" t="s">
        <v>108</v>
      </c>
      <c r="C34" s="72">
        <f aca="true" t="shared" si="2" ref="C34:K34">C23+C24+C25+C26+C32+C33</f>
        <v>3115000</v>
      </c>
      <c r="D34" s="72">
        <f t="shared" si="2"/>
        <v>3115000</v>
      </c>
      <c r="E34" s="72">
        <f t="shared" si="2"/>
        <v>3141618</v>
      </c>
      <c r="F34" s="72">
        <f t="shared" si="2"/>
        <v>0</v>
      </c>
      <c r="G34" s="72">
        <f t="shared" si="2"/>
        <v>0</v>
      </c>
      <c r="H34" s="72">
        <f t="shared" si="2"/>
        <v>0</v>
      </c>
      <c r="I34" s="72">
        <f t="shared" si="2"/>
        <v>0</v>
      </c>
      <c r="J34" s="72">
        <f t="shared" si="2"/>
        <v>0</v>
      </c>
      <c r="K34" s="72">
        <f t="shared" si="2"/>
        <v>0</v>
      </c>
      <c r="L34" s="82">
        <f t="shared" si="0"/>
        <v>3115000</v>
      </c>
      <c r="M34" s="82">
        <f t="shared" si="0"/>
        <v>3115000</v>
      </c>
      <c r="N34" s="82">
        <f t="shared" si="0"/>
        <v>3141618</v>
      </c>
    </row>
    <row r="35" spans="1:14" ht="15" customHeight="1">
      <c r="A35" s="74" t="s">
        <v>109</v>
      </c>
      <c r="B35" s="67" t="s">
        <v>110</v>
      </c>
      <c r="C35" s="73">
        <v>0</v>
      </c>
      <c r="D35" s="73">
        <v>0</v>
      </c>
      <c r="E35" s="73">
        <v>640000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f t="shared" si="0"/>
        <v>0</v>
      </c>
      <c r="M35" s="81">
        <f t="shared" si="0"/>
        <v>0</v>
      </c>
      <c r="N35" s="81">
        <f t="shared" si="0"/>
        <v>640000</v>
      </c>
    </row>
    <row r="36" spans="1:14" ht="15" customHeight="1">
      <c r="A36" s="74" t="s">
        <v>267</v>
      </c>
      <c r="B36" s="67" t="s">
        <v>111</v>
      </c>
      <c r="C36" s="73">
        <v>240000</v>
      </c>
      <c r="D36" s="73">
        <v>240000</v>
      </c>
      <c r="E36" s="73">
        <v>52137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f t="shared" si="0"/>
        <v>240000</v>
      </c>
      <c r="M36" s="81">
        <f t="shared" si="0"/>
        <v>240000</v>
      </c>
      <c r="N36" s="81">
        <f t="shared" si="0"/>
        <v>52137</v>
      </c>
    </row>
    <row r="37" spans="1:14" ht="15" customHeight="1">
      <c r="A37" s="74" t="s">
        <v>268</v>
      </c>
      <c r="B37" s="67" t="s">
        <v>112</v>
      </c>
      <c r="C37" s="73">
        <v>600000</v>
      </c>
      <c r="D37" s="73">
        <v>600000</v>
      </c>
      <c r="E37" s="73">
        <v>954156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f t="shared" si="0"/>
        <v>600000</v>
      </c>
      <c r="M37" s="81">
        <f t="shared" si="0"/>
        <v>600000</v>
      </c>
      <c r="N37" s="81">
        <f t="shared" si="0"/>
        <v>954156</v>
      </c>
    </row>
    <row r="38" spans="1:14" ht="15" customHeight="1">
      <c r="A38" s="74" t="s">
        <v>269</v>
      </c>
      <c r="B38" s="67" t="s">
        <v>113</v>
      </c>
      <c r="C38" s="73">
        <v>496000</v>
      </c>
      <c r="D38" s="73">
        <v>496000</v>
      </c>
      <c r="E38" s="73">
        <v>824162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f t="shared" si="0"/>
        <v>496000</v>
      </c>
      <c r="M38" s="81">
        <f t="shared" si="0"/>
        <v>496000</v>
      </c>
      <c r="N38" s="81">
        <f t="shared" si="0"/>
        <v>824162</v>
      </c>
    </row>
    <row r="39" spans="1:14" ht="15" customHeight="1">
      <c r="A39" s="74" t="s">
        <v>114</v>
      </c>
      <c r="B39" s="67" t="s">
        <v>115</v>
      </c>
      <c r="C39" s="73">
        <v>0</v>
      </c>
      <c r="D39" s="73">
        <v>0</v>
      </c>
      <c r="E39" s="73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f t="shared" si="0"/>
        <v>0</v>
      </c>
      <c r="M39" s="81">
        <f t="shared" si="0"/>
        <v>0</v>
      </c>
      <c r="N39" s="81">
        <f t="shared" si="0"/>
        <v>0</v>
      </c>
    </row>
    <row r="40" spans="1:14" ht="15" customHeight="1">
      <c r="A40" s="74" t="s">
        <v>116</v>
      </c>
      <c r="B40" s="67" t="s">
        <v>117</v>
      </c>
      <c r="C40" s="73">
        <v>0</v>
      </c>
      <c r="D40" s="73">
        <v>0</v>
      </c>
      <c r="E40" s="73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f aca="true" t="shared" si="3" ref="L40:N69">C40+F40+I40</f>
        <v>0</v>
      </c>
      <c r="M40" s="81">
        <f t="shared" si="3"/>
        <v>0</v>
      </c>
      <c r="N40" s="81">
        <f t="shared" si="3"/>
        <v>0</v>
      </c>
    </row>
    <row r="41" spans="1:14" ht="15" customHeight="1">
      <c r="A41" s="74" t="s">
        <v>118</v>
      </c>
      <c r="B41" s="67" t="s">
        <v>119</v>
      </c>
      <c r="C41" s="73">
        <v>0</v>
      </c>
      <c r="D41" s="73">
        <v>0</v>
      </c>
      <c r="E41" s="73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f t="shared" si="3"/>
        <v>0</v>
      </c>
      <c r="M41" s="81">
        <f t="shared" si="3"/>
        <v>0</v>
      </c>
      <c r="N41" s="81">
        <f t="shared" si="3"/>
        <v>0</v>
      </c>
    </row>
    <row r="42" spans="1:14" ht="15" customHeight="1">
      <c r="A42" s="74" t="s">
        <v>270</v>
      </c>
      <c r="B42" s="67" t="s">
        <v>120</v>
      </c>
      <c r="C42" s="73">
        <v>0</v>
      </c>
      <c r="D42" s="73">
        <v>0</v>
      </c>
      <c r="E42" s="73">
        <v>22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f t="shared" si="3"/>
        <v>0</v>
      </c>
      <c r="M42" s="81">
        <f t="shared" si="3"/>
        <v>0</v>
      </c>
      <c r="N42" s="81">
        <f t="shared" si="3"/>
        <v>22</v>
      </c>
    </row>
    <row r="43" spans="1:14" ht="15" customHeight="1">
      <c r="A43" s="74" t="s">
        <v>271</v>
      </c>
      <c r="B43" s="67" t="s">
        <v>121</v>
      </c>
      <c r="C43" s="73">
        <v>0</v>
      </c>
      <c r="D43" s="73">
        <v>0</v>
      </c>
      <c r="E43" s="73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f t="shared" si="3"/>
        <v>0</v>
      </c>
      <c r="M43" s="81">
        <f t="shared" si="3"/>
        <v>0</v>
      </c>
      <c r="N43" s="81">
        <f t="shared" si="3"/>
        <v>0</v>
      </c>
    </row>
    <row r="44" spans="1:14" ht="15" customHeight="1">
      <c r="A44" s="74" t="s">
        <v>272</v>
      </c>
      <c r="B44" s="67" t="s">
        <v>681</v>
      </c>
      <c r="C44" s="73">
        <v>259300</v>
      </c>
      <c r="D44" s="73">
        <v>259300</v>
      </c>
      <c r="E44" s="73">
        <v>177003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f t="shared" si="3"/>
        <v>259300</v>
      </c>
      <c r="M44" s="81">
        <f t="shared" si="3"/>
        <v>259300</v>
      </c>
      <c r="N44" s="81">
        <f t="shared" si="3"/>
        <v>177003</v>
      </c>
    </row>
    <row r="45" spans="1:14" s="20" customFormat="1" ht="15" customHeight="1">
      <c r="A45" s="75" t="s">
        <v>292</v>
      </c>
      <c r="B45" s="71" t="s">
        <v>122</v>
      </c>
      <c r="C45" s="72">
        <f aca="true" t="shared" si="4" ref="C45:K45">SUM(C35:C44)</f>
        <v>1595300</v>
      </c>
      <c r="D45" s="72">
        <f t="shared" si="4"/>
        <v>1595300</v>
      </c>
      <c r="E45" s="72">
        <f t="shared" si="4"/>
        <v>2647480</v>
      </c>
      <c r="F45" s="72">
        <f t="shared" si="4"/>
        <v>0</v>
      </c>
      <c r="G45" s="72">
        <f t="shared" si="4"/>
        <v>0</v>
      </c>
      <c r="H45" s="72">
        <f t="shared" si="4"/>
        <v>0</v>
      </c>
      <c r="I45" s="72">
        <f t="shared" si="4"/>
        <v>0</v>
      </c>
      <c r="J45" s="72">
        <f t="shared" si="4"/>
        <v>0</v>
      </c>
      <c r="K45" s="72">
        <f t="shared" si="4"/>
        <v>0</v>
      </c>
      <c r="L45" s="82">
        <f t="shared" si="3"/>
        <v>1595300</v>
      </c>
      <c r="M45" s="82">
        <f t="shared" si="3"/>
        <v>1595300</v>
      </c>
      <c r="N45" s="82">
        <f t="shared" si="3"/>
        <v>2647480</v>
      </c>
    </row>
    <row r="46" spans="1:14" ht="15" customHeight="1">
      <c r="A46" s="74" t="s">
        <v>131</v>
      </c>
      <c r="B46" s="67" t="s">
        <v>132</v>
      </c>
      <c r="C46" s="73">
        <v>0</v>
      </c>
      <c r="D46" s="73">
        <v>0</v>
      </c>
      <c r="E46" s="73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f t="shared" si="3"/>
        <v>0</v>
      </c>
      <c r="M46" s="81">
        <f t="shared" si="3"/>
        <v>0</v>
      </c>
      <c r="N46" s="81">
        <f t="shared" si="3"/>
        <v>0</v>
      </c>
    </row>
    <row r="47" spans="1:14" ht="15" customHeight="1">
      <c r="A47" s="69" t="s">
        <v>276</v>
      </c>
      <c r="B47" s="67" t="s">
        <v>133</v>
      </c>
      <c r="C47" s="73">
        <v>0</v>
      </c>
      <c r="D47" s="73">
        <v>0</v>
      </c>
      <c r="E47" s="73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f t="shared" si="3"/>
        <v>0</v>
      </c>
      <c r="M47" s="81">
        <f t="shared" si="3"/>
        <v>0</v>
      </c>
      <c r="N47" s="81">
        <f t="shared" si="3"/>
        <v>0</v>
      </c>
    </row>
    <row r="48" spans="1:14" ht="15" customHeight="1">
      <c r="A48" s="74" t="s">
        <v>277</v>
      </c>
      <c r="B48" s="67" t="s">
        <v>134</v>
      </c>
      <c r="C48" s="73">
        <v>0</v>
      </c>
      <c r="D48" s="73">
        <v>0</v>
      </c>
      <c r="E48" s="73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f t="shared" si="3"/>
        <v>0</v>
      </c>
      <c r="M48" s="81">
        <f t="shared" si="3"/>
        <v>0</v>
      </c>
      <c r="N48" s="81">
        <f t="shared" si="3"/>
        <v>0</v>
      </c>
    </row>
    <row r="49" spans="1:14" ht="15" customHeight="1">
      <c r="A49" s="74" t="s">
        <v>277</v>
      </c>
      <c r="B49" s="67" t="s">
        <v>430</v>
      </c>
      <c r="C49" s="73">
        <v>1912044</v>
      </c>
      <c r="D49" s="73">
        <v>1912044</v>
      </c>
      <c r="E49" s="73">
        <v>72000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f t="shared" si="3"/>
        <v>1912044</v>
      </c>
      <c r="M49" s="81">
        <f t="shared" si="3"/>
        <v>1912044</v>
      </c>
      <c r="N49" s="81">
        <f t="shared" si="3"/>
        <v>72000</v>
      </c>
    </row>
    <row r="50" spans="1:17" s="20" customFormat="1" ht="15" customHeight="1">
      <c r="A50" s="70" t="s">
        <v>294</v>
      </c>
      <c r="B50" s="71" t="s">
        <v>135</v>
      </c>
      <c r="C50" s="72">
        <f aca="true" t="shared" si="5" ref="C50:K50">SUM(C46:C49)</f>
        <v>1912044</v>
      </c>
      <c r="D50" s="72">
        <f t="shared" si="5"/>
        <v>1912044</v>
      </c>
      <c r="E50" s="72">
        <f t="shared" si="5"/>
        <v>72000</v>
      </c>
      <c r="F50" s="72">
        <f t="shared" si="5"/>
        <v>0</v>
      </c>
      <c r="G50" s="72">
        <f t="shared" si="5"/>
        <v>0</v>
      </c>
      <c r="H50" s="72">
        <f t="shared" si="5"/>
        <v>0</v>
      </c>
      <c r="I50" s="72">
        <f t="shared" si="5"/>
        <v>0</v>
      </c>
      <c r="J50" s="72">
        <f t="shared" si="5"/>
        <v>0</v>
      </c>
      <c r="K50" s="72">
        <f t="shared" si="5"/>
        <v>0</v>
      </c>
      <c r="L50" s="82">
        <f t="shared" si="3"/>
        <v>1912044</v>
      </c>
      <c r="M50" s="82">
        <f t="shared" si="3"/>
        <v>1912044</v>
      </c>
      <c r="N50" s="82">
        <f t="shared" si="3"/>
        <v>72000</v>
      </c>
      <c r="O50" s="153"/>
      <c r="P50" s="153"/>
      <c r="Q50" s="153"/>
    </row>
    <row r="51" spans="1:14" s="153" customFormat="1" ht="15" customHeight="1">
      <c r="A51" s="88" t="s">
        <v>356</v>
      </c>
      <c r="B51" s="89"/>
      <c r="C51" s="90">
        <f aca="true" t="shared" si="6" ref="C51:K51">C20+C34+C45+C50</f>
        <v>41657153</v>
      </c>
      <c r="D51" s="90">
        <f>D20+D34+D45+D50</f>
        <v>47237623</v>
      </c>
      <c r="E51" s="90">
        <f t="shared" si="6"/>
        <v>46466403</v>
      </c>
      <c r="F51" s="90">
        <f t="shared" si="6"/>
        <v>0</v>
      </c>
      <c r="G51" s="90">
        <f t="shared" si="6"/>
        <v>0</v>
      </c>
      <c r="H51" s="90">
        <f t="shared" si="6"/>
        <v>0</v>
      </c>
      <c r="I51" s="90">
        <f t="shared" si="6"/>
        <v>0</v>
      </c>
      <c r="J51" s="90">
        <f t="shared" si="6"/>
        <v>0</v>
      </c>
      <c r="K51" s="90">
        <f t="shared" si="6"/>
        <v>0</v>
      </c>
      <c r="L51" s="91">
        <f t="shared" si="3"/>
        <v>41657153</v>
      </c>
      <c r="M51" s="91">
        <f t="shared" si="3"/>
        <v>47237623</v>
      </c>
      <c r="N51" s="91">
        <f t="shared" si="3"/>
        <v>46466403</v>
      </c>
    </row>
    <row r="52" spans="1:17" ht="15" customHeight="1">
      <c r="A52" s="69" t="s">
        <v>86</v>
      </c>
      <c r="B52" s="67" t="s">
        <v>87</v>
      </c>
      <c r="C52" s="73">
        <v>0</v>
      </c>
      <c r="D52" s="73">
        <v>0</v>
      </c>
      <c r="E52" s="73">
        <v>0</v>
      </c>
      <c r="F52" s="18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f>C52+G53+I52</f>
        <v>0</v>
      </c>
      <c r="M52" s="81">
        <f t="shared" si="3"/>
        <v>0</v>
      </c>
      <c r="N52" s="81">
        <f t="shared" si="3"/>
        <v>0</v>
      </c>
      <c r="O52" s="154"/>
      <c r="P52" s="154"/>
      <c r="Q52" s="154"/>
    </row>
    <row r="53" spans="1:17" s="80" customFormat="1" ht="15" customHeight="1">
      <c r="A53" s="67" t="s">
        <v>88</v>
      </c>
      <c r="B53" s="67" t="s">
        <v>89</v>
      </c>
      <c r="C53" s="73">
        <v>0</v>
      </c>
      <c r="D53" s="73">
        <v>0</v>
      </c>
      <c r="E53" s="73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f t="shared" si="3"/>
        <v>0</v>
      </c>
      <c r="M53" s="81">
        <v>0</v>
      </c>
      <c r="N53" s="81">
        <f t="shared" si="3"/>
        <v>0</v>
      </c>
      <c r="O53" s="155"/>
      <c r="P53" s="155"/>
      <c r="Q53" s="155"/>
    </row>
    <row r="54" spans="1:17" ht="15" customHeight="1">
      <c r="A54" s="67" t="s">
        <v>254</v>
      </c>
      <c r="B54" s="67" t="s">
        <v>90</v>
      </c>
      <c r="C54" s="73">
        <v>0</v>
      </c>
      <c r="D54" s="73">
        <v>0</v>
      </c>
      <c r="E54" s="73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f t="shared" si="3"/>
        <v>0</v>
      </c>
      <c r="M54" s="81">
        <f t="shared" si="3"/>
        <v>0</v>
      </c>
      <c r="N54" s="81">
        <f t="shared" si="3"/>
        <v>0</v>
      </c>
      <c r="O54" s="154"/>
      <c r="P54" s="154"/>
      <c r="Q54" s="154"/>
    </row>
    <row r="55" spans="1:17" ht="15" customHeight="1">
      <c r="A55" s="69" t="s">
        <v>255</v>
      </c>
      <c r="B55" s="67" t="s">
        <v>91</v>
      </c>
      <c r="C55" s="73">
        <v>0</v>
      </c>
      <c r="D55" s="73">
        <v>0</v>
      </c>
      <c r="E55" s="73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f t="shared" si="3"/>
        <v>0</v>
      </c>
      <c r="M55" s="81">
        <f t="shared" si="3"/>
        <v>0</v>
      </c>
      <c r="N55" s="81">
        <f t="shared" si="3"/>
        <v>0</v>
      </c>
      <c r="O55" s="154"/>
      <c r="P55" s="154"/>
      <c r="Q55" s="154"/>
    </row>
    <row r="56" spans="1:17" ht="15" customHeight="1">
      <c r="A56" s="69" t="s">
        <v>256</v>
      </c>
      <c r="B56" s="67" t="s">
        <v>92</v>
      </c>
      <c r="C56" s="73">
        <v>21810357</v>
      </c>
      <c r="D56" s="73">
        <v>34548476</v>
      </c>
      <c r="E56" s="73">
        <v>12738119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f t="shared" si="3"/>
        <v>21810357</v>
      </c>
      <c r="M56" s="81">
        <f t="shared" si="3"/>
        <v>34548476</v>
      </c>
      <c r="N56" s="81">
        <f t="shared" si="3"/>
        <v>12738119</v>
      </c>
      <c r="O56" s="154"/>
      <c r="P56" s="154"/>
      <c r="Q56" s="154"/>
    </row>
    <row r="57" spans="1:17" s="20" customFormat="1" ht="15" customHeight="1">
      <c r="A57" s="70" t="s">
        <v>288</v>
      </c>
      <c r="B57" s="71" t="s">
        <v>93</v>
      </c>
      <c r="C57" s="72">
        <f>C52+C53+C54+C55+C56</f>
        <v>21810357</v>
      </c>
      <c r="D57" s="72">
        <f aca="true" t="shared" si="7" ref="D57:K57">SUM(D52:D56)</f>
        <v>34548476</v>
      </c>
      <c r="E57" s="72">
        <f t="shared" si="7"/>
        <v>12738119</v>
      </c>
      <c r="F57" s="72">
        <f t="shared" si="7"/>
        <v>0</v>
      </c>
      <c r="G57" s="72">
        <f t="shared" si="7"/>
        <v>0</v>
      </c>
      <c r="H57" s="72">
        <f t="shared" si="7"/>
        <v>0</v>
      </c>
      <c r="I57" s="72">
        <f t="shared" si="7"/>
        <v>0</v>
      </c>
      <c r="J57" s="72">
        <f t="shared" si="7"/>
        <v>0</v>
      </c>
      <c r="K57" s="72">
        <f t="shared" si="7"/>
        <v>0</v>
      </c>
      <c r="L57" s="82">
        <f t="shared" si="3"/>
        <v>21810357</v>
      </c>
      <c r="M57" s="82">
        <f t="shared" si="3"/>
        <v>34548476</v>
      </c>
      <c r="N57" s="82">
        <f t="shared" si="3"/>
        <v>12738119</v>
      </c>
      <c r="O57" s="153"/>
      <c r="P57" s="153"/>
      <c r="Q57" s="153"/>
    </row>
    <row r="58" spans="1:17" ht="15" customHeight="1">
      <c r="A58" s="74" t="s">
        <v>273</v>
      </c>
      <c r="B58" s="67" t="s">
        <v>123</v>
      </c>
      <c r="C58" s="73">
        <v>0</v>
      </c>
      <c r="D58" s="73">
        <v>0</v>
      </c>
      <c r="E58" s="73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f t="shared" si="3"/>
        <v>0</v>
      </c>
      <c r="M58" s="81">
        <f t="shared" si="3"/>
        <v>0</v>
      </c>
      <c r="N58" s="81">
        <f t="shared" si="3"/>
        <v>0</v>
      </c>
      <c r="O58" s="154"/>
      <c r="P58" s="154"/>
      <c r="Q58" s="154"/>
    </row>
    <row r="59" spans="1:17" ht="15" customHeight="1">
      <c r="A59" s="74" t="s">
        <v>274</v>
      </c>
      <c r="B59" s="67" t="s">
        <v>124</v>
      </c>
      <c r="C59" s="73">
        <v>0</v>
      </c>
      <c r="D59" s="73">
        <v>0</v>
      </c>
      <c r="E59" s="73">
        <v>60000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f t="shared" si="3"/>
        <v>0</v>
      </c>
      <c r="M59" s="81">
        <f t="shared" si="3"/>
        <v>0</v>
      </c>
      <c r="N59" s="81">
        <f t="shared" si="3"/>
        <v>60000</v>
      </c>
      <c r="O59" s="154"/>
      <c r="P59" s="154"/>
      <c r="Q59" s="154"/>
    </row>
    <row r="60" spans="1:17" ht="15" customHeight="1">
      <c r="A60" s="74" t="s">
        <v>125</v>
      </c>
      <c r="B60" s="67" t="s">
        <v>126</v>
      </c>
      <c r="C60" s="73">
        <v>0</v>
      </c>
      <c r="D60" s="73">
        <v>0</v>
      </c>
      <c r="E60" s="73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f t="shared" si="3"/>
        <v>0</v>
      </c>
      <c r="M60" s="81">
        <f t="shared" si="3"/>
        <v>0</v>
      </c>
      <c r="N60" s="81">
        <f t="shared" si="3"/>
        <v>0</v>
      </c>
      <c r="O60" s="154"/>
      <c r="P60" s="154"/>
      <c r="Q60" s="154"/>
    </row>
    <row r="61" spans="1:17" ht="15" customHeight="1">
      <c r="A61" s="74" t="s">
        <v>275</v>
      </c>
      <c r="B61" s="67" t="s">
        <v>127</v>
      </c>
      <c r="C61" s="73">
        <v>0</v>
      </c>
      <c r="D61" s="73">
        <v>0</v>
      </c>
      <c r="E61" s="73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154"/>
      <c r="P61" s="154"/>
      <c r="Q61" s="154"/>
    </row>
    <row r="62" spans="1:17" ht="15" customHeight="1">
      <c r="A62" s="74" t="s">
        <v>128</v>
      </c>
      <c r="B62" s="67" t="s">
        <v>129</v>
      </c>
      <c r="C62" s="73">
        <v>0</v>
      </c>
      <c r="D62" s="73">
        <v>0</v>
      </c>
      <c r="E62" s="73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f t="shared" si="3"/>
        <v>0</v>
      </c>
      <c r="M62" s="81">
        <f t="shared" si="3"/>
        <v>0</v>
      </c>
      <c r="N62" s="81">
        <f t="shared" si="3"/>
        <v>0</v>
      </c>
      <c r="O62" s="154"/>
      <c r="P62" s="154"/>
      <c r="Q62" s="154"/>
    </row>
    <row r="63" spans="1:17" s="20" customFormat="1" ht="15" customHeight="1">
      <c r="A63" s="70" t="s">
        <v>293</v>
      </c>
      <c r="B63" s="71" t="s">
        <v>130</v>
      </c>
      <c r="C63" s="72">
        <f aca="true" t="shared" si="8" ref="C63:K63">SUM(C58:C62)</f>
        <v>0</v>
      </c>
      <c r="D63" s="72">
        <f t="shared" si="8"/>
        <v>0</v>
      </c>
      <c r="E63" s="72">
        <f t="shared" si="8"/>
        <v>60000</v>
      </c>
      <c r="F63" s="72">
        <f t="shared" si="8"/>
        <v>0</v>
      </c>
      <c r="G63" s="72">
        <f t="shared" si="8"/>
        <v>0</v>
      </c>
      <c r="H63" s="72">
        <f t="shared" si="8"/>
        <v>0</v>
      </c>
      <c r="I63" s="72">
        <f t="shared" si="8"/>
        <v>0</v>
      </c>
      <c r="J63" s="72">
        <f t="shared" si="8"/>
        <v>0</v>
      </c>
      <c r="K63" s="72">
        <f t="shared" si="8"/>
        <v>0</v>
      </c>
      <c r="L63" s="82">
        <f t="shared" si="3"/>
        <v>0</v>
      </c>
      <c r="M63" s="82">
        <f t="shared" si="3"/>
        <v>0</v>
      </c>
      <c r="N63" s="82">
        <f t="shared" si="3"/>
        <v>60000</v>
      </c>
      <c r="O63" s="153"/>
      <c r="P63" s="153"/>
      <c r="Q63" s="153"/>
    </row>
    <row r="64" spans="1:17" ht="15" customHeight="1">
      <c r="A64" s="74" t="s">
        <v>136</v>
      </c>
      <c r="B64" s="67" t="s">
        <v>137</v>
      </c>
      <c r="C64" s="73">
        <v>0</v>
      </c>
      <c r="D64" s="73">
        <v>0</v>
      </c>
      <c r="E64" s="73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f t="shared" si="3"/>
        <v>0</v>
      </c>
      <c r="M64" s="81">
        <f t="shared" si="3"/>
        <v>0</v>
      </c>
      <c r="N64" s="81">
        <f t="shared" si="3"/>
        <v>0</v>
      </c>
      <c r="O64" s="154"/>
      <c r="P64" s="154"/>
      <c r="Q64" s="154"/>
    </row>
    <row r="65" spans="1:17" ht="15" customHeight="1">
      <c r="A65" s="69" t="s">
        <v>278</v>
      </c>
      <c r="B65" s="67" t="s">
        <v>138</v>
      </c>
      <c r="C65" s="73">
        <v>0</v>
      </c>
      <c r="D65" s="73">
        <v>0</v>
      </c>
      <c r="E65" s="73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f t="shared" si="3"/>
        <v>0</v>
      </c>
      <c r="M65" s="81">
        <f t="shared" si="3"/>
        <v>0</v>
      </c>
      <c r="N65" s="81">
        <f t="shared" si="3"/>
        <v>0</v>
      </c>
      <c r="O65" s="154"/>
      <c r="P65" s="154"/>
      <c r="Q65" s="154"/>
    </row>
    <row r="66" spans="1:17" ht="15" customHeight="1">
      <c r="A66" s="74" t="s">
        <v>279</v>
      </c>
      <c r="B66" s="67" t="s">
        <v>139</v>
      </c>
      <c r="C66" s="73">
        <v>0</v>
      </c>
      <c r="D66" s="73">
        <v>0</v>
      </c>
      <c r="E66" s="73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f t="shared" si="3"/>
        <v>0</v>
      </c>
      <c r="M66" s="81">
        <f t="shared" si="3"/>
        <v>0</v>
      </c>
      <c r="N66" s="81">
        <f t="shared" si="3"/>
        <v>0</v>
      </c>
      <c r="O66" s="154"/>
      <c r="P66" s="154"/>
      <c r="Q66" s="154"/>
    </row>
    <row r="67" spans="1:17" ht="15" customHeight="1">
      <c r="A67" s="74" t="s">
        <v>431</v>
      </c>
      <c r="B67" s="67" t="s">
        <v>432</v>
      </c>
      <c r="C67" s="73">
        <v>0</v>
      </c>
      <c r="D67" s="73">
        <v>0</v>
      </c>
      <c r="E67" s="73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f t="shared" si="3"/>
        <v>0</v>
      </c>
      <c r="M67" s="81">
        <f t="shared" si="3"/>
        <v>0</v>
      </c>
      <c r="N67" s="81">
        <f t="shared" si="3"/>
        <v>0</v>
      </c>
      <c r="O67" s="154"/>
      <c r="P67" s="154"/>
      <c r="Q67" s="154"/>
    </row>
    <row r="68" spans="1:17" ht="15" customHeight="1">
      <c r="A68" s="74" t="s">
        <v>296</v>
      </c>
      <c r="B68" s="67" t="s">
        <v>652</v>
      </c>
      <c r="C68" s="73">
        <v>1242225</v>
      </c>
      <c r="D68" s="73">
        <v>1349225</v>
      </c>
      <c r="E68" s="73">
        <v>306049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f>C68</f>
        <v>1242225</v>
      </c>
      <c r="M68" s="81">
        <f>D68</f>
        <v>1349225</v>
      </c>
      <c r="N68" s="81">
        <f>E68</f>
        <v>306049</v>
      </c>
      <c r="O68" s="154"/>
      <c r="P68" s="154"/>
      <c r="Q68" s="154"/>
    </row>
    <row r="69" spans="1:17" s="20" customFormat="1" ht="15" customHeight="1">
      <c r="A69" s="70" t="s">
        <v>296</v>
      </c>
      <c r="B69" s="71" t="s">
        <v>140</v>
      </c>
      <c r="C69" s="72">
        <f>SUM(C67:C68)</f>
        <v>1242225</v>
      </c>
      <c r="D69" s="72">
        <f>SUM(D67:D68)</f>
        <v>1349225</v>
      </c>
      <c r="E69" s="72">
        <f>SUM(E67:E68)</f>
        <v>306049</v>
      </c>
      <c r="F69" s="72">
        <f aca="true" t="shared" si="9" ref="F69:K69">SUM(F64:F67)</f>
        <v>0</v>
      </c>
      <c r="G69" s="72">
        <f t="shared" si="9"/>
        <v>0</v>
      </c>
      <c r="H69" s="72">
        <f t="shared" si="9"/>
        <v>0</v>
      </c>
      <c r="I69" s="72">
        <f t="shared" si="9"/>
        <v>0</v>
      </c>
      <c r="J69" s="72">
        <f t="shared" si="9"/>
        <v>0</v>
      </c>
      <c r="K69" s="72">
        <f t="shared" si="9"/>
        <v>0</v>
      </c>
      <c r="L69" s="82">
        <f t="shared" si="3"/>
        <v>1242225</v>
      </c>
      <c r="M69" s="82">
        <f t="shared" si="3"/>
        <v>1349225</v>
      </c>
      <c r="N69" s="82">
        <f t="shared" si="3"/>
        <v>306049</v>
      </c>
      <c r="O69" s="153"/>
      <c r="P69" s="153"/>
      <c r="Q69" s="153"/>
    </row>
    <row r="70" spans="1:14" s="153" customFormat="1" ht="15">
      <c r="A70" s="88" t="s">
        <v>355</v>
      </c>
      <c r="B70" s="89"/>
      <c r="C70" s="90">
        <f aca="true" t="shared" si="10" ref="C70:N70">C57+C63+C69</f>
        <v>23052582</v>
      </c>
      <c r="D70" s="90">
        <f>SUM(D69,D57)</f>
        <v>35897701</v>
      </c>
      <c r="E70" s="90">
        <f>E57+E63+E69</f>
        <v>13104168</v>
      </c>
      <c r="F70" s="90">
        <f t="shared" si="10"/>
        <v>0</v>
      </c>
      <c r="G70" s="90">
        <f t="shared" si="10"/>
        <v>0</v>
      </c>
      <c r="H70" s="90">
        <f t="shared" si="10"/>
        <v>0</v>
      </c>
      <c r="I70" s="90">
        <f t="shared" si="10"/>
        <v>0</v>
      </c>
      <c r="J70" s="90">
        <f t="shared" si="10"/>
        <v>0</v>
      </c>
      <c r="K70" s="90">
        <f t="shared" si="10"/>
        <v>0</v>
      </c>
      <c r="L70" s="90">
        <f t="shared" si="10"/>
        <v>23052582</v>
      </c>
      <c r="M70" s="90">
        <f t="shared" si="10"/>
        <v>35897701</v>
      </c>
      <c r="N70" s="90">
        <f t="shared" si="10"/>
        <v>13104168</v>
      </c>
    </row>
    <row r="71" spans="1:14" s="153" customFormat="1" ht="15">
      <c r="A71" s="92" t="s">
        <v>295</v>
      </c>
      <c r="B71" s="85" t="s">
        <v>141</v>
      </c>
      <c r="C71" s="86">
        <f aca="true" t="shared" si="11" ref="C71:K71">C51+C57+C63+C69</f>
        <v>64709735</v>
      </c>
      <c r="D71" s="86">
        <f>D51+D57+D63+D69</f>
        <v>83135324</v>
      </c>
      <c r="E71" s="86">
        <f t="shared" si="11"/>
        <v>59570571</v>
      </c>
      <c r="F71" s="86">
        <f t="shared" si="11"/>
        <v>0</v>
      </c>
      <c r="G71" s="86">
        <f t="shared" si="11"/>
        <v>0</v>
      </c>
      <c r="H71" s="86">
        <f t="shared" si="11"/>
        <v>0</v>
      </c>
      <c r="I71" s="86">
        <f t="shared" si="11"/>
        <v>0</v>
      </c>
      <c r="J71" s="86">
        <f t="shared" si="11"/>
        <v>0</v>
      </c>
      <c r="K71" s="86">
        <f t="shared" si="11"/>
        <v>0</v>
      </c>
      <c r="L71" s="87">
        <f>C71+F71+I71</f>
        <v>64709735</v>
      </c>
      <c r="M71" s="87">
        <f>D71+G71+J71</f>
        <v>83135324</v>
      </c>
      <c r="N71" s="87">
        <f>E71+H71+K71</f>
        <v>59570571</v>
      </c>
    </row>
    <row r="72" spans="1:14" s="153" customFormat="1" ht="15">
      <c r="A72" s="96" t="s">
        <v>682</v>
      </c>
      <c r="B72" s="97"/>
      <c r="C72" s="98">
        <f>C51-2!C76</f>
        <v>-6561418</v>
      </c>
      <c r="D72" s="98">
        <f>D51-2!D76</f>
        <v>-9368066</v>
      </c>
      <c r="E72" s="98">
        <f>E51-2!E76</f>
        <v>7961048</v>
      </c>
      <c r="F72" s="98">
        <f>F51-2!F76</f>
        <v>0</v>
      </c>
      <c r="G72" s="98">
        <f>G51-2!G76</f>
        <v>0</v>
      </c>
      <c r="H72" s="98">
        <f>H51-2!H76</f>
        <v>0</v>
      </c>
      <c r="I72" s="98">
        <f>I51-2!I76</f>
        <v>0</v>
      </c>
      <c r="J72" s="98">
        <f>J51-2!J76</f>
        <v>0</v>
      </c>
      <c r="K72" s="98">
        <f>K51-2!K76</f>
        <v>0</v>
      </c>
      <c r="L72" s="98">
        <f>L51-2!L76</f>
        <v>-6561418</v>
      </c>
      <c r="M72" s="98">
        <f>M51-2!M76</f>
        <v>-9368066</v>
      </c>
      <c r="N72" s="98">
        <f>N51-2!N76</f>
        <v>7961048</v>
      </c>
    </row>
    <row r="73" spans="1:14" s="153" customFormat="1" ht="15">
      <c r="A73" s="96" t="s">
        <v>683</v>
      </c>
      <c r="B73" s="97"/>
      <c r="C73" s="98">
        <f>C70-2!C99</f>
        <v>-47873814</v>
      </c>
      <c r="D73" s="98">
        <f>D70-2!D99</f>
        <v>-45067166</v>
      </c>
      <c r="E73" s="98">
        <f>E70-2!E99</f>
        <v>-51649163</v>
      </c>
      <c r="F73" s="98">
        <f>F70-2!F99</f>
        <v>0</v>
      </c>
      <c r="G73" s="98">
        <f>G70-2!G99</f>
        <v>0</v>
      </c>
      <c r="H73" s="98">
        <f>H70-2!H99</f>
        <v>0</v>
      </c>
      <c r="I73" s="98">
        <f>I70-2!I99</f>
        <v>0</v>
      </c>
      <c r="J73" s="98">
        <f>J70-2!J99</f>
        <v>0</v>
      </c>
      <c r="K73" s="98">
        <f>K70-2!K99</f>
        <v>0</v>
      </c>
      <c r="L73" s="98">
        <f>L70-2!L99</f>
        <v>-47873814</v>
      </c>
      <c r="M73" s="98">
        <f>M70-2!M99</f>
        <v>-45067166</v>
      </c>
      <c r="N73" s="98">
        <f>N70-2!N99</f>
        <v>-51649163</v>
      </c>
    </row>
    <row r="74" spans="1:14" ht="15.75">
      <c r="A74" s="76" t="s">
        <v>280</v>
      </c>
      <c r="B74" s="69" t="s">
        <v>142</v>
      </c>
      <c r="C74" s="73">
        <f>C67</f>
        <v>0</v>
      </c>
      <c r="D74" s="73">
        <f>D67</f>
        <v>0</v>
      </c>
      <c r="E74" s="73">
        <f>E67</f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f aca="true" t="shared" si="12" ref="L74:M100">C74+F74+I74</f>
        <v>0</v>
      </c>
      <c r="M74" s="81">
        <f t="shared" si="12"/>
        <v>0</v>
      </c>
      <c r="N74" s="81">
        <f aca="true" t="shared" si="13" ref="N74:N100">E74+H74+K74</f>
        <v>0</v>
      </c>
    </row>
    <row r="75" spans="1:14" ht="15.75">
      <c r="A75" s="74" t="s">
        <v>143</v>
      </c>
      <c r="B75" s="69" t="s">
        <v>144</v>
      </c>
      <c r="C75" s="73">
        <v>0</v>
      </c>
      <c r="D75" s="73">
        <v>0</v>
      </c>
      <c r="E75" s="73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f t="shared" si="12"/>
        <v>0</v>
      </c>
      <c r="M75" s="81">
        <f t="shared" si="12"/>
        <v>0</v>
      </c>
      <c r="N75" s="81">
        <f t="shared" si="13"/>
        <v>0</v>
      </c>
    </row>
    <row r="76" spans="1:14" ht="15.75">
      <c r="A76" s="76" t="s">
        <v>281</v>
      </c>
      <c r="B76" s="69" t="s">
        <v>145</v>
      </c>
      <c r="C76" s="73">
        <v>0</v>
      </c>
      <c r="D76" s="73">
        <v>0</v>
      </c>
      <c r="E76" s="73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f t="shared" si="12"/>
        <v>0</v>
      </c>
      <c r="M76" s="81">
        <f t="shared" si="12"/>
        <v>0</v>
      </c>
      <c r="N76" s="81">
        <f t="shared" si="13"/>
        <v>0</v>
      </c>
    </row>
    <row r="77" spans="1:14" s="55" customFormat="1" ht="15.75">
      <c r="A77" s="74" t="s">
        <v>297</v>
      </c>
      <c r="B77" s="69" t="s">
        <v>146</v>
      </c>
      <c r="C77" s="73">
        <f>SUM(C74:C76)</f>
        <v>0</v>
      </c>
      <c r="D77" s="73">
        <f>SUM(D74:D76)</f>
        <v>0</v>
      </c>
      <c r="E77" s="73">
        <f>SUM(E74:E76)</f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f t="shared" si="12"/>
        <v>0</v>
      </c>
      <c r="M77" s="81">
        <f t="shared" si="12"/>
        <v>0</v>
      </c>
      <c r="N77" s="81">
        <f t="shared" si="13"/>
        <v>0</v>
      </c>
    </row>
    <row r="78" spans="1:14" ht="15.75">
      <c r="A78" s="74" t="s">
        <v>282</v>
      </c>
      <c r="B78" s="69" t="s">
        <v>147</v>
      </c>
      <c r="C78" s="73">
        <v>0</v>
      </c>
      <c r="D78" s="73">
        <v>0</v>
      </c>
      <c r="E78" s="73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f t="shared" si="12"/>
        <v>0</v>
      </c>
      <c r="M78" s="81">
        <f t="shared" si="12"/>
        <v>0</v>
      </c>
      <c r="N78" s="81">
        <f t="shared" si="13"/>
        <v>0</v>
      </c>
    </row>
    <row r="79" spans="1:14" ht="15.75">
      <c r="A79" s="76" t="s">
        <v>148</v>
      </c>
      <c r="B79" s="69" t="s">
        <v>149</v>
      </c>
      <c r="C79" s="73">
        <v>0</v>
      </c>
      <c r="D79" s="73">
        <v>0</v>
      </c>
      <c r="E79" s="73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f t="shared" si="12"/>
        <v>0</v>
      </c>
      <c r="M79" s="81">
        <f t="shared" si="12"/>
        <v>0</v>
      </c>
      <c r="N79" s="81">
        <f t="shared" si="13"/>
        <v>0</v>
      </c>
    </row>
    <row r="80" spans="1:14" ht="15.75">
      <c r="A80" s="74" t="s">
        <v>283</v>
      </c>
      <c r="B80" s="69" t="s">
        <v>150</v>
      </c>
      <c r="C80" s="73">
        <v>0</v>
      </c>
      <c r="D80" s="73">
        <v>0</v>
      </c>
      <c r="E80" s="73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f t="shared" si="12"/>
        <v>0</v>
      </c>
      <c r="M80" s="81">
        <f t="shared" si="12"/>
        <v>0</v>
      </c>
      <c r="N80" s="81">
        <f t="shared" si="13"/>
        <v>0</v>
      </c>
    </row>
    <row r="81" spans="1:14" ht="15.75">
      <c r="A81" s="76" t="s">
        <v>151</v>
      </c>
      <c r="B81" s="69" t="s">
        <v>152</v>
      </c>
      <c r="C81" s="73">
        <v>0</v>
      </c>
      <c r="D81" s="73">
        <v>0</v>
      </c>
      <c r="E81" s="73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f t="shared" si="12"/>
        <v>0</v>
      </c>
      <c r="M81" s="81">
        <f t="shared" si="12"/>
        <v>0</v>
      </c>
      <c r="N81" s="81">
        <f t="shared" si="13"/>
        <v>0</v>
      </c>
    </row>
    <row r="82" spans="1:14" s="55" customFormat="1" ht="15.75">
      <c r="A82" s="76" t="s">
        <v>298</v>
      </c>
      <c r="B82" s="69" t="s">
        <v>153</v>
      </c>
      <c r="C82" s="73">
        <f>SUM(C78:C81)</f>
        <v>0</v>
      </c>
      <c r="D82" s="73">
        <f>SUM(D78:D81)</f>
        <v>0</v>
      </c>
      <c r="E82" s="73">
        <f>SUM(E78:E81)</f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f t="shared" si="12"/>
        <v>0</v>
      </c>
      <c r="M82" s="81">
        <f t="shared" si="12"/>
        <v>0</v>
      </c>
      <c r="N82" s="81">
        <f t="shared" si="13"/>
        <v>0</v>
      </c>
    </row>
    <row r="83" spans="1:14" ht="15.75">
      <c r="A83" s="69" t="s">
        <v>379</v>
      </c>
      <c r="B83" s="69" t="s">
        <v>154</v>
      </c>
      <c r="C83" s="77">
        <v>55332625</v>
      </c>
      <c r="D83" s="77">
        <v>55332625</v>
      </c>
      <c r="E83" s="77">
        <v>55332625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f t="shared" si="12"/>
        <v>55332625</v>
      </c>
      <c r="M83" s="81">
        <f t="shared" si="12"/>
        <v>55332625</v>
      </c>
      <c r="N83" s="81">
        <f t="shared" si="13"/>
        <v>55332625</v>
      </c>
    </row>
    <row r="84" spans="1:14" ht="15.75">
      <c r="A84" s="69" t="s">
        <v>380</v>
      </c>
      <c r="B84" s="69" t="s">
        <v>154</v>
      </c>
      <c r="C84" s="73">
        <v>0</v>
      </c>
      <c r="D84" s="73">
        <v>0</v>
      </c>
      <c r="E84" s="73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f t="shared" si="12"/>
        <v>0</v>
      </c>
      <c r="M84" s="81">
        <f t="shared" si="12"/>
        <v>0</v>
      </c>
      <c r="N84" s="81">
        <f t="shared" si="13"/>
        <v>0</v>
      </c>
    </row>
    <row r="85" spans="1:14" ht="15.75">
      <c r="A85" s="69" t="s">
        <v>377</v>
      </c>
      <c r="B85" s="69" t="s">
        <v>155</v>
      </c>
      <c r="C85" s="73">
        <v>0</v>
      </c>
      <c r="D85" s="73">
        <v>0</v>
      </c>
      <c r="E85" s="73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f t="shared" si="12"/>
        <v>0</v>
      </c>
      <c r="M85" s="81">
        <f t="shared" si="12"/>
        <v>0</v>
      </c>
      <c r="N85" s="81">
        <f t="shared" si="13"/>
        <v>0</v>
      </c>
    </row>
    <row r="86" spans="1:14" ht="15.75">
      <c r="A86" s="69" t="s">
        <v>378</v>
      </c>
      <c r="B86" s="69" t="s">
        <v>155</v>
      </c>
      <c r="C86" s="73">
        <v>0</v>
      </c>
      <c r="D86" s="73">
        <v>0</v>
      </c>
      <c r="E86" s="73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f t="shared" si="12"/>
        <v>0</v>
      </c>
      <c r="M86" s="81">
        <f t="shared" si="12"/>
        <v>0</v>
      </c>
      <c r="N86" s="81">
        <f t="shared" si="13"/>
        <v>0</v>
      </c>
    </row>
    <row r="87" spans="1:14" s="55" customFormat="1" ht="15.75">
      <c r="A87" s="69" t="s">
        <v>299</v>
      </c>
      <c r="B87" s="69" t="s">
        <v>156</v>
      </c>
      <c r="C87" s="77">
        <f>SUM(C83:C86)</f>
        <v>55332625</v>
      </c>
      <c r="D87" s="77">
        <f>SUM(D83:D86)</f>
        <v>55332625</v>
      </c>
      <c r="E87" s="77">
        <f>SUM(E83:E86)</f>
        <v>55332625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f t="shared" si="12"/>
        <v>55332625</v>
      </c>
      <c r="M87" s="81">
        <f t="shared" si="12"/>
        <v>55332625</v>
      </c>
      <c r="N87" s="81">
        <f t="shared" si="13"/>
        <v>55332625</v>
      </c>
    </row>
    <row r="88" spans="1:14" ht="15.75">
      <c r="A88" s="76" t="s">
        <v>157</v>
      </c>
      <c r="B88" s="69" t="s">
        <v>158</v>
      </c>
      <c r="C88" s="77">
        <v>0</v>
      </c>
      <c r="D88" s="77">
        <v>0</v>
      </c>
      <c r="E88" s="77">
        <v>970220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f t="shared" si="12"/>
        <v>0</v>
      </c>
      <c r="M88" s="81">
        <f t="shared" si="12"/>
        <v>0</v>
      </c>
      <c r="N88" s="81">
        <f t="shared" si="13"/>
        <v>970220</v>
      </c>
    </row>
    <row r="89" spans="1:14" ht="15.75">
      <c r="A89" s="76" t="s">
        <v>159</v>
      </c>
      <c r="B89" s="69" t="s">
        <v>160</v>
      </c>
      <c r="C89" s="73">
        <v>0</v>
      </c>
      <c r="D89" s="73">
        <v>0</v>
      </c>
      <c r="E89" s="73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f t="shared" si="12"/>
        <v>0</v>
      </c>
      <c r="M89" s="81">
        <f t="shared" si="12"/>
        <v>0</v>
      </c>
      <c r="N89" s="81">
        <f t="shared" si="13"/>
        <v>0</v>
      </c>
    </row>
    <row r="90" spans="1:14" ht="15.75">
      <c r="A90" s="76" t="s">
        <v>161</v>
      </c>
      <c r="B90" s="69" t="s">
        <v>162</v>
      </c>
      <c r="C90" s="73">
        <v>0</v>
      </c>
      <c r="D90" s="73">
        <v>0</v>
      </c>
      <c r="E90" s="73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f t="shared" si="12"/>
        <v>0</v>
      </c>
      <c r="M90" s="81">
        <f t="shared" si="12"/>
        <v>0</v>
      </c>
      <c r="N90" s="81">
        <f t="shared" si="13"/>
        <v>0</v>
      </c>
    </row>
    <row r="91" spans="1:14" ht="15.75">
      <c r="A91" s="76" t="s">
        <v>163</v>
      </c>
      <c r="B91" s="69" t="s">
        <v>164</v>
      </c>
      <c r="C91" s="73">
        <v>0</v>
      </c>
      <c r="D91" s="73">
        <v>0</v>
      </c>
      <c r="E91" s="73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f t="shared" si="12"/>
        <v>0</v>
      </c>
      <c r="M91" s="81">
        <f t="shared" si="12"/>
        <v>0</v>
      </c>
      <c r="N91" s="81">
        <f t="shared" si="13"/>
        <v>0</v>
      </c>
    </row>
    <row r="92" spans="1:14" ht="15.75">
      <c r="A92" s="74" t="s">
        <v>284</v>
      </c>
      <c r="B92" s="69" t="s">
        <v>165</v>
      </c>
      <c r="C92" s="73">
        <v>0</v>
      </c>
      <c r="D92" s="73">
        <v>0</v>
      </c>
      <c r="E92" s="73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f t="shared" si="12"/>
        <v>0</v>
      </c>
      <c r="M92" s="81">
        <f t="shared" si="12"/>
        <v>0</v>
      </c>
      <c r="N92" s="81">
        <f t="shared" si="13"/>
        <v>0</v>
      </c>
    </row>
    <row r="93" spans="1:14" s="20" customFormat="1" ht="15">
      <c r="A93" s="75" t="s">
        <v>300</v>
      </c>
      <c r="B93" s="70" t="s">
        <v>167</v>
      </c>
      <c r="C93" s="78">
        <f aca="true" t="shared" si="14" ref="C93:K93">C77+C82+C87+C88+C89+C90+C91+C92</f>
        <v>55332625</v>
      </c>
      <c r="D93" s="78">
        <f t="shared" si="14"/>
        <v>55332625</v>
      </c>
      <c r="E93" s="78">
        <f t="shared" si="14"/>
        <v>56302845</v>
      </c>
      <c r="F93" s="78">
        <f t="shared" si="14"/>
        <v>0</v>
      </c>
      <c r="G93" s="78">
        <f t="shared" si="14"/>
        <v>0</v>
      </c>
      <c r="H93" s="78">
        <f t="shared" si="14"/>
        <v>0</v>
      </c>
      <c r="I93" s="78">
        <f t="shared" si="14"/>
        <v>0</v>
      </c>
      <c r="J93" s="78">
        <f t="shared" si="14"/>
        <v>0</v>
      </c>
      <c r="K93" s="78">
        <f t="shared" si="14"/>
        <v>0</v>
      </c>
      <c r="L93" s="82">
        <f t="shared" si="12"/>
        <v>55332625</v>
      </c>
      <c r="M93" s="82">
        <f t="shared" si="12"/>
        <v>55332625</v>
      </c>
      <c r="N93" s="82">
        <f t="shared" si="13"/>
        <v>56302845</v>
      </c>
    </row>
    <row r="94" spans="1:14" ht="15.75">
      <c r="A94" s="74" t="s">
        <v>168</v>
      </c>
      <c r="B94" s="69" t="s">
        <v>169</v>
      </c>
      <c r="C94" s="73">
        <v>0</v>
      </c>
      <c r="D94" s="73">
        <v>0</v>
      </c>
      <c r="E94" s="73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f t="shared" si="12"/>
        <v>0</v>
      </c>
      <c r="M94" s="81">
        <f t="shared" si="12"/>
        <v>0</v>
      </c>
      <c r="N94" s="81">
        <f t="shared" si="13"/>
        <v>0</v>
      </c>
    </row>
    <row r="95" spans="1:14" ht="15.75">
      <c r="A95" s="74" t="s">
        <v>170</v>
      </c>
      <c r="B95" s="69" t="s">
        <v>171</v>
      </c>
      <c r="C95" s="73">
        <v>0</v>
      </c>
      <c r="D95" s="73">
        <v>0</v>
      </c>
      <c r="E95" s="73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f t="shared" si="12"/>
        <v>0</v>
      </c>
      <c r="M95" s="81">
        <f t="shared" si="12"/>
        <v>0</v>
      </c>
      <c r="N95" s="81">
        <f t="shared" si="13"/>
        <v>0</v>
      </c>
    </row>
    <row r="96" spans="1:14" ht="15.75">
      <c r="A96" s="76" t="s">
        <v>172</v>
      </c>
      <c r="B96" s="69" t="s">
        <v>173</v>
      </c>
      <c r="C96" s="73">
        <v>0</v>
      </c>
      <c r="D96" s="73">
        <v>0</v>
      </c>
      <c r="E96" s="73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f t="shared" si="12"/>
        <v>0</v>
      </c>
      <c r="M96" s="81">
        <f t="shared" si="12"/>
        <v>0</v>
      </c>
      <c r="N96" s="81">
        <f t="shared" si="13"/>
        <v>0</v>
      </c>
    </row>
    <row r="97" spans="1:14" ht="15.75">
      <c r="A97" s="76" t="s">
        <v>285</v>
      </c>
      <c r="B97" s="69" t="s">
        <v>174</v>
      </c>
      <c r="C97" s="73">
        <v>0</v>
      </c>
      <c r="D97" s="73">
        <v>0</v>
      </c>
      <c r="E97" s="73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f t="shared" si="12"/>
        <v>0</v>
      </c>
      <c r="M97" s="81">
        <f t="shared" si="12"/>
        <v>0</v>
      </c>
      <c r="N97" s="81">
        <f t="shared" si="13"/>
        <v>0</v>
      </c>
    </row>
    <row r="98" spans="1:14" s="20" customFormat="1" ht="15">
      <c r="A98" s="79" t="s">
        <v>301</v>
      </c>
      <c r="B98" s="70" t="s">
        <v>175</v>
      </c>
      <c r="C98" s="78">
        <f aca="true" t="shared" si="15" ref="C98:K98">SUM(C94:C97)</f>
        <v>0</v>
      </c>
      <c r="D98" s="78">
        <f t="shared" si="15"/>
        <v>0</v>
      </c>
      <c r="E98" s="78">
        <f t="shared" si="15"/>
        <v>0</v>
      </c>
      <c r="F98" s="78">
        <f t="shared" si="15"/>
        <v>0</v>
      </c>
      <c r="G98" s="78">
        <f t="shared" si="15"/>
        <v>0</v>
      </c>
      <c r="H98" s="78">
        <f t="shared" si="15"/>
        <v>0</v>
      </c>
      <c r="I98" s="78">
        <f t="shared" si="15"/>
        <v>0</v>
      </c>
      <c r="J98" s="78">
        <f t="shared" si="15"/>
        <v>0</v>
      </c>
      <c r="K98" s="78">
        <f t="shared" si="15"/>
        <v>0</v>
      </c>
      <c r="L98" s="82">
        <f t="shared" si="12"/>
        <v>0</v>
      </c>
      <c r="M98" s="82">
        <f t="shared" si="12"/>
        <v>0</v>
      </c>
      <c r="N98" s="82">
        <f t="shared" si="13"/>
        <v>0</v>
      </c>
    </row>
    <row r="99" spans="1:14" s="20" customFormat="1" ht="15">
      <c r="A99" s="75" t="s">
        <v>176</v>
      </c>
      <c r="B99" s="70" t="s">
        <v>177</v>
      </c>
      <c r="C99" s="78">
        <v>0</v>
      </c>
      <c r="D99" s="78">
        <v>0</v>
      </c>
      <c r="E99" s="78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f t="shared" si="12"/>
        <v>0</v>
      </c>
      <c r="M99" s="82">
        <f t="shared" si="12"/>
        <v>0</v>
      </c>
      <c r="N99" s="82">
        <f t="shared" si="13"/>
        <v>0</v>
      </c>
    </row>
    <row r="100" spans="1:14" s="153" customFormat="1" ht="15">
      <c r="A100" s="93" t="s">
        <v>302</v>
      </c>
      <c r="B100" s="94" t="s">
        <v>178</v>
      </c>
      <c r="C100" s="95">
        <f aca="true" t="shared" si="16" ref="C100:K100">C93+C98+C99</f>
        <v>55332625</v>
      </c>
      <c r="D100" s="95">
        <f t="shared" si="16"/>
        <v>55332625</v>
      </c>
      <c r="E100" s="95">
        <f t="shared" si="16"/>
        <v>56302845</v>
      </c>
      <c r="F100" s="95">
        <f t="shared" si="16"/>
        <v>0</v>
      </c>
      <c r="G100" s="95">
        <f t="shared" si="16"/>
        <v>0</v>
      </c>
      <c r="H100" s="95">
        <f t="shared" si="16"/>
        <v>0</v>
      </c>
      <c r="I100" s="95">
        <f t="shared" si="16"/>
        <v>0</v>
      </c>
      <c r="J100" s="95">
        <f t="shared" si="16"/>
        <v>0</v>
      </c>
      <c r="K100" s="95">
        <f t="shared" si="16"/>
        <v>0</v>
      </c>
      <c r="L100" s="87">
        <f t="shared" si="12"/>
        <v>55332625</v>
      </c>
      <c r="M100" s="87">
        <f t="shared" si="12"/>
        <v>55332625</v>
      </c>
      <c r="N100" s="87">
        <f t="shared" si="13"/>
        <v>56302845</v>
      </c>
    </row>
    <row r="101" spans="1:14" s="153" customFormat="1" ht="15">
      <c r="A101" s="99" t="s">
        <v>685</v>
      </c>
      <c r="B101" s="99" t="s">
        <v>686</v>
      </c>
      <c r="C101" s="100">
        <f>C71+C100</f>
        <v>120042360</v>
      </c>
      <c r="D101" s="100">
        <f>D71+D100</f>
        <v>138467949</v>
      </c>
      <c r="E101" s="100">
        <f>E71+E100</f>
        <v>115873416</v>
      </c>
      <c r="F101" s="100">
        <f aca="true" t="shared" si="17" ref="F101:K101">F20+F34+F45+F57+F63+F77+F82+F87+F88+F98+F99</f>
        <v>0</v>
      </c>
      <c r="G101" s="100">
        <f t="shared" si="17"/>
        <v>0</v>
      </c>
      <c r="H101" s="100">
        <f t="shared" si="17"/>
        <v>0</v>
      </c>
      <c r="I101" s="100">
        <f t="shared" si="17"/>
        <v>0</v>
      </c>
      <c r="J101" s="100">
        <f t="shared" si="17"/>
        <v>0</v>
      </c>
      <c r="K101" s="100">
        <f t="shared" si="17"/>
        <v>0</v>
      </c>
      <c r="L101" s="100">
        <f>L20+L34+L45+L50+L57+L63+L69+L93</f>
        <v>120042360</v>
      </c>
      <c r="M101" s="100">
        <f>M20+M34+M45+M50+M57+M63+M69+M93</f>
        <v>138467949</v>
      </c>
      <c r="N101" s="100">
        <f>N20+N34+N45+N50+N57+N63+N69+N93</f>
        <v>115873416</v>
      </c>
    </row>
    <row r="102" ht="15">
      <c r="C102" s="55" t="s">
        <v>656</v>
      </c>
    </row>
  </sheetData>
  <sheetProtection/>
  <mergeCells count="8">
    <mergeCell ref="I6:K6"/>
    <mergeCell ref="L6:N6"/>
    <mergeCell ref="A2:N2"/>
    <mergeCell ref="A3:N3"/>
    <mergeCell ref="A6:A7"/>
    <mergeCell ref="B6:B7"/>
    <mergeCell ref="C6:E6"/>
    <mergeCell ref="F6:H6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03.421875" style="0" customWidth="1"/>
    <col min="2" max="2" width="14.7109375" style="0" customWidth="1"/>
    <col min="3" max="3" width="21.57421875" style="0" customWidth="1"/>
    <col min="4" max="4" width="14.28125" style="0" customWidth="1"/>
  </cols>
  <sheetData>
    <row r="1" spans="1:4" ht="15">
      <c r="A1" s="307" t="s">
        <v>759</v>
      </c>
      <c r="B1" s="307"/>
      <c r="C1" s="307"/>
      <c r="D1" s="307"/>
    </row>
    <row r="2" spans="1:6" ht="27" customHeight="1">
      <c r="A2" s="308" t="s">
        <v>677</v>
      </c>
      <c r="B2" s="298"/>
      <c r="C2" s="298"/>
      <c r="D2" s="298"/>
      <c r="E2" s="13"/>
      <c r="F2" s="12"/>
    </row>
    <row r="3" spans="1:6" ht="32.25" customHeight="1">
      <c r="A3" s="277" t="s">
        <v>625</v>
      </c>
      <c r="B3" s="302"/>
      <c r="C3" s="302"/>
      <c r="D3" s="302"/>
      <c r="E3" s="41"/>
      <c r="F3" s="12"/>
    </row>
    <row r="4" ht="15">
      <c r="A4" s="42"/>
    </row>
    <row r="5" spans="2:6" ht="15">
      <c r="B5" s="15"/>
      <c r="C5" s="15"/>
      <c r="D5" s="15"/>
      <c r="E5" s="15"/>
      <c r="F5" s="15"/>
    </row>
    <row r="6" spans="1:6" ht="30">
      <c r="A6" s="258" t="s">
        <v>383</v>
      </c>
      <c r="B6" s="258" t="s">
        <v>617</v>
      </c>
      <c r="C6" s="258" t="s">
        <v>618</v>
      </c>
      <c r="D6" s="258" t="s">
        <v>619</v>
      </c>
      <c r="E6" s="15"/>
      <c r="F6" s="15"/>
    </row>
    <row r="7" spans="1:6" ht="15">
      <c r="A7" s="200" t="s">
        <v>401</v>
      </c>
      <c r="B7" s="189">
        <v>1638853</v>
      </c>
      <c r="C7" s="189">
        <v>0</v>
      </c>
      <c r="D7" s="189">
        <v>1058169</v>
      </c>
      <c r="E7" s="15"/>
      <c r="F7" s="15"/>
    </row>
    <row r="8" spans="1:6" ht="15">
      <c r="A8" s="201" t="s">
        <v>402</v>
      </c>
      <c r="B8" s="191">
        <f>SUM(B7)</f>
        <v>1638853</v>
      </c>
      <c r="C8" s="191">
        <f>SUM(C7)</f>
        <v>0</v>
      </c>
      <c r="D8" s="191">
        <f>SUM(D7)</f>
        <v>1058169</v>
      </c>
      <c r="E8" s="15"/>
      <c r="F8" s="15"/>
    </row>
    <row r="9" spans="1:6" ht="15">
      <c r="A9" s="200" t="s">
        <v>447</v>
      </c>
      <c r="B9" s="189">
        <v>328348422</v>
      </c>
      <c r="C9" s="189">
        <v>0</v>
      </c>
      <c r="D9" s="189">
        <v>316193686</v>
      </c>
      <c r="E9" s="15"/>
      <c r="F9" s="15"/>
    </row>
    <row r="10" spans="1:6" ht="15">
      <c r="A10" s="200" t="s">
        <v>448</v>
      </c>
      <c r="B10" s="189">
        <v>4186119</v>
      </c>
      <c r="C10" s="189">
        <v>0</v>
      </c>
      <c r="D10" s="189">
        <v>4619546</v>
      </c>
      <c r="E10" s="15"/>
      <c r="F10" s="15"/>
    </row>
    <row r="11" spans="1:6" ht="15">
      <c r="A11" s="200" t="s">
        <v>671</v>
      </c>
      <c r="B11" s="189">
        <v>0</v>
      </c>
      <c r="C11" s="189">
        <v>0</v>
      </c>
      <c r="D11" s="189">
        <v>49387783</v>
      </c>
      <c r="E11" s="15"/>
      <c r="F11" s="15"/>
    </row>
    <row r="12" spans="1:6" ht="15">
      <c r="A12" s="201" t="s">
        <v>449</v>
      </c>
      <c r="B12" s="191">
        <f>SUM(B9:B11)</f>
        <v>332534541</v>
      </c>
      <c r="C12" s="191">
        <f>SUM(C9:C11)</f>
        <v>0</v>
      </c>
      <c r="D12" s="191">
        <f>SUM(D9:D11)</f>
        <v>370201015</v>
      </c>
      <c r="E12" s="15"/>
      <c r="F12" s="15"/>
    </row>
    <row r="13" spans="1:6" ht="15">
      <c r="A13" s="200" t="s">
        <v>450</v>
      </c>
      <c r="B13" s="189">
        <v>3755000</v>
      </c>
      <c r="C13" s="189">
        <v>0</v>
      </c>
      <c r="D13" s="189">
        <v>3755000</v>
      </c>
      <c r="E13" s="15"/>
      <c r="F13" s="15"/>
    </row>
    <row r="14" spans="1:6" ht="15">
      <c r="A14" s="200" t="s">
        <v>451</v>
      </c>
      <c r="B14" s="189">
        <v>3755000</v>
      </c>
      <c r="C14" s="189">
        <v>0</v>
      </c>
      <c r="D14" s="189">
        <v>3755000</v>
      </c>
      <c r="E14" s="15"/>
      <c r="F14" s="15"/>
    </row>
    <row r="15" spans="1:6" ht="15">
      <c r="A15" s="201" t="s">
        <v>452</v>
      </c>
      <c r="B15" s="191">
        <f>SUM(B13)</f>
        <v>3755000</v>
      </c>
      <c r="C15" s="191">
        <f>SUM(C13)</f>
        <v>0</v>
      </c>
      <c r="D15" s="191">
        <f>SUM(D13)</f>
        <v>3755000</v>
      </c>
      <c r="E15" s="15"/>
      <c r="F15" s="15"/>
    </row>
    <row r="16" spans="1:6" ht="15">
      <c r="A16" s="201" t="s">
        <v>453</v>
      </c>
      <c r="B16" s="191">
        <f>SUM(B8+B12+B15)</f>
        <v>337928394</v>
      </c>
      <c r="C16" s="191">
        <f>SUM(C8+C12+C15)</f>
        <v>0</v>
      </c>
      <c r="D16" s="191">
        <f>SUM(D8+D12+D15)</f>
        <v>375014184</v>
      </c>
      <c r="E16" s="15"/>
      <c r="F16" s="15"/>
    </row>
    <row r="17" spans="1:6" ht="15">
      <c r="A17" s="200" t="s">
        <v>454</v>
      </c>
      <c r="B17" s="189">
        <v>7570</v>
      </c>
      <c r="C17" s="189">
        <v>0</v>
      </c>
      <c r="D17" s="189">
        <v>248425</v>
      </c>
      <c r="E17" s="15"/>
      <c r="F17" s="15"/>
    </row>
    <row r="18" spans="1:6" ht="15">
      <c r="A18" s="201" t="s">
        <v>455</v>
      </c>
      <c r="B18" s="191">
        <v>7570</v>
      </c>
      <c r="C18" s="191">
        <v>0</v>
      </c>
      <c r="D18" s="191">
        <v>248425</v>
      </c>
      <c r="E18" s="15"/>
      <c r="F18" s="15"/>
    </row>
    <row r="19" spans="1:6" ht="15">
      <c r="A19" s="200" t="s">
        <v>456</v>
      </c>
      <c r="B19" s="189">
        <v>19325604</v>
      </c>
      <c r="C19" s="189">
        <v>0</v>
      </c>
      <c r="D19" s="189">
        <v>12045763</v>
      </c>
      <c r="E19" s="15"/>
      <c r="F19" s="15"/>
    </row>
    <row r="20" spans="1:6" ht="15">
      <c r="A20" s="200" t="s">
        <v>672</v>
      </c>
      <c r="B20" s="189">
        <v>36512513</v>
      </c>
      <c r="C20" s="189">
        <v>0</v>
      </c>
      <c r="D20" s="189">
        <v>66373</v>
      </c>
      <c r="E20" s="15"/>
      <c r="F20" s="15"/>
    </row>
    <row r="21" spans="1:6" ht="15">
      <c r="A21" s="201" t="s">
        <v>457</v>
      </c>
      <c r="B21" s="191">
        <f>SUM(B19:B20)</f>
        <v>55838117</v>
      </c>
      <c r="C21" s="191">
        <f>SUM(C19:C20)</f>
        <v>0</v>
      </c>
      <c r="D21" s="191">
        <f>SUM(D19:D20)</f>
        <v>12112136</v>
      </c>
      <c r="E21" s="15"/>
      <c r="F21" s="15"/>
    </row>
    <row r="22" spans="1:6" ht="15">
      <c r="A22" s="201" t="s">
        <v>458</v>
      </c>
      <c r="B22" s="191">
        <f>SUM(B18+B21)</f>
        <v>55845687</v>
      </c>
      <c r="C22" s="191">
        <f>SUM(C18+C21)</f>
        <v>0</v>
      </c>
      <c r="D22" s="191">
        <f>SUM(D18+D21)</f>
        <v>12360561</v>
      </c>
      <c r="E22" s="15"/>
      <c r="F22" s="15"/>
    </row>
    <row r="23" spans="1:6" ht="15">
      <c r="A23" s="200" t="s">
        <v>459</v>
      </c>
      <c r="B23" s="189">
        <v>1313475</v>
      </c>
      <c r="C23" s="189">
        <v>0</v>
      </c>
      <c r="D23" s="189">
        <v>1465865</v>
      </c>
      <c r="E23" s="15"/>
      <c r="F23" s="15"/>
    </row>
    <row r="24" spans="1:6" ht="15">
      <c r="A24" s="200" t="s">
        <v>216</v>
      </c>
      <c r="B24" s="189">
        <v>1258497</v>
      </c>
      <c r="C24" s="189">
        <v>0</v>
      </c>
      <c r="D24" s="189">
        <v>1313468</v>
      </c>
      <c r="E24" s="15"/>
      <c r="F24" s="15"/>
    </row>
    <row r="25" spans="1:6" ht="15">
      <c r="A25" s="200" t="s">
        <v>217</v>
      </c>
      <c r="B25" s="189">
        <v>54978</v>
      </c>
      <c r="C25" s="189">
        <v>0</v>
      </c>
      <c r="D25" s="189">
        <v>334397</v>
      </c>
      <c r="E25" s="15"/>
      <c r="F25" s="15"/>
    </row>
    <row r="26" spans="1:6" ht="15">
      <c r="A26" s="200" t="s">
        <v>218</v>
      </c>
      <c r="B26" s="189">
        <v>1283632</v>
      </c>
      <c r="C26" s="189">
        <v>0</v>
      </c>
      <c r="D26" s="189">
        <v>1292096</v>
      </c>
      <c r="E26" s="15"/>
      <c r="F26" s="15"/>
    </row>
    <row r="27" spans="1:6" ht="15">
      <c r="A27" s="200" t="s">
        <v>608</v>
      </c>
      <c r="B27" s="189">
        <v>675136</v>
      </c>
      <c r="C27" s="189">
        <v>0</v>
      </c>
      <c r="D27" s="189">
        <v>803600</v>
      </c>
      <c r="E27" s="15"/>
      <c r="F27" s="15"/>
    </row>
    <row r="28" spans="1:6" ht="15">
      <c r="A28" s="200" t="s">
        <v>700</v>
      </c>
      <c r="B28" s="189">
        <v>608496</v>
      </c>
      <c r="C28" s="189">
        <v>0</v>
      </c>
      <c r="D28" s="189">
        <v>488496</v>
      </c>
      <c r="E28" s="15"/>
      <c r="F28" s="15"/>
    </row>
    <row r="29" spans="1:6" ht="28.5">
      <c r="A29" s="200" t="s">
        <v>701</v>
      </c>
      <c r="B29" s="189">
        <v>1912044</v>
      </c>
      <c r="C29" s="189">
        <v>0</v>
      </c>
      <c r="D29" s="189">
        <v>1854934</v>
      </c>
      <c r="E29" s="15"/>
      <c r="F29" s="15"/>
    </row>
    <row r="30" spans="1:6" ht="28.5">
      <c r="A30" s="200" t="s">
        <v>649</v>
      </c>
      <c r="B30" s="189">
        <v>1242225</v>
      </c>
      <c r="C30" s="189">
        <v>0</v>
      </c>
      <c r="D30" s="189">
        <v>1043176</v>
      </c>
      <c r="E30" s="15"/>
      <c r="F30" s="15"/>
    </row>
    <row r="31" spans="1:6" ht="15">
      <c r="A31" s="201" t="s">
        <v>460</v>
      </c>
      <c r="B31" s="191">
        <f>SUM(B23+B26+B29+B30)</f>
        <v>5751376</v>
      </c>
      <c r="C31" s="191">
        <f>SUM(C23+C26+C29+C30)</f>
        <v>0</v>
      </c>
      <c r="D31" s="191">
        <f>SUM(D23+D26+D29+D30)</f>
        <v>5656071</v>
      </c>
      <c r="E31" s="15"/>
      <c r="F31" s="15"/>
    </row>
    <row r="32" spans="1:6" ht="15">
      <c r="A32" s="200" t="s">
        <v>702</v>
      </c>
      <c r="B32" s="189">
        <v>20000</v>
      </c>
      <c r="C32" s="189">
        <v>0</v>
      </c>
      <c r="D32" s="189">
        <v>20000</v>
      </c>
      <c r="E32" s="15"/>
      <c r="F32" s="15"/>
    </row>
    <row r="33" spans="1:6" ht="15">
      <c r="A33" s="201" t="s">
        <v>703</v>
      </c>
      <c r="B33" s="191">
        <v>20000</v>
      </c>
      <c r="C33" s="191">
        <v>0</v>
      </c>
      <c r="D33" s="191">
        <v>20000</v>
      </c>
      <c r="E33" s="15"/>
      <c r="F33" s="15"/>
    </row>
    <row r="34" spans="1:6" ht="15">
      <c r="A34" s="201" t="s">
        <v>461</v>
      </c>
      <c r="B34" s="191">
        <v>5771376</v>
      </c>
      <c r="C34" s="191">
        <v>0</v>
      </c>
      <c r="D34" s="191">
        <v>5676071</v>
      </c>
      <c r="E34" s="15"/>
      <c r="F34" s="15"/>
    </row>
    <row r="35" spans="1:6" ht="15">
      <c r="A35" s="200" t="s">
        <v>673</v>
      </c>
      <c r="B35" s="189">
        <v>35711</v>
      </c>
      <c r="C35" s="189">
        <v>0</v>
      </c>
      <c r="D35" s="189">
        <v>63172</v>
      </c>
      <c r="E35" s="15"/>
      <c r="F35" s="15"/>
    </row>
    <row r="36" spans="1:6" ht="15">
      <c r="A36" s="201" t="s">
        <v>674</v>
      </c>
      <c r="B36" s="191">
        <f>B35</f>
        <v>35711</v>
      </c>
      <c r="C36" s="191">
        <f>C35</f>
        <v>0</v>
      </c>
      <c r="D36" s="191">
        <f>D35</f>
        <v>63172</v>
      </c>
      <c r="E36" s="15"/>
      <c r="F36" s="15"/>
    </row>
    <row r="37" spans="1:6" ht="15">
      <c r="A37" s="201" t="s">
        <v>675</v>
      </c>
      <c r="B37" s="191">
        <f>SUM(B36)</f>
        <v>35711</v>
      </c>
      <c r="C37" s="191">
        <f>SUM(C36)</f>
        <v>0</v>
      </c>
      <c r="D37" s="191">
        <f>SUM(D36)</f>
        <v>63172</v>
      </c>
      <c r="E37" s="15"/>
      <c r="F37" s="15"/>
    </row>
    <row r="38" spans="1:6" ht="15">
      <c r="A38" s="260" t="s">
        <v>462</v>
      </c>
      <c r="B38" s="261">
        <v>399581168</v>
      </c>
      <c r="C38" s="261">
        <v>0</v>
      </c>
      <c r="D38" s="261">
        <v>393113988</v>
      </c>
      <c r="E38" s="15"/>
      <c r="F38" s="15"/>
    </row>
    <row r="39" spans="1:6" ht="15">
      <c r="A39" s="200" t="s">
        <v>463</v>
      </c>
      <c r="B39" s="189">
        <v>832466000</v>
      </c>
      <c r="C39" s="189">
        <v>0</v>
      </c>
      <c r="D39" s="189">
        <v>832466000</v>
      </c>
      <c r="E39" s="15"/>
      <c r="F39" s="15"/>
    </row>
    <row r="40" spans="1:6" ht="15">
      <c r="A40" s="200" t="s">
        <v>650</v>
      </c>
      <c r="B40" s="189">
        <v>7066206</v>
      </c>
      <c r="C40" s="189">
        <v>0</v>
      </c>
      <c r="D40" s="189">
        <v>7066206</v>
      </c>
      <c r="E40" s="15"/>
      <c r="F40" s="15"/>
    </row>
    <row r="41" spans="1:6" ht="15">
      <c r="A41" s="200" t="s">
        <v>464</v>
      </c>
      <c r="B41" s="189">
        <v>-440398448</v>
      </c>
      <c r="C41" s="189">
        <v>0</v>
      </c>
      <c r="D41" s="189">
        <v>-443579512</v>
      </c>
      <c r="E41" s="15"/>
      <c r="F41" s="15"/>
    </row>
    <row r="42" spans="1:6" ht="15">
      <c r="A42" s="200" t="s">
        <v>465</v>
      </c>
      <c r="B42" s="189">
        <v>-3181064</v>
      </c>
      <c r="C42" s="189">
        <v>0</v>
      </c>
      <c r="D42" s="189">
        <v>-6996880</v>
      </c>
      <c r="E42" s="15"/>
      <c r="F42" s="15"/>
    </row>
    <row r="43" spans="1:6" ht="15">
      <c r="A43" s="201" t="s">
        <v>466</v>
      </c>
      <c r="B43" s="191">
        <v>395952694</v>
      </c>
      <c r="C43" s="191">
        <v>0</v>
      </c>
      <c r="D43" s="191">
        <v>388955814</v>
      </c>
      <c r="E43" s="15"/>
      <c r="F43" s="15"/>
    </row>
    <row r="44" spans="1:6" ht="15">
      <c r="A44" s="200" t="s">
        <v>704</v>
      </c>
      <c r="B44" s="189">
        <v>1544726</v>
      </c>
      <c r="C44" s="189">
        <v>0</v>
      </c>
      <c r="D44" s="189">
        <v>1544726</v>
      </c>
      <c r="E44" s="15"/>
      <c r="F44" s="15"/>
    </row>
    <row r="45" spans="1:6" ht="15">
      <c r="A45" s="201" t="s">
        <v>676</v>
      </c>
      <c r="B45" s="191">
        <v>1544726</v>
      </c>
      <c r="C45" s="191">
        <v>0</v>
      </c>
      <c r="D45" s="191">
        <v>1544726</v>
      </c>
      <c r="E45" s="15"/>
      <c r="F45" s="15"/>
    </row>
    <row r="46" spans="1:6" ht="15" customHeight="1">
      <c r="A46" s="200" t="s">
        <v>609</v>
      </c>
      <c r="B46" s="189">
        <v>897393</v>
      </c>
      <c r="C46" s="189">
        <v>0</v>
      </c>
      <c r="D46" s="189">
        <v>970220</v>
      </c>
      <c r="E46" s="15"/>
      <c r="F46" s="15"/>
    </row>
    <row r="47" spans="1:6" ht="28.5">
      <c r="A47" s="200" t="s">
        <v>610</v>
      </c>
      <c r="B47" s="189">
        <v>897393</v>
      </c>
      <c r="C47" s="189">
        <v>0</v>
      </c>
      <c r="D47" s="189">
        <v>970220</v>
      </c>
      <c r="E47" s="15"/>
      <c r="F47" s="15"/>
    </row>
    <row r="48" spans="1:6" ht="15">
      <c r="A48" s="201" t="s">
        <v>467</v>
      </c>
      <c r="B48" s="191">
        <v>897393</v>
      </c>
      <c r="C48" s="191">
        <v>0</v>
      </c>
      <c r="D48" s="191">
        <v>970220</v>
      </c>
      <c r="E48" s="15"/>
      <c r="F48" s="15"/>
    </row>
    <row r="49" spans="1:6" ht="15">
      <c r="A49" s="200" t="s">
        <v>611</v>
      </c>
      <c r="B49" s="189">
        <v>80839</v>
      </c>
      <c r="C49" s="189">
        <v>0</v>
      </c>
      <c r="D49" s="189">
        <v>238462</v>
      </c>
      <c r="E49" s="15"/>
      <c r="F49" s="15"/>
    </row>
    <row r="50" spans="1:6" ht="15">
      <c r="A50" s="201" t="s">
        <v>468</v>
      </c>
      <c r="B50" s="191">
        <v>80839</v>
      </c>
      <c r="C50" s="191">
        <v>0</v>
      </c>
      <c r="D50" s="191">
        <v>238462</v>
      </c>
      <c r="E50" s="15"/>
      <c r="F50" s="15"/>
    </row>
    <row r="51" spans="1:6" ht="15">
      <c r="A51" s="201" t="s">
        <v>469</v>
      </c>
      <c r="B51" s="191">
        <v>2522958</v>
      </c>
      <c r="C51" s="191">
        <v>0</v>
      </c>
      <c r="D51" s="191">
        <v>2753408</v>
      </c>
      <c r="E51" s="15"/>
      <c r="F51" s="15"/>
    </row>
    <row r="52" spans="1:6" ht="15">
      <c r="A52" s="200" t="s">
        <v>470</v>
      </c>
      <c r="B52" s="189">
        <v>1105516</v>
      </c>
      <c r="C52" s="189">
        <v>0</v>
      </c>
      <c r="D52" s="189">
        <v>1404766</v>
      </c>
      <c r="E52" s="15"/>
      <c r="F52" s="15"/>
    </row>
    <row r="53" spans="1:6" ht="15">
      <c r="A53" s="201" t="s">
        <v>471</v>
      </c>
      <c r="B53" s="191">
        <v>1105516</v>
      </c>
      <c r="C53" s="191">
        <v>0</v>
      </c>
      <c r="D53" s="191">
        <v>1404766</v>
      </c>
      <c r="E53" s="15"/>
      <c r="F53" s="15"/>
    </row>
    <row r="54" spans="1:6" ht="15">
      <c r="A54" s="260" t="s">
        <v>472</v>
      </c>
      <c r="B54" s="261">
        <v>399581168</v>
      </c>
      <c r="C54" s="261">
        <v>0</v>
      </c>
      <c r="D54" s="261">
        <v>393113988</v>
      </c>
      <c r="E54" s="15"/>
      <c r="F54" s="15"/>
    </row>
    <row r="55" spans="1:6" ht="15">
      <c r="A55" s="54"/>
      <c r="B55" s="53"/>
      <c r="C55" s="53"/>
      <c r="D55" s="53"/>
      <c r="E55" s="15"/>
      <c r="F55" s="15"/>
    </row>
    <row r="56" spans="1:6" ht="15">
      <c r="A56" s="51"/>
      <c r="B56" s="52"/>
      <c r="C56" s="53"/>
      <c r="D56" s="52"/>
      <c r="E56" s="15"/>
      <c r="F56" s="15"/>
    </row>
    <row r="57" spans="1:6" ht="15">
      <c r="A57" s="51"/>
      <c r="B57" s="52"/>
      <c r="C57" s="53"/>
      <c r="D57" s="52"/>
      <c r="E57" s="15"/>
      <c r="F57" s="15"/>
    </row>
    <row r="58" spans="1:6" ht="15">
      <c r="A58" s="54"/>
      <c r="B58" s="53"/>
      <c r="C58" s="53"/>
      <c r="D58" s="53"/>
      <c r="E58" s="15"/>
      <c r="F58" s="15"/>
    </row>
    <row r="59" spans="1:6" ht="15">
      <c r="A59" s="54"/>
      <c r="B59" s="53"/>
      <c r="C59" s="53"/>
      <c r="D59" s="53"/>
      <c r="E59" s="15"/>
      <c r="F59" s="15"/>
    </row>
    <row r="60" spans="1:6" ht="15">
      <c r="A60" s="51"/>
      <c r="B60" s="52"/>
      <c r="C60" s="53"/>
      <c r="D60" s="52"/>
      <c r="E60" s="15"/>
      <c r="F60" s="15"/>
    </row>
    <row r="61" spans="1:6" ht="15">
      <c r="A61" s="51"/>
      <c r="B61" s="52"/>
      <c r="C61" s="52"/>
      <c r="D61" s="52"/>
      <c r="E61" s="15"/>
      <c r="F61" s="15"/>
    </row>
    <row r="62" spans="1:6" ht="15">
      <c r="A62" s="46"/>
      <c r="B62" s="44"/>
      <c r="C62" s="45"/>
      <c r="D62" s="45"/>
      <c r="E62" s="15"/>
      <c r="F62" s="15"/>
    </row>
    <row r="63" spans="1:6" ht="15">
      <c r="A63" s="43"/>
      <c r="B63" s="44"/>
      <c r="C63" s="44"/>
      <c r="D63" s="45"/>
      <c r="E63" s="15"/>
      <c r="F63" s="15"/>
    </row>
    <row r="64" spans="1:6" ht="15">
      <c r="A64" s="46"/>
      <c r="B64" s="44"/>
      <c r="C64" s="45"/>
      <c r="D64" s="45"/>
      <c r="E64" s="15"/>
      <c r="F64" s="15"/>
    </row>
    <row r="65" spans="1:6" ht="15">
      <c r="A65" s="46"/>
      <c r="B65" s="44"/>
      <c r="C65" s="45"/>
      <c r="D65" s="45"/>
      <c r="E65" s="15"/>
      <c r="F65" s="15"/>
    </row>
    <row r="66" spans="1:6" ht="15">
      <c r="A66" s="46"/>
      <c r="B66" s="44"/>
      <c r="C66" s="45"/>
      <c r="D66" s="45"/>
      <c r="E66" s="15"/>
      <c r="F66" s="15"/>
    </row>
    <row r="67" spans="1:6" ht="15">
      <c r="A67" s="46"/>
      <c r="B67" s="44"/>
      <c r="C67" s="45"/>
      <c r="D67" s="45"/>
      <c r="E67" s="15"/>
      <c r="F67" s="15"/>
    </row>
    <row r="68" spans="1:6" ht="15">
      <c r="A68" s="46"/>
      <c r="B68" s="44"/>
      <c r="C68" s="45"/>
      <c r="D68" s="45"/>
      <c r="E68" s="15"/>
      <c r="F68" s="15"/>
    </row>
    <row r="69" spans="1:6" ht="15">
      <c r="A69" s="46"/>
      <c r="B69" s="44"/>
      <c r="C69" s="45"/>
      <c r="D69" s="45"/>
      <c r="E69" s="15"/>
      <c r="F69" s="15"/>
    </row>
    <row r="70" spans="1:6" ht="15">
      <c r="A70" s="46"/>
      <c r="B70" s="44"/>
      <c r="C70" s="45"/>
      <c r="D70" s="45"/>
      <c r="E70" s="15"/>
      <c r="F70" s="15"/>
    </row>
    <row r="71" spans="1:6" ht="15">
      <c r="A71" s="46"/>
      <c r="B71" s="44"/>
      <c r="C71" s="45"/>
      <c r="D71" s="45"/>
      <c r="E71" s="15"/>
      <c r="F71" s="15"/>
    </row>
    <row r="72" spans="1:6" ht="15">
      <c r="A72" s="46"/>
      <c r="B72" s="44"/>
      <c r="C72" s="45"/>
      <c r="D72" s="45"/>
      <c r="E72" s="15"/>
      <c r="F72" s="15"/>
    </row>
    <row r="73" spans="1:6" ht="15">
      <c r="A73" s="46"/>
      <c r="B73" s="44"/>
      <c r="C73" s="45"/>
      <c r="D73" s="45"/>
      <c r="E73" s="15"/>
      <c r="F73" s="15"/>
    </row>
    <row r="74" spans="1:6" ht="15">
      <c r="A74" s="46"/>
      <c r="B74" s="44"/>
      <c r="C74" s="45"/>
      <c r="D74" s="45"/>
      <c r="E74" s="15"/>
      <c r="F74" s="15"/>
    </row>
    <row r="75" spans="1:6" ht="15">
      <c r="A75" s="46"/>
      <c r="B75" s="44"/>
      <c r="C75" s="45"/>
      <c r="D75" s="45"/>
      <c r="E75" s="15"/>
      <c r="F75" s="15"/>
    </row>
    <row r="76" spans="1:6" ht="15">
      <c r="A76" s="43"/>
      <c r="B76" s="44"/>
      <c r="C76" s="44"/>
      <c r="D76" s="45"/>
      <c r="E76" s="15"/>
      <c r="F76" s="15"/>
    </row>
    <row r="77" spans="1:6" ht="15">
      <c r="A77" s="43"/>
      <c r="B77" s="44"/>
      <c r="C77" s="44"/>
      <c r="D77" s="45"/>
      <c r="E77" s="15"/>
      <c r="F77" s="15"/>
    </row>
    <row r="78" spans="1:6" ht="15">
      <c r="A78" s="43"/>
      <c r="B78" s="44"/>
      <c r="C78" s="44"/>
      <c r="D78" s="45"/>
      <c r="E78" s="15"/>
      <c r="F78" s="15"/>
    </row>
    <row r="79" spans="1:6" ht="15">
      <c r="A79" s="46"/>
      <c r="B79" s="44"/>
      <c r="C79" s="45"/>
      <c r="D79" s="45"/>
      <c r="E79" s="15"/>
      <c r="F79" s="15"/>
    </row>
    <row r="80" spans="1:6" ht="15">
      <c r="A80" s="46"/>
      <c r="B80" s="44"/>
      <c r="C80" s="45"/>
      <c r="D80" s="45"/>
      <c r="E80" s="15"/>
      <c r="F80" s="15"/>
    </row>
    <row r="81" spans="1:6" ht="15">
      <c r="A81" s="46"/>
      <c r="B81" s="44"/>
      <c r="C81" s="45"/>
      <c r="D81" s="45"/>
      <c r="E81" s="15"/>
      <c r="F81" s="15"/>
    </row>
    <row r="82" spans="1:6" ht="15">
      <c r="A82" s="43"/>
      <c r="B82" s="44"/>
      <c r="C82" s="44"/>
      <c r="D82" s="45"/>
      <c r="E82" s="15"/>
      <c r="F82" s="15"/>
    </row>
    <row r="83" spans="1:6" ht="15">
      <c r="A83" s="47"/>
      <c r="B83" s="44"/>
      <c r="C83" s="48"/>
      <c r="D83" s="45"/>
      <c r="E83" s="15"/>
      <c r="F83" s="15"/>
    </row>
    <row r="84" spans="1:6" ht="15">
      <c r="A84" s="43"/>
      <c r="B84" s="44"/>
      <c r="C84" s="49"/>
      <c r="D84" s="45"/>
      <c r="E84" s="15"/>
      <c r="F84" s="15"/>
    </row>
    <row r="85" spans="1:6" ht="15">
      <c r="A85" s="46"/>
      <c r="B85" s="44"/>
      <c r="C85" s="45"/>
      <c r="D85" s="45"/>
      <c r="E85" s="15"/>
      <c r="F85" s="15"/>
    </row>
    <row r="86" spans="1:6" ht="15">
      <c r="A86" s="46"/>
      <c r="B86" s="44"/>
      <c r="C86" s="45"/>
      <c r="D86" s="45"/>
      <c r="E86" s="15"/>
      <c r="F86" s="15"/>
    </row>
    <row r="87" spans="1:6" ht="15">
      <c r="A87" s="46"/>
      <c r="B87" s="44"/>
      <c r="C87" s="45"/>
      <c r="D87" s="45"/>
      <c r="E87" s="15"/>
      <c r="F87" s="15"/>
    </row>
    <row r="88" spans="1:6" ht="15">
      <c r="A88" s="46"/>
      <c r="B88" s="44"/>
      <c r="C88" s="45"/>
      <c r="D88" s="45"/>
      <c r="E88" s="15"/>
      <c r="F88" s="15"/>
    </row>
    <row r="89" spans="1:6" ht="15">
      <c r="A89" s="46"/>
      <c r="B89" s="44"/>
      <c r="C89" s="45"/>
      <c r="D89" s="45"/>
      <c r="E89" s="15"/>
      <c r="F89" s="15"/>
    </row>
    <row r="90" spans="1:6" ht="15">
      <c r="A90" s="46"/>
      <c r="B90" s="44"/>
      <c r="C90" s="45"/>
      <c r="D90" s="45"/>
      <c r="E90" s="15"/>
      <c r="F90" s="15"/>
    </row>
    <row r="91" spans="1:6" ht="15">
      <c r="A91" s="43"/>
      <c r="B91" s="44"/>
      <c r="C91" s="44"/>
      <c r="D91" s="45"/>
      <c r="E91" s="15"/>
      <c r="F91" s="15"/>
    </row>
    <row r="92" spans="1:6" ht="15">
      <c r="A92" s="46"/>
      <c r="B92" s="44"/>
      <c r="C92" s="45"/>
      <c r="D92" s="45"/>
      <c r="E92" s="15"/>
      <c r="F92" s="15"/>
    </row>
    <row r="93" spans="1:6" ht="15">
      <c r="A93" s="46"/>
      <c r="B93" s="44"/>
      <c r="C93" s="45"/>
      <c r="D93" s="45"/>
      <c r="E93" s="15"/>
      <c r="F93" s="15"/>
    </row>
    <row r="94" spans="1:6" ht="15">
      <c r="A94" s="46"/>
      <c r="B94" s="44"/>
      <c r="C94" s="45"/>
      <c r="D94" s="45"/>
      <c r="E94" s="15"/>
      <c r="F94" s="15"/>
    </row>
    <row r="95" spans="1:6" ht="15">
      <c r="A95" s="46"/>
      <c r="B95" s="44"/>
      <c r="C95" s="45"/>
      <c r="D95" s="45"/>
      <c r="E95" s="15"/>
      <c r="F95" s="15"/>
    </row>
    <row r="96" spans="1:6" ht="15">
      <c r="A96" s="46"/>
      <c r="B96" s="44"/>
      <c r="C96" s="45"/>
      <c r="D96" s="45"/>
      <c r="E96" s="15"/>
      <c r="F96" s="15"/>
    </row>
    <row r="97" spans="1:6" ht="15">
      <c r="A97" s="46"/>
      <c r="B97" s="44"/>
      <c r="C97" s="45"/>
      <c r="D97" s="45"/>
      <c r="E97" s="15"/>
      <c r="F97" s="15"/>
    </row>
    <row r="98" spans="1:6" ht="15">
      <c r="A98" s="46"/>
      <c r="B98" s="44"/>
      <c r="C98" s="45"/>
      <c r="D98" s="45"/>
      <c r="E98" s="15"/>
      <c r="F98" s="15"/>
    </row>
    <row r="99" spans="1:6" ht="15">
      <c r="A99" s="46"/>
      <c r="B99" s="44"/>
      <c r="C99" s="45"/>
      <c r="D99" s="45"/>
      <c r="E99" s="15"/>
      <c r="F99" s="15"/>
    </row>
    <row r="100" spans="1:6" ht="15">
      <c r="A100" s="46"/>
      <c r="B100" s="44"/>
      <c r="C100" s="45"/>
      <c r="D100" s="45"/>
      <c r="E100" s="15"/>
      <c r="F100" s="15"/>
    </row>
    <row r="101" spans="1:6" ht="15">
      <c r="A101" s="43"/>
      <c r="B101" s="44"/>
      <c r="C101" s="44"/>
      <c r="D101" s="45"/>
      <c r="E101" s="15"/>
      <c r="F101" s="15"/>
    </row>
    <row r="102" spans="1:6" ht="15">
      <c r="A102" s="46"/>
      <c r="B102" s="44"/>
      <c r="C102" s="45"/>
      <c r="D102" s="45"/>
      <c r="E102" s="15"/>
      <c r="F102" s="15"/>
    </row>
    <row r="103" spans="1:6" ht="15">
      <c r="A103" s="46"/>
      <c r="B103" s="44"/>
      <c r="C103" s="45"/>
      <c r="D103" s="45"/>
      <c r="E103" s="15"/>
      <c r="F103" s="15"/>
    </row>
    <row r="104" spans="1:6" ht="15">
      <c r="A104" s="46"/>
      <c r="B104" s="44"/>
      <c r="C104" s="45"/>
      <c r="D104" s="45"/>
      <c r="E104" s="15"/>
      <c r="F104" s="15"/>
    </row>
    <row r="105" spans="1:6" ht="15">
      <c r="A105" s="46"/>
      <c r="B105" s="44"/>
      <c r="C105" s="45"/>
      <c r="D105" s="45"/>
      <c r="E105" s="15"/>
      <c r="F105" s="15"/>
    </row>
    <row r="106" spans="1:6" ht="15">
      <c r="A106" s="46"/>
      <c r="B106" s="44"/>
      <c r="C106" s="45"/>
      <c r="D106" s="45"/>
      <c r="E106" s="15"/>
      <c r="F106" s="15"/>
    </row>
    <row r="107" spans="1:6" ht="15">
      <c r="A107" s="46"/>
      <c r="B107" s="44"/>
      <c r="C107" s="45"/>
      <c r="D107" s="45"/>
      <c r="E107" s="15"/>
      <c r="F107" s="15"/>
    </row>
    <row r="108" spans="1:6" ht="15">
      <c r="A108" s="46"/>
      <c r="B108" s="44"/>
      <c r="C108" s="45"/>
      <c r="D108" s="45"/>
      <c r="E108" s="15"/>
      <c r="F108" s="15"/>
    </row>
    <row r="109" spans="1:6" ht="15">
      <c r="A109" s="46"/>
      <c r="B109" s="44"/>
      <c r="C109" s="45"/>
      <c r="D109" s="45"/>
      <c r="E109" s="15"/>
      <c r="F109" s="15"/>
    </row>
    <row r="110" spans="1:6" ht="15">
      <c r="A110" s="46"/>
      <c r="B110" s="44"/>
      <c r="C110" s="45"/>
      <c r="D110" s="45"/>
      <c r="E110" s="15"/>
      <c r="F110" s="15"/>
    </row>
    <row r="111" spans="1:6" ht="15">
      <c r="A111" s="43"/>
      <c r="B111" s="44"/>
      <c r="C111" s="44"/>
      <c r="D111" s="45"/>
      <c r="E111" s="15"/>
      <c r="F111" s="15"/>
    </row>
    <row r="112" spans="1:6" ht="15">
      <c r="A112" s="46"/>
      <c r="B112" s="44"/>
      <c r="C112" s="45"/>
      <c r="D112" s="45"/>
      <c r="E112" s="15"/>
      <c r="F112" s="15"/>
    </row>
    <row r="113" spans="1:6" ht="15">
      <c r="A113" s="46"/>
      <c r="B113" s="44"/>
      <c r="C113" s="45"/>
      <c r="D113" s="45"/>
      <c r="E113" s="15"/>
      <c r="F113" s="15"/>
    </row>
    <row r="114" spans="1:6" ht="15">
      <c r="A114" s="46"/>
      <c r="B114" s="44"/>
      <c r="C114" s="45"/>
      <c r="D114" s="45"/>
      <c r="E114" s="15"/>
      <c r="F114" s="15"/>
    </row>
    <row r="115" spans="1:6" ht="15">
      <c r="A115" s="46"/>
      <c r="B115" s="44"/>
      <c r="C115" s="45"/>
      <c r="D115" s="45"/>
      <c r="E115" s="15"/>
      <c r="F115" s="15"/>
    </row>
    <row r="116" spans="1:6" ht="15">
      <c r="A116" s="46"/>
      <c r="B116" s="44"/>
      <c r="C116" s="45"/>
      <c r="D116" s="45"/>
      <c r="E116" s="15"/>
      <c r="F116" s="15"/>
    </row>
    <row r="117" spans="1:6" ht="15">
      <c r="A117" s="46"/>
      <c r="B117" s="44"/>
      <c r="C117" s="45"/>
      <c r="D117" s="45"/>
      <c r="E117" s="15"/>
      <c r="F117" s="15"/>
    </row>
    <row r="118" spans="1:6" ht="15">
      <c r="A118" s="46"/>
      <c r="B118" s="44"/>
      <c r="C118" s="45"/>
      <c r="D118" s="45"/>
      <c r="E118" s="15"/>
      <c r="F118" s="15"/>
    </row>
    <row r="119" spans="1:6" ht="15">
      <c r="A119" s="43"/>
      <c r="B119" s="44"/>
      <c r="C119" s="45"/>
      <c r="D119" s="45"/>
      <c r="E119" s="15"/>
      <c r="F119" s="15"/>
    </row>
    <row r="120" spans="1:6" ht="15">
      <c r="A120" s="43"/>
      <c r="B120" s="44"/>
      <c r="C120" s="44"/>
      <c r="D120" s="45"/>
      <c r="E120" s="15"/>
      <c r="F120" s="15"/>
    </row>
    <row r="121" spans="1:6" ht="15">
      <c r="A121" s="43"/>
      <c r="B121" s="44"/>
      <c r="C121" s="44"/>
      <c r="D121" s="45"/>
      <c r="E121" s="15"/>
      <c r="F121" s="15"/>
    </row>
    <row r="122" spans="1:6" ht="15">
      <c r="A122" s="43"/>
      <c r="B122" s="44"/>
      <c r="C122" s="44"/>
      <c r="D122" s="45"/>
      <c r="E122" s="15"/>
      <c r="F122" s="15"/>
    </row>
    <row r="123" spans="1:6" ht="15">
      <c r="A123" s="46"/>
      <c r="B123" s="44"/>
      <c r="C123" s="45"/>
      <c r="D123" s="45"/>
      <c r="E123" s="15"/>
      <c r="F123" s="15"/>
    </row>
    <row r="124" spans="1:6" ht="15">
      <c r="A124" s="46"/>
      <c r="B124" s="44"/>
      <c r="C124" s="45"/>
      <c r="D124" s="45"/>
      <c r="E124" s="15"/>
      <c r="F124" s="15"/>
    </row>
    <row r="125" spans="1:6" ht="15">
      <c r="A125" s="46"/>
      <c r="B125" s="44"/>
      <c r="C125" s="45"/>
      <c r="D125" s="45"/>
      <c r="E125" s="15"/>
      <c r="F125" s="15"/>
    </row>
    <row r="126" spans="1:6" ht="15">
      <c r="A126" s="43"/>
      <c r="B126" s="44"/>
      <c r="C126" s="44"/>
      <c r="D126" s="45"/>
      <c r="E126" s="15"/>
      <c r="F126" s="15"/>
    </row>
    <row r="127" spans="1:6" ht="15">
      <c r="A127" s="47"/>
      <c r="B127" s="44"/>
      <c r="C127" s="48"/>
      <c r="D127" s="45"/>
      <c r="E127" s="15"/>
      <c r="F127" s="15"/>
    </row>
    <row r="128" spans="1:6" ht="15">
      <c r="A128" s="15"/>
      <c r="B128" s="15"/>
      <c r="C128" s="15"/>
      <c r="D128" s="15"/>
      <c r="E128" s="15"/>
      <c r="F128" s="15"/>
    </row>
    <row r="129" spans="1:6" ht="15">
      <c r="A129" s="15"/>
      <c r="B129" s="15"/>
      <c r="C129" s="15"/>
      <c r="D129" s="15"/>
      <c r="E129" s="15"/>
      <c r="F129" s="15"/>
    </row>
    <row r="130" spans="1:6" ht="15">
      <c r="A130" s="15"/>
      <c r="B130" s="15"/>
      <c r="C130" s="15"/>
      <c r="D130" s="15"/>
      <c r="E130" s="15"/>
      <c r="F130" s="15"/>
    </row>
    <row r="131" spans="1:6" ht="15">
      <c r="A131" s="15"/>
      <c r="B131" s="15"/>
      <c r="C131" s="15"/>
      <c r="D131" s="15"/>
      <c r="E131" s="15"/>
      <c r="F131" s="15"/>
    </row>
    <row r="132" spans="1:6" ht="15">
      <c r="A132" s="15"/>
      <c r="B132" s="15"/>
      <c r="C132" s="15"/>
      <c r="D132" s="15"/>
      <c r="E132" s="15"/>
      <c r="F132" s="15"/>
    </row>
    <row r="133" spans="1:6" ht="15">
      <c r="A133" s="15"/>
      <c r="B133" s="15"/>
      <c r="C133" s="15"/>
      <c r="D133" s="15"/>
      <c r="E133" s="15"/>
      <c r="F133" s="15"/>
    </row>
    <row r="134" spans="1:6" ht="15">
      <c r="A134" s="15"/>
      <c r="B134" s="15"/>
      <c r="C134" s="15"/>
      <c r="D134" s="15"/>
      <c r="E134" s="15"/>
      <c r="F134" s="15"/>
    </row>
    <row r="135" spans="1:6" ht="15">
      <c r="A135" s="15"/>
      <c r="B135" s="15"/>
      <c r="C135" s="15"/>
      <c r="D135" s="15"/>
      <c r="E135" s="15"/>
      <c r="F135" s="15"/>
    </row>
  </sheetData>
  <sheetProtection/>
  <mergeCells count="3">
    <mergeCell ref="A3:D3"/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7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5.57421875" style="0" customWidth="1"/>
    <col min="4" max="4" width="17.8515625" style="0" customWidth="1"/>
    <col min="5" max="5" width="16.8515625" style="0" customWidth="1"/>
    <col min="6" max="6" width="14.7109375" style="0" customWidth="1"/>
    <col min="7" max="7" width="15.8515625" style="0" customWidth="1"/>
    <col min="8" max="8" width="16.00390625" style="0" customWidth="1"/>
  </cols>
  <sheetData>
    <row r="1" spans="1:4" ht="15">
      <c r="A1" s="301" t="s">
        <v>760</v>
      </c>
      <c r="B1" s="301"/>
      <c r="C1" s="301"/>
      <c r="D1" s="301"/>
    </row>
    <row r="2" spans="1:8" ht="22.5" customHeight="1">
      <c r="A2" s="304" t="s">
        <v>677</v>
      </c>
      <c r="B2" s="305"/>
      <c r="C2" s="305"/>
      <c r="D2" s="305"/>
      <c r="E2" s="313"/>
      <c r="F2" s="313"/>
      <c r="G2" s="313"/>
      <c r="H2" s="313"/>
    </row>
    <row r="3" spans="1:8" ht="48.75" customHeight="1">
      <c r="A3" s="296" t="s">
        <v>613</v>
      </c>
      <c r="B3" s="300"/>
      <c r="C3" s="300"/>
      <c r="D3" s="300"/>
      <c r="E3" s="314"/>
      <c r="F3" s="314"/>
      <c r="G3" s="314"/>
      <c r="H3" s="314"/>
    </row>
    <row r="4" spans="1:3" ht="21" customHeight="1">
      <c r="A4" s="8"/>
      <c r="B4" s="9"/>
      <c r="C4" s="9"/>
    </row>
    <row r="5" ht="15">
      <c r="A5" s="63" t="s">
        <v>385</v>
      </c>
    </row>
    <row r="6" spans="1:8" ht="60">
      <c r="A6" s="167" t="s">
        <v>383</v>
      </c>
      <c r="B6" s="65" t="s">
        <v>474</v>
      </c>
      <c r="C6" s="64" t="s">
        <v>705</v>
      </c>
      <c r="D6" s="64" t="s">
        <v>706</v>
      </c>
      <c r="E6" s="64" t="s">
        <v>707</v>
      </c>
      <c r="F6" s="64" t="s">
        <v>708</v>
      </c>
      <c r="G6" s="64" t="s">
        <v>709</v>
      </c>
      <c r="H6" s="64" t="s">
        <v>710</v>
      </c>
    </row>
    <row r="7" spans="1:8" ht="15">
      <c r="A7" s="130" t="s">
        <v>408</v>
      </c>
      <c r="B7" s="69" t="s">
        <v>24</v>
      </c>
      <c r="C7" s="182"/>
      <c r="D7" s="182"/>
      <c r="E7" s="182"/>
      <c r="F7" s="182"/>
      <c r="G7" s="182"/>
      <c r="H7" s="182"/>
    </row>
    <row r="8" spans="1:8" s="263" customFormat="1" ht="15">
      <c r="A8" s="264" t="s">
        <v>25</v>
      </c>
      <c r="B8" s="174" t="s">
        <v>24</v>
      </c>
      <c r="C8" s="262"/>
      <c r="D8" s="262"/>
      <c r="E8" s="262"/>
      <c r="F8" s="262"/>
      <c r="G8" s="262"/>
      <c r="H8" s="262"/>
    </row>
    <row r="9" spans="1:8" s="263" customFormat="1" ht="15">
      <c r="A9" s="264" t="s">
        <v>26</v>
      </c>
      <c r="B9" s="174" t="s">
        <v>24</v>
      </c>
      <c r="C9" s="262"/>
      <c r="D9" s="262"/>
      <c r="E9" s="262"/>
      <c r="F9" s="262"/>
      <c r="G9" s="262"/>
      <c r="H9" s="262"/>
    </row>
    <row r="10" spans="1:8" ht="15">
      <c r="A10" s="131" t="s">
        <v>27</v>
      </c>
      <c r="B10" s="69" t="s">
        <v>28</v>
      </c>
      <c r="C10" s="182"/>
      <c r="D10" s="182"/>
      <c r="E10" s="182"/>
      <c r="F10" s="182"/>
      <c r="G10" s="182"/>
      <c r="H10" s="182"/>
    </row>
    <row r="11" spans="1:8" ht="15">
      <c r="A11" s="130" t="s">
        <v>407</v>
      </c>
      <c r="B11" s="69" t="s">
        <v>29</v>
      </c>
      <c r="C11" s="182"/>
      <c r="D11" s="182"/>
      <c r="E11" s="182"/>
      <c r="F11" s="182"/>
      <c r="G11" s="182"/>
      <c r="H11" s="182"/>
    </row>
    <row r="12" spans="1:8" s="263" customFormat="1" ht="15">
      <c r="A12" s="264" t="s">
        <v>25</v>
      </c>
      <c r="B12" s="174" t="s">
        <v>29</v>
      </c>
      <c r="C12" s="262"/>
      <c r="D12" s="262"/>
      <c r="E12" s="262"/>
      <c r="F12" s="262"/>
      <c r="G12" s="262"/>
      <c r="H12" s="262"/>
    </row>
    <row r="13" spans="1:8" s="263" customFormat="1" ht="15">
      <c r="A13" s="264" t="s">
        <v>26</v>
      </c>
      <c r="B13" s="174" t="s">
        <v>29</v>
      </c>
      <c r="C13" s="262"/>
      <c r="D13" s="262"/>
      <c r="E13" s="262"/>
      <c r="F13" s="262"/>
      <c r="G13" s="262"/>
      <c r="H13" s="262"/>
    </row>
    <row r="14" spans="1:8" ht="15">
      <c r="A14" s="169" t="s">
        <v>406</v>
      </c>
      <c r="B14" s="70" t="s">
        <v>30</v>
      </c>
      <c r="C14" s="186"/>
      <c r="D14" s="186"/>
      <c r="E14" s="186"/>
      <c r="F14" s="186"/>
      <c r="G14" s="186"/>
      <c r="H14" s="186"/>
    </row>
    <row r="15" spans="1:8" ht="15">
      <c r="A15" s="131" t="s">
        <v>411</v>
      </c>
      <c r="B15" s="69" t="s">
        <v>31</v>
      </c>
      <c r="C15" s="182"/>
      <c r="D15" s="182"/>
      <c r="E15" s="182"/>
      <c r="F15" s="182"/>
      <c r="G15" s="182"/>
      <c r="H15" s="182"/>
    </row>
    <row r="16" spans="1:8" s="263" customFormat="1" ht="15">
      <c r="A16" s="264" t="s">
        <v>32</v>
      </c>
      <c r="B16" s="174" t="s">
        <v>31</v>
      </c>
      <c r="C16" s="262"/>
      <c r="D16" s="262"/>
      <c r="E16" s="262"/>
      <c r="F16" s="262"/>
      <c r="G16" s="262"/>
      <c r="H16" s="262"/>
    </row>
    <row r="17" spans="1:8" s="263" customFormat="1" ht="15">
      <c r="A17" s="264" t="s">
        <v>33</v>
      </c>
      <c r="B17" s="174" t="s">
        <v>31</v>
      </c>
      <c r="C17" s="262"/>
      <c r="D17" s="262"/>
      <c r="E17" s="262"/>
      <c r="F17" s="262"/>
      <c r="G17" s="262"/>
      <c r="H17" s="262"/>
    </row>
    <row r="18" spans="1:8" ht="15">
      <c r="A18" s="131" t="s">
        <v>412</v>
      </c>
      <c r="B18" s="69" t="s">
        <v>34</v>
      </c>
      <c r="C18" s="182"/>
      <c r="D18" s="182"/>
      <c r="E18" s="182"/>
      <c r="F18" s="182"/>
      <c r="G18" s="182"/>
      <c r="H18" s="182"/>
    </row>
    <row r="19" spans="1:8" s="263" customFormat="1" ht="15">
      <c r="A19" s="264" t="s">
        <v>26</v>
      </c>
      <c r="B19" s="174" t="s">
        <v>34</v>
      </c>
      <c r="C19" s="262"/>
      <c r="D19" s="262"/>
      <c r="E19" s="262"/>
      <c r="F19" s="262"/>
      <c r="G19" s="262"/>
      <c r="H19" s="262"/>
    </row>
    <row r="20" spans="1:8" ht="15">
      <c r="A20" s="74" t="s">
        <v>35</v>
      </c>
      <c r="B20" s="69" t="s">
        <v>36</v>
      </c>
      <c r="C20" s="182"/>
      <c r="D20" s="182"/>
      <c r="E20" s="182"/>
      <c r="F20" s="182"/>
      <c r="G20" s="182"/>
      <c r="H20" s="182"/>
    </row>
    <row r="21" spans="1:8" ht="15">
      <c r="A21" s="74" t="s">
        <v>413</v>
      </c>
      <c r="B21" s="69" t="s">
        <v>37</v>
      </c>
      <c r="C21" s="182"/>
      <c r="D21" s="182"/>
      <c r="E21" s="182"/>
      <c r="F21" s="182"/>
      <c r="G21" s="182"/>
      <c r="H21" s="182"/>
    </row>
    <row r="22" spans="1:8" s="263" customFormat="1" ht="15">
      <c r="A22" s="264" t="s">
        <v>33</v>
      </c>
      <c r="B22" s="174" t="s">
        <v>37</v>
      </c>
      <c r="C22" s="262"/>
      <c r="D22" s="262"/>
      <c r="E22" s="262"/>
      <c r="F22" s="262"/>
      <c r="G22" s="262"/>
      <c r="H22" s="262"/>
    </row>
    <row r="23" spans="1:8" s="263" customFormat="1" ht="15">
      <c r="A23" s="264" t="s">
        <v>26</v>
      </c>
      <c r="B23" s="174" t="s">
        <v>37</v>
      </c>
      <c r="C23" s="262"/>
      <c r="D23" s="262"/>
      <c r="E23" s="262"/>
      <c r="F23" s="262"/>
      <c r="G23" s="262"/>
      <c r="H23" s="262"/>
    </row>
    <row r="24" spans="1:8" ht="15">
      <c r="A24" s="183" t="s">
        <v>409</v>
      </c>
      <c r="B24" s="70" t="s">
        <v>38</v>
      </c>
      <c r="C24" s="186"/>
      <c r="D24" s="186"/>
      <c r="E24" s="186"/>
      <c r="F24" s="186"/>
      <c r="G24" s="186"/>
      <c r="H24" s="186"/>
    </row>
    <row r="25" spans="1:8" ht="15">
      <c r="A25" s="183" t="s">
        <v>39</v>
      </c>
      <c r="B25" s="70" t="s">
        <v>40</v>
      </c>
      <c r="C25" s="186"/>
      <c r="D25" s="186"/>
      <c r="E25" s="186"/>
      <c r="F25" s="186"/>
      <c r="G25" s="186"/>
      <c r="H25" s="186"/>
    </row>
    <row r="26" spans="1:8" ht="15">
      <c r="A26" s="183" t="s">
        <v>41</v>
      </c>
      <c r="B26" s="70" t="s">
        <v>42</v>
      </c>
      <c r="C26" s="178">
        <v>897393</v>
      </c>
      <c r="D26" s="207">
        <v>897393</v>
      </c>
      <c r="E26" s="178">
        <v>897393</v>
      </c>
      <c r="F26" s="178">
        <v>0</v>
      </c>
      <c r="G26" s="178">
        <v>0</v>
      </c>
      <c r="H26" s="178">
        <v>0</v>
      </c>
    </row>
    <row r="27" spans="1:8" ht="15">
      <c r="A27" s="183" t="s">
        <v>45</v>
      </c>
      <c r="B27" s="70" t="s">
        <v>46</v>
      </c>
      <c r="C27" s="178"/>
      <c r="D27" s="178"/>
      <c r="E27" s="178"/>
      <c r="F27" s="178"/>
      <c r="G27" s="178"/>
      <c r="H27" s="178"/>
    </row>
    <row r="28" spans="1:8" ht="15">
      <c r="A28" s="183" t="s">
        <v>47</v>
      </c>
      <c r="B28" s="70" t="s">
        <v>48</v>
      </c>
      <c r="C28" s="178"/>
      <c r="D28" s="178"/>
      <c r="E28" s="178"/>
      <c r="F28" s="178"/>
      <c r="G28" s="178"/>
      <c r="H28" s="178"/>
    </row>
    <row r="29" spans="1:8" ht="15">
      <c r="A29" s="183" t="s">
        <v>49</v>
      </c>
      <c r="B29" s="70" t="s">
        <v>50</v>
      </c>
      <c r="C29" s="178"/>
      <c r="D29" s="178"/>
      <c r="E29" s="178"/>
      <c r="F29" s="178"/>
      <c r="G29" s="178"/>
      <c r="H29" s="178"/>
    </row>
    <row r="30" spans="1:8" ht="15">
      <c r="A30" s="203" t="s">
        <v>410</v>
      </c>
      <c r="B30" s="204" t="s">
        <v>51</v>
      </c>
      <c r="C30" s="180">
        <f>SUM(C26:C29)</f>
        <v>897393</v>
      </c>
      <c r="D30" s="180">
        <v>897393</v>
      </c>
      <c r="E30" s="180">
        <f>E14+E24+E29+E26</f>
        <v>897393</v>
      </c>
      <c r="F30" s="180">
        <f>F14+F24+F29+F26</f>
        <v>0</v>
      </c>
      <c r="G30" s="180">
        <f>G14+G24+G29+G26</f>
        <v>0</v>
      </c>
      <c r="H30" s="180">
        <f>H14+H24+H29+H26</f>
        <v>0</v>
      </c>
    </row>
    <row r="31" spans="1:8" ht="15">
      <c r="A31" s="183" t="s">
        <v>52</v>
      </c>
      <c r="B31" s="70" t="s">
        <v>53</v>
      </c>
      <c r="C31" s="178"/>
      <c r="D31" s="178"/>
      <c r="E31" s="178"/>
      <c r="F31" s="178"/>
      <c r="G31" s="178"/>
      <c r="H31" s="178"/>
    </row>
    <row r="32" spans="1:8" ht="15">
      <c r="A32" s="169" t="s">
        <v>54</v>
      </c>
      <c r="B32" s="70" t="s">
        <v>55</v>
      </c>
      <c r="C32" s="186"/>
      <c r="D32" s="186"/>
      <c r="E32" s="186"/>
      <c r="F32" s="186"/>
      <c r="G32" s="186"/>
      <c r="H32" s="186"/>
    </row>
    <row r="33" spans="1:8" ht="15">
      <c r="A33" s="183" t="s">
        <v>414</v>
      </c>
      <c r="B33" s="70" t="s">
        <v>56</v>
      </c>
      <c r="C33" s="186"/>
      <c r="D33" s="186"/>
      <c r="E33" s="186"/>
      <c r="F33" s="186"/>
      <c r="G33" s="186"/>
      <c r="H33" s="186"/>
    </row>
    <row r="34" spans="1:8" s="263" customFormat="1" ht="15">
      <c r="A34" s="264" t="s">
        <v>26</v>
      </c>
      <c r="B34" s="174" t="s">
        <v>56</v>
      </c>
      <c r="C34" s="262"/>
      <c r="D34" s="262"/>
      <c r="E34" s="262"/>
      <c r="F34" s="262"/>
      <c r="G34" s="262"/>
      <c r="H34" s="262"/>
    </row>
    <row r="35" spans="1:8" ht="15">
      <c r="A35" s="183" t="s">
        <v>415</v>
      </c>
      <c r="B35" s="70" t="s">
        <v>57</v>
      </c>
      <c r="C35" s="186"/>
      <c r="D35" s="186"/>
      <c r="E35" s="186"/>
      <c r="F35" s="186"/>
      <c r="G35" s="186"/>
      <c r="H35" s="186"/>
    </row>
    <row r="36" spans="1:8" s="263" customFormat="1" ht="15">
      <c r="A36" s="264" t="s">
        <v>58</v>
      </c>
      <c r="B36" s="174" t="s">
        <v>57</v>
      </c>
      <c r="C36" s="262"/>
      <c r="D36" s="262"/>
      <c r="E36" s="262"/>
      <c r="F36" s="262"/>
      <c r="G36" s="262"/>
      <c r="H36" s="262"/>
    </row>
    <row r="37" spans="1:8" s="263" customFormat="1" ht="15">
      <c r="A37" s="264" t="s">
        <v>59</v>
      </c>
      <c r="B37" s="174" t="s">
        <v>57</v>
      </c>
      <c r="C37" s="262"/>
      <c r="D37" s="262"/>
      <c r="E37" s="262"/>
      <c r="F37" s="262"/>
      <c r="G37" s="262"/>
      <c r="H37" s="262"/>
    </row>
    <row r="38" spans="1:8" s="263" customFormat="1" ht="15">
      <c r="A38" s="264" t="s">
        <v>60</v>
      </c>
      <c r="B38" s="174" t="s">
        <v>57</v>
      </c>
      <c r="C38" s="262"/>
      <c r="D38" s="262"/>
      <c r="E38" s="262"/>
      <c r="F38" s="262"/>
      <c r="G38" s="262"/>
      <c r="H38" s="262"/>
    </row>
    <row r="39" spans="1:8" s="263" customFormat="1" ht="15">
      <c r="A39" s="264" t="s">
        <v>26</v>
      </c>
      <c r="B39" s="174" t="s">
        <v>57</v>
      </c>
      <c r="C39" s="262"/>
      <c r="D39" s="262"/>
      <c r="E39" s="262"/>
      <c r="F39" s="262"/>
      <c r="G39" s="262"/>
      <c r="H39" s="262"/>
    </row>
    <row r="40" spans="1:8" ht="15">
      <c r="A40" s="203" t="s">
        <v>416</v>
      </c>
      <c r="B40" s="204" t="s">
        <v>61</v>
      </c>
      <c r="C40" s="205">
        <f aca="true" t="shared" si="0" ref="C40:H40">SUM(C31:C39)</f>
        <v>0</v>
      </c>
      <c r="D40" s="205">
        <f t="shared" si="0"/>
        <v>0</v>
      </c>
      <c r="E40" s="205">
        <f t="shared" si="0"/>
        <v>0</v>
      </c>
      <c r="F40" s="205">
        <f t="shared" si="0"/>
        <v>0</v>
      </c>
      <c r="G40" s="205">
        <f t="shared" si="0"/>
        <v>0</v>
      </c>
      <c r="H40" s="205">
        <f t="shared" si="0"/>
        <v>0</v>
      </c>
    </row>
    <row r="41" spans="1:8" ht="15">
      <c r="A41" s="202"/>
      <c r="B41" s="202"/>
      <c r="C41" s="202"/>
      <c r="D41" s="202"/>
      <c r="E41" s="202"/>
      <c r="F41" s="202"/>
      <c r="G41" s="202"/>
      <c r="H41" s="202"/>
    </row>
    <row r="42" spans="1:8" ht="15">
      <c r="A42" s="202"/>
      <c r="B42" s="202"/>
      <c r="C42" s="202"/>
      <c r="D42" s="202"/>
      <c r="E42" s="202"/>
      <c r="F42" s="202"/>
      <c r="G42" s="202"/>
      <c r="H42" s="202"/>
    </row>
    <row r="43" spans="1:8" ht="60">
      <c r="A43" s="167" t="s">
        <v>383</v>
      </c>
      <c r="B43" s="65" t="s">
        <v>474</v>
      </c>
      <c r="C43" s="64" t="s">
        <v>705</v>
      </c>
      <c r="D43" s="64" t="s">
        <v>706</v>
      </c>
      <c r="E43" s="64" t="s">
        <v>707</v>
      </c>
      <c r="F43" s="64" t="s">
        <v>708</v>
      </c>
      <c r="G43" s="64" t="s">
        <v>709</v>
      </c>
      <c r="H43" s="64" t="s">
        <v>710</v>
      </c>
    </row>
    <row r="44" spans="1:8" ht="15">
      <c r="A44" s="131" t="s">
        <v>280</v>
      </c>
      <c r="B44" s="69" t="s">
        <v>142</v>
      </c>
      <c r="C44" s="182"/>
      <c r="D44" s="182"/>
      <c r="E44" s="182"/>
      <c r="F44" s="182"/>
      <c r="G44" s="182"/>
      <c r="H44" s="182"/>
    </row>
    <row r="45" spans="1:8" s="263" customFormat="1" ht="15">
      <c r="A45" s="264" t="s">
        <v>25</v>
      </c>
      <c r="B45" s="174" t="s">
        <v>142</v>
      </c>
      <c r="C45" s="262"/>
      <c r="D45" s="262"/>
      <c r="E45" s="262"/>
      <c r="F45" s="262"/>
      <c r="G45" s="262"/>
      <c r="H45" s="262"/>
    </row>
    <row r="46" spans="1:8" ht="15">
      <c r="A46" s="130" t="s">
        <v>143</v>
      </c>
      <c r="B46" s="69" t="s">
        <v>144</v>
      </c>
      <c r="C46" s="182"/>
      <c r="D46" s="182"/>
      <c r="E46" s="182"/>
      <c r="F46" s="182"/>
      <c r="G46" s="182"/>
      <c r="H46" s="182"/>
    </row>
    <row r="47" spans="1:8" ht="15">
      <c r="A47" s="131" t="s">
        <v>324</v>
      </c>
      <c r="B47" s="69" t="s">
        <v>145</v>
      </c>
      <c r="C47" s="182"/>
      <c r="D47" s="182"/>
      <c r="E47" s="182"/>
      <c r="F47" s="182"/>
      <c r="G47" s="182"/>
      <c r="H47" s="182"/>
    </row>
    <row r="48" spans="1:8" s="263" customFormat="1" ht="15">
      <c r="A48" s="264" t="s">
        <v>25</v>
      </c>
      <c r="B48" s="174" t="s">
        <v>145</v>
      </c>
      <c r="C48" s="262"/>
      <c r="D48" s="262"/>
      <c r="E48" s="262"/>
      <c r="F48" s="262"/>
      <c r="G48" s="262"/>
      <c r="H48" s="262"/>
    </row>
    <row r="49" spans="1:8" ht="15">
      <c r="A49" s="169" t="s">
        <v>297</v>
      </c>
      <c r="B49" s="70" t="s">
        <v>146</v>
      </c>
      <c r="C49" s="186"/>
      <c r="D49" s="186"/>
      <c r="E49" s="186"/>
      <c r="F49" s="186"/>
      <c r="G49" s="186"/>
      <c r="H49" s="186"/>
    </row>
    <row r="50" spans="1:8" ht="15">
      <c r="A50" s="130" t="s">
        <v>325</v>
      </c>
      <c r="B50" s="69" t="s">
        <v>147</v>
      </c>
      <c r="C50" s="182"/>
      <c r="D50" s="182"/>
      <c r="E50" s="182"/>
      <c r="F50" s="182"/>
      <c r="G50" s="182"/>
      <c r="H50" s="182"/>
    </row>
    <row r="51" spans="1:8" s="263" customFormat="1" ht="15">
      <c r="A51" s="264" t="s">
        <v>32</v>
      </c>
      <c r="B51" s="174" t="s">
        <v>147</v>
      </c>
      <c r="C51" s="185"/>
      <c r="D51" s="262"/>
      <c r="E51" s="262"/>
      <c r="F51" s="262"/>
      <c r="G51" s="262"/>
      <c r="H51" s="262"/>
    </row>
    <row r="52" spans="1:8" ht="15">
      <c r="A52" s="131" t="s">
        <v>148</v>
      </c>
      <c r="B52" s="69" t="s">
        <v>149</v>
      </c>
      <c r="C52" s="182"/>
      <c r="D52" s="182"/>
      <c r="E52" s="182"/>
      <c r="F52" s="182"/>
      <c r="G52" s="182"/>
      <c r="H52" s="182"/>
    </row>
    <row r="53" spans="1:8" ht="15">
      <c r="A53" s="74" t="s">
        <v>326</v>
      </c>
      <c r="B53" s="69" t="s">
        <v>150</v>
      </c>
      <c r="C53" s="182"/>
      <c r="D53" s="182"/>
      <c r="E53" s="182"/>
      <c r="F53" s="182"/>
      <c r="G53" s="182"/>
      <c r="H53" s="182"/>
    </row>
    <row r="54" spans="1:8" s="263" customFormat="1" ht="15">
      <c r="A54" s="264" t="s">
        <v>33</v>
      </c>
      <c r="B54" s="174" t="s">
        <v>150</v>
      </c>
      <c r="C54" s="262"/>
      <c r="D54" s="262"/>
      <c r="E54" s="262"/>
      <c r="F54" s="262"/>
      <c r="G54" s="262"/>
      <c r="H54" s="262"/>
    </row>
    <row r="55" spans="1:8" ht="15">
      <c r="A55" s="131" t="s">
        <v>151</v>
      </c>
      <c r="B55" s="69" t="s">
        <v>152</v>
      </c>
      <c r="C55" s="182"/>
      <c r="D55" s="182"/>
      <c r="E55" s="182"/>
      <c r="F55" s="182"/>
      <c r="G55" s="182"/>
      <c r="H55" s="182"/>
    </row>
    <row r="56" spans="1:8" ht="15">
      <c r="A56" s="183" t="s">
        <v>298</v>
      </c>
      <c r="B56" s="70" t="s">
        <v>153</v>
      </c>
      <c r="C56" s="184"/>
      <c r="D56" s="182"/>
      <c r="E56" s="182"/>
      <c r="F56" s="182"/>
      <c r="G56" s="182"/>
      <c r="H56" s="182"/>
    </row>
    <row r="57" spans="1:8" ht="15">
      <c r="A57" s="183" t="s">
        <v>157</v>
      </c>
      <c r="B57" s="70" t="s">
        <v>158</v>
      </c>
      <c r="C57" s="178">
        <v>0</v>
      </c>
      <c r="D57" s="178">
        <v>0</v>
      </c>
      <c r="E57" s="178">
        <v>970220</v>
      </c>
      <c r="F57" s="178">
        <v>0</v>
      </c>
      <c r="G57" s="178">
        <v>0</v>
      </c>
      <c r="H57" s="178">
        <v>0</v>
      </c>
    </row>
    <row r="58" spans="1:8" ht="15">
      <c r="A58" s="183" t="s">
        <v>159</v>
      </c>
      <c r="B58" s="70" t="s">
        <v>160</v>
      </c>
      <c r="C58" s="182"/>
      <c r="D58" s="182"/>
      <c r="E58" s="182"/>
      <c r="F58" s="182"/>
      <c r="G58" s="182"/>
      <c r="H58" s="182"/>
    </row>
    <row r="59" spans="1:8" ht="15">
      <c r="A59" s="183" t="s">
        <v>163</v>
      </c>
      <c r="B59" s="70" t="s">
        <v>164</v>
      </c>
      <c r="C59" s="182"/>
      <c r="D59" s="182"/>
      <c r="E59" s="182"/>
      <c r="F59" s="182"/>
      <c r="G59" s="182"/>
      <c r="H59" s="182"/>
    </row>
    <row r="60" spans="1:8" ht="15">
      <c r="A60" s="169" t="s">
        <v>384</v>
      </c>
      <c r="B60" s="70" t="s">
        <v>165</v>
      </c>
      <c r="C60" s="182"/>
      <c r="D60" s="182"/>
      <c r="E60" s="182"/>
      <c r="F60" s="182"/>
      <c r="G60" s="182"/>
      <c r="H60" s="182"/>
    </row>
    <row r="61" spans="1:8" s="263" customFormat="1" ht="15">
      <c r="A61" s="264" t="s">
        <v>166</v>
      </c>
      <c r="B61" s="174" t="s">
        <v>165</v>
      </c>
      <c r="C61" s="262"/>
      <c r="D61" s="262"/>
      <c r="E61" s="262"/>
      <c r="F61" s="262"/>
      <c r="G61" s="262"/>
      <c r="H61" s="262"/>
    </row>
    <row r="62" spans="1:8" ht="15">
      <c r="A62" s="206" t="s">
        <v>300</v>
      </c>
      <c r="B62" s="204" t="s">
        <v>167</v>
      </c>
      <c r="C62" s="180">
        <f aca="true" t="shared" si="1" ref="C62:H62">SUM(C49,C56,C57,C58,C59,C60)</f>
        <v>0</v>
      </c>
      <c r="D62" s="180">
        <f t="shared" si="1"/>
        <v>0</v>
      </c>
      <c r="E62" s="180">
        <f t="shared" si="1"/>
        <v>970220</v>
      </c>
      <c r="F62" s="180">
        <f t="shared" si="1"/>
        <v>0</v>
      </c>
      <c r="G62" s="180">
        <f t="shared" si="1"/>
        <v>0</v>
      </c>
      <c r="H62" s="180">
        <f t="shared" si="1"/>
        <v>0</v>
      </c>
    </row>
    <row r="63" spans="1:8" ht="15">
      <c r="A63" s="169" t="s">
        <v>168</v>
      </c>
      <c r="B63" s="70" t="s">
        <v>169</v>
      </c>
      <c r="C63" s="186"/>
      <c r="D63" s="186"/>
      <c r="E63" s="186"/>
      <c r="F63" s="186"/>
      <c r="G63" s="186"/>
      <c r="H63" s="186"/>
    </row>
    <row r="64" spans="1:8" ht="15" customHeight="1">
      <c r="A64" s="75" t="s">
        <v>170</v>
      </c>
      <c r="B64" s="70" t="s">
        <v>171</v>
      </c>
      <c r="C64" s="186"/>
      <c r="D64" s="186"/>
      <c r="E64" s="186"/>
      <c r="F64" s="186"/>
      <c r="G64" s="186"/>
      <c r="H64" s="186"/>
    </row>
    <row r="65" spans="1:8" ht="15">
      <c r="A65" s="183" t="s">
        <v>172</v>
      </c>
      <c r="B65" s="70" t="s">
        <v>173</v>
      </c>
      <c r="C65" s="186"/>
      <c r="D65" s="186"/>
      <c r="E65" s="186"/>
      <c r="F65" s="186"/>
      <c r="G65" s="186"/>
      <c r="H65" s="186"/>
    </row>
    <row r="66" spans="1:8" ht="15">
      <c r="A66" s="183" t="s">
        <v>285</v>
      </c>
      <c r="B66" s="70" t="s">
        <v>174</v>
      </c>
      <c r="C66" s="186"/>
      <c r="D66" s="186"/>
      <c r="E66" s="186"/>
      <c r="F66" s="186"/>
      <c r="G66" s="186"/>
      <c r="H66" s="186"/>
    </row>
    <row r="67" spans="1:8" s="263" customFormat="1" ht="15">
      <c r="A67" s="264" t="s">
        <v>58</v>
      </c>
      <c r="B67" s="174" t="s">
        <v>174</v>
      </c>
      <c r="C67" s="262"/>
      <c r="D67" s="262"/>
      <c r="E67" s="262"/>
      <c r="F67" s="262"/>
      <c r="G67" s="262"/>
      <c r="H67" s="262"/>
    </row>
    <row r="68" spans="1:8" s="263" customFormat="1" ht="15">
      <c r="A68" s="264" t="s">
        <v>59</v>
      </c>
      <c r="B68" s="174" t="s">
        <v>174</v>
      </c>
      <c r="C68" s="262"/>
      <c r="D68" s="262"/>
      <c r="E68" s="262"/>
      <c r="F68" s="262"/>
      <c r="G68" s="262"/>
      <c r="H68" s="262"/>
    </row>
    <row r="69" spans="1:8" s="266" customFormat="1" ht="15">
      <c r="A69" s="264" t="s">
        <v>60</v>
      </c>
      <c r="B69" s="174" t="s">
        <v>174</v>
      </c>
      <c r="C69" s="265"/>
      <c r="D69" s="265"/>
      <c r="E69" s="265"/>
      <c r="F69" s="265"/>
      <c r="G69" s="265"/>
      <c r="H69" s="265"/>
    </row>
    <row r="70" spans="1:8" ht="15">
      <c r="A70" s="203" t="s">
        <v>301</v>
      </c>
      <c r="B70" s="204" t="s">
        <v>175</v>
      </c>
      <c r="C70" s="205">
        <v>0</v>
      </c>
      <c r="D70" s="205">
        <v>0</v>
      </c>
      <c r="E70" s="205">
        <v>0</v>
      </c>
      <c r="F70" s="205">
        <v>0</v>
      </c>
      <c r="G70" s="205">
        <v>0</v>
      </c>
      <c r="H70" s="205">
        <v>0</v>
      </c>
    </row>
  </sheetData>
  <sheetProtection/>
  <mergeCells count="3">
    <mergeCell ref="A2:H2"/>
    <mergeCell ref="A3:H3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C8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6.57421875" style="0" customWidth="1"/>
    <col min="2" max="2" width="18.8515625" style="0" customWidth="1"/>
  </cols>
  <sheetData>
    <row r="1" spans="1:2" ht="15">
      <c r="A1" s="301" t="s">
        <v>761</v>
      </c>
      <c r="B1" s="301"/>
    </row>
    <row r="2" spans="1:2" ht="27.75" customHeight="1">
      <c r="A2" s="308" t="s">
        <v>677</v>
      </c>
      <c r="B2" s="274"/>
    </row>
    <row r="3" spans="1:2" ht="28.5" customHeight="1">
      <c r="A3" s="277" t="s">
        <v>653</v>
      </c>
      <c r="B3" s="278"/>
    </row>
    <row r="6" spans="1:3" ht="23.25" customHeight="1">
      <c r="A6" s="167" t="s">
        <v>383</v>
      </c>
      <c r="B6" s="167" t="s">
        <v>654</v>
      </c>
      <c r="C6" s="2"/>
    </row>
    <row r="7" spans="1:3" ht="15">
      <c r="A7" s="201" t="s">
        <v>657</v>
      </c>
      <c r="B7" s="191">
        <v>55845687</v>
      </c>
      <c r="C7" s="2"/>
    </row>
    <row r="8" spans="1:3" ht="15">
      <c r="A8" s="200" t="s">
        <v>658</v>
      </c>
      <c r="B8" s="189">
        <v>7570</v>
      </c>
      <c r="C8" s="2"/>
    </row>
    <row r="9" spans="1:3" ht="15">
      <c r="A9" s="200" t="s">
        <v>659</v>
      </c>
      <c r="B9" s="189">
        <v>55838117</v>
      </c>
      <c r="C9" s="2"/>
    </row>
    <row r="10" spans="1:3" ht="15">
      <c r="A10" s="201" t="s">
        <v>660</v>
      </c>
      <c r="B10" s="191">
        <v>-43485126</v>
      </c>
      <c r="C10" s="2"/>
    </row>
    <row r="11" spans="1:3" ht="15">
      <c r="A11" s="200" t="s">
        <v>661</v>
      </c>
      <c r="B11" s="189">
        <v>-104156079</v>
      </c>
      <c r="C11" s="2"/>
    </row>
    <row r="12" spans="1:3" ht="15">
      <c r="A12" s="200" t="s">
        <v>662</v>
      </c>
      <c r="B12" s="189">
        <v>115873416</v>
      </c>
      <c r="C12" s="2"/>
    </row>
    <row r="13" spans="1:3" s="32" customFormat="1" ht="15">
      <c r="A13" s="200" t="s">
        <v>663</v>
      </c>
      <c r="B13" s="189">
        <v>-55332625</v>
      </c>
      <c r="C13" s="31"/>
    </row>
    <row r="14" spans="1:3" ht="15">
      <c r="A14" s="200" t="s">
        <v>711</v>
      </c>
      <c r="B14" s="189">
        <v>27461</v>
      </c>
      <c r="C14" s="2"/>
    </row>
    <row r="15" spans="1:3" ht="15">
      <c r="A15" s="200" t="s">
        <v>664</v>
      </c>
      <c r="B15" s="189">
        <v>27461</v>
      </c>
      <c r="C15" s="2"/>
    </row>
    <row r="16" spans="1:3" ht="15">
      <c r="A16" s="200" t="s">
        <v>665</v>
      </c>
      <c r="B16" s="189">
        <v>-157623</v>
      </c>
      <c r="C16" s="2"/>
    </row>
    <row r="17" spans="1:3" ht="15">
      <c r="A17" s="201" t="s">
        <v>666</v>
      </c>
      <c r="B17" s="191">
        <v>12360561</v>
      </c>
      <c r="C17" s="2"/>
    </row>
    <row r="18" spans="1:3" ht="30">
      <c r="A18" s="201" t="s">
        <v>667</v>
      </c>
      <c r="B18" s="191">
        <v>12360561</v>
      </c>
      <c r="C18" s="2"/>
    </row>
    <row r="19" ht="27" customHeight="1">
      <c r="A19" s="2"/>
    </row>
    <row r="20" ht="27" customHeight="1">
      <c r="A20" s="2"/>
    </row>
    <row r="21" ht="27" customHeight="1">
      <c r="A21" s="2"/>
    </row>
    <row r="22" ht="27" customHeight="1">
      <c r="A22" s="2"/>
    </row>
    <row r="23" ht="27" customHeight="1">
      <c r="A23" s="2"/>
    </row>
    <row r="24" ht="27" customHeight="1">
      <c r="A24" s="2"/>
    </row>
    <row r="25" ht="27" customHeight="1">
      <c r="A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5.57421875" style="0" customWidth="1"/>
    <col min="2" max="2" width="13.140625" style="0" customWidth="1"/>
    <col min="3" max="3" width="18.8515625" style="0" customWidth="1"/>
    <col min="4" max="4" width="17.00390625" style="0" customWidth="1"/>
    <col min="5" max="5" width="16.00390625" style="0" customWidth="1"/>
    <col min="6" max="6" width="19.7109375" style="0" customWidth="1"/>
  </cols>
  <sheetData>
    <row r="1" ht="15">
      <c r="A1" s="61" t="s">
        <v>762</v>
      </c>
    </row>
    <row r="2" spans="1:6" ht="26.25" customHeight="1">
      <c r="A2" s="308" t="s">
        <v>677</v>
      </c>
      <c r="B2" s="308"/>
      <c r="C2" s="308"/>
      <c r="D2" s="308"/>
      <c r="E2" s="308"/>
      <c r="F2" s="308"/>
    </row>
    <row r="3" spans="1:6" ht="34.5" customHeight="1">
      <c r="A3" s="277" t="s">
        <v>655</v>
      </c>
      <c r="B3" s="277"/>
      <c r="C3" s="277"/>
      <c r="D3" s="277"/>
      <c r="E3" s="277"/>
      <c r="F3" s="277"/>
    </row>
    <row r="5" spans="1:6" ht="15.75" thickBot="1">
      <c r="A5" s="15"/>
      <c r="B5" s="15"/>
      <c r="C5" s="15"/>
      <c r="D5" s="15"/>
      <c r="E5" s="15"/>
      <c r="F5" s="15"/>
    </row>
    <row r="6" spans="1:6" ht="75">
      <c r="A6" s="216" t="s">
        <v>383</v>
      </c>
      <c r="B6" s="208" t="s">
        <v>648</v>
      </c>
      <c r="C6" s="208" t="s">
        <v>647</v>
      </c>
      <c r="D6" s="208" t="s">
        <v>646</v>
      </c>
      <c r="E6" s="209" t="s">
        <v>645</v>
      </c>
      <c r="F6" s="210" t="s">
        <v>644</v>
      </c>
    </row>
    <row r="7" spans="1:6" s="35" customFormat="1" ht="15">
      <c r="A7" s="211" t="s">
        <v>626</v>
      </c>
      <c r="B7" s="82">
        <f>SUM(B11,B17,B21,B24,B31,B39,B43,B47,B50,B53)</f>
        <v>0</v>
      </c>
      <c r="C7" s="82">
        <f>SUM(C11,C17,C21,C24,C31,C39,C43,C47,C50,C53)</f>
        <v>0</v>
      </c>
      <c r="D7" s="82">
        <f>SUM(D11,D17,D21,D24,D31,D39,D43,D47,D50,D53)</f>
        <v>383619745</v>
      </c>
      <c r="E7" s="82">
        <f>SUM(E11,E17,E21,E24,E31,E39,E43,E47,E50,E53)</f>
        <v>3755000</v>
      </c>
      <c r="F7" s="250">
        <f>SUM(F25,F40,F54)</f>
        <v>387374745</v>
      </c>
    </row>
    <row r="8" spans="1:6" ht="15">
      <c r="A8" s="212" t="s">
        <v>712</v>
      </c>
      <c r="B8" s="255">
        <v>0</v>
      </c>
      <c r="C8" s="255">
        <v>0</v>
      </c>
      <c r="D8" s="255">
        <v>0</v>
      </c>
      <c r="E8" s="255">
        <v>0</v>
      </c>
      <c r="F8" s="249">
        <f aca="true" t="shared" si="0" ref="F8:F38">SUM(B8:E8)</f>
        <v>0</v>
      </c>
    </row>
    <row r="9" spans="1:6" ht="15">
      <c r="A9" s="212" t="s">
        <v>401</v>
      </c>
      <c r="B9" s="255">
        <v>0</v>
      </c>
      <c r="C9" s="255">
        <v>0</v>
      </c>
      <c r="D9" s="255">
        <v>1058169</v>
      </c>
      <c r="E9" s="255">
        <v>0</v>
      </c>
      <c r="F9" s="249">
        <f t="shared" si="0"/>
        <v>1058169</v>
      </c>
    </row>
    <row r="10" spans="1:6" ht="15">
      <c r="A10" s="212" t="s">
        <v>713</v>
      </c>
      <c r="B10" s="255">
        <v>0</v>
      </c>
      <c r="C10" s="255">
        <v>0</v>
      </c>
      <c r="D10" s="255">
        <v>0</v>
      </c>
      <c r="E10" s="255">
        <v>0</v>
      </c>
      <c r="F10" s="249">
        <f t="shared" si="0"/>
        <v>0</v>
      </c>
    </row>
    <row r="11" spans="1:6" s="35" customFormat="1" ht="15">
      <c r="A11" s="211" t="s">
        <v>714</v>
      </c>
      <c r="B11" s="256">
        <f>SUM(B8:B10)</f>
        <v>0</v>
      </c>
      <c r="C11" s="256">
        <f>SUM(C8:C10)</f>
        <v>0</v>
      </c>
      <c r="D11" s="256">
        <f>SUM(D8:D10)</f>
        <v>1058169</v>
      </c>
      <c r="E11" s="256">
        <f>SUM(E8:E10)</f>
        <v>0</v>
      </c>
      <c r="F11" s="250">
        <f t="shared" si="0"/>
        <v>1058169</v>
      </c>
    </row>
    <row r="12" spans="1:6" ht="15">
      <c r="A12" s="212" t="s">
        <v>447</v>
      </c>
      <c r="B12" s="255">
        <v>0</v>
      </c>
      <c r="C12" s="255">
        <v>0</v>
      </c>
      <c r="D12" s="255">
        <v>316193686</v>
      </c>
      <c r="E12" s="255">
        <v>0</v>
      </c>
      <c r="F12" s="249">
        <f t="shared" si="0"/>
        <v>316193686</v>
      </c>
    </row>
    <row r="13" spans="1:6" ht="15">
      <c r="A13" s="212" t="s">
        <v>448</v>
      </c>
      <c r="B13" s="255">
        <v>0</v>
      </c>
      <c r="C13" s="255">
        <v>0</v>
      </c>
      <c r="D13" s="255">
        <v>4619546</v>
      </c>
      <c r="E13" s="255">
        <v>0</v>
      </c>
      <c r="F13" s="249">
        <f t="shared" si="0"/>
        <v>4619546</v>
      </c>
    </row>
    <row r="14" spans="1:6" ht="15">
      <c r="A14" s="212" t="s">
        <v>715</v>
      </c>
      <c r="B14" s="255">
        <v>0</v>
      </c>
      <c r="C14" s="255">
        <v>0</v>
      </c>
      <c r="D14" s="255">
        <v>0</v>
      </c>
      <c r="E14" s="255">
        <v>0</v>
      </c>
      <c r="F14" s="249">
        <f t="shared" si="0"/>
        <v>0</v>
      </c>
    </row>
    <row r="15" spans="1:6" ht="15">
      <c r="A15" s="212" t="s">
        <v>671</v>
      </c>
      <c r="B15" s="255">
        <v>0</v>
      </c>
      <c r="C15" s="255">
        <v>0</v>
      </c>
      <c r="D15" s="255">
        <v>49387783</v>
      </c>
      <c r="E15" s="255">
        <v>0</v>
      </c>
      <c r="F15" s="249">
        <f t="shared" si="0"/>
        <v>49387783</v>
      </c>
    </row>
    <row r="16" spans="1:6" ht="15">
      <c r="A16" s="212" t="s">
        <v>716</v>
      </c>
      <c r="B16" s="255">
        <v>0</v>
      </c>
      <c r="C16" s="255">
        <v>0</v>
      </c>
      <c r="D16" s="255">
        <v>0</v>
      </c>
      <c r="E16" s="255">
        <v>0</v>
      </c>
      <c r="F16" s="249">
        <f t="shared" si="0"/>
        <v>0</v>
      </c>
    </row>
    <row r="17" spans="1:6" s="35" customFormat="1" ht="15">
      <c r="A17" s="211" t="s">
        <v>717</v>
      </c>
      <c r="B17" s="256">
        <f>SUM(B12:B16)</f>
        <v>0</v>
      </c>
      <c r="C17" s="256">
        <f>SUM(C12:C16)</f>
        <v>0</v>
      </c>
      <c r="D17" s="256">
        <f>SUM(D12:D16)</f>
        <v>370201015</v>
      </c>
      <c r="E17" s="256">
        <f>SUM(E12:E16)</f>
        <v>0</v>
      </c>
      <c r="F17" s="250">
        <f t="shared" si="0"/>
        <v>370201015</v>
      </c>
    </row>
    <row r="18" spans="1:6" ht="15">
      <c r="A18" s="212" t="s">
        <v>718</v>
      </c>
      <c r="B18" s="255">
        <v>0</v>
      </c>
      <c r="C18" s="255">
        <v>0</v>
      </c>
      <c r="D18" s="255">
        <v>0</v>
      </c>
      <c r="E18" s="255">
        <v>3755000</v>
      </c>
      <c r="F18" s="249">
        <f t="shared" si="0"/>
        <v>3755000</v>
      </c>
    </row>
    <row r="19" spans="1:6" ht="15">
      <c r="A19" s="212" t="s">
        <v>719</v>
      </c>
      <c r="B19" s="255">
        <v>0</v>
      </c>
      <c r="C19" s="255">
        <v>0</v>
      </c>
      <c r="D19" s="255">
        <v>0</v>
      </c>
      <c r="E19" s="255">
        <v>0</v>
      </c>
      <c r="F19" s="249">
        <f t="shared" si="0"/>
        <v>0</v>
      </c>
    </row>
    <row r="20" spans="1:6" ht="15">
      <c r="A20" s="212" t="s">
        <v>720</v>
      </c>
      <c r="B20" s="255">
        <v>0</v>
      </c>
      <c r="C20" s="255">
        <v>0</v>
      </c>
      <c r="D20" s="255">
        <v>0</v>
      </c>
      <c r="E20" s="255">
        <v>0</v>
      </c>
      <c r="F20" s="249">
        <f t="shared" si="0"/>
        <v>0</v>
      </c>
    </row>
    <row r="21" spans="1:6" s="35" customFormat="1" ht="15">
      <c r="A21" s="211" t="s">
        <v>721</v>
      </c>
      <c r="B21" s="256">
        <f>SUM(B18:B20)</f>
        <v>0</v>
      </c>
      <c r="C21" s="256">
        <f>SUM(C18:C20)</f>
        <v>0</v>
      </c>
      <c r="D21" s="256">
        <f>SUM(D18:D20)</f>
        <v>0</v>
      </c>
      <c r="E21" s="256">
        <f>SUM(E18:E20)</f>
        <v>3755000</v>
      </c>
      <c r="F21" s="250">
        <f t="shared" si="0"/>
        <v>3755000</v>
      </c>
    </row>
    <row r="22" spans="1:6" ht="15">
      <c r="A22" s="212" t="s">
        <v>722</v>
      </c>
      <c r="B22" s="255">
        <v>0</v>
      </c>
      <c r="C22" s="255">
        <v>0</v>
      </c>
      <c r="D22" s="255">
        <v>0</v>
      </c>
      <c r="E22" s="255">
        <v>0</v>
      </c>
      <c r="F22" s="249">
        <f t="shared" si="0"/>
        <v>0</v>
      </c>
    </row>
    <row r="23" spans="1:6" ht="28.5">
      <c r="A23" s="212" t="s">
        <v>723</v>
      </c>
      <c r="B23" s="267">
        <v>0</v>
      </c>
      <c r="C23" s="267">
        <v>0</v>
      </c>
      <c r="D23" s="267">
        <v>0</v>
      </c>
      <c r="E23" s="267">
        <v>0</v>
      </c>
      <c r="F23" s="268">
        <f t="shared" si="0"/>
        <v>0</v>
      </c>
    </row>
    <row r="24" spans="1:6" s="35" customFormat="1" ht="15">
      <c r="A24" s="211" t="s">
        <v>724</v>
      </c>
      <c r="B24" s="256">
        <f>SUM(B22:B23)</f>
        <v>0</v>
      </c>
      <c r="C24" s="256">
        <f>SUM(C22:C23)</f>
        <v>0</v>
      </c>
      <c r="D24" s="256">
        <f>SUM(D22:D23)</f>
        <v>0</v>
      </c>
      <c r="E24" s="256">
        <f>SUM(E22:E23)</f>
        <v>0</v>
      </c>
      <c r="F24" s="250">
        <f t="shared" si="0"/>
        <v>0</v>
      </c>
    </row>
    <row r="25" spans="1:6" s="35" customFormat="1" ht="15" customHeight="1">
      <c r="A25" s="211" t="s">
        <v>725</v>
      </c>
      <c r="B25" s="256">
        <f>SUM(B24,B21,B17,B11)</f>
        <v>0</v>
      </c>
      <c r="C25" s="256">
        <f>SUM(C24,C21,C17,C11)</f>
        <v>0</v>
      </c>
      <c r="D25" s="256">
        <f>SUM(D24,D21,D17,D11)</f>
        <v>371259184</v>
      </c>
      <c r="E25" s="256">
        <f>SUM(E24,E21,E17,E11)</f>
        <v>3755000</v>
      </c>
      <c r="F25" s="250">
        <f t="shared" si="0"/>
        <v>375014184</v>
      </c>
    </row>
    <row r="26" spans="1:6" ht="15">
      <c r="A26" s="212" t="s">
        <v>726</v>
      </c>
      <c r="B26" s="255">
        <v>0</v>
      </c>
      <c r="C26" s="255">
        <v>0</v>
      </c>
      <c r="D26" s="255">
        <v>0</v>
      </c>
      <c r="E26" s="255">
        <v>0</v>
      </c>
      <c r="F26" s="249">
        <f t="shared" si="0"/>
        <v>0</v>
      </c>
    </row>
    <row r="27" spans="1:6" ht="15">
      <c r="A27" s="212" t="s">
        <v>727</v>
      </c>
      <c r="B27" s="255">
        <v>0</v>
      </c>
      <c r="C27" s="255">
        <v>0</v>
      </c>
      <c r="D27" s="255">
        <v>0</v>
      </c>
      <c r="E27" s="255">
        <v>0</v>
      </c>
      <c r="F27" s="249">
        <f t="shared" si="0"/>
        <v>0</v>
      </c>
    </row>
    <row r="28" spans="1:6" ht="15">
      <c r="A28" s="212" t="s">
        <v>728</v>
      </c>
      <c r="B28" s="255">
        <v>0</v>
      </c>
      <c r="C28" s="255">
        <v>0</v>
      </c>
      <c r="D28" s="255">
        <v>0</v>
      </c>
      <c r="E28" s="255">
        <v>0</v>
      </c>
      <c r="F28" s="249">
        <f t="shared" si="0"/>
        <v>0</v>
      </c>
    </row>
    <row r="29" spans="1:6" ht="15">
      <c r="A29" s="212" t="s">
        <v>729</v>
      </c>
      <c r="B29" s="255">
        <v>0</v>
      </c>
      <c r="C29" s="255">
        <v>0</v>
      </c>
      <c r="D29" s="255">
        <v>0</v>
      </c>
      <c r="E29" s="255">
        <v>0</v>
      </c>
      <c r="F29" s="249">
        <f t="shared" si="0"/>
        <v>0</v>
      </c>
    </row>
    <row r="30" spans="1:6" ht="15">
      <c r="A30" s="212" t="s">
        <v>730</v>
      </c>
      <c r="B30" s="255">
        <v>0</v>
      </c>
      <c r="C30" s="255">
        <v>0</v>
      </c>
      <c r="D30" s="255">
        <v>0</v>
      </c>
      <c r="E30" s="255">
        <v>0</v>
      </c>
      <c r="F30" s="249">
        <f t="shared" si="0"/>
        <v>0</v>
      </c>
    </row>
    <row r="31" spans="1:6" s="35" customFormat="1" ht="15">
      <c r="A31" s="211" t="s">
        <v>731</v>
      </c>
      <c r="B31" s="256">
        <f>SUM(B26:B30)</f>
        <v>0</v>
      </c>
      <c r="C31" s="256">
        <f>SUM(C26:C30)</f>
        <v>0</v>
      </c>
      <c r="D31" s="256">
        <f>SUM(D26:D30)</f>
        <v>0</v>
      </c>
      <c r="E31" s="256">
        <f>SUM(E26:E30)</f>
        <v>0</v>
      </c>
      <c r="F31" s="250">
        <f t="shared" si="0"/>
        <v>0</v>
      </c>
    </row>
    <row r="32" spans="1:6" ht="15">
      <c r="A32" s="212" t="s">
        <v>732</v>
      </c>
      <c r="B32" s="255">
        <v>0</v>
      </c>
      <c r="C32" s="255">
        <v>0</v>
      </c>
      <c r="D32" s="255">
        <v>0</v>
      </c>
      <c r="E32" s="255">
        <v>0</v>
      </c>
      <c r="F32" s="249">
        <f t="shared" si="0"/>
        <v>0</v>
      </c>
    </row>
    <row r="33" spans="1:6" ht="15">
      <c r="A33" s="212" t="s">
        <v>733</v>
      </c>
      <c r="B33" s="255">
        <v>0</v>
      </c>
      <c r="C33" s="255">
        <v>0</v>
      </c>
      <c r="D33" s="255">
        <v>0</v>
      </c>
      <c r="E33" s="255">
        <v>0</v>
      </c>
      <c r="F33" s="249">
        <f t="shared" si="0"/>
        <v>0</v>
      </c>
    </row>
    <row r="34" spans="1:6" ht="15">
      <c r="A34" s="212" t="s">
        <v>734</v>
      </c>
      <c r="B34" s="255">
        <v>0</v>
      </c>
      <c r="C34" s="255">
        <v>0</v>
      </c>
      <c r="D34" s="255">
        <v>0</v>
      </c>
      <c r="E34" s="255">
        <v>0</v>
      </c>
      <c r="F34" s="249">
        <f t="shared" si="0"/>
        <v>0</v>
      </c>
    </row>
    <row r="35" spans="1:6" ht="15">
      <c r="A35" s="212" t="s">
        <v>735</v>
      </c>
      <c r="B35" s="255">
        <v>0</v>
      </c>
      <c r="C35" s="255">
        <v>0</v>
      </c>
      <c r="D35" s="255">
        <v>0</v>
      </c>
      <c r="E35" s="255">
        <v>0</v>
      </c>
      <c r="F35" s="249">
        <f t="shared" si="0"/>
        <v>0</v>
      </c>
    </row>
    <row r="36" spans="1:6" ht="15">
      <c r="A36" s="212" t="s">
        <v>736</v>
      </c>
      <c r="B36" s="255">
        <v>0</v>
      </c>
      <c r="C36" s="255">
        <v>0</v>
      </c>
      <c r="D36" s="255">
        <v>0</v>
      </c>
      <c r="E36" s="255">
        <v>0</v>
      </c>
      <c r="F36" s="249">
        <f t="shared" si="0"/>
        <v>0</v>
      </c>
    </row>
    <row r="37" spans="1:6" ht="15">
      <c r="A37" s="212" t="s">
        <v>737</v>
      </c>
      <c r="B37" s="255">
        <v>0</v>
      </c>
      <c r="C37" s="255">
        <v>0</v>
      </c>
      <c r="D37" s="255">
        <v>0</v>
      </c>
      <c r="E37" s="255">
        <v>0</v>
      </c>
      <c r="F37" s="249">
        <f t="shared" si="0"/>
        <v>0</v>
      </c>
    </row>
    <row r="38" spans="1:6" ht="15">
      <c r="A38" s="212" t="s">
        <v>738</v>
      </c>
      <c r="B38" s="255">
        <v>0</v>
      </c>
      <c r="C38" s="255">
        <v>0</v>
      </c>
      <c r="D38" s="255">
        <v>0</v>
      </c>
      <c r="E38" s="255">
        <v>0</v>
      </c>
      <c r="F38" s="249">
        <f t="shared" si="0"/>
        <v>0</v>
      </c>
    </row>
    <row r="39" spans="1:6" s="35" customFormat="1" ht="15">
      <c r="A39" s="211" t="s">
        <v>739</v>
      </c>
      <c r="B39" s="256">
        <f>SUM(B32:B38)</f>
        <v>0</v>
      </c>
      <c r="C39" s="256">
        <f>SUM(C32:C38)</f>
        <v>0</v>
      </c>
      <c r="D39" s="256">
        <f>SUM(D32:D38)</f>
        <v>0</v>
      </c>
      <c r="E39" s="256">
        <f>SUM(E32:E38)</f>
        <v>0</v>
      </c>
      <c r="F39" s="250">
        <f aca="true" t="shared" si="1" ref="F39:F62">SUM(B39:E39)</f>
        <v>0</v>
      </c>
    </row>
    <row r="40" spans="1:6" s="35" customFormat="1" ht="15">
      <c r="A40" s="211" t="s">
        <v>740</v>
      </c>
      <c r="B40" s="256">
        <f>SUM(B39,B31)</f>
        <v>0</v>
      </c>
      <c r="C40" s="256">
        <f>SUM(C39,C31)</f>
        <v>0</v>
      </c>
      <c r="D40" s="256">
        <f>SUM(D39,D31)</f>
        <v>0</v>
      </c>
      <c r="E40" s="256">
        <f>SUM(E39,E31)</f>
        <v>0</v>
      </c>
      <c r="F40" s="250">
        <f t="shared" si="1"/>
        <v>0</v>
      </c>
    </row>
    <row r="41" spans="1:6" s="136" customFormat="1" ht="15">
      <c r="A41" s="212" t="s">
        <v>643</v>
      </c>
      <c r="B41" s="255">
        <v>0</v>
      </c>
      <c r="C41" s="255">
        <v>0</v>
      </c>
      <c r="D41" s="255">
        <v>0</v>
      </c>
      <c r="E41" s="255">
        <v>0</v>
      </c>
      <c r="F41" s="249">
        <f t="shared" si="1"/>
        <v>0</v>
      </c>
    </row>
    <row r="42" spans="1:6" s="136" customFormat="1" ht="15">
      <c r="A42" s="212" t="s">
        <v>642</v>
      </c>
      <c r="B42" s="255">
        <v>0</v>
      </c>
      <c r="C42" s="255">
        <v>0</v>
      </c>
      <c r="D42" s="255">
        <v>0</v>
      </c>
      <c r="E42" s="255">
        <v>0</v>
      </c>
      <c r="F42" s="249">
        <f t="shared" si="1"/>
        <v>0</v>
      </c>
    </row>
    <row r="43" spans="1:6" s="35" customFormat="1" ht="15">
      <c r="A43" s="211" t="s">
        <v>741</v>
      </c>
      <c r="B43" s="256">
        <f>SUM(B41:B42)</f>
        <v>0</v>
      </c>
      <c r="C43" s="256">
        <f>SUM(C41:C42)</f>
        <v>0</v>
      </c>
      <c r="D43" s="256">
        <f>SUM(D41:D42)</f>
        <v>0</v>
      </c>
      <c r="E43" s="256">
        <f>SUM(E41:E42)</f>
        <v>0</v>
      </c>
      <c r="F43" s="250">
        <f t="shared" si="1"/>
        <v>0</v>
      </c>
    </row>
    <row r="44" spans="1:6" ht="15">
      <c r="A44" s="212" t="s">
        <v>641</v>
      </c>
      <c r="B44" s="255">
        <v>0</v>
      </c>
      <c r="C44" s="255">
        <v>0</v>
      </c>
      <c r="D44" s="255">
        <v>248425</v>
      </c>
      <c r="E44" s="255">
        <v>0</v>
      </c>
      <c r="F44" s="249">
        <f t="shared" si="1"/>
        <v>248425</v>
      </c>
    </row>
    <row r="45" spans="1:6" ht="15">
      <c r="A45" s="212" t="s">
        <v>640</v>
      </c>
      <c r="B45" s="255">
        <v>0</v>
      </c>
      <c r="C45" s="255">
        <v>0</v>
      </c>
      <c r="D45" s="255">
        <v>0</v>
      </c>
      <c r="E45" s="255">
        <v>0</v>
      </c>
      <c r="F45" s="249">
        <f t="shared" si="1"/>
        <v>0</v>
      </c>
    </row>
    <row r="46" spans="1:6" ht="15">
      <c r="A46" s="212" t="s">
        <v>639</v>
      </c>
      <c r="B46" s="255">
        <v>0</v>
      </c>
      <c r="C46" s="255">
        <v>0</v>
      </c>
      <c r="D46" s="255">
        <v>0</v>
      </c>
      <c r="E46" s="255">
        <v>0</v>
      </c>
      <c r="F46" s="249">
        <f t="shared" si="1"/>
        <v>0</v>
      </c>
    </row>
    <row r="47" spans="1:6" s="35" customFormat="1" ht="15">
      <c r="A47" s="211" t="s">
        <v>742</v>
      </c>
      <c r="B47" s="256">
        <f>SUM(B44:B46)</f>
        <v>0</v>
      </c>
      <c r="C47" s="256">
        <f>SUM(C44:C46)</f>
        <v>0</v>
      </c>
      <c r="D47" s="256">
        <f>SUM(D44:D46)</f>
        <v>248425</v>
      </c>
      <c r="E47" s="256">
        <f>SUM(E44:E46)</f>
        <v>0</v>
      </c>
      <c r="F47" s="250">
        <f t="shared" si="1"/>
        <v>248425</v>
      </c>
    </row>
    <row r="48" spans="1:6" ht="15">
      <c r="A48" s="212" t="s">
        <v>638</v>
      </c>
      <c r="B48" s="255">
        <v>0</v>
      </c>
      <c r="C48" s="255">
        <v>0</v>
      </c>
      <c r="D48" s="255">
        <v>12045763</v>
      </c>
      <c r="E48" s="255">
        <v>0</v>
      </c>
      <c r="F48" s="249">
        <f t="shared" si="1"/>
        <v>12045763</v>
      </c>
    </row>
    <row r="49" spans="1:6" ht="15">
      <c r="A49" s="212" t="s">
        <v>637</v>
      </c>
      <c r="B49" s="255">
        <v>0</v>
      </c>
      <c r="C49" s="255">
        <v>0</v>
      </c>
      <c r="D49" s="255">
        <v>66373</v>
      </c>
      <c r="E49" s="255">
        <v>0</v>
      </c>
      <c r="F49" s="249">
        <f t="shared" si="1"/>
        <v>66373</v>
      </c>
    </row>
    <row r="50" spans="1:6" s="35" customFormat="1" ht="15">
      <c r="A50" s="211" t="s">
        <v>743</v>
      </c>
      <c r="B50" s="256">
        <f>SUM(B48:B49)</f>
        <v>0</v>
      </c>
      <c r="C50" s="256">
        <f>SUM(C48:C49)</f>
        <v>0</v>
      </c>
      <c r="D50" s="256">
        <f>SUM(D48:D49)</f>
        <v>12112136</v>
      </c>
      <c r="E50" s="256">
        <f>SUM(E48:E49)</f>
        <v>0</v>
      </c>
      <c r="F50" s="250">
        <f t="shared" si="1"/>
        <v>12112136</v>
      </c>
    </row>
    <row r="51" spans="1:6" ht="15">
      <c r="A51" s="212" t="s">
        <v>636</v>
      </c>
      <c r="B51" s="255">
        <v>0</v>
      </c>
      <c r="C51" s="255">
        <v>0</v>
      </c>
      <c r="D51" s="255">
        <v>0</v>
      </c>
      <c r="E51" s="255">
        <v>0</v>
      </c>
      <c r="F51" s="249">
        <f t="shared" si="1"/>
        <v>0</v>
      </c>
    </row>
    <row r="52" spans="1:6" ht="15">
      <c r="A52" s="212" t="s">
        <v>635</v>
      </c>
      <c r="B52" s="255">
        <v>0</v>
      </c>
      <c r="C52" s="255">
        <v>0</v>
      </c>
      <c r="D52" s="255">
        <v>0</v>
      </c>
      <c r="E52" s="255">
        <v>0</v>
      </c>
      <c r="F52" s="249">
        <f t="shared" si="1"/>
        <v>0</v>
      </c>
    </row>
    <row r="53" spans="1:6" s="35" customFormat="1" ht="15">
      <c r="A53" s="211" t="s">
        <v>744</v>
      </c>
      <c r="B53" s="256">
        <f>SUM(B51:B52)</f>
        <v>0</v>
      </c>
      <c r="C53" s="256">
        <f>SUM(C51:C52)</f>
        <v>0</v>
      </c>
      <c r="D53" s="256">
        <v>0</v>
      </c>
      <c r="E53" s="256">
        <f>SUM(E51:E52)</f>
        <v>0</v>
      </c>
      <c r="F53" s="250">
        <f t="shared" si="1"/>
        <v>0</v>
      </c>
    </row>
    <row r="54" spans="1:6" s="35" customFormat="1" ht="15">
      <c r="A54" s="211" t="s">
        <v>745</v>
      </c>
      <c r="B54" s="256">
        <f>SUM(B53,B50,B47,B43)</f>
        <v>0</v>
      </c>
      <c r="C54" s="256">
        <f>SUM(C53,C50,C47,C43)</f>
        <v>0</v>
      </c>
      <c r="D54" s="256">
        <f>SUM(D53,D50,D47,D43)</f>
        <v>12360561</v>
      </c>
      <c r="E54" s="256">
        <f>SUM(E53,E50,E47,E43)</f>
        <v>0</v>
      </c>
      <c r="F54" s="250">
        <f t="shared" si="1"/>
        <v>12360561</v>
      </c>
    </row>
    <row r="55" spans="1:6" s="35" customFormat="1" ht="15">
      <c r="A55" s="213" t="s">
        <v>634</v>
      </c>
      <c r="B55" s="251">
        <v>0</v>
      </c>
      <c r="C55" s="251">
        <v>0</v>
      </c>
      <c r="D55" s="251">
        <v>0</v>
      </c>
      <c r="E55" s="251">
        <v>0</v>
      </c>
      <c r="F55" s="250">
        <f t="shared" si="1"/>
        <v>0</v>
      </c>
    </row>
    <row r="56" spans="1:6" ht="15">
      <c r="A56" s="214" t="s">
        <v>633</v>
      </c>
      <c r="B56" s="252">
        <v>0</v>
      </c>
      <c r="C56" s="252">
        <v>0</v>
      </c>
      <c r="D56" s="252">
        <v>0</v>
      </c>
      <c r="E56" s="252">
        <v>0</v>
      </c>
      <c r="F56" s="249">
        <f t="shared" si="1"/>
        <v>0</v>
      </c>
    </row>
    <row r="57" spans="1:6" ht="15">
      <c r="A57" s="214" t="s">
        <v>632</v>
      </c>
      <c r="B57" s="252">
        <v>0</v>
      </c>
      <c r="C57" s="252">
        <v>0</v>
      </c>
      <c r="D57" s="252">
        <v>0</v>
      </c>
      <c r="E57" s="252">
        <v>0</v>
      </c>
      <c r="F57" s="249">
        <f t="shared" si="1"/>
        <v>0</v>
      </c>
    </row>
    <row r="58" spans="1:6" ht="15">
      <c r="A58" s="214" t="s">
        <v>631</v>
      </c>
      <c r="B58" s="252">
        <v>0</v>
      </c>
      <c r="C58" s="252">
        <v>0</v>
      </c>
      <c r="D58" s="252">
        <v>0</v>
      </c>
      <c r="E58" s="252">
        <v>0</v>
      </c>
      <c r="F58" s="249">
        <f t="shared" si="1"/>
        <v>0</v>
      </c>
    </row>
    <row r="59" spans="1:6" ht="15">
      <c r="A59" s="214" t="s">
        <v>630</v>
      </c>
      <c r="B59" s="252">
        <v>0</v>
      </c>
      <c r="C59" s="252">
        <v>0</v>
      </c>
      <c r="D59" s="252">
        <v>0</v>
      </c>
      <c r="E59" s="252">
        <v>0</v>
      </c>
      <c r="F59" s="249">
        <f t="shared" si="1"/>
        <v>0</v>
      </c>
    </row>
    <row r="60" spans="1:6" s="35" customFormat="1" ht="15">
      <c r="A60" s="213" t="s">
        <v>629</v>
      </c>
      <c r="B60" s="251">
        <f>SUM(B56:B59)</f>
        <v>0</v>
      </c>
      <c r="C60" s="251">
        <f>SUM(C56:C59)</f>
        <v>0</v>
      </c>
      <c r="D60" s="251">
        <f>SUM(D56:D59)</f>
        <v>0</v>
      </c>
      <c r="E60" s="251">
        <f>SUM(E56:E59)</f>
        <v>0</v>
      </c>
      <c r="F60" s="250">
        <f t="shared" si="1"/>
        <v>0</v>
      </c>
    </row>
    <row r="61" spans="1:6" s="35" customFormat="1" ht="15">
      <c r="A61" s="213" t="s">
        <v>628</v>
      </c>
      <c r="B61" s="251">
        <v>0</v>
      </c>
      <c r="C61" s="251">
        <v>0</v>
      </c>
      <c r="D61" s="251">
        <v>0</v>
      </c>
      <c r="E61" s="251">
        <v>0</v>
      </c>
      <c r="F61" s="250">
        <f t="shared" si="1"/>
        <v>0</v>
      </c>
    </row>
    <row r="62" spans="1:6" s="35" customFormat="1" ht="15.75" thickBot="1">
      <c r="A62" s="215" t="s">
        <v>627</v>
      </c>
      <c r="B62" s="253">
        <v>0</v>
      </c>
      <c r="C62" s="253">
        <v>0</v>
      </c>
      <c r="D62" s="253">
        <v>0</v>
      </c>
      <c r="E62" s="253">
        <v>0</v>
      </c>
      <c r="F62" s="254">
        <f t="shared" si="1"/>
        <v>0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C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8515625" style="0" customWidth="1"/>
    <col min="2" max="2" width="9.140625" style="0" customWidth="1"/>
    <col min="3" max="14" width="13.7109375" style="0" customWidth="1"/>
  </cols>
  <sheetData>
    <row r="1" spans="1:12" ht="24">
      <c r="A1" s="269" t="s">
        <v>751</v>
      </c>
      <c r="B1" s="62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21" customHeight="1">
      <c r="A2" s="288" t="s">
        <v>677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ht="30" customHeight="1">
      <c r="A3" s="289" t="s">
        <v>684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2" ht="18">
      <c r="A4" s="21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customHeight="1">
      <c r="A5" s="101" t="s">
        <v>385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5.5" customHeight="1">
      <c r="A6" s="290" t="s">
        <v>473</v>
      </c>
      <c r="B6" s="272" t="s">
        <v>474</v>
      </c>
      <c r="C6" s="271" t="s">
        <v>678</v>
      </c>
      <c r="D6" s="271"/>
      <c r="E6" s="271"/>
      <c r="F6" s="271" t="s">
        <v>679</v>
      </c>
      <c r="G6" s="271"/>
      <c r="H6" s="271"/>
      <c r="I6" s="271" t="s">
        <v>680</v>
      </c>
      <c r="J6" s="271"/>
      <c r="K6" s="271"/>
      <c r="L6" s="272" t="s">
        <v>386</v>
      </c>
      <c r="M6" s="272"/>
      <c r="N6" s="272"/>
    </row>
    <row r="7" spans="1:14" ht="30">
      <c r="A7" s="291"/>
      <c r="B7" s="292"/>
      <c r="C7" s="65" t="s">
        <v>387</v>
      </c>
      <c r="D7" s="65" t="s">
        <v>443</v>
      </c>
      <c r="E7" s="64" t="s">
        <v>444</v>
      </c>
      <c r="F7" s="65" t="s">
        <v>387</v>
      </c>
      <c r="G7" s="65" t="s">
        <v>443</v>
      </c>
      <c r="H7" s="64" t="s">
        <v>444</v>
      </c>
      <c r="I7" s="65" t="s">
        <v>387</v>
      </c>
      <c r="J7" s="65" t="s">
        <v>443</v>
      </c>
      <c r="K7" s="64" t="s">
        <v>444</v>
      </c>
      <c r="L7" s="65" t="s">
        <v>387</v>
      </c>
      <c r="M7" s="65" t="s">
        <v>443</v>
      </c>
      <c r="N7" s="64" t="s">
        <v>444</v>
      </c>
    </row>
    <row r="8" spans="1:14" ht="15">
      <c r="A8" s="107" t="s">
        <v>475</v>
      </c>
      <c r="B8" s="108" t="s">
        <v>476</v>
      </c>
      <c r="C8" s="109">
        <v>7148080</v>
      </c>
      <c r="D8" s="110">
        <v>10773264</v>
      </c>
      <c r="E8" s="110">
        <v>9488841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0">
        <f aca="true" t="shared" si="0" ref="L8:N39">C8+F8+I8</f>
        <v>7148080</v>
      </c>
      <c r="M8" s="111">
        <f t="shared" si="0"/>
        <v>10773264</v>
      </c>
      <c r="N8" s="111">
        <f t="shared" si="0"/>
        <v>9488841</v>
      </c>
    </row>
    <row r="9" spans="1:14" ht="15">
      <c r="A9" s="107" t="s">
        <v>477</v>
      </c>
      <c r="B9" s="112" t="s">
        <v>478</v>
      </c>
      <c r="C9" s="113">
        <v>0</v>
      </c>
      <c r="D9" s="114">
        <v>0</v>
      </c>
      <c r="E9" s="114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0">
        <f t="shared" si="0"/>
        <v>0</v>
      </c>
      <c r="M9" s="111">
        <f t="shared" si="0"/>
        <v>0</v>
      </c>
      <c r="N9" s="111">
        <f t="shared" si="0"/>
        <v>0</v>
      </c>
    </row>
    <row r="10" spans="1:14" ht="15">
      <c r="A10" s="107" t="s">
        <v>479</v>
      </c>
      <c r="B10" s="112" t="s">
        <v>480</v>
      </c>
      <c r="C10" s="113">
        <v>0</v>
      </c>
      <c r="D10" s="114">
        <v>0</v>
      </c>
      <c r="E10" s="114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0">
        <f t="shared" si="0"/>
        <v>0</v>
      </c>
      <c r="M10" s="111">
        <f t="shared" si="0"/>
        <v>0</v>
      </c>
      <c r="N10" s="111">
        <f t="shared" si="0"/>
        <v>0</v>
      </c>
    </row>
    <row r="11" spans="1:14" ht="15">
      <c r="A11" s="66" t="s">
        <v>481</v>
      </c>
      <c r="B11" s="112" t="s">
        <v>482</v>
      </c>
      <c r="C11" s="113">
        <v>0</v>
      </c>
      <c r="D11" s="114">
        <v>0</v>
      </c>
      <c r="E11" s="114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0">
        <f t="shared" si="0"/>
        <v>0</v>
      </c>
      <c r="M11" s="111">
        <f t="shared" si="0"/>
        <v>0</v>
      </c>
      <c r="N11" s="111">
        <f t="shared" si="0"/>
        <v>0</v>
      </c>
    </row>
    <row r="12" spans="1:14" ht="15">
      <c r="A12" s="66" t="s">
        <v>483</v>
      </c>
      <c r="B12" s="112" t="s">
        <v>484</v>
      </c>
      <c r="C12" s="113">
        <v>0</v>
      </c>
      <c r="D12" s="114">
        <v>0</v>
      </c>
      <c r="E12" s="114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0">
        <f t="shared" si="0"/>
        <v>0</v>
      </c>
      <c r="M12" s="111">
        <f t="shared" si="0"/>
        <v>0</v>
      </c>
      <c r="N12" s="111">
        <f t="shared" si="0"/>
        <v>0</v>
      </c>
    </row>
    <row r="13" spans="1:14" ht="15">
      <c r="A13" s="66" t="s">
        <v>485</v>
      </c>
      <c r="B13" s="112" t="s">
        <v>486</v>
      </c>
      <c r="C13" s="113">
        <v>0</v>
      </c>
      <c r="D13" s="114">
        <v>0</v>
      </c>
      <c r="E13" s="114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0">
        <f t="shared" si="0"/>
        <v>0</v>
      </c>
      <c r="M13" s="111">
        <f t="shared" si="0"/>
        <v>0</v>
      </c>
      <c r="N13" s="111">
        <f t="shared" si="0"/>
        <v>0</v>
      </c>
    </row>
    <row r="14" spans="1:14" ht="15">
      <c r="A14" s="66" t="s">
        <v>487</v>
      </c>
      <c r="B14" s="112" t="s">
        <v>488</v>
      </c>
      <c r="C14" s="113">
        <v>0</v>
      </c>
      <c r="D14" s="114">
        <v>0</v>
      </c>
      <c r="E14" s="114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0">
        <f t="shared" si="0"/>
        <v>0</v>
      </c>
      <c r="M14" s="111">
        <f t="shared" si="0"/>
        <v>0</v>
      </c>
      <c r="N14" s="111">
        <f t="shared" si="0"/>
        <v>0</v>
      </c>
    </row>
    <row r="15" spans="1:14" ht="15">
      <c r="A15" s="66" t="s">
        <v>489</v>
      </c>
      <c r="B15" s="112" t="s">
        <v>490</v>
      </c>
      <c r="C15" s="113">
        <v>0</v>
      </c>
      <c r="D15" s="114">
        <v>0</v>
      </c>
      <c r="E15" s="114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0">
        <f t="shared" si="0"/>
        <v>0</v>
      </c>
      <c r="M15" s="111">
        <f t="shared" si="0"/>
        <v>0</v>
      </c>
      <c r="N15" s="111">
        <f t="shared" si="0"/>
        <v>0</v>
      </c>
    </row>
    <row r="16" spans="1:14" ht="15">
      <c r="A16" s="69" t="s">
        <v>491</v>
      </c>
      <c r="B16" s="112" t="s">
        <v>492</v>
      </c>
      <c r="C16" s="113">
        <v>100000</v>
      </c>
      <c r="D16" s="114">
        <v>100000</v>
      </c>
      <c r="E16" s="114">
        <v>75750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0">
        <f t="shared" si="0"/>
        <v>100000</v>
      </c>
      <c r="M16" s="111">
        <f t="shared" si="0"/>
        <v>100000</v>
      </c>
      <c r="N16" s="111">
        <f t="shared" si="0"/>
        <v>75750</v>
      </c>
    </row>
    <row r="17" spans="1:14" ht="15">
      <c r="A17" s="69" t="s">
        <v>493</v>
      </c>
      <c r="B17" s="112" t="s">
        <v>494</v>
      </c>
      <c r="C17" s="113">
        <v>0</v>
      </c>
      <c r="D17" s="114">
        <v>0</v>
      </c>
      <c r="E17" s="114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0">
        <f t="shared" si="0"/>
        <v>0</v>
      </c>
      <c r="M17" s="111">
        <f t="shared" si="0"/>
        <v>0</v>
      </c>
      <c r="N17" s="111">
        <f t="shared" si="0"/>
        <v>0</v>
      </c>
    </row>
    <row r="18" spans="1:14" ht="15">
      <c r="A18" s="69" t="s">
        <v>495</v>
      </c>
      <c r="B18" s="112" t="s">
        <v>496</v>
      </c>
      <c r="C18" s="113">
        <v>0</v>
      </c>
      <c r="D18" s="114">
        <v>0</v>
      </c>
      <c r="E18" s="114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0">
        <f t="shared" si="0"/>
        <v>0</v>
      </c>
      <c r="M18" s="111">
        <f t="shared" si="0"/>
        <v>0</v>
      </c>
      <c r="N18" s="111">
        <f t="shared" si="0"/>
        <v>0</v>
      </c>
    </row>
    <row r="19" spans="1:14" ht="15">
      <c r="A19" s="69" t="s">
        <v>497</v>
      </c>
      <c r="B19" s="112" t="s">
        <v>498</v>
      </c>
      <c r="C19" s="113">
        <v>0</v>
      </c>
      <c r="D19" s="114">
        <v>0</v>
      </c>
      <c r="E19" s="114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0">
        <f t="shared" si="0"/>
        <v>0</v>
      </c>
      <c r="M19" s="111">
        <f t="shared" si="0"/>
        <v>0</v>
      </c>
      <c r="N19" s="111">
        <f t="shared" si="0"/>
        <v>0</v>
      </c>
    </row>
    <row r="20" spans="1:14" ht="15">
      <c r="A20" s="69" t="s">
        <v>417</v>
      </c>
      <c r="B20" s="112" t="s">
        <v>499</v>
      </c>
      <c r="C20" s="113">
        <v>0</v>
      </c>
      <c r="D20" s="114">
        <v>15673</v>
      </c>
      <c r="E20" s="114">
        <v>15673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0">
        <f t="shared" si="0"/>
        <v>0</v>
      </c>
      <c r="M20" s="111">
        <f t="shared" si="0"/>
        <v>15673</v>
      </c>
      <c r="N20" s="111">
        <f t="shared" si="0"/>
        <v>15673</v>
      </c>
    </row>
    <row r="21" spans="1:14" s="136" customFormat="1" ht="15">
      <c r="A21" s="66" t="s">
        <v>179</v>
      </c>
      <c r="B21" s="112" t="s">
        <v>500</v>
      </c>
      <c r="C21" s="113">
        <f>SUM(C8:C20)</f>
        <v>7248080</v>
      </c>
      <c r="D21" s="113">
        <f>SUM(D8:D20)</f>
        <v>10888937</v>
      </c>
      <c r="E21" s="113">
        <f>SUM(E8:E20)</f>
        <v>9580264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0">
        <f t="shared" si="0"/>
        <v>7248080</v>
      </c>
      <c r="M21" s="111">
        <f t="shared" si="0"/>
        <v>10888937</v>
      </c>
      <c r="N21" s="111">
        <f t="shared" si="0"/>
        <v>9580264</v>
      </c>
    </row>
    <row r="22" spans="1:14" ht="15">
      <c r="A22" s="69" t="s">
        <v>501</v>
      </c>
      <c r="B22" s="112" t="s">
        <v>502</v>
      </c>
      <c r="C22" s="113">
        <v>4034544</v>
      </c>
      <c r="D22" s="114">
        <v>4034544</v>
      </c>
      <c r="E22" s="114">
        <v>3990928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0">
        <f t="shared" si="0"/>
        <v>4034544</v>
      </c>
      <c r="M22" s="111">
        <f t="shared" si="0"/>
        <v>4034544</v>
      </c>
      <c r="N22" s="111">
        <f t="shared" si="0"/>
        <v>3990928</v>
      </c>
    </row>
    <row r="23" spans="1:14" ht="15">
      <c r="A23" s="69" t="s">
        <v>503</v>
      </c>
      <c r="B23" s="112" t="s">
        <v>504</v>
      </c>
      <c r="C23" s="119">
        <v>0</v>
      </c>
      <c r="D23" s="120">
        <v>405000</v>
      </c>
      <c r="E23" s="120">
        <v>126750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0">
        <f t="shared" si="0"/>
        <v>0</v>
      </c>
      <c r="M23" s="111">
        <f t="shared" si="0"/>
        <v>405000</v>
      </c>
      <c r="N23" s="111">
        <f t="shared" si="0"/>
        <v>126750</v>
      </c>
    </row>
    <row r="24" spans="1:14" ht="15">
      <c r="A24" s="67" t="s">
        <v>505</v>
      </c>
      <c r="B24" s="112" t="s">
        <v>506</v>
      </c>
      <c r="C24" s="113">
        <v>1350000</v>
      </c>
      <c r="D24" s="114">
        <v>1400000</v>
      </c>
      <c r="E24" s="114">
        <v>913097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0">
        <f t="shared" si="0"/>
        <v>1350000</v>
      </c>
      <c r="M24" s="111">
        <f t="shared" si="0"/>
        <v>1400000</v>
      </c>
      <c r="N24" s="111">
        <f t="shared" si="0"/>
        <v>913097</v>
      </c>
    </row>
    <row r="25" spans="1:14" s="136" customFormat="1" ht="15">
      <c r="A25" s="69" t="s">
        <v>180</v>
      </c>
      <c r="B25" s="112" t="s">
        <v>507</v>
      </c>
      <c r="C25" s="113">
        <f aca="true" t="shared" si="1" ref="C25:K25">SUM(C22:C24)</f>
        <v>5384544</v>
      </c>
      <c r="D25" s="113">
        <f t="shared" si="1"/>
        <v>5839544</v>
      </c>
      <c r="E25" s="113">
        <f t="shared" si="1"/>
        <v>5030775</v>
      </c>
      <c r="F25" s="111">
        <v>0</v>
      </c>
      <c r="G25" s="113">
        <f t="shared" si="1"/>
        <v>0</v>
      </c>
      <c r="H25" s="113">
        <f t="shared" si="1"/>
        <v>0</v>
      </c>
      <c r="I25" s="113">
        <f t="shared" si="1"/>
        <v>0</v>
      </c>
      <c r="J25" s="113">
        <f t="shared" si="1"/>
        <v>0</v>
      </c>
      <c r="K25" s="113">
        <f t="shared" si="1"/>
        <v>0</v>
      </c>
      <c r="L25" s="110">
        <f t="shared" si="0"/>
        <v>5384544</v>
      </c>
      <c r="M25" s="111">
        <f t="shared" si="0"/>
        <v>5839544</v>
      </c>
      <c r="N25" s="111">
        <f t="shared" si="0"/>
        <v>5030775</v>
      </c>
    </row>
    <row r="26" spans="1:14" s="35" customFormat="1" ht="15">
      <c r="A26" s="102" t="s">
        <v>247</v>
      </c>
      <c r="B26" s="103" t="s">
        <v>508</v>
      </c>
      <c r="C26" s="116">
        <f aca="true" t="shared" si="2" ref="C26:K26">C21+C25</f>
        <v>12632624</v>
      </c>
      <c r="D26" s="116">
        <f t="shared" si="2"/>
        <v>16728481</v>
      </c>
      <c r="E26" s="116">
        <f t="shared" si="2"/>
        <v>14611039</v>
      </c>
      <c r="F26" s="116">
        <f t="shared" si="2"/>
        <v>0</v>
      </c>
      <c r="G26" s="116">
        <f t="shared" si="2"/>
        <v>0</v>
      </c>
      <c r="H26" s="116">
        <f t="shared" si="2"/>
        <v>0</v>
      </c>
      <c r="I26" s="116">
        <f t="shared" si="2"/>
        <v>0</v>
      </c>
      <c r="J26" s="116">
        <f t="shared" si="2"/>
        <v>0</v>
      </c>
      <c r="K26" s="116">
        <f t="shared" si="2"/>
        <v>0</v>
      </c>
      <c r="L26" s="117">
        <f t="shared" si="0"/>
        <v>12632624</v>
      </c>
      <c r="M26" s="118">
        <f t="shared" si="0"/>
        <v>16728481</v>
      </c>
      <c r="N26" s="118">
        <f t="shared" si="0"/>
        <v>14611039</v>
      </c>
    </row>
    <row r="27" spans="1:14" s="50" customFormat="1" ht="15">
      <c r="A27" s="70" t="s">
        <v>418</v>
      </c>
      <c r="B27" s="104" t="s">
        <v>509</v>
      </c>
      <c r="C27" s="121">
        <v>2539923</v>
      </c>
      <c r="D27" s="122">
        <v>2785546</v>
      </c>
      <c r="E27" s="122">
        <v>2539581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4">
        <f t="shared" si="0"/>
        <v>2539923</v>
      </c>
      <c r="M27" s="125">
        <f t="shared" si="0"/>
        <v>2785546</v>
      </c>
      <c r="N27" s="125">
        <f t="shared" si="0"/>
        <v>2539581</v>
      </c>
    </row>
    <row r="28" spans="1:14" ht="15">
      <c r="A28" s="69" t="s">
        <v>510</v>
      </c>
      <c r="B28" s="112" t="s">
        <v>511</v>
      </c>
      <c r="C28" s="113">
        <v>165000</v>
      </c>
      <c r="D28" s="126">
        <v>385326</v>
      </c>
      <c r="E28" s="126">
        <v>366935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0">
        <f t="shared" si="0"/>
        <v>165000</v>
      </c>
      <c r="M28" s="111">
        <f t="shared" si="0"/>
        <v>385326</v>
      </c>
      <c r="N28" s="111">
        <f t="shared" si="0"/>
        <v>366935</v>
      </c>
    </row>
    <row r="29" spans="1:14" ht="15">
      <c r="A29" s="69" t="s">
        <v>512</v>
      </c>
      <c r="B29" s="112" t="s">
        <v>513</v>
      </c>
      <c r="C29" s="113">
        <v>1650000</v>
      </c>
      <c r="D29" s="126">
        <v>2242895</v>
      </c>
      <c r="E29" s="126">
        <v>1445152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0">
        <f t="shared" si="0"/>
        <v>1650000</v>
      </c>
      <c r="M29" s="111">
        <f t="shared" si="0"/>
        <v>2242895</v>
      </c>
      <c r="N29" s="111">
        <f t="shared" si="0"/>
        <v>1445152</v>
      </c>
    </row>
    <row r="30" spans="1:14" ht="15">
      <c r="A30" s="69" t="s">
        <v>514</v>
      </c>
      <c r="B30" s="112" t="s">
        <v>515</v>
      </c>
      <c r="C30" s="113">
        <v>0</v>
      </c>
      <c r="D30" s="114">
        <v>0</v>
      </c>
      <c r="E30" s="114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0">
        <f t="shared" si="0"/>
        <v>0</v>
      </c>
      <c r="M30" s="111">
        <f t="shared" si="0"/>
        <v>0</v>
      </c>
      <c r="N30" s="111">
        <f t="shared" si="0"/>
        <v>0</v>
      </c>
    </row>
    <row r="31" spans="1:14" s="136" customFormat="1" ht="15">
      <c r="A31" s="69" t="s">
        <v>181</v>
      </c>
      <c r="B31" s="112" t="s">
        <v>516</v>
      </c>
      <c r="C31" s="113">
        <f>SUM(C28:C30)</f>
        <v>1815000</v>
      </c>
      <c r="D31" s="113">
        <f>SUM(D28:D30)</f>
        <v>2628221</v>
      </c>
      <c r="E31" s="113">
        <f>SUM(E28:E30)</f>
        <v>1812087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0">
        <f t="shared" si="0"/>
        <v>1815000</v>
      </c>
      <c r="M31" s="111">
        <f t="shared" si="0"/>
        <v>2628221</v>
      </c>
      <c r="N31" s="111">
        <f t="shared" si="0"/>
        <v>1812087</v>
      </c>
    </row>
    <row r="32" spans="1:14" ht="15">
      <c r="A32" s="69" t="s">
        <v>517</v>
      </c>
      <c r="B32" s="112" t="s">
        <v>518</v>
      </c>
      <c r="C32" s="113">
        <v>160000</v>
      </c>
      <c r="D32" s="126">
        <v>219676</v>
      </c>
      <c r="E32" s="127">
        <v>219676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0">
        <f t="shared" si="0"/>
        <v>160000</v>
      </c>
      <c r="M32" s="111">
        <f t="shared" si="0"/>
        <v>219676</v>
      </c>
      <c r="N32" s="111">
        <f t="shared" si="0"/>
        <v>219676</v>
      </c>
    </row>
    <row r="33" spans="1:14" ht="15">
      <c r="A33" s="69" t="s">
        <v>519</v>
      </c>
      <c r="B33" s="112" t="s">
        <v>520</v>
      </c>
      <c r="C33" s="113">
        <v>450000</v>
      </c>
      <c r="D33" s="126">
        <v>468200</v>
      </c>
      <c r="E33" s="126">
        <v>246038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0">
        <f t="shared" si="0"/>
        <v>450000</v>
      </c>
      <c r="M33" s="111">
        <f t="shared" si="0"/>
        <v>468200</v>
      </c>
      <c r="N33" s="111">
        <f t="shared" si="0"/>
        <v>246038</v>
      </c>
    </row>
    <row r="34" spans="1:14" s="136" customFormat="1" ht="15" customHeight="1">
      <c r="A34" s="69" t="s">
        <v>248</v>
      </c>
      <c r="B34" s="112" t="s">
        <v>521</v>
      </c>
      <c r="C34" s="113">
        <f>SUM(C32:C33)</f>
        <v>610000</v>
      </c>
      <c r="D34" s="113">
        <f>SUM(D32:D33)</f>
        <v>687876</v>
      </c>
      <c r="E34" s="113">
        <f>SUM(E32:E33)</f>
        <v>465714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0">
        <f t="shared" si="0"/>
        <v>610000</v>
      </c>
      <c r="M34" s="111">
        <f t="shared" si="0"/>
        <v>687876</v>
      </c>
      <c r="N34" s="111">
        <f t="shared" si="0"/>
        <v>465714</v>
      </c>
    </row>
    <row r="35" spans="1:14" ht="15">
      <c r="A35" s="69" t="s">
        <v>522</v>
      </c>
      <c r="B35" s="112" t="s">
        <v>523</v>
      </c>
      <c r="C35" s="113">
        <v>1020000</v>
      </c>
      <c r="D35" s="126">
        <v>1030000</v>
      </c>
      <c r="E35" s="126">
        <v>838837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0">
        <f t="shared" si="0"/>
        <v>1020000</v>
      </c>
      <c r="M35" s="111">
        <f t="shared" si="0"/>
        <v>1030000</v>
      </c>
      <c r="N35" s="111">
        <f t="shared" si="0"/>
        <v>838837</v>
      </c>
    </row>
    <row r="36" spans="1:14" ht="15">
      <c r="A36" s="69" t="s">
        <v>524</v>
      </c>
      <c r="B36" s="112" t="s">
        <v>525</v>
      </c>
      <c r="C36" s="113">
        <v>143622</v>
      </c>
      <c r="D36" s="126">
        <v>245700</v>
      </c>
      <c r="E36" s="126">
        <v>245700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0">
        <f t="shared" si="0"/>
        <v>143622</v>
      </c>
      <c r="M36" s="111">
        <f t="shared" si="0"/>
        <v>245700</v>
      </c>
      <c r="N36" s="111">
        <f t="shared" si="0"/>
        <v>245700</v>
      </c>
    </row>
    <row r="37" spans="1:14" ht="15">
      <c r="A37" s="69" t="s">
        <v>419</v>
      </c>
      <c r="B37" s="112" t="s">
        <v>526</v>
      </c>
      <c r="C37" s="113">
        <v>760000</v>
      </c>
      <c r="D37" s="126">
        <v>760000</v>
      </c>
      <c r="E37" s="126">
        <v>749308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0">
        <f t="shared" si="0"/>
        <v>760000</v>
      </c>
      <c r="M37" s="111">
        <f t="shared" si="0"/>
        <v>760000</v>
      </c>
      <c r="N37" s="111">
        <f t="shared" si="0"/>
        <v>749308</v>
      </c>
    </row>
    <row r="38" spans="1:14" ht="15.75" customHeight="1">
      <c r="A38" s="69" t="s">
        <v>527</v>
      </c>
      <c r="B38" s="112" t="s">
        <v>528</v>
      </c>
      <c r="C38" s="113">
        <v>2950000</v>
      </c>
      <c r="D38" s="126">
        <v>3064123</v>
      </c>
      <c r="E38" s="126">
        <v>579988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0">
        <f t="shared" si="0"/>
        <v>2950000</v>
      </c>
      <c r="M38" s="111">
        <f t="shared" si="0"/>
        <v>3064123</v>
      </c>
      <c r="N38" s="111">
        <f t="shared" si="0"/>
        <v>579988</v>
      </c>
    </row>
    <row r="39" spans="1:14" ht="15">
      <c r="A39" s="128" t="s">
        <v>420</v>
      </c>
      <c r="B39" s="112" t="s">
        <v>529</v>
      </c>
      <c r="C39" s="113">
        <v>0</v>
      </c>
      <c r="D39" s="126">
        <v>0</v>
      </c>
      <c r="E39" s="126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0">
        <f t="shared" si="0"/>
        <v>0</v>
      </c>
      <c r="M39" s="111">
        <f t="shared" si="0"/>
        <v>0</v>
      </c>
      <c r="N39" s="111">
        <f t="shared" si="0"/>
        <v>0</v>
      </c>
    </row>
    <row r="40" spans="1:14" ht="15">
      <c r="A40" s="67" t="s">
        <v>530</v>
      </c>
      <c r="B40" s="112" t="s">
        <v>531</v>
      </c>
      <c r="C40" s="113">
        <v>5760000</v>
      </c>
      <c r="D40" s="126">
        <v>6708232</v>
      </c>
      <c r="E40" s="126">
        <v>6448232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0">
        <f aca="true" t="shared" si="3" ref="L40:N103">C40+F40+I40</f>
        <v>5760000</v>
      </c>
      <c r="M40" s="111">
        <f t="shared" si="3"/>
        <v>6708232</v>
      </c>
      <c r="N40" s="111">
        <f t="shared" si="3"/>
        <v>6448232</v>
      </c>
    </row>
    <row r="41" spans="1:14" ht="15">
      <c r="A41" s="69" t="s">
        <v>421</v>
      </c>
      <c r="B41" s="112" t="s">
        <v>532</v>
      </c>
      <c r="C41" s="113">
        <v>2145000</v>
      </c>
      <c r="D41" s="126">
        <v>3823090</v>
      </c>
      <c r="E41" s="126">
        <f>3436695+20648</f>
        <v>3457343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0">
        <f t="shared" si="3"/>
        <v>2145000</v>
      </c>
      <c r="M41" s="111">
        <f t="shared" si="3"/>
        <v>3823090</v>
      </c>
      <c r="N41" s="111">
        <f t="shared" si="3"/>
        <v>3457343</v>
      </c>
    </row>
    <row r="42" spans="1:14" s="136" customFormat="1" ht="15">
      <c r="A42" s="69" t="s">
        <v>182</v>
      </c>
      <c r="B42" s="112" t="s">
        <v>533</v>
      </c>
      <c r="C42" s="113">
        <f>SUM(C35:C41)</f>
        <v>12778622</v>
      </c>
      <c r="D42" s="113">
        <f>SUM(D35:D41)</f>
        <v>15631145</v>
      </c>
      <c r="E42" s="113">
        <f>SUM(E35:E41)</f>
        <v>12319408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0">
        <f t="shared" si="3"/>
        <v>12778622</v>
      </c>
      <c r="M42" s="111">
        <f t="shared" si="3"/>
        <v>15631145</v>
      </c>
      <c r="N42" s="111">
        <f t="shared" si="3"/>
        <v>12319408</v>
      </c>
    </row>
    <row r="43" spans="1:14" ht="15">
      <c r="A43" s="69" t="s">
        <v>534</v>
      </c>
      <c r="B43" s="112" t="s">
        <v>535</v>
      </c>
      <c r="C43" s="113">
        <v>450000</v>
      </c>
      <c r="D43" s="114">
        <v>450000</v>
      </c>
      <c r="E43" s="114">
        <v>447857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0">
        <f t="shared" si="3"/>
        <v>450000</v>
      </c>
      <c r="M43" s="111">
        <f t="shared" si="3"/>
        <v>450000</v>
      </c>
      <c r="N43" s="111">
        <f t="shared" si="3"/>
        <v>447857</v>
      </c>
    </row>
    <row r="44" spans="1:14" ht="15">
      <c r="A44" s="69" t="s">
        <v>536</v>
      </c>
      <c r="B44" s="112" t="s">
        <v>537</v>
      </c>
      <c r="C44" s="113">
        <v>0</v>
      </c>
      <c r="D44" s="114">
        <v>0</v>
      </c>
      <c r="E44" s="114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0">
        <f t="shared" si="3"/>
        <v>0</v>
      </c>
      <c r="M44" s="111">
        <f t="shared" si="3"/>
        <v>0</v>
      </c>
      <c r="N44" s="111">
        <f t="shared" si="3"/>
        <v>0</v>
      </c>
    </row>
    <row r="45" spans="1:14" s="139" customFormat="1" ht="15">
      <c r="A45" s="69" t="s">
        <v>183</v>
      </c>
      <c r="B45" s="112" t="s">
        <v>538</v>
      </c>
      <c r="C45" s="119">
        <f aca="true" t="shared" si="4" ref="C45:K45">SUM(C43:C44)</f>
        <v>450000</v>
      </c>
      <c r="D45" s="119">
        <f t="shared" si="4"/>
        <v>450000</v>
      </c>
      <c r="E45" s="119">
        <f t="shared" si="4"/>
        <v>447857</v>
      </c>
      <c r="F45" s="115">
        <v>0</v>
      </c>
      <c r="G45" s="115">
        <v>0</v>
      </c>
      <c r="H45" s="119">
        <f t="shared" si="4"/>
        <v>0</v>
      </c>
      <c r="I45" s="119">
        <f t="shared" si="4"/>
        <v>0</v>
      </c>
      <c r="J45" s="119">
        <f t="shared" si="4"/>
        <v>0</v>
      </c>
      <c r="K45" s="119">
        <f t="shared" si="4"/>
        <v>0</v>
      </c>
      <c r="L45" s="137">
        <f t="shared" si="3"/>
        <v>450000</v>
      </c>
      <c r="M45" s="138">
        <f t="shared" si="3"/>
        <v>450000</v>
      </c>
      <c r="N45" s="138">
        <f t="shared" si="3"/>
        <v>447857</v>
      </c>
    </row>
    <row r="46" spans="1:14" ht="15">
      <c r="A46" s="69" t="s">
        <v>539</v>
      </c>
      <c r="B46" s="112" t="s">
        <v>540</v>
      </c>
      <c r="C46" s="119">
        <v>3974028</v>
      </c>
      <c r="D46" s="120">
        <v>4548684</v>
      </c>
      <c r="E46" s="120">
        <v>1793094</v>
      </c>
      <c r="F46" s="115">
        <v>0</v>
      </c>
      <c r="G46" s="115">
        <v>0</v>
      </c>
      <c r="H46" s="119">
        <f aca="true" t="shared" si="5" ref="H46:K50">SUM(H44:H45)</f>
        <v>0</v>
      </c>
      <c r="I46" s="119">
        <f t="shared" si="5"/>
        <v>0</v>
      </c>
      <c r="J46" s="119">
        <f t="shared" si="5"/>
        <v>0</v>
      </c>
      <c r="K46" s="119">
        <f t="shared" si="5"/>
        <v>0</v>
      </c>
      <c r="L46" s="110">
        <f t="shared" si="3"/>
        <v>3974028</v>
      </c>
      <c r="M46" s="111">
        <f t="shared" si="3"/>
        <v>4548684</v>
      </c>
      <c r="N46" s="111">
        <f t="shared" si="3"/>
        <v>1793094</v>
      </c>
    </row>
    <row r="47" spans="1:14" ht="15">
      <c r="A47" s="69" t="s">
        <v>541</v>
      </c>
      <c r="B47" s="112" t="s">
        <v>542</v>
      </c>
      <c r="C47" s="113">
        <v>0</v>
      </c>
      <c r="D47" s="113">
        <v>0</v>
      </c>
      <c r="E47" s="113">
        <v>0</v>
      </c>
      <c r="F47" s="115">
        <v>0</v>
      </c>
      <c r="G47" s="115">
        <v>0</v>
      </c>
      <c r="H47" s="119">
        <f t="shared" si="5"/>
        <v>0</v>
      </c>
      <c r="I47" s="119">
        <f t="shared" si="5"/>
        <v>0</v>
      </c>
      <c r="J47" s="119">
        <f t="shared" si="5"/>
        <v>0</v>
      </c>
      <c r="K47" s="119">
        <f t="shared" si="5"/>
        <v>0</v>
      </c>
      <c r="L47" s="110">
        <f t="shared" si="3"/>
        <v>0</v>
      </c>
      <c r="M47" s="111">
        <f t="shared" si="3"/>
        <v>0</v>
      </c>
      <c r="N47" s="111">
        <f t="shared" si="3"/>
        <v>0</v>
      </c>
    </row>
    <row r="48" spans="1:14" ht="15">
      <c r="A48" s="69" t="s">
        <v>422</v>
      </c>
      <c r="B48" s="112" t="s">
        <v>543</v>
      </c>
      <c r="C48" s="113">
        <v>0</v>
      </c>
      <c r="D48" s="113">
        <v>0</v>
      </c>
      <c r="E48" s="114">
        <v>0</v>
      </c>
      <c r="F48" s="115">
        <v>0</v>
      </c>
      <c r="G48" s="115">
        <v>0</v>
      </c>
      <c r="H48" s="119">
        <f t="shared" si="5"/>
        <v>0</v>
      </c>
      <c r="I48" s="119">
        <f t="shared" si="5"/>
        <v>0</v>
      </c>
      <c r="J48" s="119">
        <f t="shared" si="5"/>
        <v>0</v>
      </c>
      <c r="K48" s="119">
        <f t="shared" si="5"/>
        <v>0</v>
      </c>
      <c r="L48" s="110">
        <f t="shared" si="3"/>
        <v>0</v>
      </c>
      <c r="M48" s="111">
        <f t="shared" si="3"/>
        <v>0</v>
      </c>
      <c r="N48" s="111">
        <f t="shared" si="3"/>
        <v>0</v>
      </c>
    </row>
    <row r="49" spans="1:14" ht="15">
      <c r="A49" s="69" t="s">
        <v>423</v>
      </c>
      <c r="B49" s="112" t="s">
        <v>544</v>
      </c>
      <c r="C49" s="113">
        <v>0</v>
      </c>
      <c r="D49" s="113">
        <v>0</v>
      </c>
      <c r="E49" s="114">
        <v>0</v>
      </c>
      <c r="F49" s="115">
        <v>0</v>
      </c>
      <c r="G49" s="115">
        <v>0</v>
      </c>
      <c r="H49" s="119">
        <f t="shared" si="5"/>
        <v>0</v>
      </c>
      <c r="I49" s="119">
        <f t="shared" si="5"/>
        <v>0</v>
      </c>
      <c r="J49" s="119">
        <f t="shared" si="5"/>
        <v>0</v>
      </c>
      <c r="K49" s="119">
        <f t="shared" si="5"/>
        <v>0</v>
      </c>
      <c r="L49" s="110">
        <f t="shared" si="3"/>
        <v>0</v>
      </c>
      <c r="M49" s="111">
        <f t="shared" si="3"/>
        <v>0</v>
      </c>
      <c r="N49" s="111">
        <f t="shared" si="3"/>
        <v>0</v>
      </c>
    </row>
    <row r="50" spans="1:14" ht="15">
      <c r="A50" s="69" t="s">
        <v>545</v>
      </c>
      <c r="B50" s="112" t="s">
        <v>546</v>
      </c>
      <c r="C50" s="113">
        <v>0</v>
      </c>
      <c r="D50" s="114">
        <v>56439</v>
      </c>
      <c r="E50" s="114">
        <v>56439</v>
      </c>
      <c r="F50" s="115">
        <v>0</v>
      </c>
      <c r="G50" s="115">
        <v>0</v>
      </c>
      <c r="H50" s="119">
        <f t="shared" si="5"/>
        <v>0</v>
      </c>
      <c r="I50" s="119">
        <f t="shared" si="5"/>
        <v>0</v>
      </c>
      <c r="J50" s="119">
        <f t="shared" si="5"/>
        <v>0</v>
      </c>
      <c r="K50" s="119">
        <f t="shared" si="5"/>
        <v>0</v>
      </c>
      <c r="L50" s="110">
        <f t="shared" si="3"/>
        <v>0</v>
      </c>
      <c r="M50" s="111">
        <f t="shared" si="3"/>
        <v>56439</v>
      </c>
      <c r="N50" s="111">
        <f t="shared" si="3"/>
        <v>56439</v>
      </c>
    </row>
    <row r="51" spans="1:14" s="139" customFormat="1" ht="15">
      <c r="A51" s="69" t="s">
        <v>184</v>
      </c>
      <c r="B51" s="112" t="s">
        <v>547</v>
      </c>
      <c r="C51" s="119">
        <f aca="true" t="shared" si="6" ref="C51:K51">SUM(C46:C50)</f>
        <v>3974028</v>
      </c>
      <c r="D51" s="119">
        <f t="shared" si="6"/>
        <v>4605123</v>
      </c>
      <c r="E51" s="119">
        <f t="shared" si="6"/>
        <v>1849533</v>
      </c>
      <c r="F51" s="115">
        <v>0</v>
      </c>
      <c r="G51" s="119">
        <f t="shared" si="6"/>
        <v>0</v>
      </c>
      <c r="H51" s="119">
        <f>SUM(H49:H50)</f>
        <v>0</v>
      </c>
      <c r="I51" s="119">
        <f t="shared" si="6"/>
        <v>0</v>
      </c>
      <c r="J51" s="119">
        <f>SUM(J49:J50)</f>
        <v>0</v>
      </c>
      <c r="K51" s="119">
        <f t="shared" si="6"/>
        <v>0</v>
      </c>
      <c r="L51" s="137">
        <f t="shared" si="3"/>
        <v>3974028</v>
      </c>
      <c r="M51" s="138">
        <f t="shared" si="3"/>
        <v>4605123</v>
      </c>
      <c r="N51" s="138">
        <f t="shared" si="3"/>
        <v>1849533</v>
      </c>
    </row>
    <row r="52" spans="1:14" s="35" customFormat="1" ht="15">
      <c r="A52" s="70" t="s">
        <v>185</v>
      </c>
      <c r="B52" s="103" t="s">
        <v>548</v>
      </c>
      <c r="C52" s="116">
        <f aca="true" t="shared" si="7" ref="C52:K52">C31+C34+C42+C45+C51</f>
        <v>19627650</v>
      </c>
      <c r="D52" s="116">
        <f t="shared" si="7"/>
        <v>24002365</v>
      </c>
      <c r="E52" s="116">
        <f>E31+E34+E42+E45+E51</f>
        <v>16894599</v>
      </c>
      <c r="F52" s="116">
        <f t="shared" si="7"/>
        <v>0</v>
      </c>
      <c r="G52" s="116">
        <f t="shared" si="7"/>
        <v>0</v>
      </c>
      <c r="H52" s="116">
        <f t="shared" si="7"/>
        <v>0</v>
      </c>
      <c r="I52" s="116">
        <f t="shared" si="7"/>
        <v>0</v>
      </c>
      <c r="J52" s="116">
        <f t="shared" si="7"/>
        <v>0</v>
      </c>
      <c r="K52" s="116">
        <f t="shared" si="7"/>
        <v>0</v>
      </c>
      <c r="L52" s="117">
        <f t="shared" si="3"/>
        <v>19627650</v>
      </c>
      <c r="M52" s="118">
        <f t="shared" si="3"/>
        <v>24002365</v>
      </c>
      <c r="N52" s="118">
        <f t="shared" si="3"/>
        <v>16894599</v>
      </c>
    </row>
    <row r="53" spans="1:14" ht="15">
      <c r="A53" s="74" t="s">
        <v>549</v>
      </c>
      <c r="B53" s="112" t="s">
        <v>550</v>
      </c>
      <c r="C53" s="113">
        <v>0</v>
      </c>
      <c r="D53" s="114">
        <v>0</v>
      </c>
      <c r="E53" s="114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0">
        <f t="shared" si="3"/>
        <v>0</v>
      </c>
      <c r="M53" s="111">
        <f t="shared" si="3"/>
        <v>0</v>
      </c>
      <c r="N53" s="111">
        <f t="shared" si="3"/>
        <v>0</v>
      </c>
    </row>
    <row r="54" spans="1:14" ht="15">
      <c r="A54" s="74" t="s">
        <v>186</v>
      </c>
      <c r="B54" s="112" t="s">
        <v>551</v>
      </c>
      <c r="C54" s="113">
        <v>0</v>
      </c>
      <c r="D54" s="114">
        <v>0</v>
      </c>
      <c r="E54" s="114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0">
        <f t="shared" si="3"/>
        <v>0</v>
      </c>
      <c r="M54" s="111">
        <f t="shared" si="3"/>
        <v>0</v>
      </c>
      <c r="N54" s="111">
        <f t="shared" si="3"/>
        <v>0</v>
      </c>
    </row>
    <row r="55" spans="1:14" ht="15">
      <c r="A55" s="129" t="s">
        <v>424</v>
      </c>
      <c r="B55" s="112" t="s">
        <v>552</v>
      </c>
      <c r="C55" s="113">
        <v>0</v>
      </c>
      <c r="D55" s="114">
        <v>0</v>
      </c>
      <c r="E55" s="114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0">
        <f t="shared" si="3"/>
        <v>0</v>
      </c>
      <c r="M55" s="111">
        <f t="shared" si="3"/>
        <v>0</v>
      </c>
      <c r="N55" s="111">
        <f t="shared" si="3"/>
        <v>0</v>
      </c>
    </row>
    <row r="56" spans="1:14" ht="15">
      <c r="A56" s="129" t="s">
        <v>425</v>
      </c>
      <c r="B56" s="112" t="s">
        <v>553</v>
      </c>
      <c r="C56" s="113">
        <v>0</v>
      </c>
      <c r="D56" s="114">
        <v>0</v>
      </c>
      <c r="E56" s="114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0">
        <f t="shared" si="3"/>
        <v>0</v>
      </c>
      <c r="M56" s="111">
        <f t="shared" si="3"/>
        <v>0</v>
      </c>
      <c r="N56" s="111">
        <f t="shared" si="3"/>
        <v>0</v>
      </c>
    </row>
    <row r="57" spans="1:14" ht="15">
      <c r="A57" s="129" t="s">
        <v>426</v>
      </c>
      <c r="B57" s="112" t="s">
        <v>554</v>
      </c>
      <c r="C57" s="113">
        <v>0</v>
      </c>
      <c r="D57" s="114">
        <v>0</v>
      </c>
      <c r="E57" s="114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0">
        <f t="shared" si="3"/>
        <v>0</v>
      </c>
      <c r="M57" s="111">
        <f t="shared" si="3"/>
        <v>0</v>
      </c>
      <c r="N57" s="111">
        <f t="shared" si="3"/>
        <v>0</v>
      </c>
    </row>
    <row r="58" spans="1:14" ht="15">
      <c r="A58" s="74" t="s">
        <v>427</v>
      </c>
      <c r="B58" s="112" t="s">
        <v>555</v>
      </c>
      <c r="C58" s="113">
        <v>0</v>
      </c>
      <c r="D58" s="114">
        <v>0</v>
      </c>
      <c r="E58" s="114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0">
        <f t="shared" si="3"/>
        <v>0</v>
      </c>
      <c r="M58" s="111">
        <f t="shared" si="3"/>
        <v>0</v>
      </c>
      <c r="N58" s="111">
        <f t="shared" si="3"/>
        <v>0</v>
      </c>
    </row>
    <row r="59" spans="1:14" ht="15">
      <c r="A59" s="74" t="s">
        <v>428</v>
      </c>
      <c r="B59" s="112" t="s">
        <v>556</v>
      </c>
      <c r="C59" s="113">
        <v>0</v>
      </c>
      <c r="D59" s="114">
        <v>0</v>
      </c>
      <c r="E59" s="114">
        <v>0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0">
        <f t="shared" si="3"/>
        <v>0</v>
      </c>
      <c r="M59" s="111">
        <f t="shared" si="3"/>
        <v>0</v>
      </c>
      <c r="N59" s="111">
        <f t="shared" si="3"/>
        <v>0</v>
      </c>
    </row>
    <row r="60" spans="1:14" ht="15">
      <c r="A60" s="74" t="s">
        <v>429</v>
      </c>
      <c r="B60" s="112" t="s">
        <v>557</v>
      </c>
      <c r="C60" s="113">
        <v>3423306</v>
      </c>
      <c r="D60" s="114">
        <v>3423306</v>
      </c>
      <c r="E60" s="114">
        <f>3023000+205514</f>
        <v>3228514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0">
        <f t="shared" si="3"/>
        <v>3423306</v>
      </c>
      <c r="M60" s="111">
        <f t="shared" si="3"/>
        <v>3423306</v>
      </c>
      <c r="N60" s="111">
        <f t="shared" si="3"/>
        <v>3228514</v>
      </c>
    </row>
    <row r="61" spans="1:14" s="35" customFormat="1" ht="15">
      <c r="A61" s="75" t="s">
        <v>213</v>
      </c>
      <c r="B61" s="103" t="s">
        <v>558</v>
      </c>
      <c r="C61" s="116">
        <f aca="true" t="shared" si="8" ref="C61:K61">SUM(C53:C60)</f>
        <v>3423306</v>
      </c>
      <c r="D61" s="116">
        <f t="shared" si="8"/>
        <v>3423306</v>
      </c>
      <c r="E61" s="116">
        <f t="shared" si="8"/>
        <v>3228514</v>
      </c>
      <c r="F61" s="116">
        <f t="shared" si="8"/>
        <v>0</v>
      </c>
      <c r="G61" s="116">
        <f t="shared" si="8"/>
        <v>0</v>
      </c>
      <c r="H61" s="116">
        <f t="shared" si="8"/>
        <v>0</v>
      </c>
      <c r="I61" s="116">
        <f t="shared" si="8"/>
        <v>0</v>
      </c>
      <c r="J61" s="116">
        <f t="shared" si="8"/>
        <v>0</v>
      </c>
      <c r="K61" s="116">
        <f t="shared" si="8"/>
        <v>0</v>
      </c>
      <c r="L61" s="117">
        <f t="shared" si="3"/>
        <v>3423306</v>
      </c>
      <c r="M61" s="118">
        <f t="shared" si="3"/>
        <v>3423306</v>
      </c>
      <c r="N61" s="118">
        <f t="shared" si="3"/>
        <v>3228514</v>
      </c>
    </row>
    <row r="62" spans="1:14" ht="15">
      <c r="A62" s="130" t="s">
        <v>230</v>
      </c>
      <c r="B62" s="112" t="s">
        <v>559</v>
      </c>
      <c r="C62" s="113">
        <v>0</v>
      </c>
      <c r="D62" s="114">
        <v>0</v>
      </c>
      <c r="E62" s="114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0">
        <f t="shared" si="3"/>
        <v>0</v>
      </c>
      <c r="M62" s="111">
        <f t="shared" si="3"/>
        <v>0</v>
      </c>
      <c r="N62" s="111">
        <f t="shared" si="3"/>
        <v>0</v>
      </c>
    </row>
    <row r="63" spans="1:14" ht="15">
      <c r="A63" s="130" t="s">
        <v>560</v>
      </c>
      <c r="B63" s="112" t="s">
        <v>561</v>
      </c>
      <c r="C63" s="113">
        <v>0</v>
      </c>
      <c r="D63" s="114">
        <v>95861</v>
      </c>
      <c r="E63" s="114">
        <v>95861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0">
        <f t="shared" si="3"/>
        <v>0</v>
      </c>
      <c r="M63" s="111">
        <f t="shared" si="3"/>
        <v>95861</v>
      </c>
      <c r="N63" s="111">
        <f t="shared" si="3"/>
        <v>95861</v>
      </c>
    </row>
    <row r="64" spans="1:14" ht="15">
      <c r="A64" s="130" t="s">
        <v>562</v>
      </c>
      <c r="B64" s="112" t="s">
        <v>563</v>
      </c>
      <c r="C64" s="132">
        <v>0</v>
      </c>
      <c r="D64" s="114">
        <v>0</v>
      </c>
      <c r="E64" s="114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0">
        <f t="shared" si="3"/>
        <v>0</v>
      </c>
      <c r="M64" s="111">
        <f t="shared" si="3"/>
        <v>0</v>
      </c>
      <c r="N64" s="111">
        <f t="shared" si="3"/>
        <v>0</v>
      </c>
    </row>
    <row r="65" spans="1:14" ht="15">
      <c r="A65" s="130" t="s">
        <v>219</v>
      </c>
      <c r="B65" s="112" t="s">
        <v>564</v>
      </c>
      <c r="C65" s="132">
        <v>0</v>
      </c>
      <c r="D65" s="114">
        <v>0</v>
      </c>
      <c r="E65" s="114">
        <v>0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0">
        <f t="shared" si="3"/>
        <v>0</v>
      </c>
      <c r="M65" s="111">
        <f t="shared" si="3"/>
        <v>0</v>
      </c>
      <c r="N65" s="111">
        <f t="shared" si="3"/>
        <v>0</v>
      </c>
    </row>
    <row r="66" spans="1:14" ht="15">
      <c r="A66" s="130" t="s">
        <v>231</v>
      </c>
      <c r="B66" s="112" t="s">
        <v>565</v>
      </c>
      <c r="C66" s="132">
        <v>0</v>
      </c>
      <c r="D66" s="114">
        <v>0</v>
      </c>
      <c r="E66" s="114">
        <v>0</v>
      </c>
      <c r="F66" s="115">
        <v>0</v>
      </c>
      <c r="G66" s="115">
        <v>0</v>
      </c>
      <c r="H66" s="115">
        <v>0</v>
      </c>
      <c r="I66" s="115">
        <v>0</v>
      </c>
      <c r="J66" s="115">
        <v>0</v>
      </c>
      <c r="K66" s="115">
        <v>0</v>
      </c>
      <c r="L66" s="110">
        <f t="shared" si="3"/>
        <v>0</v>
      </c>
      <c r="M66" s="111">
        <f t="shared" si="3"/>
        <v>0</v>
      </c>
      <c r="N66" s="111">
        <f t="shared" si="3"/>
        <v>0</v>
      </c>
    </row>
    <row r="67" spans="1:14" ht="15">
      <c r="A67" s="130" t="s">
        <v>221</v>
      </c>
      <c r="B67" s="112" t="s">
        <v>566</v>
      </c>
      <c r="C67" s="119">
        <v>721418</v>
      </c>
      <c r="D67" s="120">
        <v>721418</v>
      </c>
      <c r="E67" s="120">
        <f>430084+270312</f>
        <v>700396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0">
        <f t="shared" si="3"/>
        <v>721418</v>
      </c>
      <c r="M67" s="111">
        <f t="shared" si="3"/>
        <v>721418</v>
      </c>
      <c r="N67" s="111">
        <f t="shared" si="3"/>
        <v>700396</v>
      </c>
    </row>
    <row r="68" spans="1:14" ht="15">
      <c r="A68" s="130" t="s">
        <v>232</v>
      </c>
      <c r="B68" s="112" t="s">
        <v>567</v>
      </c>
      <c r="C68" s="114">
        <v>0</v>
      </c>
      <c r="D68" s="114">
        <v>0</v>
      </c>
      <c r="E68" s="114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0">
        <f t="shared" si="3"/>
        <v>0</v>
      </c>
      <c r="M68" s="111">
        <f t="shared" si="3"/>
        <v>0</v>
      </c>
      <c r="N68" s="111">
        <f t="shared" si="3"/>
        <v>0</v>
      </c>
    </row>
    <row r="69" spans="1:14" ht="15">
      <c r="A69" s="130" t="s">
        <v>233</v>
      </c>
      <c r="B69" s="112" t="s">
        <v>568</v>
      </c>
      <c r="C69" s="114">
        <v>0</v>
      </c>
      <c r="D69" s="114">
        <v>0</v>
      </c>
      <c r="E69" s="114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0">
        <f t="shared" si="3"/>
        <v>0</v>
      </c>
      <c r="M69" s="111">
        <f t="shared" si="3"/>
        <v>0</v>
      </c>
      <c r="N69" s="111">
        <f t="shared" si="3"/>
        <v>0</v>
      </c>
    </row>
    <row r="70" spans="1:14" ht="15">
      <c r="A70" s="130" t="s">
        <v>569</v>
      </c>
      <c r="B70" s="112" t="s">
        <v>570</v>
      </c>
      <c r="C70" s="114">
        <v>0</v>
      </c>
      <c r="D70" s="114">
        <v>0</v>
      </c>
      <c r="E70" s="114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0">
        <f t="shared" si="3"/>
        <v>0</v>
      </c>
      <c r="M70" s="111">
        <f t="shared" si="3"/>
        <v>0</v>
      </c>
      <c r="N70" s="111">
        <f t="shared" si="3"/>
        <v>0</v>
      </c>
    </row>
    <row r="71" spans="1:14" ht="15">
      <c r="A71" s="131" t="s">
        <v>571</v>
      </c>
      <c r="B71" s="112" t="s">
        <v>572</v>
      </c>
      <c r="C71" s="114">
        <v>0</v>
      </c>
      <c r="D71" s="114">
        <v>0</v>
      </c>
      <c r="E71" s="114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0">
        <f t="shared" si="3"/>
        <v>0</v>
      </c>
      <c r="M71" s="111">
        <f t="shared" si="3"/>
        <v>0</v>
      </c>
      <c r="N71" s="111">
        <f t="shared" si="3"/>
        <v>0</v>
      </c>
    </row>
    <row r="72" spans="1:14" ht="15">
      <c r="A72" s="130" t="s">
        <v>234</v>
      </c>
      <c r="B72" s="112" t="s">
        <v>573</v>
      </c>
      <c r="C72" s="132">
        <v>543959</v>
      </c>
      <c r="D72" s="114">
        <v>543959</v>
      </c>
      <c r="E72" s="114">
        <v>435365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0">
        <f t="shared" si="3"/>
        <v>543959</v>
      </c>
      <c r="M72" s="111">
        <f t="shared" si="3"/>
        <v>543959</v>
      </c>
      <c r="N72" s="111">
        <f t="shared" si="3"/>
        <v>435365</v>
      </c>
    </row>
    <row r="73" spans="1:14" ht="15">
      <c r="A73" s="131" t="s">
        <v>381</v>
      </c>
      <c r="B73" s="112" t="s">
        <v>624</v>
      </c>
      <c r="C73" s="113">
        <v>8729691</v>
      </c>
      <c r="D73" s="114">
        <v>8304753</v>
      </c>
      <c r="E73" s="114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0">
        <f t="shared" si="3"/>
        <v>8729691</v>
      </c>
      <c r="M73" s="111">
        <f t="shared" si="3"/>
        <v>8304753</v>
      </c>
      <c r="N73" s="111">
        <f t="shared" si="3"/>
        <v>0</v>
      </c>
    </row>
    <row r="74" spans="1:14" ht="15">
      <c r="A74" s="131" t="s">
        <v>382</v>
      </c>
      <c r="B74" s="112" t="s">
        <v>624</v>
      </c>
      <c r="C74" s="113">
        <v>0</v>
      </c>
      <c r="D74" s="114">
        <v>0</v>
      </c>
      <c r="E74" s="114">
        <v>0</v>
      </c>
      <c r="F74" s="115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0">
        <f t="shared" si="3"/>
        <v>0</v>
      </c>
      <c r="M74" s="111">
        <f t="shared" si="3"/>
        <v>0</v>
      </c>
      <c r="N74" s="111">
        <f t="shared" si="3"/>
        <v>0</v>
      </c>
    </row>
    <row r="75" spans="1:14" s="35" customFormat="1" ht="15">
      <c r="A75" s="75" t="s">
        <v>224</v>
      </c>
      <c r="B75" s="103" t="s">
        <v>574</v>
      </c>
      <c r="C75" s="116">
        <f aca="true" t="shared" si="9" ref="C75:K75">SUM(C62:C74)</f>
        <v>9995068</v>
      </c>
      <c r="D75" s="116">
        <f t="shared" si="9"/>
        <v>9665991</v>
      </c>
      <c r="E75" s="116">
        <f t="shared" si="9"/>
        <v>1231622</v>
      </c>
      <c r="F75" s="116">
        <f t="shared" si="9"/>
        <v>0</v>
      </c>
      <c r="G75" s="116">
        <f t="shared" si="9"/>
        <v>0</v>
      </c>
      <c r="H75" s="116">
        <f t="shared" si="9"/>
        <v>0</v>
      </c>
      <c r="I75" s="116">
        <f t="shared" si="9"/>
        <v>0</v>
      </c>
      <c r="J75" s="116">
        <f t="shared" si="9"/>
        <v>0</v>
      </c>
      <c r="K75" s="116">
        <f t="shared" si="9"/>
        <v>0</v>
      </c>
      <c r="L75" s="117">
        <f t="shared" si="3"/>
        <v>9995068</v>
      </c>
      <c r="M75" s="118">
        <f t="shared" si="3"/>
        <v>9665991</v>
      </c>
      <c r="N75" s="118">
        <f t="shared" si="3"/>
        <v>1231622</v>
      </c>
    </row>
    <row r="76" spans="1:14" s="156" customFormat="1" ht="15">
      <c r="A76" s="88" t="s">
        <v>356</v>
      </c>
      <c r="B76" s="143"/>
      <c r="C76" s="144">
        <f>C75+C61+C52+C27+C26</f>
        <v>48218571</v>
      </c>
      <c r="D76" s="144">
        <f aca="true" t="shared" si="10" ref="D76:K76">D75+D61+D52+D27+D26</f>
        <v>56605689</v>
      </c>
      <c r="E76" s="144">
        <f t="shared" si="10"/>
        <v>38505355</v>
      </c>
      <c r="F76" s="144">
        <f t="shared" si="10"/>
        <v>0</v>
      </c>
      <c r="G76" s="144">
        <f t="shared" si="10"/>
        <v>0</v>
      </c>
      <c r="H76" s="144">
        <f t="shared" si="10"/>
        <v>0</v>
      </c>
      <c r="I76" s="144">
        <f t="shared" si="10"/>
        <v>0</v>
      </c>
      <c r="J76" s="144">
        <f t="shared" si="10"/>
        <v>0</v>
      </c>
      <c r="K76" s="144">
        <f t="shared" si="10"/>
        <v>0</v>
      </c>
      <c r="L76" s="145">
        <f t="shared" si="3"/>
        <v>48218571</v>
      </c>
      <c r="M76" s="145">
        <f t="shared" si="3"/>
        <v>56605689</v>
      </c>
      <c r="N76" s="145">
        <f t="shared" si="3"/>
        <v>38505355</v>
      </c>
    </row>
    <row r="77" spans="1:14" ht="15">
      <c r="A77" s="133" t="s">
        <v>575</v>
      </c>
      <c r="B77" s="112" t="s">
        <v>576</v>
      </c>
      <c r="C77" s="113">
        <v>0</v>
      </c>
      <c r="D77" s="114">
        <v>0</v>
      </c>
      <c r="E77" s="114">
        <v>0</v>
      </c>
      <c r="F77" s="113">
        <v>0</v>
      </c>
      <c r="G77" s="114">
        <v>0</v>
      </c>
      <c r="H77" s="114">
        <v>0</v>
      </c>
      <c r="I77" s="115">
        <v>0</v>
      </c>
      <c r="J77" s="115">
        <v>0</v>
      </c>
      <c r="K77" s="115">
        <v>0</v>
      </c>
      <c r="L77" s="110">
        <f t="shared" si="3"/>
        <v>0</v>
      </c>
      <c r="M77" s="111">
        <f t="shared" si="3"/>
        <v>0</v>
      </c>
      <c r="N77" s="111">
        <f t="shared" si="3"/>
        <v>0</v>
      </c>
    </row>
    <row r="78" spans="1:14" ht="15">
      <c r="A78" s="133" t="s">
        <v>235</v>
      </c>
      <c r="B78" s="112" t="s">
        <v>577</v>
      </c>
      <c r="C78" s="113">
        <v>50647930</v>
      </c>
      <c r="D78" s="114">
        <v>50647930</v>
      </c>
      <c r="E78" s="114">
        <v>44683276</v>
      </c>
      <c r="F78" s="113">
        <v>0</v>
      </c>
      <c r="G78" s="114">
        <v>0</v>
      </c>
      <c r="H78" s="114">
        <v>0</v>
      </c>
      <c r="I78" s="115">
        <v>0</v>
      </c>
      <c r="J78" s="115">
        <v>0</v>
      </c>
      <c r="K78" s="115">
        <v>0</v>
      </c>
      <c r="L78" s="110">
        <f t="shared" si="3"/>
        <v>50647930</v>
      </c>
      <c r="M78" s="111">
        <f t="shared" si="3"/>
        <v>50647930</v>
      </c>
      <c r="N78" s="111">
        <f t="shared" si="3"/>
        <v>44683276</v>
      </c>
    </row>
    <row r="79" spans="1:14" ht="15">
      <c r="A79" s="133" t="s">
        <v>578</v>
      </c>
      <c r="B79" s="112" t="s">
        <v>579</v>
      </c>
      <c r="C79" s="113">
        <v>40000</v>
      </c>
      <c r="D79" s="114">
        <v>40000</v>
      </c>
      <c r="E79" s="114">
        <v>0</v>
      </c>
      <c r="F79" s="113">
        <v>0</v>
      </c>
      <c r="G79" s="114">
        <v>0</v>
      </c>
      <c r="H79" s="114">
        <v>0</v>
      </c>
      <c r="I79" s="115">
        <v>0</v>
      </c>
      <c r="J79" s="115">
        <v>0</v>
      </c>
      <c r="K79" s="115">
        <v>0</v>
      </c>
      <c r="L79" s="110">
        <f t="shared" si="3"/>
        <v>40000</v>
      </c>
      <c r="M79" s="111">
        <f t="shared" si="3"/>
        <v>40000</v>
      </c>
      <c r="N79" s="111">
        <f t="shared" si="3"/>
        <v>0</v>
      </c>
    </row>
    <row r="80" spans="1:14" ht="15">
      <c r="A80" s="133" t="s">
        <v>580</v>
      </c>
      <c r="B80" s="112" t="s">
        <v>581</v>
      </c>
      <c r="C80" s="113">
        <v>2762205</v>
      </c>
      <c r="D80" s="114">
        <v>11461069</v>
      </c>
      <c r="E80" s="114">
        <v>6481117</v>
      </c>
      <c r="F80" s="113">
        <v>0</v>
      </c>
      <c r="G80" s="114">
        <v>0</v>
      </c>
      <c r="H80" s="114">
        <v>0</v>
      </c>
      <c r="I80" s="115">
        <v>0</v>
      </c>
      <c r="J80" s="115">
        <v>0</v>
      </c>
      <c r="K80" s="115">
        <v>0</v>
      </c>
      <c r="L80" s="110">
        <f t="shared" si="3"/>
        <v>2762205</v>
      </c>
      <c r="M80" s="111">
        <f t="shared" si="3"/>
        <v>11461069</v>
      </c>
      <c r="N80" s="111">
        <f t="shared" si="3"/>
        <v>6481117</v>
      </c>
    </row>
    <row r="81" spans="1:14" ht="15">
      <c r="A81" s="67" t="s">
        <v>582</v>
      </c>
      <c r="B81" s="112" t="s">
        <v>583</v>
      </c>
      <c r="C81" s="113">
        <v>0</v>
      </c>
      <c r="D81" s="114">
        <v>0</v>
      </c>
      <c r="E81" s="114">
        <v>0</v>
      </c>
      <c r="F81" s="113">
        <v>0</v>
      </c>
      <c r="G81" s="114">
        <v>0</v>
      </c>
      <c r="H81" s="114">
        <v>0</v>
      </c>
      <c r="I81" s="115">
        <v>0</v>
      </c>
      <c r="J81" s="115">
        <v>0</v>
      </c>
      <c r="K81" s="115">
        <v>0</v>
      </c>
      <c r="L81" s="110">
        <f t="shared" si="3"/>
        <v>0</v>
      </c>
      <c r="M81" s="111">
        <f t="shared" si="3"/>
        <v>0</v>
      </c>
      <c r="N81" s="111">
        <f t="shared" si="3"/>
        <v>0</v>
      </c>
    </row>
    <row r="82" spans="1:14" ht="15">
      <c r="A82" s="67" t="s">
        <v>584</v>
      </c>
      <c r="B82" s="112" t="s">
        <v>585</v>
      </c>
      <c r="C82" s="113">
        <v>0</v>
      </c>
      <c r="D82" s="114">
        <v>0</v>
      </c>
      <c r="E82" s="114">
        <v>0</v>
      </c>
      <c r="F82" s="113">
        <v>0</v>
      </c>
      <c r="G82" s="114">
        <v>0</v>
      </c>
      <c r="H82" s="114">
        <v>0</v>
      </c>
      <c r="I82" s="115">
        <v>0</v>
      </c>
      <c r="J82" s="115">
        <v>0</v>
      </c>
      <c r="K82" s="115">
        <v>0</v>
      </c>
      <c r="L82" s="110">
        <f t="shared" si="3"/>
        <v>0</v>
      </c>
      <c r="M82" s="111">
        <f t="shared" si="3"/>
        <v>0</v>
      </c>
      <c r="N82" s="111">
        <f t="shared" si="3"/>
        <v>0</v>
      </c>
    </row>
    <row r="83" spans="1:14" ht="15">
      <c r="A83" s="67" t="s">
        <v>0</v>
      </c>
      <c r="B83" s="112" t="s">
        <v>1</v>
      </c>
      <c r="C83" s="113">
        <v>14431535</v>
      </c>
      <c r="D83" s="114">
        <v>15771142</v>
      </c>
      <c r="E83" s="114">
        <v>13588938</v>
      </c>
      <c r="F83" s="113">
        <v>0</v>
      </c>
      <c r="G83" s="114">
        <v>0</v>
      </c>
      <c r="H83" s="114">
        <v>0</v>
      </c>
      <c r="I83" s="115">
        <v>0</v>
      </c>
      <c r="J83" s="115">
        <v>0</v>
      </c>
      <c r="K83" s="115">
        <v>0</v>
      </c>
      <c r="L83" s="110">
        <f t="shared" si="3"/>
        <v>14431535</v>
      </c>
      <c r="M83" s="111">
        <f t="shared" si="3"/>
        <v>15771142</v>
      </c>
      <c r="N83" s="111">
        <f t="shared" si="3"/>
        <v>13588938</v>
      </c>
    </row>
    <row r="84" spans="1:14" s="35" customFormat="1" ht="15">
      <c r="A84" s="71" t="s">
        <v>226</v>
      </c>
      <c r="B84" s="103" t="s">
        <v>2</v>
      </c>
      <c r="C84" s="116">
        <f aca="true" t="shared" si="11" ref="C84:K84">SUM(C77:C83)</f>
        <v>67881670</v>
      </c>
      <c r="D84" s="116">
        <f t="shared" si="11"/>
        <v>77920141</v>
      </c>
      <c r="E84" s="116">
        <f t="shared" si="11"/>
        <v>64753331</v>
      </c>
      <c r="F84" s="116">
        <f t="shared" si="11"/>
        <v>0</v>
      </c>
      <c r="G84" s="114">
        <v>0</v>
      </c>
      <c r="H84" s="116">
        <f t="shared" si="11"/>
        <v>0</v>
      </c>
      <c r="I84" s="116">
        <f t="shared" si="11"/>
        <v>0</v>
      </c>
      <c r="J84" s="116">
        <f t="shared" si="11"/>
        <v>0</v>
      </c>
      <c r="K84" s="116">
        <f t="shared" si="11"/>
        <v>0</v>
      </c>
      <c r="L84" s="117">
        <f t="shared" si="3"/>
        <v>67881670</v>
      </c>
      <c r="M84" s="118">
        <f t="shared" si="3"/>
        <v>77920141</v>
      </c>
      <c r="N84" s="118">
        <f t="shared" si="3"/>
        <v>64753331</v>
      </c>
    </row>
    <row r="85" spans="1:14" ht="15">
      <c r="A85" s="74" t="s">
        <v>3</v>
      </c>
      <c r="B85" s="112" t="s">
        <v>4</v>
      </c>
      <c r="C85" s="113">
        <v>0</v>
      </c>
      <c r="D85" s="114">
        <v>0</v>
      </c>
      <c r="E85" s="114">
        <v>0</v>
      </c>
      <c r="F85" s="113">
        <v>0</v>
      </c>
      <c r="G85" s="114">
        <v>0</v>
      </c>
      <c r="H85" s="114">
        <v>0</v>
      </c>
      <c r="I85" s="115">
        <v>0</v>
      </c>
      <c r="J85" s="115">
        <v>0</v>
      </c>
      <c r="K85" s="115">
        <v>0</v>
      </c>
      <c r="L85" s="110">
        <f t="shared" si="3"/>
        <v>0</v>
      </c>
      <c r="M85" s="111">
        <f t="shared" si="3"/>
        <v>0</v>
      </c>
      <c r="N85" s="111">
        <f t="shared" si="3"/>
        <v>0</v>
      </c>
    </row>
    <row r="86" spans="1:14" ht="15">
      <c r="A86" s="74" t="s">
        <v>5</v>
      </c>
      <c r="B86" s="112" t="s">
        <v>6</v>
      </c>
      <c r="C86" s="113">
        <v>1181102</v>
      </c>
      <c r="D86" s="114">
        <v>1181102</v>
      </c>
      <c r="E86" s="114">
        <v>0</v>
      </c>
      <c r="F86" s="113">
        <v>0</v>
      </c>
      <c r="G86" s="114">
        <v>0</v>
      </c>
      <c r="H86" s="114">
        <v>0</v>
      </c>
      <c r="I86" s="115">
        <v>0</v>
      </c>
      <c r="J86" s="115">
        <v>0</v>
      </c>
      <c r="K86" s="115">
        <v>0</v>
      </c>
      <c r="L86" s="110">
        <f t="shared" si="3"/>
        <v>1181102</v>
      </c>
      <c r="M86" s="111">
        <f t="shared" si="3"/>
        <v>1181102</v>
      </c>
      <c r="N86" s="111">
        <f t="shared" si="3"/>
        <v>0</v>
      </c>
    </row>
    <row r="87" spans="1:14" ht="15">
      <c r="A87" s="74" t="s">
        <v>7</v>
      </c>
      <c r="B87" s="112" t="s">
        <v>8</v>
      </c>
      <c r="C87" s="113">
        <v>0</v>
      </c>
      <c r="D87" s="114">
        <v>0</v>
      </c>
      <c r="E87" s="114">
        <v>0</v>
      </c>
      <c r="F87" s="113">
        <v>0</v>
      </c>
      <c r="G87" s="114">
        <v>0</v>
      </c>
      <c r="H87" s="114">
        <v>0</v>
      </c>
      <c r="I87" s="115">
        <v>0</v>
      </c>
      <c r="J87" s="115">
        <v>0</v>
      </c>
      <c r="K87" s="115">
        <v>0</v>
      </c>
      <c r="L87" s="110">
        <f t="shared" si="3"/>
        <v>0</v>
      </c>
      <c r="M87" s="111">
        <f t="shared" si="3"/>
        <v>0</v>
      </c>
      <c r="N87" s="111">
        <f t="shared" si="3"/>
        <v>0</v>
      </c>
    </row>
    <row r="88" spans="1:14" ht="15">
      <c r="A88" s="74" t="s">
        <v>9</v>
      </c>
      <c r="B88" s="112" t="s">
        <v>10</v>
      </c>
      <c r="C88" s="119">
        <v>318898</v>
      </c>
      <c r="D88" s="120">
        <v>318898</v>
      </c>
      <c r="E88" s="120">
        <v>0</v>
      </c>
      <c r="F88" s="119">
        <v>0</v>
      </c>
      <c r="G88" s="114">
        <v>0</v>
      </c>
      <c r="H88" s="114">
        <v>0</v>
      </c>
      <c r="I88" s="115">
        <v>0</v>
      </c>
      <c r="J88" s="115">
        <v>0</v>
      </c>
      <c r="K88" s="115">
        <v>0</v>
      </c>
      <c r="L88" s="110">
        <f t="shared" si="3"/>
        <v>318898</v>
      </c>
      <c r="M88" s="111">
        <f t="shared" si="3"/>
        <v>318898</v>
      </c>
      <c r="N88" s="111">
        <f t="shared" si="3"/>
        <v>0</v>
      </c>
    </row>
    <row r="89" spans="1:14" s="35" customFormat="1" ht="15">
      <c r="A89" s="75" t="s">
        <v>227</v>
      </c>
      <c r="B89" s="103" t="s">
        <v>11</v>
      </c>
      <c r="C89" s="116">
        <f aca="true" t="shared" si="12" ref="C89:K89">SUM(C85:C88)</f>
        <v>1500000</v>
      </c>
      <c r="D89" s="116">
        <f t="shared" si="12"/>
        <v>1500000</v>
      </c>
      <c r="E89" s="116">
        <f t="shared" si="12"/>
        <v>0</v>
      </c>
      <c r="F89" s="116">
        <f t="shared" si="12"/>
        <v>0</v>
      </c>
      <c r="G89" s="116">
        <f t="shared" si="12"/>
        <v>0</v>
      </c>
      <c r="H89" s="116">
        <f t="shared" si="12"/>
        <v>0</v>
      </c>
      <c r="I89" s="116">
        <f t="shared" si="12"/>
        <v>0</v>
      </c>
      <c r="J89" s="116">
        <f t="shared" si="12"/>
        <v>0</v>
      </c>
      <c r="K89" s="116">
        <f t="shared" si="12"/>
        <v>0</v>
      </c>
      <c r="L89" s="117">
        <f t="shared" si="3"/>
        <v>1500000</v>
      </c>
      <c r="M89" s="118">
        <f t="shared" si="3"/>
        <v>1500000</v>
      </c>
      <c r="N89" s="118">
        <f t="shared" si="3"/>
        <v>0</v>
      </c>
    </row>
    <row r="90" spans="1:14" ht="15" customHeight="1">
      <c r="A90" s="74" t="s">
        <v>12</v>
      </c>
      <c r="B90" s="112" t="s">
        <v>13</v>
      </c>
      <c r="C90" s="132">
        <v>0</v>
      </c>
      <c r="D90" s="132">
        <v>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10">
        <f t="shared" si="3"/>
        <v>0</v>
      </c>
      <c r="M90" s="111">
        <f t="shared" si="3"/>
        <v>0</v>
      </c>
      <c r="N90" s="111">
        <f t="shared" si="3"/>
        <v>0</v>
      </c>
    </row>
    <row r="91" spans="1:14" ht="15">
      <c r="A91" s="74" t="s">
        <v>236</v>
      </c>
      <c r="B91" s="112" t="s">
        <v>14</v>
      </c>
      <c r="C91" s="132">
        <v>0</v>
      </c>
      <c r="D91" s="132">
        <v>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10">
        <f t="shared" si="3"/>
        <v>0</v>
      </c>
      <c r="M91" s="111">
        <f t="shared" si="3"/>
        <v>0</v>
      </c>
      <c r="N91" s="111">
        <f t="shared" si="3"/>
        <v>0</v>
      </c>
    </row>
    <row r="92" spans="1:14" ht="15" customHeight="1">
      <c r="A92" s="74" t="s">
        <v>237</v>
      </c>
      <c r="B92" s="112" t="s">
        <v>15</v>
      </c>
      <c r="C92" s="132">
        <v>0</v>
      </c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10">
        <f t="shared" si="3"/>
        <v>0</v>
      </c>
      <c r="M92" s="111">
        <f t="shared" si="3"/>
        <v>0</v>
      </c>
      <c r="N92" s="111">
        <f t="shared" si="3"/>
        <v>0</v>
      </c>
    </row>
    <row r="93" spans="1:14" ht="15">
      <c r="A93" s="74" t="s">
        <v>238</v>
      </c>
      <c r="B93" s="112" t="s">
        <v>16</v>
      </c>
      <c r="C93" s="132">
        <v>1544726</v>
      </c>
      <c r="D93" s="114">
        <v>1544726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0">
        <f t="shared" si="3"/>
        <v>1544726</v>
      </c>
      <c r="M93" s="111">
        <f t="shared" si="3"/>
        <v>1544726</v>
      </c>
      <c r="N93" s="111">
        <f t="shared" si="3"/>
        <v>0</v>
      </c>
    </row>
    <row r="94" spans="1:14" ht="15" customHeight="1">
      <c r="A94" s="74" t="s">
        <v>239</v>
      </c>
      <c r="B94" s="112" t="s">
        <v>17</v>
      </c>
      <c r="C94" s="132">
        <v>0</v>
      </c>
      <c r="D94" s="132">
        <v>0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10">
        <f t="shared" si="3"/>
        <v>0</v>
      </c>
      <c r="M94" s="111">
        <f t="shared" si="3"/>
        <v>0</v>
      </c>
      <c r="N94" s="111">
        <f t="shared" si="3"/>
        <v>0</v>
      </c>
    </row>
    <row r="95" spans="1:14" ht="15" customHeight="1">
      <c r="A95" s="74" t="s">
        <v>240</v>
      </c>
      <c r="B95" s="112" t="s">
        <v>18</v>
      </c>
      <c r="C95" s="132">
        <v>0</v>
      </c>
      <c r="D95" s="132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32">
        <v>0</v>
      </c>
      <c r="K95" s="132">
        <v>0</v>
      </c>
      <c r="L95" s="110">
        <f t="shared" si="3"/>
        <v>0</v>
      </c>
      <c r="M95" s="111">
        <f t="shared" si="3"/>
        <v>0</v>
      </c>
      <c r="N95" s="111">
        <f t="shared" si="3"/>
        <v>0</v>
      </c>
    </row>
    <row r="96" spans="1:14" ht="15">
      <c r="A96" s="74" t="s">
        <v>19</v>
      </c>
      <c r="B96" s="112" t="s">
        <v>20</v>
      </c>
      <c r="C96" s="132">
        <v>0</v>
      </c>
      <c r="D96" s="132">
        <v>0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10">
        <f t="shared" si="3"/>
        <v>0</v>
      </c>
      <c r="M96" s="111">
        <f t="shared" si="3"/>
        <v>0</v>
      </c>
      <c r="N96" s="111">
        <f t="shared" si="3"/>
        <v>0</v>
      </c>
    </row>
    <row r="97" spans="1:14" ht="15" customHeight="1">
      <c r="A97" s="74" t="s">
        <v>241</v>
      </c>
      <c r="B97" s="112" t="s">
        <v>21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10">
        <f t="shared" si="3"/>
        <v>0</v>
      </c>
      <c r="M97" s="111">
        <f t="shared" si="3"/>
        <v>0</v>
      </c>
      <c r="N97" s="111">
        <f t="shared" si="3"/>
        <v>0</v>
      </c>
    </row>
    <row r="98" spans="1:14" s="35" customFormat="1" ht="15">
      <c r="A98" s="75" t="s">
        <v>228</v>
      </c>
      <c r="B98" s="103" t="s">
        <v>22</v>
      </c>
      <c r="C98" s="116">
        <f aca="true" t="shared" si="13" ref="C98:K98">SUM(C90:C97)</f>
        <v>1544726</v>
      </c>
      <c r="D98" s="116">
        <f t="shared" si="13"/>
        <v>1544726</v>
      </c>
      <c r="E98" s="116">
        <f t="shared" si="13"/>
        <v>0</v>
      </c>
      <c r="F98" s="116">
        <f t="shared" si="13"/>
        <v>0</v>
      </c>
      <c r="G98" s="116">
        <f t="shared" si="13"/>
        <v>0</v>
      </c>
      <c r="H98" s="116">
        <f t="shared" si="13"/>
        <v>0</v>
      </c>
      <c r="I98" s="116">
        <f t="shared" si="13"/>
        <v>0</v>
      </c>
      <c r="J98" s="116">
        <f t="shared" si="13"/>
        <v>0</v>
      </c>
      <c r="K98" s="116">
        <f t="shared" si="13"/>
        <v>0</v>
      </c>
      <c r="L98" s="117">
        <f t="shared" si="3"/>
        <v>1544726</v>
      </c>
      <c r="M98" s="118">
        <f t="shared" si="3"/>
        <v>1544726</v>
      </c>
      <c r="N98" s="118">
        <f t="shared" si="3"/>
        <v>0</v>
      </c>
    </row>
    <row r="99" spans="1:14" s="157" customFormat="1" ht="15">
      <c r="A99" s="88" t="s">
        <v>355</v>
      </c>
      <c r="B99" s="143"/>
      <c r="C99" s="144">
        <f>C84+C89+C98</f>
        <v>70926396</v>
      </c>
      <c r="D99" s="144">
        <f aca="true" t="shared" si="14" ref="D99:K99">D84+D89+D98</f>
        <v>80964867</v>
      </c>
      <c r="E99" s="144">
        <f t="shared" si="14"/>
        <v>64753331</v>
      </c>
      <c r="F99" s="144">
        <f t="shared" si="14"/>
        <v>0</v>
      </c>
      <c r="G99" s="144">
        <f t="shared" si="14"/>
        <v>0</v>
      </c>
      <c r="H99" s="144">
        <f t="shared" si="14"/>
        <v>0</v>
      </c>
      <c r="I99" s="144">
        <f t="shared" si="14"/>
        <v>0</v>
      </c>
      <c r="J99" s="144">
        <f t="shared" si="14"/>
        <v>0</v>
      </c>
      <c r="K99" s="144">
        <f t="shared" si="14"/>
        <v>0</v>
      </c>
      <c r="L99" s="145">
        <f t="shared" si="3"/>
        <v>70926396</v>
      </c>
      <c r="M99" s="145">
        <f t="shared" si="3"/>
        <v>80964867</v>
      </c>
      <c r="N99" s="145">
        <f t="shared" si="3"/>
        <v>64753331</v>
      </c>
    </row>
    <row r="100" spans="1:14" s="157" customFormat="1" ht="15">
      <c r="A100" s="85" t="s">
        <v>249</v>
      </c>
      <c r="B100" s="146" t="s">
        <v>23</v>
      </c>
      <c r="C100" s="147">
        <f aca="true" t="shared" si="15" ref="C100:K100">C76+C99</f>
        <v>119144967</v>
      </c>
      <c r="D100" s="147">
        <f t="shared" si="15"/>
        <v>137570556</v>
      </c>
      <c r="E100" s="147">
        <f t="shared" si="15"/>
        <v>103258686</v>
      </c>
      <c r="F100" s="147">
        <f t="shared" si="15"/>
        <v>0</v>
      </c>
      <c r="G100" s="147">
        <f t="shared" si="15"/>
        <v>0</v>
      </c>
      <c r="H100" s="147">
        <f t="shared" si="15"/>
        <v>0</v>
      </c>
      <c r="I100" s="147">
        <f t="shared" si="15"/>
        <v>0</v>
      </c>
      <c r="J100" s="147">
        <f t="shared" si="15"/>
        <v>0</v>
      </c>
      <c r="K100" s="147">
        <f t="shared" si="15"/>
        <v>0</v>
      </c>
      <c r="L100" s="148">
        <f t="shared" si="3"/>
        <v>119144967</v>
      </c>
      <c r="M100" s="148">
        <f t="shared" si="3"/>
        <v>137570556</v>
      </c>
      <c r="N100" s="148">
        <f t="shared" si="3"/>
        <v>103258686</v>
      </c>
    </row>
    <row r="101" spans="1:29" ht="15">
      <c r="A101" s="74" t="s">
        <v>242</v>
      </c>
      <c r="B101" s="134" t="s">
        <v>24</v>
      </c>
      <c r="C101" s="113">
        <v>0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10">
        <f t="shared" si="3"/>
        <v>0</v>
      </c>
      <c r="M101" s="111">
        <f t="shared" si="3"/>
        <v>0</v>
      </c>
      <c r="N101" s="111">
        <f t="shared" si="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4"/>
      <c r="AC101" s="4"/>
    </row>
    <row r="102" spans="1:29" ht="15">
      <c r="A102" s="74" t="s">
        <v>27</v>
      </c>
      <c r="B102" s="134" t="s">
        <v>28</v>
      </c>
      <c r="C102" s="113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10">
        <f t="shared" si="3"/>
        <v>0</v>
      </c>
      <c r="M102" s="111">
        <f t="shared" si="3"/>
        <v>0</v>
      </c>
      <c r="N102" s="111">
        <f t="shared" si="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4"/>
      <c r="AC102" s="4"/>
    </row>
    <row r="103" spans="1:29" ht="15">
      <c r="A103" s="74" t="s">
        <v>243</v>
      </c>
      <c r="B103" s="134" t="s">
        <v>29</v>
      </c>
      <c r="C103" s="113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10">
        <f t="shared" si="3"/>
        <v>0</v>
      </c>
      <c r="M103" s="111">
        <f t="shared" si="3"/>
        <v>0</v>
      </c>
      <c r="N103" s="111">
        <f t="shared" si="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4"/>
      <c r="AC103" s="4"/>
    </row>
    <row r="104" spans="1:29" s="136" customFormat="1" ht="15" customHeight="1">
      <c r="A104" s="74" t="s">
        <v>406</v>
      </c>
      <c r="B104" s="134" t="s">
        <v>30</v>
      </c>
      <c r="C104" s="113">
        <v>0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10">
        <f aca="true" t="shared" si="16" ref="L104:N124">C104+F104+I104</f>
        <v>0</v>
      </c>
      <c r="M104" s="111">
        <f t="shared" si="16"/>
        <v>0</v>
      </c>
      <c r="N104" s="111">
        <f t="shared" si="16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140"/>
      <c r="AC104" s="140"/>
    </row>
    <row r="105" spans="1:29" ht="15">
      <c r="A105" s="76" t="s">
        <v>244</v>
      </c>
      <c r="B105" s="134" t="s">
        <v>31</v>
      </c>
      <c r="C105" s="113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10">
        <f t="shared" si="16"/>
        <v>0</v>
      </c>
      <c r="M105" s="111">
        <f t="shared" si="16"/>
        <v>0</v>
      </c>
      <c r="N105" s="111">
        <f t="shared" si="16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4"/>
      <c r="AC105" s="4"/>
    </row>
    <row r="106" spans="1:29" ht="15">
      <c r="A106" s="76" t="s">
        <v>412</v>
      </c>
      <c r="B106" s="134" t="s">
        <v>34</v>
      </c>
      <c r="C106" s="113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10">
        <f t="shared" si="16"/>
        <v>0</v>
      </c>
      <c r="M106" s="111">
        <f t="shared" si="16"/>
        <v>0</v>
      </c>
      <c r="N106" s="111">
        <f t="shared" si="16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4"/>
      <c r="AC106" s="4"/>
    </row>
    <row r="107" spans="1:29" ht="15">
      <c r="A107" s="74" t="s">
        <v>35</v>
      </c>
      <c r="B107" s="134" t="s">
        <v>36</v>
      </c>
      <c r="C107" s="113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10">
        <f t="shared" si="16"/>
        <v>0</v>
      </c>
      <c r="M107" s="111">
        <f t="shared" si="16"/>
        <v>0</v>
      </c>
      <c r="N107" s="111">
        <f t="shared" si="16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4"/>
      <c r="AC107" s="4"/>
    </row>
    <row r="108" spans="1:29" ht="15">
      <c r="A108" s="74" t="s">
        <v>245</v>
      </c>
      <c r="B108" s="134" t="s">
        <v>37</v>
      </c>
      <c r="C108" s="113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10">
        <f t="shared" si="16"/>
        <v>0</v>
      </c>
      <c r="M108" s="111">
        <f t="shared" si="16"/>
        <v>0</v>
      </c>
      <c r="N108" s="111">
        <f t="shared" si="16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4"/>
      <c r="AC108" s="4"/>
    </row>
    <row r="109" spans="1:29" s="136" customFormat="1" ht="15">
      <c r="A109" s="76" t="s">
        <v>409</v>
      </c>
      <c r="B109" s="134" t="s">
        <v>38</v>
      </c>
      <c r="C109" s="113">
        <v>0</v>
      </c>
      <c r="D109" s="135">
        <v>0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10">
        <f t="shared" si="16"/>
        <v>0</v>
      </c>
      <c r="M109" s="111">
        <f t="shared" si="16"/>
        <v>0</v>
      </c>
      <c r="N109" s="111">
        <f t="shared" si="16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40"/>
      <c r="AC109" s="140"/>
    </row>
    <row r="110" spans="1:29" ht="15">
      <c r="A110" s="76" t="s">
        <v>39</v>
      </c>
      <c r="B110" s="134" t="s">
        <v>40</v>
      </c>
      <c r="C110" s="113">
        <v>0</v>
      </c>
      <c r="D110" s="135">
        <v>0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10">
        <f t="shared" si="16"/>
        <v>0</v>
      </c>
      <c r="M110" s="111">
        <f t="shared" si="16"/>
        <v>0</v>
      </c>
      <c r="N110" s="111">
        <f t="shared" si="16"/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4"/>
      <c r="AC110" s="4"/>
    </row>
    <row r="111" spans="1:29" ht="15">
      <c r="A111" s="76" t="s">
        <v>41</v>
      </c>
      <c r="B111" s="134" t="s">
        <v>42</v>
      </c>
      <c r="C111" s="113">
        <v>897393</v>
      </c>
      <c r="D111" s="135">
        <v>897393</v>
      </c>
      <c r="E111" s="135">
        <v>897393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10">
        <f t="shared" si="16"/>
        <v>897393</v>
      </c>
      <c r="M111" s="111">
        <f t="shared" si="16"/>
        <v>897393</v>
      </c>
      <c r="N111" s="111">
        <f t="shared" si="16"/>
        <v>897393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4"/>
      <c r="AC111" s="4"/>
    </row>
    <row r="112" spans="1:29" s="136" customFormat="1" ht="15">
      <c r="A112" s="76" t="s">
        <v>43</v>
      </c>
      <c r="B112" s="134" t="s">
        <v>44</v>
      </c>
      <c r="C112" s="113">
        <v>0</v>
      </c>
      <c r="D112" s="113">
        <v>0</v>
      </c>
      <c r="E112" s="142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10">
        <f t="shared" si="16"/>
        <v>0</v>
      </c>
      <c r="M112" s="111">
        <f t="shared" si="16"/>
        <v>0</v>
      </c>
      <c r="N112" s="111">
        <f t="shared" si="16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140"/>
      <c r="AC112" s="140"/>
    </row>
    <row r="113" spans="1:29" ht="15">
      <c r="A113" s="76" t="s">
        <v>45</v>
      </c>
      <c r="B113" s="134" t="s">
        <v>46</v>
      </c>
      <c r="C113" s="113">
        <v>0</v>
      </c>
      <c r="D113" s="113">
        <v>0</v>
      </c>
      <c r="E113" s="142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10">
        <f t="shared" si="16"/>
        <v>0</v>
      </c>
      <c r="M113" s="111">
        <f t="shared" si="16"/>
        <v>0</v>
      </c>
      <c r="N113" s="111">
        <f t="shared" si="16"/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4"/>
      <c r="AC113" s="4"/>
    </row>
    <row r="114" spans="1:29" ht="15">
      <c r="A114" s="76" t="s">
        <v>47</v>
      </c>
      <c r="B114" s="134" t="s">
        <v>48</v>
      </c>
      <c r="C114" s="113">
        <v>0</v>
      </c>
      <c r="D114" s="113">
        <v>0</v>
      </c>
      <c r="E114" s="142">
        <v>0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10">
        <f t="shared" si="16"/>
        <v>0</v>
      </c>
      <c r="M114" s="111">
        <f t="shared" si="16"/>
        <v>0</v>
      </c>
      <c r="N114" s="111">
        <f t="shared" si="16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4"/>
      <c r="AC114" s="4"/>
    </row>
    <row r="115" spans="1:29" ht="15">
      <c r="A115" s="76" t="s">
        <v>49</v>
      </c>
      <c r="B115" s="134" t="s">
        <v>50</v>
      </c>
      <c r="C115" s="113">
        <v>0</v>
      </c>
      <c r="D115" s="113">
        <v>0</v>
      </c>
      <c r="E115" s="142">
        <v>0</v>
      </c>
      <c r="F115" s="135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10">
        <f t="shared" si="16"/>
        <v>0</v>
      </c>
      <c r="M115" s="111">
        <f t="shared" si="16"/>
        <v>0</v>
      </c>
      <c r="N115" s="111">
        <f t="shared" si="16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4"/>
      <c r="AC115" s="4"/>
    </row>
    <row r="116" spans="1:29" s="35" customFormat="1" ht="15">
      <c r="A116" s="79" t="s">
        <v>410</v>
      </c>
      <c r="B116" s="105" t="s">
        <v>51</v>
      </c>
      <c r="C116" s="116">
        <f aca="true" t="shared" si="17" ref="C116:K116">C104+C109+C110+C111+C112+C113+C114+C115</f>
        <v>897393</v>
      </c>
      <c r="D116" s="116">
        <f t="shared" si="17"/>
        <v>897393</v>
      </c>
      <c r="E116" s="116">
        <f t="shared" si="17"/>
        <v>897393</v>
      </c>
      <c r="F116" s="116">
        <f t="shared" si="17"/>
        <v>0</v>
      </c>
      <c r="G116" s="116">
        <f t="shared" si="17"/>
        <v>0</v>
      </c>
      <c r="H116" s="116">
        <f t="shared" si="17"/>
        <v>0</v>
      </c>
      <c r="I116" s="116">
        <f t="shared" si="17"/>
        <v>0</v>
      </c>
      <c r="J116" s="116">
        <f t="shared" si="17"/>
        <v>0</v>
      </c>
      <c r="K116" s="116">
        <f t="shared" si="17"/>
        <v>0</v>
      </c>
      <c r="L116" s="117">
        <f t="shared" si="16"/>
        <v>897393</v>
      </c>
      <c r="M116" s="118">
        <f t="shared" si="16"/>
        <v>897393</v>
      </c>
      <c r="N116" s="118">
        <f t="shared" si="16"/>
        <v>897393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36"/>
      <c r="AC116" s="36"/>
    </row>
    <row r="117" spans="1:29" ht="15">
      <c r="A117" s="76" t="s">
        <v>52</v>
      </c>
      <c r="B117" s="134" t="s">
        <v>53</v>
      </c>
      <c r="C117" s="113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10">
        <f t="shared" si="16"/>
        <v>0</v>
      </c>
      <c r="M117" s="111">
        <f t="shared" si="16"/>
        <v>0</v>
      </c>
      <c r="N117" s="111">
        <f t="shared" si="16"/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4"/>
      <c r="AC117" s="4"/>
    </row>
    <row r="118" spans="1:29" ht="15">
      <c r="A118" s="74" t="s">
        <v>54</v>
      </c>
      <c r="B118" s="134" t="s">
        <v>55</v>
      </c>
      <c r="C118" s="113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10">
        <f t="shared" si="16"/>
        <v>0</v>
      </c>
      <c r="M118" s="111">
        <f t="shared" si="16"/>
        <v>0</v>
      </c>
      <c r="N118" s="111">
        <f t="shared" si="16"/>
        <v>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4"/>
      <c r="AC118" s="4"/>
    </row>
    <row r="119" spans="1:29" ht="15">
      <c r="A119" s="76" t="s">
        <v>246</v>
      </c>
      <c r="B119" s="134" t="s">
        <v>56</v>
      </c>
      <c r="C119" s="113">
        <v>0</v>
      </c>
      <c r="D119" s="135">
        <v>0</v>
      </c>
      <c r="E119" s="135">
        <v>0</v>
      </c>
      <c r="F119" s="135">
        <v>0</v>
      </c>
      <c r="G119" s="135">
        <v>0</v>
      </c>
      <c r="H119" s="135">
        <v>0</v>
      </c>
      <c r="I119" s="135">
        <v>0</v>
      </c>
      <c r="J119" s="135">
        <v>0</v>
      </c>
      <c r="K119" s="135">
        <v>0</v>
      </c>
      <c r="L119" s="110">
        <f t="shared" si="16"/>
        <v>0</v>
      </c>
      <c r="M119" s="111">
        <f t="shared" si="16"/>
        <v>0</v>
      </c>
      <c r="N119" s="111">
        <f t="shared" si="16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4"/>
      <c r="AC119" s="4"/>
    </row>
    <row r="120" spans="1:29" ht="15">
      <c r="A120" s="76" t="s">
        <v>415</v>
      </c>
      <c r="B120" s="134" t="s">
        <v>57</v>
      </c>
      <c r="C120" s="113">
        <v>0</v>
      </c>
      <c r="D120" s="135">
        <v>0</v>
      </c>
      <c r="E120" s="135">
        <v>0</v>
      </c>
      <c r="F120" s="135">
        <v>0</v>
      </c>
      <c r="G120" s="135">
        <v>0</v>
      </c>
      <c r="H120" s="135">
        <v>0</v>
      </c>
      <c r="I120" s="126">
        <v>0</v>
      </c>
      <c r="J120" s="135">
        <v>0</v>
      </c>
      <c r="K120" s="135">
        <v>0</v>
      </c>
      <c r="L120" s="110">
        <f t="shared" si="16"/>
        <v>0</v>
      </c>
      <c r="M120" s="111">
        <f t="shared" si="16"/>
        <v>0</v>
      </c>
      <c r="N120" s="111">
        <f t="shared" si="16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4"/>
      <c r="AC120" s="4"/>
    </row>
    <row r="121" spans="1:29" s="35" customFormat="1" ht="15">
      <c r="A121" s="79" t="s">
        <v>416</v>
      </c>
      <c r="B121" s="105" t="s">
        <v>61</v>
      </c>
      <c r="C121" s="116">
        <f aca="true" t="shared" si="18" ref="C121:K121">SUM(C117:C120)</f>
        <v>0</v>
      </c>
      <c r="D121" s="116">
        <f t="shared" si="18"/>
        <v>0</v>
      </c>
      <c r="E121" s="116">
        <f t="shared" si="18"/>
        <v>0</v>
      </c>
      <c r="F121" s="116">
        <f t="shared" si="18"/>
        <v>0</v>
      </c>
      <c r="G121" s="116">
        <f t="shared" si="18"/>
        <v>0</v>
      </c>
      <c r="H121" s="116">
        <f t="shared" si="18"/>
        <v>0</v>
      </c>
      <c r="I121" s="116">
        <f t="shared" si="18"/>
        <v>0</v>
      </c>
      <c r="J121" s="116">
        <f t="shared" si="18"/>
        <v>0</v>
      </c>
      <c r="K121" s="116">
        <f t="shared" si="18"/>
        <v>0</v>
      </c>
      <c r="L121" s="117">
        <f t="shared" si="16"/>
        <v>0</v>
      </c>
      <c r="M121" s="118">
        <f t="shared" si="16"/>
        <v>0</v>
      </c>
      <c r="N121" s="118">
        <f t="shared" si="16"/>
        <v>0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36"/>
      <c r="AC121" s="36"/>
    </row>
    <row r="122" spans="1:29" s="35" customFormat="1" ht="15">
      <c r="A122" s="75" t="s">
        <v>62</v>
      </c>
      <c r="B122" s="105" t="s">
        <v>63</v>
      </c>
      <c r="C122" s="116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17">
        <f t="shared" si="16"/>
        <v>0</v>
      </c>
      <c r="M122" s="118">
        <f t="shared" si="16"/>
        <v>0</v>
      </c>
      <c r="N122" s="118">
        <f t="shared" si="16"/>
        <v>0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36"/>
      <c r="AC122" s="36"/>
    </row>
    <row r="123" spans="1:29" s="157" customFormat="1" ht="15">
      <c r="A123" s="93" t="s">
        <v>250</v>
      </c>
      <c r="B123" s="149" t="s">
        <v>64</v>
      </c>
      <c r="C123" s="147">
        <f aca="true" t="shared" si="19" ref="C123:K123">C116+C121+C122</f>
        <v>897393</v>
      </c>
      <c r="D123" s="147">
        <f t="shared" si="19"/>
        <v>897393</v>
      </c>
      <c r="E123" s="147">
        <f t="shared" si="19"/>
        <v>897393</v>
      </c>
      <c r="F123" s="147">
        <f t="shared" si="19"/>
        <v>0</v>
      </c>
      <c r="G123" s="147">
        <f t="shared" si="19"/>
        <v>0</v>
      </c>
      <c r="H123" s="147">
        <f t="shared" si="19"/>
        <v>0</v>
      </c>
      <c r="I123" s="147">
        <f t="shared" si="19"/>
        <v>0</v>
      </c>
      <c r="J123" s="147">
        <f t="shared" si="19"/>
        <v>0</v>
      </c>
      <c r="K123" s="147">
        <f t="shared" si="19"/>
        <v>0</v>
      </c>
      <c r="L123" s="148">
        <f t="shared" si="16"/>
        <v>897393</v>
      </c>
      <c r="M123" s="148">
        <f t="shared" si="16"/>
        <v>897393</v>
      </c>
      <c r="N123" s="148">
        <f t="shared" si="16"/>
        <v>897393</v>
      </c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9"/>
      <c r="AC123" s="159"/>
    </row>
    <row r="124" spans="1:29" s="157" customFormat="1" ht="15">
      <c r="A124" s="99" t="s">
        <v>622</v>
      </c>
      <c r="B124" s="150" t="s">
        <v>621</v>
      </c>
      <c r="C124" s="151">
        <f aca="true" t="shared" si="20" ref="C124:K124">C100+C123</f>
        <v>120042360</v>
      </c>
      <c r="D124" s="151">
        <f>SUM(D123,D100)</f>
        <v>138467949</v>
      </c>
      <c r="E124" s="151">
        <f t="shared" si="20"/>
        <v>104156079</v>
      </c>
      <c r="F124" s="151">
        <f t="shared" si="20"/>
        <v>0</v>
      </c>
      <c r="G124" s="151">
        <f t="shared" si="20"/>
        <v>0</v>
      </c>
      <c r="H124" s="151">
        <f t="shared" si="20"/>
        <v>0</v>
      </c>
      <c r="I124" s="151">
        <f t="shared" si="20"/>
        <v>0</v>
      </c>
      <c r="J124" s="151">
        <f t="shared" si="20"/>
        <v>0</v>
      </c>
      <c r="K124" s="151">
        <f t="shared" si="20"/>
        <v>0</v>
      </c>
      <c r="L124" s="152">
        <f t="shared" si="16"/>
        <v>120042360</v>
      </c>
      <c r="M124" s="152">
        <f t="shared" si="16"/>
        <v>138467949</v>
      </c>
      <c r="N124" s="152">
        <f t="shared" si="16"/>
        <v>104156079</v>
      </c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</row>
    <row r="125" spans="2:28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2:28" ht="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2:28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2:28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2:28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2:28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2:28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2:28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2:28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2:28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2:28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ht="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</sheetData>
  <sheetProtection/>
  <mergeCells count="8">
    <mergeCell ref="A2:N2"/>
    <mergeCell ref="A3:N3"/>
    <mergeCell ref="C6:E6"/>
    <mergeCell ref="F6:H6"/>
    <mergeCell ref="I6:K6"/>
    <mergeCell ref="A6:A7"/>
    <mergeCell ref="B6:B7"/>
    <mergeCell ref="L6:N6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1.71093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ht="15">
      <c r="A1" s="61" t="s">
        <v>752</v>
      </c>
    </row>
    <row r="2" spans="1:5" ht="28.5" customHeight="1">
      <c r="A2" s="293" t="s">
        <v>677</v>
      </c>
      <c r="B2" s="294"/>
      <c r="C2" s="294"/>
      <c r="D2" s="295"/>
      <c r="E2" s="295"/>
    </row>
    <row r="3" spans="1:5" ht="27" customHeight="1">
      <c r="A3" s="296" t="s">
        <v>616</v>
      </c>
      <c r="B3" s="296"/>
      <c r="C3" s="296"/>
      <c r="D3" s="297"/>
      <c r="E3" s="297"/>
    </row>
    <row r="4" spans="1:3" ht="18.75" customHeight="1">
      <c r="A4" s="10"/>
      <c r="B4" s="11"/>
      <c r="C4" s="11"/>
    </row>
    <row r="5" ht="23.25" customHeight="1">
      <c r="A5" s="63" t="s">
        <v>385</v>
      </c>
    </row>
    <row r="6" spans="1:5" ht="30">
      <c r="A6" s="171" t="s">
        <v>383</v>
      </c>
      <c r="B6" s="65" t="s">
        <v>474</v>
      </c>
      <c r="C6" s="167" t="s">
        <v>387</v>
      </c>
      <c r="D6" s="64" t="s">
        <v>443</v>
      </c>
      <c r="E6" s="167" t="s">
        <v>444</v>
      </c>
    </row>
    <row r="7" spans="1:5" ht="15">
      <c r="A7" s="68" t="s">
        <v>614</v>
      </c>
      <c r="B7" s="69" t="s">
        <v>551</v>
      </c>
      <c r="C7" s="168"/>
      <c r="D7" s="168"/>
      <c r="E7" s="168"/>
    </row>
    <row r="8" spans="1:5" ht="15.75" thickBot="1">
      <c r="A8" s="217" t="s">
        <v>186</v>
      </c>
      <c r="B8" s="227" t="s">
        <v>551</v>
      </c>
      <c r="C8" s="270">
        <f>SUM(C7:C7)</f>
        <v>0</v>
      </c>
      <c r="D8" s="270">
        <f>SUM(D7:D7)</f>
        <v>0</v>
      </c>
      <c r="E8" s="270">
        <f>SUM(E7:E7)</f>
        <v>0</v>
      </c>
    </row>
    <row r="9" spans="1:5" ht="15">
      <c r="A9" s="218" t="s">
        <v>187</v>
      </c>
      <c r="B9" s="219" t="s">
        <v>553</v>
      </c>
      <c r="C9" s="220"/>
      <c r="D9" s="220"/>
      <c r="E9" s="220"/>
    </row>
    <row r="10" spans="1:5" ht="15">
      <c r="A10" s="130" t="s">
        <v>188</v>
      </c>
      <c r="B10" s="67" t="s">
        <v>553</v>
      </c>
      <c r="C10" s="166"/>
      <c r="D10" s="166"/>
      <c r="E10" s="166"/>
    </row>
    <row r="11" spans="1:5" ht="15">
      <c r="A11" s="130" t="s">
        <v>189</v>
      </c>
      <c r="B11" s="67" t="s">
        <v>553</v>
      </c>
      <c r="C11" s="166"/>
      <c r="D11" s="166"/>
      <c r="E11" s="166"/>
    </row>
    <row r="12" spans="1:5" ht="15">
      <c r="A12" s="130" t="s">
        <v>190</v>
      </c>
      <c r="B12" s="67" t="s">
        <v>553</v>
      </c>
      <c r="C12" s="166"/>
      <c r="D12" s="166"/>
      <c r="E12" s="166"/>
    </row>
    <row r="13" spans="1:5" ht="15">
      <c r="A13" s="74" t="s">
        <v>191</v>
      </c>
      <c r="B13" s="67" t="s">
        <v>553</v>
      </c>
      <c r="C13" s="166"/>
      <c r="D13" s="166"/>
      <c r="E13" s="166"/>
    </row>
    <row r="14" spans="1:5" ht="15">
      <c r="A14" s="74" t="s">
        <v>192</v>
      </c>
      <c r="B14" s="67" t="s">
        <v>553</v>
      </c>
      <c r="C14" s="166"/>
      <c r="D14" s="166"/>
      <c r="E14" s="166"/>
    </row>
    <row r="15" spans="1:5" ht="15.75" thickBot="1">
      <c r="A15" s="224" t="s">
        <v>442</v>
      </c>
      <c r="B15" s="225" t="s">
        <v>553</v>
      </c>
      <c r="C15" s="226">
        <v>0</v>
      </c>
      <c r="D15" s="226">
        <v>0</v>
      </c>
      <c r="E15" s="226">
        <v>0</v>
      </c>
    </row>
    <row r="16" spans="1:5" ht="15">
      <c r="A16" s="218" t="s">
        <v>193</v>
      </c>
      <c r="B16" s="219" t="s">
        <v>554</v>
      </c>
      <c r="C16" s="220"/>
      <c r="D16" s="220"/>
      <c r="E16" s="220"/>
    </row>
    <row r="17" spans="1:5" ht="15.75" thickBot="1">
      <c r="A17" s="228" t="s">
        <v>441</v>
      </c>
      <c r="B17" s="225" t="s">
        <v>554</v>
      </c>
      <c r="C17" s="226">
        <v>0</v>
      </c>
      <c r="D17" s="226">
        <v>0</v>
      </c>
      <c r="E17" s="226">
        <v>0</v>
      </c>
    </row>
    <row r="18" spans="1:5" ht="15">
      <c r="A18" s="218" t="s">
        <v>194</v>
      </c>
      <c r="B18" s="219" t="s">
        <v>555</v>
      </c>
      <c r="C18" s="220"/>
      <c r="D18" s="220"/>
      <c r="E18" s="220"/>
    </row>
    <row r="19" spans="1:5" ht="15">
      <c r="A19" s="130" t="s">
        <v>195</v>
      </c>
      <c r="B19" s="67" t="s">
        <v>555</v>
      </c>
      <c r="C19" s="166"/>
      <c r="D19" s="166"/>
      <c r="E19" s="166"/>
    </row>
    <row r="20" spans="1:5" ht="15">
      <c r="A20" s="74" t="s">
        <v>196</v>
      </c>
      <c r="B20" s="67" t="s">
        <v>555</v>
      </c>
      <c r="C20" s="166"/>
      <c r="D20" s="166"/>
      <c r="E20" s="166"/>
    </row>
    <row r="21" spans="1:5" ht="15">
      <c r="A21" s="74" t="s">
        <v>197</v>
      </c>
      <c r="B21" s="67" t="s">
        <v>555</v>
      </c>
      <c r="C21" s="166"/>
      <c r="D21" s="166"/>
      <c r="E21" s="166"/>
    </row>
    <row r="22" spans="1:5" ht="15">
      <c r="A22" s="74" t="s">
        <v>198</v>
      </c>
      <c r="B22" s="67" t="s">
        <v>555</v>
      </c>
      <c r="C22" s="166"/>
      <c r="D22" s="166"/>
      <c r="E22" s="166"/>
    </row>
    <row r="23" spans="1:5" ht="15">
      <c r="A23" s="170" t="s">
        <v>199</v>
      </c>
      <c r="B23" s="67" t="s">
        <v>555</v>
      </c>
      <c r="C23" s="166"/>
      <c r="D23" s="166"/>
      <c r="E23" s="166"/>
    </row>
    <row r="24" spans="1:5" ht="15.75" thickBot="1">
      <c r="A24" s="229" t="s">
        <v>440</v>
      </c>
      <c r="B24" s="225" t="s">
        <v>555</v>
      </c>
      <c r="C24" s="226">
        <f>SUM(C18:C23)</f>
        <v>0</v>
      </c>
      <c r="D24" s="226">
        <f>SUM(D18:D23)</f>
        <v>0</v>
      </c>
      <c r="E24" s="226">
        <f>SUM(E18:E23)</f>
        <v>0</v>
      </c>
    </row>
    <row r="25" spans="1:5" ht="15">
      <c r="A25" s="218" t="s">
        <v>200</v>
      </c>
      <c r="B25" s="219" t="s">
        <v>556</v>
      </c>
      <c r="C25" s="220"/>
      <c r="D25" s="220"/>
      <c r="E25" s="220"/>
    </row>
    <row r="26" spans="1:5" ht="15">
      <c r="A26" s="130" t="s">
        <v>201</v>
      </c>
      <c r="B26" s="67" t="s">
        <v>556</v>
      </c>
      <c r="C26" s="166"/>
      <c r="D26" s="166"/>
      <c r="E26" s="166"/>
    </row>
    <row r="27" spans="1:5" ht="15">
      <c r="A27" s="130" t="s">
        <v>388</v>
      </c>
      <c r="B27" s="67" t="s">
        <v>556</v>
      </c>
      <c r="C27" s="166"/>
      <c r="D27" s="166"/>
      <c r="E27" s="166"/>
    </row>
    <row r="28" spans="1:5" ht="15.75" thickBot="1">
      <c r="A28" s="229" t="s">
        <v>439</v>
      </c>
      <c r="B28" s="230" t="s">
        <v>556</v>
      </c>
      <c r="C28" s="226">
        <f>SUM(C25:C27)</f>
        <v>0</v>
      </c>
      <c r="D28" s="226">
        <f>SUM(D25:D27)</f>
        <v>0</v>
      </c>
      <c r="E28" s="226">
        <f>SUM(E25:E27)</f>
        <v>0</v>
      </c>
    </row>
    <row r="29" spans="1:5" ht="15">
      <c r="A29" s="218" t="s">
        <v>687</v>
      </c>
      <c r="B29" s="219" t="s">
        <v>557</v>
      </c>
      <c r="C29" s="220">
        <v>3423306</v>
      </c>
      <c r="D29" s="220">
        <v>3423306</v>
      </c>
      <c r="E29" s="220">
        <v>3023000</v>
      </c>
    </row>
    <row r="30" spans="1:5" ht="15">
      <c r="A30" s="130" t="s">
        <v>202</v>
      </c>
      <c r="B30" s="67" t="s">
        <v>557</v>
      </c>
      <c r="C30" s="166"/>
      <c r="D30" s="166"/>
      <c r="E30" s="166"/>
    </row>
    <row r="31" spans="1:5" ht="15">
      <c r="A31" s="130" t="s">
        <v>203</v>
      </c>
      <c r="B31" s="67" t="s">
        <v>433</v>
      </c>
      <c r="C31" s="166"/>
      <c r="D31" s="166"/>
      <c r="E31" s="166"/>
    </row>
    <row r="32" spans="1:5" ht="15">
      <c r="A32" s="74" t="s">
        <v>204</v>
      </c>
      <c r="B32" s="67" t="s">
        <v>557</v>
      </c>
      <c r="C32" s="166"/>
      <c r="D32" s="166"/>
      <c r="E32" s="166"/>
    </row>
    <row r="33" spans="1:5" ht="15">
      <c r="A33" s="74" t="s">
        <v>205</v>
      </c>
      <c r="B33" s="67" t="s">
        <v>434</v>
      </c>
      <c r="C33" s="166"/>
      <c r="D33" s="166"/>
      <c r="E33" s="166"/>
    </row>
    <row r="34" spans="1:5" ht="15">
      <c r="A34" s="76" t="s">
        <v>437</v>
      </c>
      <c r="B34" s="67" t="s">
        <v>557</v>
      </c>
      <c r="C34" s="166"/>
      <c r="D34" s="166"/>
      <c r="E34" s="166"/>
    </row>
    <row r="35" spans="1:5" ht="15">
      <c r="A35" s="74" t="s">
        <v>206</v>
      </c>
      <c r="B35" s="67" t="s">
        <v>557</v>
      </c>
      <c r="C35" s="166"/>
      <c r="D35" s="166"/>
      <c r="E35" s="166"/>
    </row>
    <row r="36" spans="1:5" ht="15">
      <c r="A36" s="74" t="s">
        <v>207</v>
      </c>
      <c r="B36" s="67" t="s">
        <v>557</v>
      </c>
      <c r="C36" s="166"/>
      <c r="D36" s="166"/>
      <c r="E36" s="166"/>
    </row>
    <row r="37" spans="1:5" ht="15">
      <c r="A37" s="74" t="s">
        <v>208</v>
      </c>
      <c r="B37" s="67" t="s">
        <v>557</v>
      </c>
      <c r="C37" s="166">
        <v>0</v>
      </c>
      <c r="D37" s="166">
        <v>0</v>
      </c>
      <c r="E37" s="166">
        <v>205514</v>
      </c>
    </row>
    <row r="38" spans="1:5" ht="15">
      <c r="A38" s="74" t="s">
        <v>209</v>
      </c>
      <c r="B38" s="67" t="s">
        <v>557</v>
      </c>
      <c r="C38" s="166"/>
      <c r="D38" s="166"/>
      <c r="E38" s="166"/>
    </row>
    <row r="39" spans="1:5" ht="15">
      <c r="A39" s="74" t="s">
        <v>210</v>
      </c>
      <c r="B39" s="67" t="s">
        <v>435</v>
      </c>
      <c r="C39" s="166"/>
      <c r="D39" s="166"/>
      <c r="E39" s="166"/>
    </row>
    <row r="40" spans="1:5" ht="15">
      <c r="A40" s="76" t="s">
        <v>211</v>
      </c>
      <c r="B40" s="67" t="s">
        <v>436</v>
      </c>
      <c r="C40" s="166"/>
      <c r="D40" s="166"/>
      <c r="E40" s="166"/>
    </row>
    <row r="41" spans="1:5" ht="15.75" thickBot="1">
      <c r="A41" s="229" t="s">
        <v>212</v>
      </c>
      <c r="B41" s="225" t="s">
        <v>557</v>
      </c>
      <c r="C41" s="226">
        <f>SUM(C29:C40)</f>
        <v>3423306</v>
      </c>
      <c r="D41" s="226">
        <f>SUM(D29:D40)</f>
        <v>3423306</v>
      </c>
      <c r="E41" s="226">
        <f>SUM(E29:E40)</f>
        <v>3228514</v>
      </c>
    </row>
    <row r="42" spans="1:5" ht="15">
      <c r="A42" s="221" t="s">
        <v>213</v>
      </c>
      <c r="B42" s="222" t="s">
        <v>558</v>
      </c>
      <c r="C42" s="223">
        <f>C8+C15+C24+C28+C41</f>
        <v>3423306</v>
      </c>
      <c r="D42" s="223">
        <f>D8+D15+D24+D28+D41</f>
        <v>3423306</v>
      </c>
      <c r="E42" s="223">
        <f>E8+E15+E24+E28+E41</f>
        <v>3228514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5"/>
  <sheetViews>
    <sheetView zoomScale="106" zoomScaleNormal="106" zoomScalePageLayoutView="0" workbookViewId="0" topLeftCell="A1">
      <selection activeCell="A1" sqref="A1:D1"/>
    </sheetView>
  </sheetViews>
  <sheetFormatPr defaultColWidth="9.140625" defaultRowHeight="15"/>
  <cols>
    <col min="1" max="1" width="86.140625" style="0" customWidth="1"/>
    <col min="2" max="2" width="8.28125" style="0" customWidth="1"/>
    <col min="3" max="3" width="11.421875" style="0" customWidth="1"/>
    <col min="4" max="4" width="12.57421875" style="0" customWidth="1"/>
    <col min="5" max="5" width="11.7109375" style="0" customWidth="1"/>
  </cols>
  <sheetData>
    <row r="1" spans="1:4" ht="15">
      <c r="A1" s="301" t="s">
        <v>753</v>
      </c>
      <c r="B1" s="301"/>
      <c r="C1" s="301"/>
      <c r="D1" s="301"/>
    </row>
    <row r="2" spans="1:5" ht="24" customHeight="1">
      <c r="A2" s="273" t="s">
        <v>677</v>
      </c>
      <c r="B2" s="298"/>
      <c r="C2" s="298"/>
      <c r="D2" s="299"/>
      <c r="E2" s="299"/>
    </row>
    <row r="3" spans="1:5" ht="30.75" customHeight="1">
      <c r="A3" s="296" t="s">
        <v>586</v>
      </c>
      <c r="B3" s="300"/>
      <c r="C3" s="300"/>
      <c r="D3" s="297"/>
      <c r="E3" s="297"/>
    </row>
    <row r="5" spans="1:5" ht="30">
      <c r="A5" s="167" t="s">
        <v>383</v>
      </c>
      <c r="B5" s="65" t="s">
        <v>474</v>
      </c>
      <c r="C5" s="167" t="s">
        <v>387</v>
      </c>
      <c r="D5" s="64" t="s">
        <v>443</v>
      </c>
      <c r="E5" s="167" t="s">
        <v>444</v>
      </c>
    </row>
    <row r="6" spans="1:5" ht="15">
      <c r="A6" s="69" t="s">
        <v>307</v>
      </c>
      <c r="B6" s="69" t="s">
        <v>99</v>
      </c>
      <c r="C6" s="166">
        <v>0</v>
      </c>
      <c r="D6" s="166">
        <v>0</v>
      </c>
      <c r="E6" s="166">
        <v>0</v>
      </c>
    </row>
    <row r="7" spans="1:5" ht="15">
      <c r="A7" s="69" t="s">
        <v>308</v>
      </c>
      <c r="B7" s="69" t="s">
        <v>99</v>
      </c>
      <c r="C7" s="166">
        <v>0</v>
      </c>
      <c r="D7" s="166">
        <v>0</v>
      </c>
      <c r="E7" s="166">
        <v>0</v>
      </c>
    </row>
    <row r="8" spans="1:5" ht="15">
      <c r="A8" s="69" t="s">
        <v>309</v>
      </c>
      <c r="B8" s="69" t="s">
        <v>99</v>
      </c>
      <c r="C8" s="166">
        <v>0</v>
      </c>
      <c r="D8" s="166">
        <v>0</v>
      </c>
      <c r="E8" s="166">
        <v>0</v>
      </c>
    </row>
    <row r="9" spans="1:5" ht="15">
      <c r="A9" s="69" t="s">
        <v>310</v>
      </c>
      <c r="B9" s="69" t="s">
        <v>99</v>
      </c>
      <c r="C9" s="166">
        <v>0</v>
      </c>
      <c r="D9" s="166">
        <v>0</v>
      </c>
      <c r="E9" s="166">
        <v>0</v>
      </c>
    </row>
    <row r="10" spans="1:5" ht="15.75" thickBot="1">
      <c r="A10" s="227" t="s">
        <v>261</v>
      </c>
      <c r="B10" s="230" t="s">
        <v>99</v>
      </c>
      <c r="C10" s="226">
        <v>0</v>
      </c>
      <c r="D10" s="226">
        <f>SUM(D6:D9)</f>
        <v>0</v>
      </c>
      <c r="E10" s="226">
        <f>SUM(E8:E9)</f>
        <v>0</v>
      </c>
    </row>
    <row r="11" spans="1:5" ht="15">
      <c r="A11" s="231" t="s">
        <v>262</v>
      </c>
      <c r="B11" s="219" t="s">
        <v>100</v>
      </c>
      <c r="C11" s="220">
        <v>2315000</v>
      </c>
      <c r="D11" s="220">
        <v>2315000</v>
      </c>
      <c r="E11" s="220">
        <v>1900828</v>
      </c>
    </row>
    <row r="12" spans="1:5" ht="15">
      <c r="A12" s="173" t="s">
        <v>392</v>
      </c>
      <c r="B12" s="174" t="s">
        <v>100</v>
      </c>
      <c r="C12" s="166">
        <v>2315000</v>
      </c>
      <c r="D12" s="166">
        <v>2315000</v>
      </c>
      <c r="E12" s="166">
        <v>1900828</v>
      </c>
    </row>
    <row r="13" spans="1:5" ht="15">
      <c r="A13" s="173" t="s">
        <v>393</v>
      </c>
      <c r="B13" s="174" t="s">
        <v>100</v>
      </c>
      <c r="C13" s="166">
        <v>0</v>
      </c>
      <c r="D13" s="166">
        <v>0</v>
      </c>
      <c r="E13" s="166">
        <v>0</v>
      </c>
    </row>
    <row r="14" spans="1:5" ht="15">
      <c r="A14" s="69" t="s">
        <v>264</v>
      </c>
      <c r="B14" s="67" t="s">
        <v>104</v>
      </c>
      <c r="C14" s="166">
        <v>700000</v>
      </c>
      <c r="D14" s="166">
        <v>700000</v>
      </c>
      <c r="E14" s="166">
        <v>898902</v>
      </c>
    </row>
    <row r="15" spans="1:5" ht="15">
      <c r="A15" s="173" t="s">
        <v>394</v>
      </c>
      <c r="B15" s="174" t="s">
        <v>104</v>
      </c>
      <c r="C15" s="166">
        <v>0</v>
      </c>
      <c r="D15" s="166">
        <v>0</v>
      </c>
      <c r="E15" s="166">
        <v>0</v>
      </c>
    </row>
    <row r="16" spans="1:5" ht="15">
      <c r="A16" s="173" t="s">
        <v>395</v>
      </c>
      <c r="B16" s="174" t="s">
        <v>104</v>
      </c>
      <c r="C16" s="166">
        <v>700000</v>
      </c>
      <c r="D16" s="166">
        <v>700000</v>
      </c>
      <c r="E16" s="166">
        <v>898902</v>
      </c>
    </row>
    <row r="17" spans="1:5" ht="15">
      <c r="A17" s="174" t="s">
        <v>396</v>
      </c>
      <c r="B17" s="174" t="s">
        <v>104</v>
      </c>
      <c r="C17" s="166">
        <v>0</v>
      </c>
      <c r="D17" s="166">
        <v>0</v>
      </c>
      <c r="E17" s="166">
        <v>0</v>
      </c>
    </row>
    <row r="18" spans="1:5" ht="15">
      <c r="A18" s="174" t="s">
        <v>397</v>
      </c>
      <c r="B18" s="174" t="s">
        <v>104</v>
      </c>
      <c r="C18" s="166">
        <v>0</v>
      </c>
      <c r="D18" s="166">
        <v>0</v>
      </c>
      <c r="E18" s="166">
        <v>0</v>
      </c>
    </row>
    <row r="19" spans="1:5" ht="15">
      <c r="A19" s="69" t="s">
        <v>311</v>
      </c>
      <c r="B19" s="67" t="s">
        <v>105</v>
      </c>
      <c r="C19" s="166">
        <v>0</v>
      </c>
      <c r="D19" s="166">
        <v>0</v>
      </c>
      <c r="E19" s="166">
        <v>0</v>
      </c>
    </row>
    <row r="20" spans="1:5" ht="15">
      <c r="A20" s="174" t="s">
        <v>398</v>
      </c>
      <c r="B20" s="174" t="s">
        <v>105</v>
      </c>
      <c r="C20" s="166">
        <v>0</v>
      </c>
      <c r="D20" s="166">
        <v>0</v>
      </c>
      <c r="E20" s="166">
        <v>0</v>
      </c>
    </row>
    <row r="21" spans="1:5" ht="15">
      <c r="A21" s="174" t="s">
        <v>399</v>
      </c>
      <c r="B21" s="174" t="s">
        <v>105</v>
      </c>
      <c r="C21" s="166">
        <v>0</v>
      </c>
      <c r="D21" s="166">
        <v>0</v>
      </c>
      <c r="E21" s="166">
        <v>0</v>
      </c>
    </row>
    <row r="22" spans="1:5" ht="15.75" thickBot="1">
      <c r="A22" s="227" t="s">
        <v>290</v>
      </c>
      <c r="B22" s="230" t="s">
        <v>106</v>
      </c>
      <c r="C22" s="226">
        <f>C11+C14</f>
        <v>3015000</v>
      </c>
      <c r="D22" s="226">
        <f>D11+D14</f>
        <v>3015000</v>
      </c>
      <c r="E22" s="226">
        <f>E11+E14</f>
        <v>2799730</v>
      </c>
    </row>
    <row r="23" spans="1:5" ht="15">
      <c r="A23" s="231" t="s">
        <v>312</v>
      </c>
      <c r="B23" s="231" t="s">
        <v>107</v>
      </c>
      <c r="C23" s="220">
        <v>0</v>
      </c>
      <c r="D23" s="220">
        <v>0</v>
      </c>
      <c r="E23" s="220">
        <v>0</v>
      </c>
    </row>
    <row r="24" spans="1:5" ht="15">
      <c r="A24" s="69" t="s">
        <v>313</v>
      </c>
      <c r="B24" s="69" t="s">
        <v>107</v>
      </c>
      <c r="C24" s="166">
        <v>0</v>
      </c>
      <c r="D24" s="166">
        <v>0</v>
      </c>
      <c r="E24" s="166">
        <v>0</v>
      </c>
    </row>
    <row r="25" spans="1:5" ht="15">
      <c r="A25" s="69" t="s">
        <v>314</v>
      </c>
      <c r="B25" s="69" t="s">
        <v>107</v>
      </c>
      <c r="C25" s="166">
        <v>0</v>
      </c>
      <c r="D25" s="166">
        <v>0</v>
      </c>
      <c r="E25" s="166">
        <v>0</v>
      </c>
    </row>
    <row r="26" spans="1:5" ht="15">
      <c r="A26" s="69" t="s">
        <v>315</v>
      </c>
      <c r="B26" s="69" t="s">
        <v>107</v>
      </c>
      <c r="C26" s="166">
        <v>0</v>
      </c>
      <c r="D26" s="166">
        <v>0</v>
      </c>
      <c r="E26" s="166">
        <v>0</v>
      </c>
    </row>
    <row r="27" spans="1:5" ht="15">
      <c r="A27" s="69" t="s">
        <v>316</v>
      </c>
      <c r="B27" s="69" t="s">
        <v>107</v>
      </c>
      <c r="C27" s="166">
        <v>0</v>
      </c>
      <c r="D27" s="166">
        <v>0</v>
      </c>
      <c r="E27" s="166">
        <v>0</v>
      </c>
    </row>
    <row r="28" spans="1:5" ht="15">
      <c r="A28" s="69" t="s">
        <v>317</v>
      </c>
      <c r="B28" s="69" t="s">
        <v>107</v>
      </c>
      <c r="C28" s="166">
        <v>0</v>
      </c>
      <c r="D28" s="166">
        <v>0</v>
      </c>
      <c r="E28" s="166">
        <v>0</v>
      </c>
    </row>
    <row r="29" spans="1:5" ht="15">
      <c r="A29" s="69" t="s">
        <v>318</v>
      </c>
      <c r="B29" s="69" t="s">
        <v>107</v>
      </c>
      <c r="C29" s="166">
        <v>0</v>
      </c>
      <c r="D29" s="166">
        <v>0</v>
      </c>
      <c r="E29" s="166">
        <v>0</v>
      </c>
    </row>
    <row r="30" spans="1:5" ht="15">
      <c r="A30" s="69" t="s">
        <v>319</v>
      </c>
      <c r="B30" s="69" t="s">
        <v>107</v>
      </c>
      <c r="C30" s="166">
        <v>0</v>
      </c>
      <c r="D30" s="166">
        <v>0</v>
      </c>
      <c r="E30" s="166">
        <v>0</v>
      </c>
    </row>
    <row r="31" spans="1:5" ht="28.5">
      <c r="A31" s="172" t="s">
        <v>400</v>
      </c>
      <c r="B31" s="69" t="s">
        <v>107</v>
      </c>
      <c r="C31" s="166">
        <v>0</v>
      </c>
      <c r="D31" s="166">
        <v>0</v>
      </c>
      <c r="E31" s="166">
        <v>0</v>
      </c>
    </row>
    <row r="32" spans="1:5" ht="15">
      <c r="A32" s="69" t="s">
        <v>688</v>
      </c>
      <c r="B32" s="69" t="s">
        <v>107</v>
      </c>
      <c r="C32" s="166">
        <v>0</v>
      </c>
      <c r="D32" s="166">
        <v>0</v>
      </c>
      <c r="E32" s="166">
        <v>0</v>
      </c>
    </row>
    <row r="33" spans="1:5" ht="15.75" thickBot="1">
      <c r="A33" s="227" t="s">
        <v>266</v>
      </c>
      <c r="B33" s="230" t="s">
        <v>107</v>
      </c>
      <c r="C33" s="226">
        <v>100000</v>
      </c>
      <c r="D33" s="226">
        <v>100000</v>
      </c>
      <c r="E33" s="226">
        <f>7465+10000+321300</f>
        <v>338765</v>
      </c>
    </row>
    <row r="34" spans="1:5" ht="15">
      <c r="A34" s="232" t="s">
        <v>386</v>
      </c>
      <c r="B34" s="233" t="s">
        <v>108</v>
      </c>
      <c r="C34" s="234">
        <f>C10+C22+C33</f>
        <v>3115000</v>
      </c>
      <c r="D34" s="234">
        <f>D10+D22+D33</f>
        <v>3115000</v>
      </c>
      <c r="E34" s="234">
        <f>E33+E22+E10</f>
        <v>3138495</v>
      </c>
    </row>
    <row r="35" ht="15">
      <c r="C35" t="s">
        <v>446</v>
      </c>
    </row>
  </sheetData>
  <sheetProtection/>
  <mergeCells count="3">
    <mergeCell ref="A2:E2"/>
    <mergeCell ref="A3:E3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2.140625" style="0" customWidth="1"/>
    <col min="2" max="2" width="9.421875" style="0" customWidth="1"/>
    <col min="3" max="5" width="15.7109375" style="16" customWidth="1"/>
  </cols>
  <sheetData>
    <row r="1" ht="15">
      <c r="A1" s="61" t="s">
        <v>754</v>
      </c>
    </row>
    <row r="2" spans="1:10" ht="33" customHeight="1">
      <c r="A2" s="303" t="s">
        <v>689</v>
      </c>
      <c r="B2" s="303"/>
      <c r="C2" s="303"/>
      <c r="D2" s="303"/>
      <c r="E2" s="303"/>
      <c r="F2" s="59"/>
      <c r="G2" s="59"/>
      <c r="H2" s="59"/>
      <c r="I2" s="59"/>
      <c r="J2" s="59"/>
    </row>
    <row r="3" spans="1:5" ht="26.25" customHeight="1">
      <c r="A3" s="277" t="s">
        <v>612</v>
      </c>
      <c r="B3" s="302"/>
      <c r="C3" s="302"/>
      <c r="D3" s="302"/>
      <c r="E3" s="302"/>
    </row>
    <row r="5" spans="1:5" ht="30">
      <c r="A5" s="106" t="s">
        <v>473</v>
      </c>
      <c r="B5" s="65" t="s">
        <v>474</v>
      </c>
      <c r="C5" s="181" t="s">
        <v>747</v>
      </c>
      <c r="D5" s="181" t="s">
        <v>748</v>
      </c>
      <c r="E5" s="181" t="s">
        <v>749</v>
      </c>
    </row>
    <row r="6" spans="1:5" ht="15">
      <c r="A6" s="75" t="s">
        <v>575</v>
      </c>
      <c r="B6" s="176" t="s">
        <v>576</v>
      </c>
      <c r="C6" s="177">
        <v>0</v>
      </c>
      <c r="D6" s="177">
        <v>0</v>
      </c>
      <c r="E6" s="175">
        <v>0</v>
      </c>
    </row>
    <row r="7" spans="1:5" ht="15">
      <c r="A7" s="75" t="s">
        <v>225</v>
      </c>
      <c r="B7" s="71" t="s">
        <v>577</v>
      </c>
      <c r="C7" s="178">
        <v>50647930</v>
      </c>
      <c r="D7" s="178">
        <v>50647930</v>
      </c>
      <c r="E7" s="178">
        <v>44683276</v>
      </c>
    </row>
    <row r="8" spans="1:5" ht="15">
      <c r="A8" s="70" t="s">
        <v>578</v>
      </c>
      <c r="B8" s="71" t="s">
        <v>579</v>
      </c>
      <c r="C8" s="178">
        <v>40000</v>
      </c>
      <c r="D8" s="178">
        <v>40000</v>
      </c>
      <c r="E8" s="178">
        <v>0</v>
      </c>
    </row>
    <row r="9" spans="1:5" ht="15">
      <c r="A9" s="75" t="s">
        <v>580</v>
      </c>
      <c r="B9" s="71" t="s">
        <v>581</v>
      </c>
      <c r="C9" s="178">
        <v>2762205</v>
      </c>
      <c r="D9" s="178">
        <v>11461069</v>
      </c>
      <c r="E9" s="178">
        <v>6481117</v>
      </c>
    </row>
    <row r="10" spans="1:5" ht="15">
      <c r="A10" s="70" t="s">
        <v>0</v>
      </c>
      <c r="B10" s="71" t="s">
        <v>1</v>
      </c>
      <c r="C10" s="178">
        <v>14431535</v>
      </c>
      <c r="D10" s="178">
        <v>15771142</v>
      </c>
      <c r="E10" s="178">
        <v>13588938</v>
      </c>
    </row>
    <row r="11" spans="1:5" ht="15">
      <c r="A11" s="179" t="s">
        <v>226</v>
      </c>
      <c r="B11" s="89" t="s">
        <v>2</v>
      </c>
      <c r="C11" s="180">
        <f>SUM(C6:C10)</f>
        <v>67881670</v>
      </c>
      <c r="D11" s="180">
        <f>SUM(D6:D10)</f>
        <v>77920141</v>
      </c>
      <c r="E11" s="180">
        <f>SUM(E6:E10)</f>
        <v>64753331</v>
      </c>
    </row>
    <row r="12" spans="1:5" ht="15">
      <c r="A12" s="75" t="s">
        <v>3</v>
      </c>
      <c r="B12" s="71" t="s">
        <v>4</v>
      </c>
      <c r="C12" s="178">
        <v>1181102</v>
      </c>
      <c r="D12" s="178">
        <v>1181102</v>
      </c>
      <c r="E12" s="178">
        <v>0</v>
      </c>
    </row>
    <row r="13" spans="1:5" ht="15">
      <c r="A13" s="75" t="s">
        <v>9</v>
      </c>
      <c r="B13" s="71" t="s">
        <v>10</v>
      </c>
      <c r="C13" s="178">
        <v>318898</v>
      </c>
      <c r="D13" s="178">
        <v>318898</v>
      </c>
      <c r="E13" s="178">
        <v>0</v>
      </c>
    </row>
    <row r="14" spans="1:5" ht="15">
      <c r="A14" s="179" t="s">
        <v>227</v>
      </c>
      <c r="B14" s="89" t="s">
        <v>11</v>
      </c>
      <c r="C14" s="180">
        <f>SUM(C12:C13)</f>
        <v>1500000</v>
      </c>
      <c r="D14" s="180">
        <f>SUM(D12:D13)</f>
        <v>1500000</v>
      </c>
      <c r="E14" s="180">
        <f>SUM(E12:E13)</f>
        <v>0</v>
      </c>
    </row>
    <row r="15" spans="3:5" ht="15">
      <c r="C15"/>
      <c r="D15"/>
      <c r="E15"/>
    </row>
    <row r="16" spans="3:5" ht="15">
      <c r="C16"/>
      <c r="D16"/>
      <c r="E16"/>
    </row>
    <row r="17" spans="3:5" ht="15">
      <c r="C17"/>
      <c r="D17"/>
      <c r="E17"/>
    </row>
    <row r="18" spans="3:5" ht="15">
      <c r="C18"/>
      <c r="D18"/>
      <c r="E18"/>
    </row>
    <row r="19" spans="3:5" ht="15">
      <c r="C19"/>
      <c r="D19"/>
      <c r="E19"/>
    </row>
    <row r="20" spans="3:5" ht="15">
      <c r="C20"/>
      <c r="D20"/>
      <c r="E20"/>
    </row>
    <row r="21" spans="3:5" ht="15">
      <c r="C21"/>
      <c r="D21"/>
      <c r="E21"/>
    </row>
    <row r="22" spans="1:5" s="35" customFormat="1" ht="15">
      <c r="A22"/>
      <c r="B22"/>
      <c r="C22"/>
      <c r="D22"/>
      <c r="E22"/>
    </row>
    <row r="23" spans="1:5" s="35" customFormat="1" ht="15">
      <c r="A23"/>
      <c r="B23"/>
      <c r="C23"/>
      <c r="D23"/>
      <c r="E23"/>
    </row>
    <row r="24" spans="3:5" ht="15">
      <c r="C24"/>
      <c r="D24"/>
      <c r="E24"/>
    </row>
    <row r="25" spans="1:5" ht="15.75">
      <c r="A25" s="38"/>
      <c r="B25" s="38"/>
      <c r="C25" s="39"/>
      <c r="D25" s="39"/>
      <c r="E25" s="39"/>
    </row>
    <row r="26" spans="1:5" ht="15.75">
      <c r="A26" s="38"/>
      <c r="B26" s="38"/>
      <c r="C26" s="39"/>
      <c r="D26" s="39"/>
      <c r="E26" s="39"/>
    </row>
    <row r="27" spans="1:5" ht="15">
      <c r="A27" s="15"/>
      <c r="B27" s="15"/>
      <c r="C27" s="40"/>
      <c r="D27" s="40"/>
      <c r="E27" s="40"/>
    </row>
    <row r="28" spans="1:5" ht="15">
      <c r="A28" s="15"/>
      <c r="B28" s="15"/>
      <c r="C28" s="40"/>
      <c r="D28" s="40"/>
      <c r="E28" s="40"/>
    </row>
    <row r="29" spans="1:5" ht="15">
      <c r="A29" s="15"/>
      <c r="B29" s="15"/>
      <c r="C29" s="40"/>
      <c r="D29" s="40"/>
      <c r="E29" s="40"/>
    </row>
    <row r="30" spans="1:5" ht="15">
      <c r="A30" s="15"/>
      <c r="B30" s="15"/>
      <c r="C30" s="40"/>
      <c r="D30" s="40"/>
      <c r="E30" s="40"/>
    </row>
    <row r="31" spans="1:5" ht="15">
      <c r="A31" s="15"/>
      <c r="B31" s="15"/>
      <c r="C31" s="40"/>
      <c r="D31" s="40"/>
      <c r="E31" s="40"/>
    </row>
  </sheetData>
  <sheetProtection/>
  <mergeCells count="2"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5.57421875" style="0" customWidth="1"/>
    <col min="2" max="2" width="8.42187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ht="15">
      <c r="A1" s="61" t="s">
        <v>755</v>
      </c>
    </row>
    <row r="2" spans="1:5" ht="27" customHeight="1">
      <c r="A2" s="304" t="s">
        <v>677</v>
      </c>
      <c r="B2" s="305"/>
      <c r="C2" s="305"/>
      <c r="D2" s="306"/>
      <c r="E2" s="306"/>
    </row>
    <row r="3" spans="1:5" ht="27" customHeight="1">
      <c r="A3" s="296" t="s">
        <v>615</v>
      </c>
      <c r="B3" s="300"/>
      <c r="C3" s="300"/>
      <c r="D3" s="297"/>
      <c r="E3" s="297"/>
    </row>
    <row r="4" spans="1:3" ht="19.5" customHeight="1">
      <c r="A4" s="8"/>
      <c r="B4" s="9"/>
      <c r="C4" s="9"/>
    </row>
    <row r="5" ht="15">
      <c r="A5" s="63" t="s">
        <v>385</v>
      </c>
    </row>
    <row r="6" spans="1:5" ht="30">
      <c r="A6" s="167" t="s">
        <v>383</v>
      </c>
      <c r="B6" s="65" t="s">
        <v>474</v>
      </c>
      <c r="C6" s="167" t="s">
        <v>387</v>
      </c>
      <c r="D6" s="64" t="s">
        <v>443</v>
      </c>
      <c r="E6" s="167" t="s">
        <v>444</v>
      </c>
    </row>
    <row r="7" spans="1:5" ht="15">
      <c r="A7" s="74" t="s">
        <v>357</v>
      </c>
      <c r="B7" s="67" t="s">
        <v>564</v>
      </c>
      <c r="C7" s="184">
        <v>0</v>
      </c>
      <c r="D7" s="184">
        <v>0</v>
      </c>
      <c r="E7" s="184">
        <v>0</v>
      </c>
    </row>
    <row r="8" spans="1:5" ht="15">
      <c r="A8" s="74" t="s">
        <v>358</v>
      </c>
      <c r="B8" s="67" t="s">
        <v>564</v>
      </c>
      <c r="C8" s="184">
        <v>0</v>
      </c>
      <c r="D8" s="184">
        <v>0</v>
      </c>
      <c r="E8" s="184">
        <v>0</v>
      </c>
    </row>
    <row r="9" spans="1:5" ht="15">
      <c r="A9" s="76" t="s">
        <v>359</v>
      </c>
      <c r="B9" s="67" t="s">
        <v>564</v>
      </c>
      <c r="C9" s="184">
        <v>0</v>
      </c>
      <c r="D9" s="184">
        <v>0</v>
      </c>
      <c r="E9" s="184">
        <v>0</v>
      </c>
    </row>
    <row r="10" spans="1:5" ht="15">
      <c r="A10" s="74" t="s">
        <v>360</v>
      </c>
      <c r="B10" s="67" t="s">
        <v>564</v>
      </c>
      <c r="C10" s="184">
        <v>0</v>
      </c>
      <c r="D10" s="184">
        <v>0</v>
      </c>
      <c r="E10" s="184">
        <v>0</v>
      </c>
    </row>
    <row r="11" spans="1:5" ht="15">
      <c r="A11" s="74" t="s">
        <v>361</v>
      </c>
      <c r="B11" s="67" t="s">
        <v>564</v>
      </c>
      <c r="C11" s="184">
        <v>0</v>
      </c>
      <c r="D11" s="184">
        <v>0</v>
      </c>
      <c r="E11" s="184">
        <v>0</v>
      </c>
    </row>
    <row r="12" spans="1:5" ht="15">
      <c r="A12" s="74" t="s">
        <v>362</v>
      </c>
      <c r="B12" s="67" t="s">
        <v>564</v>
      </c>
      <c r="C12" s="184">
        <v>0</v>
      </c>
      <c r="D12" s="184">
        <v>0</v>
      </c>
      <c r="E12" s="184">
        <v>0</v>
      </c>
    </row>
    <row r="13" spans="1:5" ht="15">
      <c r="A13" s="74" t="s">
        <v>363</v>
      </c>
      <c r="B13" s="67" t="s">
        <v>564</v>
      </c>
      <c r="C13" s="184">
        <v>0</v>
      </c>
      <c r="D13" s="184">
        <v>0</v>
      </c>
      <c r="E13" s="184">
        <v>0</v>
      </c>
    </row>
    <row r="14" spans="1:5" ht="15">
      <c r="A14" s="74" t="s">
        <v>364</v>
      </c>
      <c r="B14" s="67" t="s">
        <v>564</v>
      </c>
      <c r="C14" s="184">
        <v>0</v>
      </c>
      <c r="D14" s="184">
        <v>0</v>
      </c>
      <c r="E14" s="184">
        <v>0</v>
      </c>
    </row>
    <row r="15" spans="1:5" ht="15">
      <c r="A15" s="74" t="s">
        <v>365</v>
      </c>
      <c r="B15" s="67" t="s">
        <v>564</v>
      </c>
      <c r="C15" s="184">
        <v>0</v>
      </c>
      <c r="D15" s="184">
        <v>0</v>
      </c>
      <c r="E15" s="184">
        <v>0</v>
      </c>
    </row>
    <row r="16" spans="1:5" ht="15">
      <c r="A16" s="74" t="s">
        <v>366</v>
      </c>
      <c r="B16" s="67" t="s">
        <v>564</v>
      </c>
      <c r="C16" s="184">
        <v>0</v>
      </c>
      <c r="D16" s="184">
        <v>0</v>
      </c>
      <c r="E16" s="184">
        <v>0</v>
      </c>
    </row>
    <row r="17" spans="1:5" ht="15.75" thickBot="1">
      <c r="A17" s="238" t="s">
        <v>219</v>
      </c>
      <c r="B17" s="230" t="s">
        <v>564</v>
      </c>
      <c r="C17" s="226">
        <v>0</v>
      </c>
      <c r="D17" s="226">
        <v>0</v>
      </c>
      <c r="E17" s="226">
        <v>0</v>
      </c>
    </row>
    <row r="18" spans="1:5" ht="15">
      <c r="A18" s="235" t="s">
        <v>357</v>
      </c>
      <c r="B18" s="219" t="s">
        <v>565</v>
      </c>
      <c r="C18" s="236">
        <v>0</v>
      </c>
      <c r="D18" s="236">
        <v>0</v>
      </c>
      <c r="E18" s="236">
        <v>0</v>
      </c>
    </row>
    <row r="19" spans="1:5" ht="15">
      <c r="A19" s="74" t="s">
        <v>358</v>
      </c>
      <c r="B19" s="67" t="s">
        <v>565</v>
      </c>
      <c r="C19" s="185">
        <v>0</v>
      </c>
      <c r="D19" s="185">
        <v>0</v>
      </c>
      <c r="E19" s="185">
        <v>0</v>
      </c>
    </row>
    <row r="20" spans="1:5" ht="15">
      <c r="A20" s="76" t="s">
        <v>359</v>
      </c>
      <c r="B20" s="67" t="s">
        <v>565</v>
      </c>
      <c r="C20" s="185">
        <v>0</v>
      </c>
      <c r="D20" s="185">
        <v>0</v>
      </c>
      <c r="E20" s="185">
        <v>0</v>
      </c>
    </row>
    <row r="21" spans="1:5" ht="15">
      <c r="A21" s="74" t="s">
        <v>360</v>
      </c>
      <c r="B21" s="67" t="s">
        <v>565</v>
      </c>
      <c r="C21" s="185">
        <v>0</v>
      </c>
      <c r="D21" s="185">
        <v>0</v>
      </c>
      <c r="E21" s="185">
        <v>0</v>
      </c>
    </row>
    <row r="22" spans="1:5" ht="15">
      <c r="A22" s="74" t="s">
        <v>361</v>
      </c>
      <c r="B22" s="67" t="s">
        <v>565</v>
      </c>
      <c r="C22" s="185">
        <v>0</v>
      </c>
      <c r="D22" s="185">
        <v>0</v>
      </c>
      <c r="E22" s="185">
        <v>0</v>
      </c>
    </row>
    <row r="23" spans="1:5" ht="15">
      <c r="A23" s="74" t="s">
        <v>362</v>
      </c>
      <c r="B23" s="67" t="s">
        <v>565</v>
      </c>
      <c r="C23" s="185">
        <v>0</v>
      </c>
      <c r="D23" s="185">
        <v>0</v>
      </c>
      <c r="E23" s="185">
        <v>0</v>
      </c>
    </row>
    <row r="24" spans="1:5" ht="15">
      <c r="A24" s="74" t="s">
        <v>389</v>
      </c>
      <c r="B24" s="67" t="s">
        <v>565</v>
      </c>
      <c r="C24" s="185">
        <v>0</v>
      </c>
      <c r="D24" s="185">
        <v>0</v>
      </c>
      <c r="E24" s="185">
        <v>0</v>
      </c>
    </row>
    <row r="25" spans="1:5" ht="15">
      <c r="A25" s="74" t="s">
        <v>364</v>
      </c>
      <c r="B25" s="67" t="s">
        <v>565</v>
      </c>
      <c r="C25" s="185">
        <v>0</v>
      </c>
      <c r="D25" s="185">
        <v>0</v>
      </c>
      <c r="E25" s="185">
        <v>0</v>
      </c>
    </row>
    <row r="26" spans="1:5" ht="15">
      <c r="A26" s="74" t="s">
        <v>365</v>
      </c>
      <c r="B26" s="67" t="s">
        <v>565</v>
      </c>
      <c r="C26" s="185">
        <v>0</v>
      </c>
      <c r="D26" s="185">
        <v>0</v>
      </c>
      <c r="E26" s="185">
        <v>0</v>
      </c>
    </row>
    <row r="27" spans="1:5" ht="15">
      <c r="A27" s="74" t="s">
        <v>366</v>
      </c>
      <c r="B27" s="67" t="s">
        <v>565</v>
      </c>
      <c r="C27" s="185">
        <v>0</v>
      </c>
      <c r="D27" s="185">
        <v>0</v>
      </c>
      <c r="E27" s="185">
        <v>0</v>
      </c>
    </row>
    <row r="28" spans="1:5" ht="15.75" thickBot="1">
      <c r="A28" s="238" t="s">
        <v>220</v>
      </c>
      <c r="B28" s="230" t="s">
        <v>565</v>
      </c>
      <c r="C28" s="226">
        <v>0</v>
      </c>
      <c r="D28" s="226">
        <v>0</v>
      </c>
      <c r="E28" s="226">
        <v>0</v>
      </c>
    </row>
    <row r="29" spans="1:5" ht="15">
      <c r="A29" s="235" t="s">
        <v>357</v>
      </c>
      <c r="B29" s="219" t="s">
        <v>566</v>
      </c>
      <c r="C29" s="220">
        <v>0</v>
      </c>
      <c r="D29" s="220">
        <v>0</v>
      </c>
      <c r="E29" s="220">
        <v>0</v>
      </c>
    </row>
    <row r="30" spans="1:5" ht="15">
      <c r="A30" s="74" t="s">
        <v>358</v>
      </c>
      <c r="B30" s="67" t="s">
        <v>566</v>
      </c>
      <c r="C30" s="166">
        <v>0</v>
      </c>
      <c r="D30" s="166">
        <v>0</v>
      </c>
      <c r="E30" s="166">
        <v>0</v>
      </c>
    </row>
    <row r="31" spans="1:5" ht="15">
      <c r="A31" s="76" t="s">
        <v>359</v>
      </c>
      <c r="B31" s="67" t="s">
        <v>566</v>
      </c>
      <c r="C31" s="166">
        <v>0</v>
      </c>
      <c r="D31" s="166">
        <v>0</v>
      </c>
      <c r="E31" s="166">
        <v>0</v>
      </c>
    </row>
    <row r="32" spans="1:5" ht="15">
      <c r="A32" s="74" t="s">
        <v>360</v>
      </c>
      <c r="B32" s="67" t="s">
        <v>566</v>
      </c>
      <c r="C32" s="166">
        <v>0</v>
      </c>
      <c r="D32" s="166">
        <v>0</v>
      </c>
      <c r="E32" s="166">
        <v>0</v>
      </c>
    </row>
    <row r="33" spans="1:5" ht="15">
      <c r="A33" s="74" t="s">
        <v>361</v>
      </c>
      <c r="B33" s="67" t="s">
        <v>566</v>
      </c>
      <c r="C33" s="166">
        <v>0</v>
      </c>
      <c r="D33" s="166">
        <v>0</v>
      </c>
      <c r="E33" s="166">
        <v>0</v>
      </c>
    </row>
    <row r="34" spans="1:5" ht="15">
      <c r="A34" s="74" t="s">
        <v>362</v>
      </c>
      <c r="B34" s="67" t="s">
        <v>566</v>
      </c>
      <c r="C34" s="166">
        <v>0</v>
      </c>
      <c r="D34" s="166">
        <v>0</v>
      </c>
      <c r="E34" s="166">
        <v>0</v>
      </c>
    </row>
    <row r="35" spans="1:5" ht="15">
      <c r="A35" s="74" t="s">
        <v>363</v>
      </c>
      <c r="B35" s="67" t="s">
        <v>566</v>
      </c>
      <c r="C35" s="166">
        <v>721418</v>
      </c>
      <c r="D35" s="166">
        <v>721418</v>
      </c>
      <c r="E35" s="166">
        <v>430084</v>
      </c>
    </row>
    <row r="36" spans="1:5" ht="15">
      <c r="A36" s="74" t="s">
        <v>364</v>
      </c>
      <c r="B36" s="67" t="s">
        <v>566</v>
      </c>
      <c r="C36" s="166">
        <v>0</v>
      </c>
      <c r="D36" s="166">
        <v>0</v>
      </c>
      <c r="E36" s="166">
        <v>270312</v>
      </c>
    </row>
    <row r="37" spans="1:5" ht="15">
      <c r="A37" s="74" t="s">
        <v>365</v>
      </c>
      <c r="B37" s="67" t="s">
        <v>566</v>
      </c>
      <c r="C37" s="166">
        <v>0</v>
      </c>
      <c r="D37" s="166">
        <v>0</v>
      </c>
      <c r="E37" s="166">
        <v>0</v>
      </c>
    </row>
    <row r="38" spans="1:5" ht="15">
      <c r="A38" s="74" t="s">
        <v>366</v>
      </c>
      <c r="B38" s="67" t="s">
        <v>566</v>
      </c>
      <c r="C38" s="166">
        <v>0</v>
      </c>
      <c r="D38" s="166">
        <v>0</v>
      </c>
      <c r="E38" s="166">
        <v>0</v>
      </c>
    </row>
    <row r="39" spans="1:5" ht="15.75" thickBot="1">
      <c r="A39" s="229" t="s">
        <v>221</v>
      </c>
      <c r="B39" s="230" t="s">
        <v>566</v>
      </c>
      <c r="C39" s="226">
        <f>SUM(C29:C38)</f>
        <v>721418</v>
      </c>
      <c r="D39" s="226">
        <f>SUM(D29:D38)</f>
        <v>721418</v>
      </c>
      <c r="E39" s="226">
        <f>SUM(E29:E38)</f>
        <v>700396</v>
      </c>
    </row>
    <row r="40" spans="1:5" ht="15.75" thickBot="1">
      <c r="A40" s="239" t="s">
        <v>222</v>
      </c>
      <c r="B40" s="176" t="s">
        <v>568</v>
      </c>
      <c r="C40" s="240">
        <v>0</v>
      </c>
      <c r="D40" s="240">
        <v>0</v>
      </c>
      <c r="E40" s="240">
        <v>0</v>
      </c>
    </row>
    <row r="41" spans="1:5" ht="15.75" thickBot="1">
      <c r="A41" s="243" t="s">
        <v>223</v>
      </c>
      <c r="B41" s="244" t="s">
        <v>573</v>
      </c>
      <c r="C41" s="245">
        <v>543959</v>
      </c>
      <c r="D41" s="245">
        <v>543959</v>
      </c>
      <c r="E41" s="245">
        <v>435365</v>
      </c>
    </row>
    <row r="42" spans="1:5" ht="15.75" thickBot="1">
      <c r="A42" s="246" t="s">
        <v>405</v>
      </c>
      <c r="B42" s="244" t="s">
        <v>14</v>
      </c>
      <c r="C42" s="245">
        <v>0</v>
      </c>
      <c r="D42" s="245">
        <v>0</v>
      </c>
      <c r="E42" s="245">
        <v>0</v>
      </c>
    </row>
    <row r="43" spans="1:5" ht="15.75" thickBot="1">
      <c r="A43" s="246" t="s">
        <v>404</v>
      </c>
      <c r="B43" s="244" t="s">
        <v>15</v>
      </c>
      <c r="C43" s="245">
        <v>0</v>
      </c>
      <c r="D43" s="245">
        <v>0</v>
      </c>
      <c r="E43" s="245">
        <v>0</v>
      </c>
    </row>
    <row r="44" spans="1:5" ht="15.75" thickBot="1">
      <c r="A44" s="247" t="s">
        <v>403</v>
      </c>
      <c r="B44" s="244" t="s">
        <v>16</v>
      </c>
      <c r="C44" s="245">
        <v>1544726</v>
      </c>
      <c r="D44" s="245">
        <v>1544726</v>
      </c>
      <c r="E44" s="245">
        <v>0</v>
      </c>
    </row>
    <row r="45" spans="1:5" ht="15.75" thickBot="1">
      <c r="A45" s="246" t="s">
        <v>229</v>
      </c>
      <c r="B45" s="244" t="s">
        <v>18</v>
      </c>
      <c r="C45" s="245">
        <v>0</v>
      </c>
      <c r="D45" s="245">
        <v>0</v>
      </c>
      <c r="E45" s="245">
        <v>0</v>
      </c>
    </row>
    <row r="46" spans="1:5" ht="15.75" thickBot="1">
      <c r="A46" s="247" t="s">
        <v>19</v>
      </c>
      <c r="B46" s="241" t="s">
        <v>20</v>
      </c>
      <c r="C46" s="242">
        <v>0</v>
      </c>
      <c r="D46" s="242">
        <v>0</v>
      </c>
      <c r="E46" s="242">
        <v>0</v>
      </c>
    </row>
    <row r="47" spans="1:5" ht="15">
      <c r="A47" s="237" t="s">
        <v>241</v>
      </c>
      <c r="B47" s="222" t="s">
        <v>21</v>
      </c>
      <c r="C47" s="223">
        <v>0</v>
      </c>
      <c r="D47" s="223">
        <v>0</v>
      </c>
      <c r="E47" s="223">
        <v>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4.00390625" style="0" customWidth="1"/>
    <col min="2" max="2" width="8.0039062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ht="15">
      <c r="A1" s="61" t="s">
        <v>756</v>
      </c>
    </row>
    <row r="2" spans="1:5" ht="36" customHeight="1">
      <c r="A2" s="304" t="s">
        <v>677</v>
      </c>
      <c r="B2" s="305"/>
      <c r="C2" s="305"/>
      <c r="D2" s="306"/>
      <c r="E2" s="306"/>
    </row>
    <row r="3" spans="1:5" ht="25.5" customHeight="1">
      <c r="A3" s="296" t="s">
        <v>620</v>
      </c>
      <c r="B3" s="296"/>
      <c r="C3" s="296"/>
      <c r="D3" s="296"/>
      <c r="E3" s="296"/>
    </row>
    <row r="4" spans="1:3" ht="15.75" customHeight="1">
      <c r="A4" s="8"/>
      <c r="B4" s="9"/>
      <c r="C4" s="9"/>
    </row>
    <row r="5" ht="21" customHeight="1">
      <c r="A5" s="63" t="s">
        <v>385</v>
      </c>
    </row>
    <row r="6" spans="1:5" ht="30">
      <c r="A6" s="167" t="s">
        <v>383</v>
      </c>
      <c r="B6" s="65" t="s">
        <v>474</v>
      </c>
      <c r="C6" s="167" t="s">
        <v>387</v>
      </c>
      <c r="D6" s="64" t="s">
        <v>443</v>
      </c>
      <c r="E6" s="167" t="s">
        <v>444</v>
      </c>
    </row>
    <row r="7" spans="1:5" ht="15.75" thickBot="1">
      <c r="A7" s="230" t="s">
        <v>251</v>
      </c>
      <c r="B7" s="230" t="s">
        <v>82</v>
      </c>
      <c r="C7" s="257">
        <v>0</v>
      </c>
      <c r="D7" s="257">
        <v>0</v>
      </c>
      <c r="E7" s="257">
        <v>0</v>
      </c>
    </row>
    <row r="8" spans="1:5" ht="30.75" thickBot="1">
      <c r="A8" s="227" t="s">
        <v>305</v>
      </c>
      <c r="B8" s="230" t="s">
        <v>83</v>
      </c>
      <c r="C8" s="257">
        <v>0</v>
      </c>
      <c r="D8" s="257">
        <v>0</v>
      </c>
      <c r="E8" s="257">
        <v>0</v>
      </c>
    </row>
    <row r="9" spans="1:5" ht="15">
      <c r="A9" s="235" t="s">
        <v>367</v>
      </c>
      <c r="B9" s="219" t="s">
        <v>84</v>
      </c>
      <c r="C9" s="236">
        <v>12600000</v>
      </c>
      <c r="D9" s="236">
        <v>16820301</v>
      </c>
      <c r="E9" s="236">
        <v>100000</v>
      </c>
    </row>
    <row r="10" spans="1:5" ht="15">
      <c r="A10" s="74" t="s">
        <v>375</v>
      </c>
      <c r="B10" s="67" t="s">
        <v>84</v>
      </c>
      <c r="C10" s="185">
        <v>0</v>
      </c>
      <c r="D10" s="185">
        <v>0</v>
      </c>
      <c r="E10" s="185">
        <v>0</v>
      </c>
    </row>
    <row r="11" spans="1:5" ht="15">
      <c r="A11" s="74" t="s">
        <v>376</v>
      </c>
      <c r="B11" s="67" t="s">
        <v>84</v>
      </c>
      <c r="C11" s="185">
        <v>0</v>
      </c>
      <c r="D11" s="185">
        <v>0</v>
      </c>
      <c r="E11" s="185">
        <v>0</v>
      </c>
    </row>
    <row r="12" spans="1:5" ht="15">
      <c r="A12" s="74" t="s">
        <v>390</v>
      </c>
      <c r="B12" s="67" t="s">
        <v>84</v>
      </c>
      <c r="C12" s="185">
        <v>0</v>
      </c>
      <c r="D12" s="185">
        <v>0</v>
      </c>
      <c r="E12" s="185">
        <v>0</v>
      </c>
    </row>
    <row r="13" spans="1:5" ht="15">
      <c r="A13" s="74" t="s">
        <v>373</v>
      </c>
      <c r="B13" s="67" t="s">
        <v>84</v>
      </c>
      <c r="C13" s="185">
        <v>0</v>
      </c>
      <c r="D13" s="185">
        <v>0</v>
      </c>
      <c r="E13" s="185">
        <v>13150790</v>
      </c>
    </row>
    <row r="14" spans="1:5" ht="15">
      <c r="A14" s="74" t="s">
        <v>372</v>
      </c>
      <c r="B14" s="67" t="s">
        <v>84</v>
      </c>
      <c r="C14" s="185">
        <v>0</v>
      </c>
      <c r="D14" s="185">
        <v>0</v>
      </c>
      <c r="E14" s="185">
        <v>3559537</v>
      </c>
    </row>
    <row r="15" spans="1:5" ht="15">
      <c r="A15" s="74" t="s">
        <v>368</v>
      </c>
      <c r="B15" s="67" t="s">
        <v>84</v>
      </c>
      <c r="C15" s="185">
        <v>0</v>
      </c>
      <c r="D15" s="185">
        <v>0</v>
      </c>
      <c r="E15" s="185">
        <v>0</v>
      </c>
    </row>
    <row r="16" spans="1:5" ht="15">
      <c r="A16" s="74" t="s">
        <v>391</v>
      </c>
      <c r="B16" s="67" t="s">
        <v>84</v>
      </c>
      <c r="C16" s="185">
        <v>0</v>
      </c>
      <c r="D16" s="185">
        <v>0</v>
      </c>
      <c r="E16" s="185">
        <v>0</v>
      </c>
    </row>
    <row r="17" spans="1:5" ht="15">
      <c r="A17" s="74" t="s">
        <v>369</v>
      </c>
      <c r="B17" s="67" t="s">
        <v>84</v>
      </c>
      <c r="C17" s="185">
        <v>0</v>
      </c>
      <c r="D17" s="185">
        <v>0</v>
      </c>
      <c r="E17" s="185">
        <v>0</v>
      </c>
    </row>
    <row r="18" spans="1:5" ht="15">
      <c r="A18" s="74" t="s">
        <v>370</v>
      </c>
      <c r="B18" s="67" t="s">
        <v>84</v>
      </c>
      <c r="C18" s="185">
        <v>0</v>
      </c>
      <c r="D18" s="185">
        <v>0</v>
      </c>
      <c r="E18" s="185">
        <v>0</v>
      </c>
    </row>
    <row r="19" spans="1:5" ht="15">
      <c r="A19" s="74" t="s">
        <v>371</v>
      </c>
      <c r="B19" s="67" t="s">
        <v>84</v>
      </c>
      <c r="C19" s="185">
        <v>0</v>
      </c>
      <c r="D19" s="185">
        <v>0</v>
      </c>
      <c r="E19" s="185">
        <v>0</v>
      </c>
    </row>
    <row r="20" spans="1:5" ht="15.75" thickBot="1">
      <c r="A20" s="227" t="s">
        <v>304</v>
      </c>
      <c r="B20" s="230" t="s">
        <v>84</v>
      </c>
      <c r="C20" s="257">
        <f>SUM(C9:C19)</f>
        <v>12600000</v>
      </c>
      <c r="D20" s="257">
        <f>SUM(D9:D19)</f>
        <v>16820301</v>
      </c>
      <c r="E20" s="257">
        <f>SUM(E9:E19)</f>
        <v>16810327</v>
      </c>
    </row>
    <row r="21" spans="1:5" ht="15.75" thickBot="1">
      <c r="A21" s="227" t="s">
        <v>86</v>
      </c>
      <c r="B21" s="230" t="s">
        <v>87</v>
      </c>
      <c r="C21" s="257">
        <v>0</v>
      </c>
      <c r="D21" s="257">
        <v>0</v>
      </c>
      <c r="E21" s="257">
        <v>0</v>
      </c>
    </row>
    <row r="22" spans="1:5" ht="15.75" thickBot="1">
      <c r="A22" s="230" t="s">
        <v>303</v>
      </c>
      <c r="B22" s="230" t="s">
        <v>90</v>
      </c>
      <c r="C22" s="257">
        <v>0</v>
      </c>
      <c r="D22" s="257">
        <v>0</v>
      </c>
      <c r="E22" s="257">
        <v>0</v>
      </c>
    </row>
    <row r="23" spans="1:5" ht="15.75" thickBot="1">
      <c r="A23" s="230" t="s">
        <v>306</v>
      </c>
      <c r="B23" s="230" t="s">
        <v>91</v>
      </c>
      <c r="C23" s="257">
        <v>0</v>
      </c>
      <c r="D23" s="257">
        <v>0</v>
      </c>
      <c r="E23" s="257">
        <v>0</v>
      </c>
    </row>
    <row r="24" spans="1:5" ht="15">
      <c r="A24" s="235" t="s">
        <v>438</v>
      </c>
      <c r="B24" s="219" t="s">
        <v>92</v>
      </c>
      <c r="C24" s="236">
        <v>0</v>
      </c>
      <c r="D24" s="236">
        <v>0</v>
      </c>
      <c r="E24" s="236">
        <v>0</v>
      </c>
    </row>
    <row r="25" spans="1:5" ht="15">
      <c r="A25" s="74" t="s">
        <v>375</v>
      </c>
      <c r="B25" s="67" t="s">
        <v>92</v>
      </c>
      <c r="C25" s="185">
        <v>0</v>
      </c>
      <c r="D25" s="185">
        <v>0</v>
      </c>
      <c r="E25" s="185">
        <v>0</v>
      </c>
    </row>
    <row r="26" spans="1:5" ht="15">
      <c r="A26" s="74" t="s">
        <v>690</v>
      </c>
      <c r="B26" s="67" t="s">
        <v>92</v>
      </c>
      <c r="C26" s="185">
        <v>21810357</v>
      </c>
      <c r="D26" s="185">
        <v>34548476</v>
      </c>
      <c r="E26" s="185">
        <v>12738119</v>
      </c>
    </row>
    <row r="27" spans="1:5" ht="15">
      <c r="A27" s="74" t="s">
        <v>374</v>
      </c>
      <c r="B27" s="67" t="s">
        <v>92</v>
      </c>
      <c r="C27" s="185">
        <v>0</v>
      </c>
      <c r="D27" s="185">
        <v>0</v>
      </c>
      <c r="E27" s="185">
        <v>0</v>
      </c>
    </row>
    <row r="28" spans="1:5" ht="15">
      <c r="A28" s="74" t="s">
        <v>373</v>
      </c>
      <c r="B28" s="67" t="s">
        <v>92</v>
      </c>
      <c r="C28" s="185">
        <v>0</v>
      </c>
      <c r="D28" s="185">
        <v>0</v>
      </c>
      <c r="E28" s="185">
        <v>0</v>
      </c>
    </row>
    <row r="29" spans="1:5" ht="15">
      <c r="A29" s="74" t="s">
        <v>372</v>
      </c>
      <c r="B29" s="67" t="s">
        <v>92</v>
      </c>
      <c r="C29" s="185">
        <v>0</v>
      </c>
      <c r="D29" s="185">
        <v>0</v>
      </c>
      <c r="E29" s="185">
        <v>0</v>
      </c>
    </row>
    <row r="30" spans="1:5" ht="15">
      <c r="A30" s="74" t="s">
        <v>368</v>
      </c>
      <c r="B30" s="67" t="s">
        <v>92</v>
      </c>
      <c r="C30" s="185">
        <v>0</v>
      </c>
      <c r="D30" s="185">
        <v>0</v>
      </c>
      <c r="E30" s="185">
        <v>0</v>
      </c>
    </row>
    <row r="31" spans="1:5" ht="15">
      <c r="A31" s="74" t="s">
        <v>369</v>
      </c>
      <c r="B31" s="67" t="s">
        <v>92</v>
      </c>
      <c r="C31" s="185">
        <v>0</v>
      </c>
      <c r="D31" s="185">
        <v>0</v>
      </c>
      <c r="E31" s="185">
        <v>0</v>
      </c>
    </row>
    <row r="32" spans="1:5" ht="15">
      <c r="A32" s="74" t="s">
        <v>370</v>
      </c>
      <c r="B32" s="67" t="s">
        <v>92</v>
      </c>
      <c r="C32" s="185">
        <v>0</v>
      </c>
      <c r="D32" s="185">
        <v>0</v>
      </c>
      <c r="E32" s="185">
        <v>0</v>
      </c>
    </row>
    <row r="33" spans="1:5" ht="15">
      <c r="A33" s="74" t="s">
        <v>371</v>
      </c>
      <c r="B33" s="67" t="s">
        <v>92</v>
      </c>
      <c r="C33" s="185">
        <v>0</v>
      </c>
      <c r="D33" s="185">
        <v>0</v>
      </c>
      <c r="E33" s="185">
        <v>0</v>
      </c>
    </row>
    <row r="34" spans="1:5" ht="15.75" thickBot="1">
      <c r="A34" s="227" t="s">
        <v>256</v>
      </c>
      <c r="B34" s="230" t="s">
        <v>92</v>
      </c>
      <c r="C34" s="257">
        <f>SUM(C24:C33)</f>
        <v>21810357</v>
      </c>
      <c r="D34" s="257">
        <f>SUM(D24:D33)</f>
        <v>34548476</v>
      </c>
      <c r="E34" s="257">
        <f>SUM(E24:E33)</f>
        <v>12738119</v>
      </c>
    </row>
    <row r="35" spans="1:5" s="35" customFormat="1" ht="15.75" thickBot="1">
      <c r="A35" s="230" t="s">
        <v>320</v>
      </c>
      <c r="B35" s="230" t="s">
        <v>133</v>
      </c>
      <c r="C35" s="257">
        <v>0</v>
      </c>
      <c r="D35" s="257">
        <v>0</v>
      </c>
      <c r="E35" s="257">
        <v>0</v>
      </c>
    </row>
    <row r="36" spans="1:5" s="35" customFormat="1" ht="15.75" thickBot="1">
      <c r="A36" s="224" t="s">
        <v>321</v>
      </c>
      <c r="B36" s="230" t="s">
        <v>430</v>
      </c>
      <c r="C36" s="257">
        <v>1912044</v>
      </c>
      <c r="D36" s="257">
        <v>1912044</v>
      </c>
      <c r="E36" s="257">
        <v>72000</v>
      </c>
    </row>
    <row r="37" spans="1:5" ht="15.75" thickBot="1">
      <c r="A37" s="230" t="s">
        <v>322</v>
      </c>
      <c r="B37" s="230" t="s">
        <v>138</v>
      </c>
      <c r="C37" s="257">
        <v>0</v>
      </c>
      <c r="D37" s="257">
        <v>0</v>
      </c>
      <c r="E37" s="257">
        <v>0</v>
      </c>
    </row>
    <row r="38" spans="1:5" ht="15.75" thickBot="1">
      <c r="A38" s="224" t="s">
        <v>323</v>
      </c>
      <c r="B38" s="230" t="s">
        <v>432</v>
      </c>
      <c r="C38" s="257">
        <v>0</v>
      </c>
      <c r="D38" s="257">
        <v>0</v>
      </c>
      <c r="E38" s="257">
        <v>0</v>
      </c>
    </row>
    <row r="39" spans="1:5" ht="15">
      <c r="A39" s="237" t="s">
        <v>296</v>
      </c>
      <c r="B39" s="222" t="s">
        <v>652</v>
      </c>
      <c r="C39" s="248">
        <v>1242225</v>
      </c>
      <c r="D39" s="248">
        <v>1349225</v>
      </c>
      <c r="E39" s="248">
        <v>306049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9"/>
  <sheetViews>
    <sheetView zoomScalePageLayoutView="0" workbookViewId="0" topLeftCell="B1">
      <selection activeCell="B1" sqref="B1:E1"/>
    </sheetView>
  </sheetViews>
  <sheetFormatPr defaultColWidth="9.140625" defaultRowHeight="15"/>
  <cols>
    <col min="1" max="1" width="0.71875" style="0" hidden="1" customWidth="1"/>
    <col min="2" max="2" width="93.140625" style="0" customWidth="1"/>
    <col min="3" max="3" width="16.7109375" style="0" customWidth="1"/>
    <col min="4" max="4" width="18.28125" style="16" customWidth="1"/>
    <col min="5" max="5" width="15.7109375" style="0" customWidth="1"/>
  </cols>
  <sheetData>
    <row r="1" spans="1:5" ht="15">
      <c r="A1" s="17" t="s">
        <v>587</v>
      </c>
      <c r="B1" s="307" t="s">
        <v>757</v>
      </c>
      <c r="C1" s="307"/>
      <c r="D1" s="307"/>
      <c r="E1" s="307"/>
    </row>
    <row r="2" spans="1:5" ht="15">
      <c r="A2" s="17"/>
      <c r="B2" s="37"/>
      <c r="C2" s="37"/>
      <c r="D2" s="37"/>
      <c r="E2" s="37"/>
    </row>
    <row r="3" spans="1:5" ht="21" customHeight="1">
      <c r="A3" s="308" t="s">
        <v>677</v>
      </c>
      <c r="B3" s="308"/>
      <c r="C3" s="308"/>
      <c r="D3" s="308"/>
      <c r="E3" s="308"/>
    </row>
    <row r="4" spans="1:5" ht="28.5" customHeight="1">
      <c r="A4" s="277" t="s">
        <v>588</v>
      </c>
      <c r="B4" s="277"/>
      <c r="C4" s="277"/>
      <c r="D4" s="277"/>
      <c r="E4" s="277"/>
    </row>
    <row r="5" spans="1:4" ht="18">
      <c r="A5" s="8"/>
      <c r="B5" s="14"/>
      <c r="C5" s="14"/>
      <c r="D5" s="23"/>
    </row>
    <row r="6" spans="1:5" ht="27.75" customHeight="1">
      <c r="A6" s="56" t="s">
        <v>383</v>
      </c>
      <c r="B6" s="258" t="s">
        <v>383</v>
      </c>
      <c r="C6" s="258" t="s">
        <v>617</v>
      </c>
      <c r="D6" s="258" t="s">
        <v>618</v>
      </c>
      <c r="E6" s="258" t="s">
        <v>619</v>
      </c>
    </row>
    <row r="7" spans="1:5" ht="15" customHeight="1">
      <c r="A7" s="57" t="s">
        <v>668</v>
      </c>
      <c r="B7" s="188" t="s">
        <v>668</v>
      </c>
      <c r="C7" s="189">
        <v>4198347</v>
      </c>
      <c r="D7" s="189">
        <v>0</v>
      </c>
      <c r="E7" s="189">
        <v>2877827</v>
      </c>
    </row>
    <row r="8" spans="1:5" ht="15" customHeight="1">
      <c r="A8" s="57" t="s">
        <v>669</v>
      </c>
      <c r="B8" s="188" t="s">
        <v>669</v>
      </c>
      <c r="C8" s="189">
        <v>2351816</v>
      </c>
      <c r="D8" s="189">
        <v>0</v>
      </c>
      <c r="E8" s="189">
        <v>1646293</v>
      </c>
    </row>
    <row r="9" spans="1:5" ht="15" customHeight="1">
      <c r="A9" s="57" t="s">
        <v>670</v>
      </c>
      <c r="B9" s="188" t="s">
        <v>670</v>
      </c>
      <c r="C9" s="189">
        <v>614260</v>
      </c>
      <c r="D9" s="189">
        <v>0</v>
      </c>
      <c r="E9" s="189">
        <v>952626</v>
      </c>
    </row>
    <row r="10" spans="1:5" ht="15" customHeight="1">
      <c r="A10" s="58" t="s">
        <v>589</v>
      </c>
      <c r="B10" s="190" t="s">
        <v>691</v>
      </c>
      <c r="C10" s="191">
        <f>SUM(C7:C9)</f>
        <v>7164423</v>
      </c>
      <c r="D10" s="191">
        <v>0</v>
      </c>
      <c r="E10" s="191">
        <f>SUM(E7:E9)</f>
        <v>5476746</v>
      </c>
    </row>
    <row r="11" spans="1:5" ht="15" customHeight="1">
      <c r="A11" s="57" t="s">
        <v>590</v>
      </c>
      <c r="B11" s="188" t="s">
        <v>590</v>
      </c>
      <c r="C11" s="189">
        <v>22916080</v>
      </c>
      <c r="D11" s="189">
        <v>0</v>
      </c>
      <c r="E11" s="189">
        <v>23794978</v>
      </c>
    </row>
    <row r="12" spans="1:5" ht="15" customHeight="1">
      <c r="A12" s="57" t="s">
        <v>591</v>
      </c>
      <c r="B12" s="188" t="s">
        <v>591</v>
      </c>
      <c r="C12" s="189">
        <v>13644279</v>
      </c>
      <c r="D12" s="189">
        <v>0</v>
      </c>
      <c r="E12" s="189">
        <v>16825217</v>
      </c>
    </row>
    <row r="13" spans="1:5" s="60" customFormat="1" ht="15" customHeight="1">
      <c r="A13" s="187" t="s">
        <v>592</v>
      </c>
      <c r="B13" s="188" t="s">
        <v>592</v>
      </c>
      <c r="C13" s="192">
        <v>7258075</v>
      </c>
      <c r="D13" s="192">
        <v>0</v>
      </c>
      <c r="E13" s="192">
        <v>12845119</v>
      </c>
    </row>
    <row r="14" spans="1:5" ht="15" customHeight="1">
      <c r="A14" s="57" t="s">
        <v>651</v>
      </c>
      <c r="B14" s="188" t="s">
        <v>651</v>
      </c>
      <c r="C14" s="189">
        <v>738105</v>
      </c>
      <c r="D14" s="189">
        <v>0</v>
      </c>
      <c r="E14" s="189">
        <v>550159</v>
      </c>
    </row>
    <row r="15" spans="1:5" ht="15" customHeight="1">
      <c r="A15" s="58" t="s">
        <v>593</v>
      </c>
      <c r="B15" s="190" t="s">
        <v>694</v>
      </c>
      <c r="C15" s="191">
        <f>SUM(C11:C14)</f>
        <v>44556539</v>
      </c>
      <c r="D15" s="191">
        <v>0</v>
      </c>
      <c r="E15" s="191">
        <f>SUM(E11:E14)</f>
        <v>54015473</v>
      </c>
    </row>
    <row r="16" spans="1:5" ht="15" customHeight="1">
      <c r="A16" s="57" t="s">
        <v>594</v>
      </c>
      <c r="B16" s="188" t="s">
        <v>594</v>
      </c>
      <c r="C16" s="189">
        <v>1576206</v>
      </c>
      <c r="D16" s="189">
        <v>0</v>
      </c>
      <c r="E16" s="189">
        <v>1812087</v>
      </c>
    </row>
    <row r="17" spans="1:5" ht="15" customHeight="1">
      <c r="A17" s="57" t="s">
        <v>595</v>
      </c>
      <c r="B17" s="188" t="s">
        <v>595</v>
      </c>
      <c r="C17" s="189">
        <v>11498036</v>
      </c>
      <c r="D17" s="189">
        <v>0</v>
      </c>
      <c r="E17" s="189">
        <v>13232979</v>
      </c>
    </row>
    <row r="18" spans="1:5" ht="15" customHeight="1">
      <c r="A18" s="58" t="s">
        <v>596</v>
      </c>
      <c r="B18" s="190" t="s">
        <v>695</v>
      </c>
      <c r="C18" s="191">
        <f>SUM(C16:C17)</f>
        <v>13074242</v>
      </c>
      <c r="D18" s="191">
        <v>0</v>
      </c>
      <c r="E18" s="191">
        <f>SUM(E16:E17)</f>
        <v>15045066</v>
      </c>
    </row>
    <row r="19" spans="1:5" ht="15" customHeight="1">
      <c r="A19" s="57" t="s">
        <v>597</v>
      </c>
      <c r="B19" s="188" t="s">
        <v>597</v>
      </c>
      <c r="C19" s="189">
        <v>7480888</v>
      </c>
      <c r="D19" s="189">
        <v>0</v>
      </c>
      <c r="E19" s="189">
        <v>9798920</v>
      </c>
    </row>
    <row r="20" spans="1:5" ht="15" customHeight="1">
      <c r="A20" s="57" t="s">
        <v>598</v>
      </c>
      <c r="B20" s="188" t="s">
        <v>598</v>
      </c>
      <c r="C20" s="189">
        <v>4981842</v>
      </c>
      <c r="D20" s="189">
        <v>0</v>
      </c>
      <c r="E20" s="189">
        <v>5089598</v>
      </c>
    </row>
    <row r="21" spans="1:5" ht="15" customHeight="1">
      <c r="A21" s="57" t="s">
        <v>599</v>
      </c>
      <c r="B21" s="188" t="s">
        <v>599</v>
      </c>
      <c r="C21" s="189">
        <v>2271432</v>
      </c>
      <c r="D21" s="189">
        <v>0</v>
      </c>
      <c r="E21" s="189">
        <v>2561352</v>
      </c>
    </row>
    <row r="22" spans="1:5" ht="15" customHeight="1">
      <c r="A22" s="58" t="s">
        <v>600</v>
      </c>
      <c r="B22" s="190" t="s">
        <v>696</v>
      </c>
      <c r="C22" s="191">
        <f>SUM(C19:C21)</f>
        <v>14734162</v>
      </c>
      <c r="D22" s="191">
        <v>0</v>
      </c>
      <c r="E22" s="191">
        <f>SUM(E19:E21)</f>
        <v>17449870</v>
      </c>
    </row>
    <row r="23" spans="1:5" ht="15" customHeight="1">
      <c r="A23" s="58" t="s">
        <v>601</v>
      </c>
      <c r="B23" s="190" t="s">
        <v>697</v>
      </c>
      <c r="C23" s="191">
        <v>15096052</v>
      </c>
      <c r="D23" s="191">
        <v>0</v>
      </c>
      <c r="E23" s="191">
        <v>14078603</v>
      </c>
    </row>
    <row r="24" spans="1:5" ht="15" customHeight="1">
      <c r="A24" s="58" t="s">
        <v>602</v>
      </c>
      <c r="B24" s="190" t="s">
        <v>693</v>
      </c>
      <c r="C24" s="191">
        <v>11997617</v>
      </c>
      <c r="D24" s="191">
        <v>0</v>
      </c>
      <c r="E24" s="191">
        <v>19915582</v>
      </c>
    </row>
    <row r="25" spans="1:5" ht="15" customHeight="1">
      <c r="A25" s="58" t="s">
        <v>603</v>
      </c>
      <c r="B25" s="190" t="s">
        <v>603</v>
      </c>
      <c r="C25" s="191">
        <f>C10+C15-C18-C22-C23-C24</f>
        <v>-3181111</v>
      </c>
      <c r="D25" s="191">
        <v>0</v>
      </c>
      <c r="E25" s="191">
        <f>E10+E15-E18-E22-E23-E24</f>
        <v>-6996902</v>
      </c>
    </row>
    <row r="26" spans="1:5" ht="15" customHeight="1">
      <c r="A26" s="58"/>
      <c r="B26" s="188" t="s">
        <v>698</v>
      </c>
      <c r="C26" s="189">
        <v>13</v>
      </c>
      <c r="D26" s="189">
        <v>0</v>
      </c>
      <c r="E26" s="189">
        <v>0</v>
      </c>
    </row>
    <row r="27" spans="1:5" ht="15" customHeight="1">
      <c r="A27" s="57" t="s">
        <v>604</v>
      </c>
      <c r="B27" s="188" t="s">
        <v>604</v>
      </c>
      <c r="C27" s="189">
        <v>34</v>
      </c>
      <c r="D27" s="189">
        <v>0</v>
      </c>
      <c r="E27" s="189">
        <v>22</v>
      </c>
    </row>
    <row r="28" spans="1:5" ht="15" customHeight="1">
      <c r="A28" s="58" t="s">
        <v>605</v>
      </c>
      <c r="B28" s="190" t="s">
        <v>692</v>
      </c>
      <c r="C28" s="191">
        <f>SUM(C26:C27)</f>
        <v>47</v>
      </c>
      <c r="D28" s="191">
        <v>0</v>
      </c>
      <c r="E28" s="191">
        <v>22</v>
      </c>
    </row>
    <row r="29" spans="1:5" ht="15" customHeight="1">
      <c r="A29" s="58" t="s">
        <v>606</v>
      </c>
      <c r="B29" s="190" t="s">
        <v>606</v>
      </c>
      <c r="C29" s="191">
        <v>47</v>
      </c>
      <c r="D29" s="191">
        <v>0</v>
      </c>
      <c r="E29" s="191">
        <v>22</v>
      </c>
    </row>
    <row r="30" spans="1:5" ht="15" customHeight="1">
      <c r="A30" s="58" t="s">
        <v>607</v>
      </c>
      <c r="B30" s="190" t="s">
        <v>607</v>
      </c>
      <c r="C30" s="191">
        <f>C25+C29</f>
        <v>-3181064</v>
      </c>
      <c r="D30" s="191">
        <v>0</v>
      </c>
      <c r="E30" s="191">
        <f>E25+E29</f>
        <v>-6996880</v>
      </c>
    </row>
    <row r="31" spans="1:4" ht="27" customHeight="1">
      <c r="A31" s="30" t="s">
        <v>214</v>
      </c>
      <c r="D31"/>
    </row>
    <row r="32" spans="1:4" ht="27" customHeight="1">
      <c r="A32" s="30" t="s">
        <v>215</v>
      </c>
      <c r="D32"/>
    </row>
    <row r="33" spans="1:5" ht="13.5" customHeight="1">
      <c r="A33" s="24"/>
      <c r="B33" s="25"/>
      <c r="C33" s="26"/>
      <c r="D33" s="26"/>
      <c r="E33" s="26"/>
    </row>
    <row r="34" spans="1:5" ht="13.5" customHeight="1">
      <c r="A34" s="24"/>
      <c r="B34" s="25"/>
      <c r="C34" s="26"/>
      <c r="D34" s="26"/>
      <c r="E34" s="26"/>
    </row>
    <row r="35" spans="1:5" ht="13.5" customHeight="1">
      <c r="A35" s="24"/>
      <c r="B35" s="25"/>
      <c r="C35" s="26"/>
      <c r="D35" s="26"/>
      <c r="E35" s="26"/>
    </row>
    <row r="36" spans="1:5" ht="13.5" customHeight="1">
      <c r="A36" s="27"/>
      <c r="B36" s="28"/>
      <c r="C36" s="29"/>
      <c r="D36" s="29"/>
      <c r="E36" s="29"/>
    </row>
    <row r="37" spans="1:5" ht="13.5" customHeight="1">
      <c r="A37" s="24"/>
      <c r="B37" s="25"/>
      <c r="C37" s="26"/>
      <c r="D37" s="26"/>
      <c r="E37" s="26"/>
    </row>
    <row r="38" spans="1:5" ht="13.5" customHeight="1">
      <c r="A38" s="24"/>
      <c r="B38" s="25"/>
      <c r="C38" s="26"/>
      <c r="D38" s="26"/>
      <c r="E38" s="26"/>
    </row>
    <row r="39" spans="1:5" ht="13.5" customHeight="1">
      <c r="A39" s="24"/>
      <c r="B39" s="25"/>
      <c r="C39" s="26"/>
      <c r="D39" s="26"/>
      <c r="E39" s="26"/>
    </row>
    <row r="40" spans="1:5" ht="13.5" customHeight="1">
      <c r="A40" s="24"/>
      <c r="B40" s="25"/>
      <c r="C40" s="26"/>
      <c r="D40" s="26"/>
      <c r="E40" s="26"/>
    </row>
    <row r="41" spans="1:5" ht="13.5" customHeight="1">
      <c r="A41" s="27"/>
      <c r="B41" s="28"/>
      <c r="C41" s="29"/>
      <c r="D41" s="29"/>
      <c r="E41" s="29"/>
    </row>
    <row r="42" spans="1:5" ht="13.5" customHeight="1">
      <c r="A42" s="27"/>
      <c r="B42" s="28"/>
      <c r="C42" s="29"/>
      <c r="D42" s="29"/>
      <c r="E42" s="29"/>
    </row>
    <row r="43" spans="1:5" ht="13.5" customHeight="1">
      <c r="A43" s="27"/>
      <c r="B43" s="28"/>
      <c r="C43" s="29"/>
      <c r="D43" s="29"/>
      <c r="E43" s="29"/>
    </row>
    <row r="44" spans="1:5" ht="13.5" customHeight="1">
      <c r="A44" s="24"/>
      <c r="B44" s="25"/>
      <c r="C44" s="26"/>
      <c r="D44" s="26"/>
      <c r="E44" s="26"/>
    </row>
    <row r="45" spans="1:5" ht="13.5" customHeight="1">
      <c r="A45" s="24"/>
      <c r="B45" s="25"/>
      <c r="C45" s="26"/>
      <c r="D45" s="26"/>
      <c r="E45" s="26"/>
    </row>
    <row r="46" spans="1:5" ht="13.5" customHeight="1">
      <c r="A46" s="27"/>
      <c r="B46" s="28"/>
      <c r="C46" s="29"/>
      <c r="D46" s="29"/>
      <c r="E46" s="29"/>
    </row>
    <row r="47" spans="1:5" ht="13.5" customHeight="1">
      <c r="A47" s="27"/>
      <c r="B47" s="28"/>
      <c r="C47" s="29"/>
      <c r="D47" s="29"/>
      <c r="E47" s="29"/>
    </row>
    <row r="48" spans="1:5" ht="13.5" customHeight="1">
      <c r="A48" s="27"/>
      <c r="B48" s="28"/>
      <c r="C48" s="29"/>
      <c r="D48" s="29"/>
      <c r="E48" s="29"/>
    </row>
    <row r="49" spans="1:5" ht="13.5" customHeight="1">
      <c r="A49" s="27"/>
      <c r="B49" s="28"/>
      <c r="C49" s="29"/>
      <c r="D49" s="29"/>
      <c r="E49" s="29"/>
    </row>
  </sheetData>
  <sheetProtection/>
  <mergeCells count="3">
    <mergeCell ref="B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C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8.28125" style="0" customWidth="1"/>
    <col min="2" max="2" width="18.140625" style="0" customWidth="1"/>
    <col min="3" max="3" width="12.57421875" style="0" customWidth="1"/>
  </cols>
  <sheetData>
    <row r="1" ht="15">
      <c r="A1" s="61" t="s">
        <v>758</v>
      </c>
    </row>
    <row r="2" spans="1:3" ht="35.25" customHeight="1">
      <c r="A2" s="304" t="s">
        <v>699</v>
      </c>
      <c r="B2" s="305"/>
      <c r="C2" s="305"/>
    </row>
    <row r="3" spans="1:3" ht="27" customHeight="1">
      <c r="A3" s="296" t="s">
        <v>354</v>
      </c>
      <c r="B3" s="312"/>
      <c r="C3" s="312"/>
    </row>
    <row r="4" ht="15">
      <c r="A4" s="1"/>
    </row>
    <row r="5" ht="15">
      <c r="A5" s="1"/>
    </row>
    <row r="6" spans="1:3" ht="51" customHeight="1">
      <c r="A6" s="193" t="s">
        <v>353</v>
      </c>
      <c r="B6" s="193" t="s">
        <v>746</v>
      </c>
      <c r="C6" s="64" t="s">
        <v>386</v>
      </c>
    </row>
    <row r="7" spans="1:3" ht="15" customHeight="1">
      <c r="A7" s="194" t="s">
        <v>327</v>
      </c>
      <c r="B7" s="195"/>
      <c r="C7" s="182"/>
    </row>
    <row r="8" spans="1:3" ht="15" customHeight="1">
      <c r="A8" s="194" t="s">
        <v>328</v>
      </c>
      <c r="B8" s="195"/>
      <c r="C8" s="182"/>
    </row>
    <row r="9" spans="1:3" ht="15" customHeight="1">
      <c r="A9" s="194" t="s">
        <v>329</v>
      </c>
      <c r="B9" s="195"/>
      <c r="C9" s="182"/>
    </row>
    <row r="10" spans="1:3" ht="15" customHeight="1">
      <c r="A10" s="194" t="s">
        <v>330</v>
      </c>
      <c r="B10" s="195"/>
      <c r="C10" s="182"/>
    </row>
    <row r="11" spans="1:3" ht="15" customHeight="1">
      <c r="A11" s="196" t="s">
        <v>348</v>
      </c>
      <c r="B11" s="33">
        <v>0</v>
      </c>
      <c r="C11" s="259">
        <v>0</v>
      </c>
    </row>
    <row r="12" spans="1:3" ht="15" customHeight="1">
      <c r="A12" s="194" t="s">
        <v>331</v>
      </c>
      <c r="B12" s="195"/>
      <c r="C12" s="182"/>
    </row>
    <row r="13" spans="1:3" ht="15" customHeight="1">
      <c r="A13" s="198" t="s">
        <v>332</v>
      </c>
      <c r="B13" s="195"/>
      <c r="C13" s="182"/>
    </row>
    <row r="14" spans="1:3" ht="15" customHeight="1">
      <c r="A14" s="194" t="s">
        <v>333</v>
      </c>
      <c r="B14" s="195"/>
      <c r="C14" s="182"/>
    </row>
    <row r="15" spans="1:3" ht="15" customHeight="1">
      <c r="A15" s="194" t="s">
        <v>334</v>
      </c>
      <c r="B15" s="195"/>
      <c r="C15" s="182"/>
    </row>
    <row r="16" spans="1:3" ht="15" customHeight="1">
      <c r="A16" s="194" t="s">
        <v>335</v>
      </c>
      <c r="B16" s="195">
        <v>1</v>
      </c>
      <c r="C16" s="199">
        <v>1</v>
      </c>
    </row>
    <row r="17" spans="1:3" ht="15" customHeight="1">
      <c r="A17" s="194" t="s">
        <v>336</v>
      </c>
      <c r="B17" s="195">
        <v>1</v>
      </c>
      <c r="C17" s="199">
        <v>1</v>
      </c>
    </row>
    <row r="18" spans="1:3" ht="15" customHeight="1">
      <c r="A18" s="194" t="s">
        <v>337</v>
      </c>
      <c r="B18" s="195"/>
      <c r="C18" s="182"/>
    </row>
    <row r="19" spans="1:3" ht="15" customHeight="1">
      <c r="A19" s="196" t="s">
        <v>349</v>
      </c>
      <c r="B19" s="33">
        <f>SUM(B15:B18)</f>
        <v>2</v>
      </c>
      <c r="C19" s="33">
        <f>SUM(C15:C18)</f>
        <v>2</v>
      </c>
    </row>
    <row r="20" spans="1:3" ht="15" customHeight="1">
      <c r="A20" s="198" t="s">
        <v>338</v>
      </c>
      <c r="B20" s="195">
        <v>1</v>
      </c>
      <c r="C20" s="197">
        <v>1</v>
      </c>
    </row>
    <row r="21" spans="1:3" ht="15" customHeight="1">
      <c r="A21" s="194" t="s">
        <v>339</v>
      </c>
      <c r="B21" s="195"/>
      <c r="C21" s="197"/>
    </row>
    <row r="22" spans="1:3" ht="15" customHeight="1">
      <c r="A22" s="194" t="s">
        <v>340</v>
      </c>
      <c r="B22" s="195">
        <v>3</v>
      </c>
      <c r="C22" s="197">
        <v>3</v>
      </c>
    </row>
    <row r="23" spans="1:3" ht="15" customHeight="1">
      <c r="A23" s="196" t="s">
        <v>350</v>
      </c>
      <c r="B23" s="33">
        <f>SUM(B20:B22)</f>
        <v>4</v>
      </c>
      <c r="C23" s="33">
        <f>SUM(C20:C22)</f>
        <v>4</v>
      </c>
    </row>
    <row r="24" spans="1:3" ht="15" customHeight="1">
      <c r="A24" s="194" t="s">
        <v>341</v>
      </c>
      <c r="B24" s="195">
        <v>1</v>
      </c>
      <c r="C24" s="197">
        <v>1</v>
      </c>
    </row>
    <row r="25" spans="1:3" ht="15" customHeight="1">
      <c r="A25" s="194" t="s">
        <v>342</v>
      </c>
      <c r="B25" s="195">
        <v>4</v>
      </c>
      <c r="C25" s="197">
        <v>4</v>
      </c>
    </row>
    <row r="26" spans="1:3" ht="15" customHeight="1">
      <c r="A26" s="198" t="s">
        <v>343</v>
      </c>
      <c r="B26" s="195"/>
      <c r="C26" s="197"/>
    </row>
    <row r="27" spans="1:3" ht="15" customHeight="1">
      <c r="A27" s="196" t="s">
        <v>351</v>
      </c>
      <c r="B27" s="33">
        <v>5</v>
      </c>
      <c r="C27" s="34">
        <v>5</v>
      </c>
    </row>
    <row r="28" spans="1:3" ht="37.5" customHeight="1">
      <c r="A28" s="196" t="s">
        <v>352</v>
      </c>
      <c r="B28" s="65">
        <f>SUM(B27,B23,B19)</f>
        <v>11</v>
      </c>
      <c r="C28" s="65">
        <f>SUM(C27,C23,C19)</f>
        <v>11</v>
      </c>
    </row>
    <row r="29" spans="1:3" ht="34.5" customHeight="1">
      <c r="A29" s="194" t="s">
        <v>344</v>
      </c>
      <c r="B29" s="195"/>
      <c r="C29" s="182"/>
    </row>
    <row r="30" spans="1:3" ht="34.5" customHeight="1">
      <c r="A30" s="194" t="s">
        <v>345</v>
      </c>
      <c r="B30" s="195"/>
      <c r="C30" s="182"/>
    </row>
    <row r="31" spans="1:3" ht="15" customHeight="1">
      <c r="A31" s="198" t="s">
        <v>346</v>
      </c>
      <c r="B31" s="195"/>
      <c r="C31" s="182"/>
    </row>
    <row r="32" spans="1:3" ht="15" customHeight="1">
      <c r="A32" s="194" t="s">
        <v>347</v>
      </c>
      <c r="B32" s="195"/>
      <c r="C32" s="182"/>
    </row>
    <row r="33" spans="1:3" ht="36" customHeight="1">
      <c r="A33" s="196" t="s">
        <v>445</v>
      </c>
      <c r="B33" s="33">
        <v>0</v>
      </c>
      <c r="C33" s="34">
        <v>0</v>
      </c>
    </row>
    <row r="34" spans="1:2" ht="15">
      <c r="A34" s="309"/>
      <c r="B34" s="310"/>
    </row>
    <row r="35" spans="1:2" ht="15">
      <c r="A35" s="311"/>
      <c r="B35" s="310"/>
    </row>
  </sheetData>
  <sheetProtection/>
  <mergeCells count="4"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Baráthné Kosztolánci Krisztina</cp:lastModifiedBy>
  <cp:lastPrinted>2020-05-20T06:59:48Z</cp:lastPrinted>
  <dcterms:created xsi:type="dcterms:W3CDTF">2014-01-03T21:48:14Z</dcterms:created>
  <dcterms:modified xsi:type="dcterms:W3CDTF">2020-07-06T08:54:00Z</dcterms:modified>
  <cp:category/>
  <cp:version/>
  <cp:contentType/>
  <cp:contentStatus/>
</cp:coreProperties>
</file>