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95" windowHeight="1260" activeTab="1"/>
  </bookViews>
  <sheets>
    <sheet name="Bevételek 1.a mell" sheetId="1" r:id="rId1"/>
    <sheet name="Kiadások 1.b mell" sheetId="2" r:id="rId2"/>
  </sheets>
  <definedNames>
    <definedName name="_xlnm.Print_Titles" localSheetId="0">'Bevételek 1.a mell'!$2:$4</definedName>
    <definedName name="_xlnm.Print_Titles" localSheetId="1">'Kiadások 1.b mell'!$4:$6</definedName>
    <definedName name="_xlnm.Print_Area" localSheetId="0">'Bevételek 1.a mell'!$A$1:$Q$91</definedName>
  </definedNames>
  <calcPr fullCalcOnLoad="1"/>
</workbook>
</file>

<file path=xl/sharedStrings.xml><?xml version="1.0" encoding="utf-8"?>
<sst xmlns="http://schemas.openxmlformats.org/spreadsheetml/2006/main" count="318" uniqueCount="183">
  <si>
    <t>Építményadó</t>
  </si>
  <si>
    <t>Kiemelt előirányzat neve</t>
  </si>
  <si>
    <t>Cím-szám</t>
  </si>
  <si>
    <t>Kiemelt előirány-zati           szám</t>
  </si>
  <si>
    <t>Előirány- zati csoport- szám</t>
  </si>
  <si>
    <t>Kiemelt előirány-zati             szám</t>
  </si>
  <si>
    <t>Telekadó</t>
  </si>
  <si>
    <t>BEVÉTELEK ÖSSZESEN:</t>
  </si>
  <si>
    <t>Gépjárműadó</t>
  </si>
  <si>
    <t>Alcím-szám</t>
  </si>
  <si>
    <t>Cím-név</t>
  </si>
  <si>
    <t>Alcím-név</t>
  </si>
  <si>
    <t>Előirányzati csoportnév</t>
  </si>
  <si>
    <t>Kiemelt előirányzatnév</t>
  </si>
  <si>
    <t>KIADÁSOK ÖSSZESEN:</t>
  </si>
  <si>
    <t>B E V É T E L E K</t>
  </si>
  <si>
    <t>K I A D Á S O K</t>
  </si>
  <si>
    <t>Közmunka program támogatás</t>
  </si>
  <si>
    <t>Személyi juttatások</t>
  </si>
  <si>
    <t>Feladat jellege</t>
  </si>
  <si>
    <t>ö</t>
  </si>
  <si>
    <t>k</t>
  </si>
  <si>
    <t>Földalapú támogatás</t>
  </si>
  <si>
    <t>I. fejezet : Önkormányzat költségvetési szervei</t>
  </si>
  <si>
    <t>előirányzat csop szám</t>
  </si>
  <si>
    <t>Szociális étkeztetés</t>
  </si>
  <si>
    <t>Napköziotthonos Óvoda</t>
  </si>
  <si>
    <t xml:space="preserve">I. fejezet összesen: </t>
  </si>
  <si>
    <t>II. fejezet Önkormányzati feladatok</t>
  </si>
  <si>
    <t xml:space="preserve">Működési bevétel </t>
  </si>
  <si>
    <t xml:space="preserve">II. fejezet összesen: </t>
  </si>
  <si>
    <t>Vadászati jog értekesítés</t>
  </si>
  <si>
    <t xml:space="preserve">Magánszemélyek kommunális adója </t>
  </si>
  <si>
    <t>Helyi Iparüzési adó</t>
  </si>
  <si>
    <t>Helyi idegenforgalmi adó</t>
  </si>
  <si>
    <t xml:space="preserve">Talajterhelési díj </t>
  </si>
  <si>
    <t xml:space="preserve">Egyéb sajátos bevételek </t>
  </si>
  <si>
    <t>Helyi önkormányzatok működésének  támogatása</t>
  </si>
  <si>
    <t xml:space="preserve">Önkormányzati Hivatal működés támogatása </t>
  </si>
  <si>
    <t>Külterületi lakott hely</t>
  </si>
  <si>
    <t xml:space="preserve">Zöldterület gazdálkodás </t>
  </si>
  <si>
    <t xml:space="preserve">Közvilágítás </t>
  </si>
  <si>
    <t>Köztemető fenntartás</t>
  </si>
  <si>
    <t>Közutak fenntartása</t>
  </si>
  <si>
    <t>Településüzemeltetéshez kapcsolódó</t>
  </si>
  <si>
    <t>II.1.a) Óvodapedagógusok bértámogatása</t>
  </si>
  <si>
    <t>II.1.b) Nevelő munkát közvetlenül segítők bértámogatása</t>
  </si>
  <si>
    <t>II.2. Óvodaműködtetési támogatás</t>
  </si>
  <si>
    <t>II.5. Kieg.támogatás az óvodapedagógusok minősítéséből adódó többletkiad.-hoz</t>
  </si>
  <si>
    <t xml:space="preserve"> Óvodapedagógusok bértámogatása</t>
  </si>
  <si>
    <t>Nevelő munkát közvetlenül segítők bértámogatása</t>
  </si>
  <si>
    <t xml:space="preserve"> Óvodaműködtetési támogatás</t>
  </si>
  <si>
    <t xml:space="preserve"> Kieg.támogatás az óvodapedagógusok minősítéséből adódó többletkiad.-hoz</t>
  </si>
  <si>
    <t>III.3.a) Család- és gyermek jóléti szolgálat</t>
  </si>
  <si>
    <t>III.3.c) Szociális étkeztetés</t>
  </si>
  <si>
    <t>III.3.d) Házi segítségnyújtás</t>
  </si>
  <si>
    <t>III.5. Gyermekétkeztetés támogatása</t>
  </si>
  <si>
    <t xml:space="preserve">              III.5.a) A finanszírozás szempontj.elismert dolgozók bértámogatása</t>
  </si>
  <si>
    <t xml:space="preserve">              III.5.b) Gyermekétkeztetés üzemeltetési támogatása</t>
  </si>
  <si>
    <t xml:space="preserve">földhasználati jogok </t>
  </si>
  <si>
    <t xml:space="preserve"> A települési önkormányzatok szociális feladatainak egyéb támogatása</t>
  </si>
  <si>
    <t>Család- és gyermek jóléti szolgálat</t>
  </si>
  <si>
    <t xml:space="preserve"> A finanszírozás szempontj.elismert dolgozók bértámogatása</t>
  </si>
  <si>
    <t xml:space="preserve"> Gyermekétkeztetés támogatása</t>
  </si>
  <si>
    <t xml:space="preserve"> Gyermekétkeztetés üzemeltetési támogatása</t>
  </si>
  <si>
    <t xml:space="preserve"> Könyvtári, közművelődési és múzeumi feladatok támogatása</t>
  </si>
  <si>
    <t xml:space="preserve">Kamatbevétel </t>
  </si>
  <si>
    <t>Üdülőhelyi feladatok támogatása</t>
  </si>
  <si>
    <t>A települési önkormányzatok szociális, gyermekjóléti és gyermekétkeztetési feladatainak támogatása</t>
  </si>
  <si>
    <t>Települési önkormányzatok kulturális feladatainak támogatása</t>
  </si>
  <si>
    <t xml:space="preserve">V. fejezet összesen: </t>
  </si>
  <si>
    <t>091110 Óvodai nevelés, ellátás szakmai feladatai</t>
  </si>
  <si>
    <t>Munkaadókat terhelő járulékok</t>
  </si>
  <si>
    <t xml:space="preserve">Dologi kiadások </t>
  </si>
  <si>
    <t>Átad.pénzeszközök, társadalom- és szoc.pol.juttatások</t>
  </si>
  <si>
    <t>Felhalmozási kiadások, tartalékok</t>
  </si>
  <si>
    <t>011130 Önkormányzatok jogalk.és általános igazgatási feladatai</t>
  </si>
  <si>
    <t>091140 Óvodai nevelés, ellátás működtetési feladatai</t>
  </si>
  <si>
    <t>096010 Óvodai intézményi étkeztetés</t>
  </si>
  <si>
    <t>II. fejezet Önkormányzati feladatellátás</t>
  </si>
  <si>
    <t>107054-Családsegítés</t>
  </si>
  <si>
    <t>107052-Házi segítségnyújtás</t>
  </si>
  <si>
    <t>K</t>
  </si>
  <si>
    <t>Képviselők tiszteletdíja</t>
  </si>
  <si>
    <t>013320 Köztemető-fenntartás és működtetés</t>
  </si>
  <si>
    <t>013350 Önkormányzati vagyonnal való gazdálkodás feladatai</t>
  </si>
  <si>
    <t xml:space="preserve">018030 Támogatási célú finanszírozási műveletek </t>
  </si>
  <si>
    <t xml:space="preserve"> 041233 Hosszabb időtartamú közfoglalkoztatás</t>
  </si>
  <si>
    <t>045160 Közutak, hidak, alagutak üzemeltetése, fenntartása</t>
  </si>
  <si>
    <t>066010 Zöldterület-kezelés</t>
  </si>
  <si>
    <t>066020 Város-, községgazdálkodási egyéb szolg.</t>
  </si>
  <si>
    <t>082044 Könyvtári szolgáltatások</t>
  </si>
  <si>
    <t>082092 Közművelődés-hagyom. közösségi kultur.értékek gond.</t>
  </si>
  <si>
    <t>084031 Civil szervezetek működési támogatása</t>
  </si>
  <si>
    <t>072211-1 Háziorvosi alapellátás</t>
  </si>
  <si>
    <t>042180-1 Állategészségügy</t>
  </si>
  <si>
    <t>Kiegésztés az önkormányzati feladatokhoz</t>
  </si>
  <si>
    <t>óvodapedagógusok elismert létszáma  pótlólagos összeg</t>
  </si>
  <si>
    <t>Házi segítségnyújtás - személyi gondozás</t>
  </si>
  <si>
    <t>Házi segítségnyújtás - szociális segítés</t>
  </si>
  <si>
    <t>Szünidei gyermekétkeztetés támogatása</t>
  </si>
  <si>
    <t>Behajtási költségek</t>
  </si>
  <si>
    <t>Köznevelési feladatok támogatása</t>
  </si>
  <si>
    <t xml:space="preserve">lakásbérleti díj </t>
  </si>
  <si>
    <t xml:space="preserve">nem lakáscélú helyiség bérleti díj </t>
  </si>
  <si>
    <t xml:space="preserve">Napköziotthonos Óvoda  összesen: </t>
  </si>
  <si>
    <t>064010 Közvilágítás</t>
  </si>
  <si>
    <t>III. fejezet 011220 Adó-vám és jövedéki igazgatás</t>
  </si>
  <si>
    <t>013350 Az önkormányzati vagyonnal való gazdálkodás</t>
  </si>
  <si>
    <t xml:space="preserve">IV. fejezet 018010 Önkormányzatok elszámolásai a központi költségvetéssel </t>
  </si>
  <si>
    <t>018030 Támogatási célú finanszírozási műveletek</t>
  </si>
  <si>
    <t xml:space="preserve">III. fejezet 011220 Adó-vám és jövedéki igazgatás összesen: </t>
  </si>
  <si>
    <t>Maradvány felhasználás</t>
  </si>
  <si>
    <t xml:space="preserve">V. fejezet  Támogatások </t>
  </si>
  <si>
    <t>1 fő</t>
  </si>
  <si>
    <t>Személyi juttatások (Pm)</t>
  </si>
  <si>
    <t>Dologi kiadások (16 fő)+ szünidei</t>
  </si>
  <si>
    <t>1 fő tiszteletdíjas</t>
  </si>
  <si>
    <t>1 fő megbízás</t>
  </si>
  <si>
    <t>1,7 fő</t>
  </si>
  <si>
    <t>13 fő</t>
  </si>
  <si>
    <t xml:space="preserve">Polgármesteri illetmény támogatása </t>
  </si>
  <si>
    <t xml:space="preserve">VIS MAIOR támogatás </t>
  </si>
  <si>
    <t xml:space="preserve">Vis Maior  útfelújítás </t>
  </si>
  <si>
    <t>Községháza nyílászáró csere</t>
  </si>
  <si>
    <t>041232-Start munka program-</t>
  </si>
  <si>
    <t xml:space="preserve">Kisösszegű  kistelepülési támogatás </t>
  </si>
  <si>
    <t xml:space="preserve">Átadás feladatelltáshoz </t>
  </si>
  <si>
    <t xml:space="preserve">Fejlesztési támogatás </t>
  </si>
  <si>
    <t>0,88 fő</t>
  </si>
  <si>
    <t>2.3 fő</t>
  </si>
  <si>
    <t>3,3 fő</t>
  </si>
  <si>
    <t>104037 Intézményen kívüli gyermekétkeztetés</t>
  </si>
  <si>
    <t>Engedélyezett létszám 2019 évre</t>
  </si>
  <si>
    <t>Útfelújítás</t>
  </si>
  <si>
    <t>Közös hivatalhoz átadás</t>
  </si>
  <si>
    <t xml:space="preserve">tartalék  / ebből:  Leader önerő:  1 000 E </t>
  </si>
  <si>
    <t xml:space="preserve">lakásfenntartási támogatás,                               BURSA,                                                                       eseti segélyek ,                                                              /téli rezsicsökkentés  1476 000,-                              átadás feladatellátáshoz 1 562 678,- </t>
  </si>
  <si>
    <t xml:space="preserve">II fejezet összesen: </t>
  </si>
  <si>
    <t xml:space="preserve">Ebből: </t>
  </si>
  <si>
    <t>Rendkívüli önkormányzati támogatás 1 069 254,-</t>
  </si>
  <si>
    <t xml:space="preserve">Téli rezsicsökkentés :       1 476 000,- </t>
  </si>
  <si>
    <t xml:space="preserve">0. havi finanszírozás: 1 690 570,- </t>
  </si>
  <si>
    <t xml:space="preserve">                          2019 évben felhasználható : 7 916 555,- </t>
  </si>
  <si>
    <t>091110 Óvodai nevelés ellátás szakmai feladat</t>
  </si>
  <si>
    <t xml:space="preserve">Működési célú támogatás államháztartáson belülről </t>
  </si>
  <si>
    <t>091140 Óvodai nevelés elllátás működtetési feladatai</t>
  </si>
  <si>
    <t>Rendkivüli támogatás felhasználása (dologi)</t>
  </si>
  <si>
    <t>Központi, irányító szervi támogatás folyósítása</t>
  </si>
  <si>
    <t>Áh. Belüli megelőlegezések visszafizetése (0.havi finanszírozás)</t>
  </si>
  <si>
    <t>Leader önerő (dologi kiadás)</t>
  </si>
  <si>
    <t>2019. eredeti előirányzat</t>
  </si>
  <si>
    <t>2019.
eredeti
előirányzat</t>
  </si>
  <si>
    <t>2018.</t>
  </si>
  <si>
    <t>Módosítás</t>
  </si>
  <si>
    <t>Módosított előirányzat</t>
  </si>
  <si>
    <t>Módosított
előirányzat</t>
  </si>
  <si>
    <t>Teljesítés</t>
  </si>
  <si>
    <t>Százalék</t>
  </si>
  <si>
    <t>011130 Önkormányzatok és önkormányzati hivatalok jogalkotó és általános igazgatási tevékenysége</t>
  </si>
  <si>
    <t xml:space="preserve"> 2018. évi mutató szám</t>
  </si>
  <si>
    <t xml:space="preserve">2019 évi mutató
szám </t>
  </si>
  <si>
    <t>Elszámolásból származó bevételek</t>
  </si>
  <si>
    <t>Működési bevételek</t>
  </si>
  <si>
    <t>Finanszírozási bevételek</t>
  </si>
  <si>
    <t>041237 Közfoglalkoztatási mintaprogram</t>
  </si>
  <si>
    <t>066020 Város-, községgazdálkodási egyéb szolgáltatások</t>
  </si>
  <si>
    <t>Egyéb közhatalmi bevételek</t>
  </si>
  <si>
    <t>Hevesaranyos Községi Önkormányzat</t>
  </si>
  <si>
    <t>-</t>
  </si>
  <si>
    <t>Beruházások</t>
  </si>
  <si>
    <t>Felújítások</t>
  </si>
  <si>
    <t>018010 Önkormányzatok elszámolásai a központi költségvetéssel</t>
  </si>
  <si>
    <t>Egyéb működési célú kiadások</t>
  </si>
  <si>
    <t>082091 Közművelődés - közösségi és társadalmi részvétel fejlesztése</t>
  </si>
  <si>
    <t>Dologi kiadások</t>
  </si>
  <si>
    <t>104051 Gyermekvédelmi pénzbeli és természetbeni ellátások</t>
  </si>
  <si>
    <t>Ellátottak pénzbeli juttatásai</t>
  </si>
  <si>
    <t>107051 Szociális étkeztetés szocális konyhán</t>
  </si>
  <si>
    <t>107060 Egyéb szociális pénzbeli és természetbeni ellátások, támogatások</t>
  </si>
  <si>
    <t>Finanszírozási bevétek</t>
  </si>
  <si>
    <t>091120 Sajátos nevelési igényű gyermekek óvodai nevelésének,
ellátásának szakmai feladatai</t>
  </si>
  <si>
    <t>096015 Gyermekétkeztetés köznevelési intézményben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</si>
</sst>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#"/>
    <numFmt numFmtId="165" formatCode="#\ ###\ ##0"/>
    <numFmt numFmtId="166" formatCode="#\ ##0\ \ "/>
    <numFmt numFmtId="167" formatCode="#,###,###"/>
    <numFmt numFmtId="168" formatCode="#,##0;[Red]#,##0"/>
    <numFmt numFmtId="169" formatCode="#,##0.0"/>
    <numFmt numFmtId="170" formatCode="#,##0\ &quot;Ft&quot;"/>
    <numFmt numFmtId="171" formatCode="[$-40E]yyyy\.\ mmmm\ d\."/>
    <numFmt numFmtId="172" formatCode="#,##0.00\ &quot;Ft&quot;"/>
    <numFmt numFmtId="173" formatCode="#,##0.0\ &quot;Ft&quot;"/>
    <numFmt numFmtId="174" formatCode="_-* #,##0.0\ &quot;Ft&quot;_-;\-* #,##0.0\ &quot;Ft&quot;_-;_-* &quot;-&quot;??\ &quot;Ft&quot;_-;_-@_-"/>
    <numFmt numFmtId="175" formatCode="_-* #,##0\ &quot;Ft&quot;_-;\-* #,##0\ &quot;Ft&quot;_-;_-* &quot;-&quot;??\ &quot;Ft&quot;_-;_-@_-"/>
    <numFmt numFmtId="176" formatCode="[$-40E]yyyy\.\ mmmm\ d\.\,\ dddd"/>
    <numFmt numFmtId="177" formatCode="0.0%"/>
    <numFmt numFmtId="178" formatCode="0.000%"/>
    <numFmt numFmtId="179" formatCode="#,##0_ ;\-#,##0\ "/>
    <numFmt numFmtId="180" formatCode="0.0000%"/>
  </numFmts>
  <fonts count="87">
    <font>
      <sz val="10"/>
      <name val="MS Sans Serif"/>
      <family val="0"/>
    </font>
    <font>
      <sz val="11"/>
      <color indexed="8"/>
      <name val="Calibri"/>
      <family val="2"/>
    </font>
    <font>
      <sz val="10"/>
      <name val="H-Times New Roman"/>
      <family val="0"/>
    </font>
    <font>
      <sz val="1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0"/>
    </font>
    <font>
      <sz val="11"/>
      <color indexed="55"/>
      <name val="Times New Roman CE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sz val="9"/>
      <name val="Times New Roman CE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 CE"/>
      <family val="1"/>
    </font>
    <font>
      <b/>
      <sz val="16"/>
      <name val="Times New Roman CE"/>
      <family val="1"/>
    </font>
    <font>
      <b/>
      <sz val="12"/>
      <name val="MS Sans Serif"/>
      <family val="2"/>
    </font>
    <font>
      <b/>
      <sz val="8"/>
      <name val="Times New Roman"/>
      <family val="1"/>
    </font>
    <font>
      <b/>
      <i/>
      <sz val="20"/>
      <name val="Times New Roman"/>
      <family val="1"/>
    </font>
    <font>
      <b/>
      <i/>
      <sz val="12"/>
      <name val="Times New Roman CE"/>
      <family val="1"/>
    </font>
    <font>
      <b/>
      <i/>
      <sz val="20"/>
      <name val="Times New Roman CE"/>
      <family val="0"/>
    </font>
    <font>
      <sz val="12"/>
      <name val="Times New Roman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color indexed="55"/>
      <name val="Times New Roman CE"/>
      <family val="1"/>
    </font>
    <font>
      <b/>
      <sz val="20"/>
      <name val="Times New Roman CE"/>
      <family val="1"/>
    </font>
    <font>
      <b/>
      <sz val="20"/>
      <name val="MS Sans Serif"/>
      <family val="2"/>
    </font>
    <font>
      <sz val="14"/>
      <name val="Times New Roman"/>
      <family val="1"/>
    </font>
    <font>
      <b/>
      <sz val="11"/>
      <name val="Times New Roman CE"/>
      <family val="0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Times New Roman CE"/>
      <family val="1"/>
    </font>
    <font>
      <sz val="14"/>
      <color indexed="10"/>
      <name val="Times New Roman CE"/>
      <family val="1"/>
    </font>
    <font>
      <sz val="8"/>
      <color indexed="12"/>
      <name val="Times New Roman CE"/>
      <family val="0"/>
    </font>
    <font>
      <sz val="8"/>
      <color indexed="23"/>
      <name val="Times New Roman CE"/>
      <family val="0"/>
    </font>
    <font>
      <sz val="8"/>
      <color indexed="20"/>
      <name val="Times New Roman CE"/>
      <family val="0"/>
    </font>
    <font>
      <sz val="8"/>
      <color indexed="21"/>
      <name val="Times New Roman CE"/>
      <family val="0"/>
    </font>
    <font>
      <b/>
      <sz val="14"/>
      <color indexed="17"/>
      <name val="Times New Roman CE"/>
      <family val="0"/>
    </font>
    <font>
      <b/>
      <sz val="12"/>
      <color indexed="10"/>
      <name val="H-Times New Roman"/>
      <family val="0"/>
    </font>
    <font>
      <b/>
      <sz val="15"/>
      <name val="Times New Roman"/>
      <family val="1"/>
    </font>
    <font>
      <sz val="15"/>
      <name val="Times New Roman"/>
      <family val="1"/>
    </font>
    <font>
      <b/>
      <sz val="15"/>
      <name val="Times New Roman CE"/>
      <family val="1"/>
    </font>
    <font>
      <sz val="15"/>
      <name val="Times New Roman CE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Times New Roman CE"/>
      <family val="1"/>
    </font>
    <font>
      <sz val="14"/>
      <color rgb="FFFF0000"/>
      <name val="Times New Roman C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>
      <alignment/>
      <protection/>
    </xf>
    <xf numFmtId="3" fontId="2" fillId="0" borderId="0">
      <alignment horizontal="right" vertical="center"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3" fontId="3" fillId="0" borderId="10" xfId="57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33" borderId="11" xfId="0" applyFont="1" applyFill="1" applyBorder="1" applyAlignment="1">
      <alignment vertical="center"/>
    </xf>
    <xf numFmtId="3" fontId="21" fillId="0" borderId="10" xfId="0" applyNumberFormat="1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170" fontId="6" fillId="0" borderId="10" xfId="0" applyNumberFormat="1" applyFont="1" applyBorder="1" applyAlignment="1">
      <alignment horizontal="right" vertical="center" wrapText="1"/>
    </xf>
    <xf numFmtId="170" fontId="23" fillId="0" borderId="10" xfId="0" applyNumberFormat="1" applyFont="1" applyBorder="1" applyAlignment="1">
      <alignment horizontal="right" vertical="center"/>
    </xf>
    <xf numFmtId="170" fontId="15" fillId="0" borderId="10" xfId="0" applyNumberFormat="1" applyFont="1" applyBorder="1" applyAlignment="1">
      <alignment horizontal="right" vertical="center"/>
    </xf>
    <xf numFmtId="170" fontId="15" fillId="0" borderId="10" xfId="0" applyNumberFormat="1" applyFont="1" applyBorder="1" applyAlignment="1">
      <alignment horizontal="right"/>
    </xf>
    <xf numFmtId="3" fontId="25" fillId="0" borderId="10" xfId="57" applyFont="1" applyBorder="1" applyAlignment="1">
      <alignment horizontal="center" vertical="center" wrapText="1"/>
      <protection/>
    </xf>
    <xf numFmtId="3" fontId="24" fillId="0" borderId="10" xfId="57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vertical="center"/>
    </xf>
    <xf numFmtId="3" fontId="24" fillId="0" borderId="10" xfId="57" applyFont="1" applyBorder="1" applyAlignment="1">
      <alignment horizontal="center" vertical="center" wrapText="1"/>
      <protection/>
    </xf>
    <xf numFmtId="3" fontId="24" fillId="33" borderId="13" xfId="57" applyFont="1" applyFill="1" applyBorder="1" applyAlignment="1">
      <alignment horizontal="center" vertical="center"/>
      <protection/>
    </xf>
    <xf numFmtId="3" fontId="25" fillId="0" borderId="10" xfId="57" applyFont="1" applyBorder="1" applyAlignment="1">
      <alignment horizontal="left" vertical="center"/>
      <protection/>
    </xf>
    <xf numFmtId="0" fontId="25" fillId="0" borderId="0" xfId="0" applyFont="1" applyAlignment="1">
      <alignment vertical="center"/>
    </xf>
    <xf numFmtId="3" fontId="25" fillId="33" borderId="13" xfId="57" applyFont="1" applyFill="1" applyBorder="1" applyAlignment="1">
      <alignment horizontal="center" vertical="center" wrapText="1"/>
      <protection/>
    </xf>
    <xf numFmtId="3" fontId="25" fillId="0" borderId="10" xfId="57" applyFont="1" applyBorder="1" applyAlignment="1">
      <alignment horizontal="left" vertical="center" wrapText="1"/>
      <protection/>
    </xf>
    <xf numFmtId="3" fontId="24" fillId="0" borderId="10" xfId="57" applyFont="1" applyFill="1" applyBorder="1" applyAlignment="1">
      <alignment horizontal="centerContinuous" vertical="center"/>
      <protection/>
    </xf>
    <xf numFmtId="3" fontId="25" fillId="0" borderId="13" xfId="57" applyFont="1" applyFill="1" applyBorder="1" applyAlignment="1">
      <alignment horizontal="left" vertical="center"/>
      <protection/>
    </xf>
    <xf numFmtId="3" fontId="25" fillId="0" borderId="11" xfId="57" applyFont="1" applyFill="1" applyBorder="1" applyAlignment="1">
      <alignment horizontal="left" vertical="center"/>
      <protection/>
    </xf>
    <xf numFmtId="3" fontId="25" fillId="0" borderId="11" xfId="57" applyFont="1" applyFill="1" applyBorder="1" applyAlignment="1">
      <alignment vertical="center"/>
      <protection/>
    </xf>
    <xf numFmtId="3" fontId="25" fillId="0" borderId="13" xfId="57" applyFont="1" applyFill="1" applyBorder="1" applyAlignment="1">
      <alignment vertical="center"/>
      <protection/>
    </xf>
    <xf numFmtId="3" fontId="25" fillId="0" borderId="10" xfId="57" applyFont="1" applyFill="1" applyBorder="1" applyAlignment="1">
      <alignment vertical="center"/>
      <protection/>
    </xf>
    <xf numFmtId="3" fontId="25" fillId="0" borderId="11" xfId="57" applyFont="1" applyFill="1" applyBorder="1" applyAlignment="1">
      <alignment horizontal="center" vertical="center"/>
      <protection/>
    </xf>
    <xf numFmtId="3" fontId="25" fillId="0" borderId="10" xfId="57" applyFont="1" applyFill="1" applyBorder="1" applyAlignment="1">
      <alignment horizontal="left" vertical="center"/>
      <protection/>
    </xf>
    <xf numFmtId="3" fontId="25" fillId="0" borderId="10" xfId="57" applyFont="1" applyFill="1" applyBorder="1" applyAlignment="1">
      <alignment horizontal="center" vertical="center"/>
      <protection/>
    </xf>
    <xf numFmtId="3" fontId="25" fillId="33" borderId="10" xfId="57" applyFont="1" applyFill="1" applyBorder="1" applyAlignment="1">
      <alignment horizontal="center" vertical="center"/>
      <protection/>
    </xf>
    <xf numFmtId="3" fontId="25" fillId="0" borderId="13" xfId="57" applyFont="1" applyFill="1" applyBorder="1" applyAlignment="1">
      <alignment horizontal="left" vertical="center"/>
      <protection/>
    </xf>
    <xf numFmtId="0" fontId="26" fillId="0" borderId="10" xfId="0" applyFont="1" applyBorder="1" applyAlignment="1">
      <alignment vertical="center"/>
    </xf>
    <xf numFmtId="3" fontId="25" fillId="0" borderId="13" xfId="57" applyFont="1" applyBorder="1" applyAlignment="1">
      <alignment horizontal="center" vertical="center"/>
      <protection/>
    </xf>
    <xf numFmtId="3" fontId="24" fillId="0" borderId="10" xfId="57" applyFont="1" applyBorder="1" applyAlignment="1">
      <alignment horizontal="left" vertical="center"/>
      <protection/>
    </xf>
    <xf numFmtId="3" fontId="24" fillId="0" borderId="11" xfId="57" applyFont="1" applyFill="1" applyBorder="1" applyAlignment="1">
      <alignment horizontal="centerContinuous" vertical="center"/>
      <protection/>
    </xf>
    <xf numFmtId="3" fontId="24" fillId="0" borderId="12" xfId="57" applyFont="1" applyFill="1" applyBorder="1" applyAlignment="1">
      <alignment horizontal="centerContinuous" vertical="center"/>
      <protection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/>
    </xf>
    <xf numFmtId="0" fontId="15" fillId="33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2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3" fontId="2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/>
    </xf>
    <xf numFmtId="3" fontId="18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170" fontId="23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70" fontId="23" fillId="0" borderId="10" xfId="0" applyNumberFormat="1" applyFont="1" applyBorder="1" applyAlignment="1">
      <alignment horizontal="right" vertical="center" wrapText="1"/>
    </xf>
    <xf numFmtId="170" fontId="15" fillId="0" borderId="10" xfId="0" applyNumberFormat="1" applyFont="1" applyBorder="1" applyAlignment="1">
      <alignment/>
    </xf>
    <xf numFmtId="0" fontId="25" fillId="0" borderId="12" xfId="0" applyFont="1" applyBorder="1" applyAlignment="1">
      <alignment vertical="center"/>
    </xf>
    <xf numFmtId="3" fontId="25" fillId="0" borderId="12" xfId="57" applyFont="1" applyFill="1" applyBorder="1" applyAlignment="1">
      <alignment vertical="center"/>
      <protection/>
    </xf>
    <xf numFmtId="3" fontId="25" fillId="0" borderId="13" xfId="57" applyFont="1" applyFill="1" applyBorder="1" applyAlignment="1">
      <alignment vertical="center"/>
      <protection/>
    </xf>
    <xf numFmtId="3" fontId="25" fillId="0" borderId="11" xfId="0" applyNumberFormat="1" applyFont="1" applyBorder="1" applyAlignment="1">
      <alignment horizontal="right" vertical="center"/>
    </xf>
    <xf numFmtId="170" fontId="25" fillId="0" borderId="11" xfId="0" applyNumberFormat="1" applyFont="1" applyBorder="1" applyAlignment="1">
      <alignment horizontal="right" vertical="center" wrapText="1"/>
    </xf>
    <xf numFmtId="170" fontId="25" fillId="0" borderId="11" xfId="57" applyNumberFormat="1" applyFont="1" applyBorder="1" applyAlignment="1">
      <alignment horizontal="right" vertical="center"/>
      <protection/>
    </xf>
    <xf numFmtId="3" fontId="25" fillId="0" borderId="11" xfId="57" applyNumberFormat="1" applyFont="1" applyBorder="1" applyAlignment="1">
      <alignment horizontal="right" vertical="center"/>
      <protection/>
    </xf>
    <xf numFmtId="170" fontId="24" fillId="0" borderId="11" xfId="57" applyNumberFormat="1" applyFont="1" applyBorder="1" applyAlignment="1">
      <alignment horizontal="right" vertical="center"/>
      <protection/>
    </xf>
    <xf numFmtId="170" fontId="25" fillId="0" borderId="14" xfId="57" applyNumberFormat="1" applyFont="1" applyBorder="1" applyAlignment="1">
      <alignment horizontal="right" vertical="center"/>
      <protection/>
    </xf>
    <xf numFmtId="170" fontId="25" fillId="33" borderId="11" xfId="57" applyNumberFormat="1" applyFont="1" applyFill="1" applyBorder="1" applyAlignment="1">
      <alignment horizontal="right" vertical="center"/>
      <protection/>
    </xf>
    <xf numFmtId="170" fontId="24" fillId="0" borderId="11" xfId="57" applyNumberFormat="1" applyFont="1" applyFill="1" applyBorder="1" applyAlignment="1">
      <alignment horizontal="right" vertical="center"/>
      <protection/>
    </xf>
    <xf numFmtId="3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5" fontId="5" fillId="0" borderId="10" xfId="0" applyNumberFormat="1" applyFont="1" applyBorder="1" applyAlignment="1">
      <alignment vertical="center"/>
    </xf>
    <xf numFmtId="175" fontId="7" fillId="0" borderId="10" xfId="0" applyNumberFormat="1" applyFont="1" applyBorder="1" applyAlignment="1">
      <alignment vertical="center"/>
    </xf>
    <xf numFmtId="3" fontId="25" fillId="0" borderId="12" xfId="57" applyFont="1" applyFill="1" applyBorder="1" applyAlignment="1">
      <alignment horizontal="left" vertical="center"/>
      <protection/>
    </xf>
    <xf numFmtId="3" fontId="21" fillId="0" borderId="10" xfId="0" applyNumberFormat="1" applyFont="1" applyBorder="1" applyAlignment="1">
      <alignment vertical="top" wrapText="1"/>
    </xf>
    <xf numFmtId="0" fontId="25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175" fontId="5" fillId="0" borderId="13" xfId="0" applyNumberFormat="1" applyFont="1" applyBorder="1" applyAlignment="1">
      <alignment vertical="center"/>
    </xf>
    <xf numFmtId="175" fontId="7" fillId="0" borderId="13" xfId="0" applyNumberFormat="1" applyFont="1" applyBorder="1" applyAlignment="1">
      <alignment vertical="center"/>
    </xf>
    <xf numFmtId="170" fontId="5" fillId="0" borderId="13" xfId="0" applyNumberFormat="1" applyFont="1" applyBorder="1" applyAlignment="1">
      <alignment vertical="center"/>
    </xf>
    <xf numFmtId="170" fontId="85" fillId="0" borderId="13" xfId="0" applyNumberFormat="1" applyFont="1" applyBorder="1" applyAlignment="1">
      <alignment vertical="center"/>
    </xf>
    <xf numFmtId="3" fontId="24" fillId="0" borderId="10" xfId="57" applyFont="1" applyFill="1" applyBorder="1" applyAlignment="1">
      <alignment horizontal="center" vertical="center" wrapText="1"/>
      <protection/>
    </xf>
    <xf numFmtId="0" fontId="24" fillId="0" borderId="13" xfId="0" applyFont="1" applyBorder="1" applyAlignment="1">
      <alignment horizontal="center" vertical="center"/>
    </xf>
    <xf numFmtId="3" fontId="25" fillId="0" borderId="11" xfId="57" applyFont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/>
    </xf>
    <xf numFmtId="3" fontId="24" fillId="0" borderId="10" xfId="57" applyFont="1" applyFill="1" applyBorder="1" applyAlignment="1">
      <alignment horizontal="left" vertical="center"/>
      <protection/>
    </xf>
    <xf numFmtId="175" fontId="25" fillId="0" borderId="10" xfId="0" applyNumberFormat="1" applyFont="1" applyBorder="1" applyAlignment="1">
      <alignment vertical="center"/>
    </xf>
    <xf numFmtId="170" fontId="25" fillId="0" borderId="11" xfId="57" applyNumberFormat="1" applyFont="1" applyBorder="1" applyAlignment="1">
      <alignment horizontal="right"/>
      <protection/>
    </xf>
    <xf numFmtId="175" fontId="26" fillId="0" borderId="10" xfId="0" applyNumberFormat="1" applyFont="1" applyBorder="1" applyAlignment="1">
      <alignment vertical="center"/>
    </xf>
    <xf numFmtId="170" fontId="25" fillId="0" borderId="10" xfId="0" applyNumberFormat="1" applyFont="1" applyBorder="1" applyAlignment="1">
      <alignment vertical="center"/>
    </xf>
    <xf numFmtId="170" fontId="25" fillId="34" borderId="10" xfId="0" applyNumberFormat="1" applyFont="1" applyFill="1" applyBorder="1" applyAlignment="1">
      <alignment vertical="center"/>
    </xf>
    <xf numFmtId="170" fontId="86" fillId="0" borderId="10" xfId="0" applyNumberFormat="1" applyFont="1" applyBorder="1" applyAlignment="1">
      <alignment vertical="center"/>
    </xf>
    <xf numFmtId="3" fontId="24" fillId="33" borderId="13" xfId="57" applyFont="1" applyFill="1" applyBorder="1" applyAlignment="1">
      <alignment horizontal="center" vertical="center" wrapText="1"/>
      <protection/>
    </xf>
    <xf numFmtId="3" fontId="24" fillId="33" borderId="13" xfId="57" applyFont="1" applyFill="1" applyBorder="1" applyAlignment="1">
      <alignment horizontal="center" vertical="center"/>
      <protection/>
    </xf>
    <xf numFmtId="0" fontId="24" fillId="33" borderId="13" xfId="0" applyFont="1" applyFill="1" applyBorder="1" applyAlignment="1">
      <alignment horizontal="center" vertical="center"/>
    </xf>
    <xf numFmtId="3" fontId="24" fillId="0" borderId="13" xfId="57" applyFont="1" applyFill="1" applyBorder="1" applyAlignment="1">
      <alignment horizontal="center" vertical="center"/>
      <protection/>
    </xf>
    <xf numFmtId="3" fontId="25" fillId="0" borderId="13" xfId="57" applyFont="1" applyFill="1" applyBorder="1" applyAlignment="1">
      <alignment horizontal="center" vertical="center"/>
      <protection/>
    </xf>
    <xf numFmtId="0" fontId="24" fillId="33" borderId="13" xfId="0" applyFont="1" applyFill="1" applyBorder="1" applyAlignment="1">
      <alignment horizontal="center" vertical="center"/>
    </xf>
    <xf numFmtId="3" fontId="25" fillId="0" borderId="13" xfId="57" applyFont="1" applyBorder="1" applyAlignment="1">
      <alignment horizontal="center" vertical="center" wrapText="1"/>
      <protection/>
    </xf>
    <xf numFmtId="3" fontId="25" fillId="0" borderId="13" xfId="57" applyFont="1" applyFill="1" applyBorder="1" applyAlignment="1">
      <alignment horizontal="center" vertical="center"/>
      <protection/>
    </xf>
    <xf numFmtId="3" fontId="25" fillId="0" borderId="13" xfId="57" applyFont="1" applyBorder="1" applyAlignment="1">
      <alignment horizontal="center" vertical="center"/>
      <protection/>
    </xf>
    <xf numFmtId="4" fontId="25" fillId="0" borderId="13" xfId="57" applyNumberFormat="1" applyFont="1" applyBorder="1" applyAlignment="1">
      <alignment horizontal="center" vertical="center"/>
      <protection/>
    </xf>
    <xf numFmtId="3" fontId="25" fillId="0" borderId="13" xfId="57" applyFont="1" applyFill="1" applyBorder="1" applyAlignment="1">
      <alignment horizontal="center" vertical="center" wrapText="1"/>
      <protection/>
    </xf>
    <xf numFmtId="169" fontId="4" fillId="0" borderId="13" xfId="57" applyNumberFormat="1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3" fontId="4" fillId="0" borderId="13" xfId="57" applyFont="1" applyBorder="1" applyAlignment="1">
      <alignment horizontal="center" vertical="center"/>
      <protection/>
    </xf>
    <xf numFmtId="3" fontId="4" fillId="0" borderId="13" xfId="57" applyFont="1" applyBorder="1" applyAlignment="1">
      <alignment horizontal="center" vertical="center" wrapText="1"/>
      <protection/>
    </xf>
    <xf numFmtId="3" fontId="24" fillId="0" borderId="13" xfId="57" applyFont="1" applyBorder="1" applyAlignment="1">
      <alignment horizontal="center" vertical="center" wrapText="1"/>
      <protection/>
    </xf>
    <xf numFmtId="2" fontId="25" fillId="0" borderId="13" xfId="57" applyNumberFormat="1" applyFont="1" applyFill="1" applyBorder="1" applyAlignment="1">
      <alignment horizontal="center" vertical="center" wrapText="1"/>
      <protection/>
    </xf>
    <xf numFmtId="3" fontId="25" fillId="0" borderId="13" xfId="57" applyFont="1" applyFill="1" applyBorder="1" applyAlignment="1">
      <alignment horizontal="center" vertical="center" wrapText="1"/>
      <protection/>
    </xf>
    <xf numFmtId="44" fontId="25" fillId="0" borderId="13" xfId="57" applyNumberFormat="1" applyFont="1" applyFill="1" applyBorder="1" applyAlignment="1">
      <alignment horizontal="center" vertical="center" wrapText="1"/>
      <protection/>
    </xf>
    <xf numFmtId="3" fontId="24" fillId="0" borderId="13" xfId="57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/>
    </xf>
    <xf numFmtId="3" fontId="25" fillId="33" borderId="10" xfId="57" applyFont="1" applyFill="1" applyBorder="1" applyAlignment="1">
      <alignment horizontal="center" vertical="center" wrapText="1"/>
      <protection/>
    </xf>
    <xf numFmtId="3" fontId="24" fillId="33" borderId="10" xfId="57" applyFont="1" applyFill="1" applyBorder="1" applyAlignment="1">
      <alignment horizontal="center" vertical="center" wrapText="1"/>
      <protection/>
    </xf>
    <xf numFmtId="3" fontId="24" fillId="33" borderId="13" xfId="57" applyFont="1" applyFill="1" applyBorder="1" applyAlignment="1">
      <alignment horizontal="center" vertical="center" wrapText="1"/>
      <protection/>
    </xf>
    <xf numFmtId="164" fontId="24" fillId="0" borderId="13" xfId="57" applyNumberFormat="1" applyFont="1" applyFill="1" applyBorder="1" applyAlignment="1">
      <alignment horizontal="center" vertical="center"/>
      <protection/>
    </xf>
    <xf numFmtId="5" fontId="25" fillId="0" borderId="10" xfId="0" applyNumberFormat="1" applyFont="1" applyBorder="1" applyAlignment="1">
      <alignment vertical="center"/>
    </xf>
    <xf numFmtId="175" fontId="25" fillId="0" borderId="13" xfId="0" applyNumberFormat="1" applyFont="1" applyBorder="1" applyAlignment="1">
      <alignment vertical="center"/>
    </xf>
    <xf numFmtId="10" fontId="25" fillId="0" borderId="13" xfId="64" applyNumberFormat="1" applyFont="1" applyBorder="1" applyAlignment="1">
      <alignment vertical="center"/>
    </xf>
    <xf numFmtId="5" fontId="24" fillId="0" borderId="10" xfId="0" applyNumberFormat="1" applyFont="1" applyBorder="1" applyAlignment="1">
      <alignment vertical="center"/>
    </xf>
    <xf numFmtId="175" fontId="24" fillId="0" borderId="13" xfId="0" applyNumberFormat="1" applyFont="1" applyBorder="1" applyAlignment="1">
      <alignment vertical="center"/>
    </xf>
    <xf numFmtId="10" fontId="24" fillId="0" borderId="13" xfId="64" applyNumberFormat="1" applyFont="1" applyBorder="1" applyAlignment="1">
      <alignment vertical="center"/>
    </xf>
    <xf numFmtId="170" fontId="25" fillId="0" borderId="10" xfId="57" applyNumberFormat="1" applyFont="1" applyBorder="1" applyAlignment="1">
      <alignment horizontal="right"/>
      <protection/>
    </xf>
    <xf numFmtId="0" fontId="25" fillId="0" borderId="10" xfId="0" applyFont="1" applyBorder="1" applyAlignment="1">
      <alignment horizontal="center" vertical="center"/>
    </xf>
    <xf numFmtId="170" fontId="24" fillId="33" borderId="10" xfId="57" applyNumberFormat="1" applyFont="1" applyFill="1" applyBorder="1" applyAlignment="1">
      <alignment horizontal="right" vertical="center"/>
      <protection/>
    </xf>
    <xf numFmtId="170" fontId="24" fillId="33" borderId="10" xfId="57" applyNumberFormat="1" applyFont="1" applyFill="1" applyBorder="1" applyAlignment="1">
      <alignment horizontal="right" vertical="center"/>
      <protection/>
    </xf>
    <xf numFmtId="0" fontId="24" fillId="33" borderId="10" xfId="0" applyFont="1" applyFill="1" applyBorder="1" applyAlignment="1">
      <alignment horizontal="center" vertical="center"/>
    </xf>
    <xf numFmtId="170" fontId="25" fillId="0" borderId="15" xfId="57" applyNumberFormat="1" applyFont="1" applyBorder="1" applyAlignment="1">
      <alignment horizontal="right"/>
      <protection/>
    </xf>
    <xf numFmtId="175" fontId="25" fillId="0" borderId="16" xfId="0" applyNumberFormat="1" applyFont="1" applyBorder="1" applyAlignment="1">
      <alignment vertical="center"/>
    </xf>
    <xf numFmtId="2" fontId="25" fillId="0" borderId="17" xfId="0" applyNumberFormat="1" applyFont="1" applyBorder="1" applyAlignment="1">
      <alignment horizontal="center" vertical="center"/>
    </xf>
    <xf numFmtId="170" fontId="25" fillId="0" borderId="14" xfId="57" applyNumberFormat="1" applyFont="1" applyBorder="1" applyAlignment="1">
      <alignment horizontal="right"/>
      <protection/>
    </xf>
    <xf numFmtId="175" fontId="25" fillId="0" borderId="18" xfId="0" applyNumberFormat="1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170" fontId="24" fillId="0" borderId="10" xfId="57" applyNumberFormat="1" applyFont="1" applyBorder="1" applyAlignment="1">
      <alignment horizontal="right" vertical="center"/>
      <protection/>
    </xf>
    <xf numFmtId="170" fontId="24" fillId="0" borderId="10" xfId="57" applyNumberFormat="1" applyFont="1" applyBorder="1" applyAlignment="1">
      <alignment horizontal="right" vertical="center"/>
      <protection/>
    </xf>
    <xf numFmtId="164" fontId="24" fillId="33" borderId="10" xfId="57" applyNumberFormat="1" applyFont="1" applyFill="1" applyBorder="1" applyAlignment="1">
      <alignment horizontal="center" vertical="center"/>
      <protection/>
    </xf>
    <xf numFmtId="10" fontId="24" fillId="0" borderId="10" xfId="64" applyNumberFormat="1" applyFont="1" applyBorder="1" applyAlignment="1">
      <alignment horizontal="right" vertical="center"/>
    </xf>
    <xf numFmtId="10" fontId="24" fillId="33" borderId="10" xfId="64" applyNumberFormat="1" applyFont="1" applyFill="1" applyBorder="1" applyAlignment="1">
      <alignment horizontal="right" vertical="center"/>
    </xf>
    <xf numFmtId="5" fontId="25" fillId="0" borderId="13" xfId="0" applyNumberFormat="1" applyFont="1" applyBorder="1" applyAlignment="1">
      <alignment vertical="center"/>
    </xf>
    <xf numFmtId="5" fontId="24" fillId="0" borderId="13" xfId="0" applyNumberFormat="1" applyFont="1" applyBorder="1" applyAlignment="1">
      <alignment horizontal="right" vertical="center"/>
    </xf>
    <xf numFmtId="175" fontId="24" fillId="0" borderId="13" xfId="0" applyNumberFormat="1" applyFont="1" applyBorder="1" applyAlignment="1">
      <alignment horizontal="right" vertical="center"/>
    </xf>
    <xf numFmtId="10" fontId="24" fillId="0" borderId="13" xfId="64" applyNumberFormat="1" applyFont="1" applyBorder="1" applyAlignment="1">
      <alignment horizontal="right" vertical="center"/>
    </xf>
    <xf numFmtId="5" fontId="24" fillId="0" borderId="10" xfId="0" applyNumberFormat="1" applyFont="1" applyBorder="1" applyAlignment="1">
      <alignment horizontal="right" vertical="center"/>
    </xf>
    <xf numFmtId="3" fontId="24" fillId="35" borderId="13" xfId="57" applyFont="1" applyFill="1" applyBorder="1" applyAlignment="1">
      <alignment horizontal="center" vertical="center"/>
      <protection/>
    </xf>
    <xf numFmtId="170" fontId="24" fillId="35" borderId="10" xfId="57" applyNumberFormat="1" applyFont="1" applyFill="1" applyBorder="1" applyAlignment="1">
      <alignment horizontal="right" vertical="center"/>
      <protection/>
    </xf>
    <xf numFmtId="170" fontId="24" fillId="35" borderId="10" xfId="57" applyNumberFormat="1" applyFont="1" applyFill="1" applyBorder="1" applyAlignment="1">
      <alignment horizontal="right" vertical="center"/>
      <protection/>
    </xf>
    <xf numFmtId="10" fontId="24" fillId="35" borderId="10" xfId="64" applyNumberFormat="1" applyFont="1" applyFill="1" applyBorder="1" applyAlignment="1">
      <alignment horizontal="right" vertical="center"/>
    </xf>
    <xf numFmtId="0" fontId="24" fillId="35" borderId="13" xfId="0" applyFont="1" applyFill="1" applyBorder="1" applyAlignment="1">
      <alignment horizontal="center" vertical="center" wrapText="1"/>
    </xf>
    <xf numFmtId="170" fontId="24" fillId="35" borderId="11" xfId="57" applyNumberFormat="1" applyFont="1" applyFill="1" applyBorder="1" applyAlignment="1">
      <alignment horizontal="right" vertical="center"/>
      <protection/>
    </xf>
    <xf numFmtId="3" fontId="24" fillId="35" borderId="13" xfId="57" applyFont="1" applyFill="1" applyBorder="1" applyAlignment="1">
      <alignment horizontal="center" vertical="center" wrapText="1"/>
      <protection/>
    </xf>
    <xf numFmtId="175" fontId="24" fillId="35" borderId="10" xfId="57" applyNumberFormat="1" applyFont="1" applyFill="1" applyBorder="1" applyAlignment="1">
      <alignment horizontal="right" vertical="center"/>
      <protection/>
    </xf>
    <xf numFmtId="3" fontId="25" fillId="0" borderId="10" xfId="57" applyFont="1" applyFill="1" applyBorder="1" applyAlignment="1">
      <alignment horizontal="center" vertical="center" wrapText="1"/>
      <protection/>
    </xf>
    <xf numFmtId="170" fontId="25" fillId="0" borderId="13" xfId="0" applyNumberFormat="1" applyFont="1" applyBorder="1" applyAlignment="1">
      <alignment vertical="center"/>
    </xf>
    <xf numFmtId="9" fontId="25" fillId="0" borderId="13" xfId="64" applyFont="1" applyBorder="1" applyAlignment="1">
      <alignment vertical="center"/>
    </xf>
    <xf numFmtId="170" fontId="25" fillId="34" borderId="13" xfId="0" applyNumberFormat="1" applyFont="1" applyFill="1" applyBorder="1" applyAlignment="1">
      <alignment vertical="center"/>
    </xf>
    <xf numFmtId="10" fontId="25" fillId="34" borderId="13" xfId="64" applyNumberFormat="1" applyFont="1" applyFill="1" applyBorder="1" applyAlignment="1">
      <alignment vertical="center"/>
    </xf>
    <xf numFmtId="3" fontId="25" fillId="33" borderId="13" xfId="57" applyFont="1" applyFill="1" applyBorder="1" applyAlignment="1">
      <alignment horizontal="center" vertical="center"/>
      <protection/>
    </xf>
    <xf numFmtId="5" fontId="25" fillId="0" borderId="10" xfId="0" applyNumberFormat="1" applyFont="1" applyBorder="1" applyAlignment="1">
      <alignment horizontal="right" vertical="center"/>
    </xf>
    <xf numFmtId="175" fontId="25" fillId="0" borderId="13" xfId="0" applyNumberFormat="1" applyFont="1" applyBorder="1" applyAlignment="1">
      <alignment horizontal="right" vertical="center"/>
    </xf>
    <xf numFmtId="9" fontId="25" fillId="0" borderId="13" xfId="64" applyFont="1" applyBorder="1" applyAlignment="1">
      <alignment horizontal="right" vertical="center"/>
    </xf>
    <xf numFmtId="9" fontId="24" fillId="0" borderId="13" xfId="64" applyNumberFormat="1" applyFont="1" applyBorder="1" applyAlignment="1">
      <alignment vertical="center"/>
    </xf>
    <xf numFmtId="3" fontId="25" fillId="0" borderId="12" xfId="57" applyFont="1" applyFill="1" applyBorder="1" applyAlignment="1">
      <alignment horizontal="left" vertical="center"/>
      <protection/>
    </xf>
    <xf numFmtId="10" fontId="25" fillId="0" borderId="13" xfId="64" applyNumberFormat="1" applyFont="1" applyBorder="1" applyAlignment="1">
      <alignment horizontal="right" vertical="center"/>
    </xf>
    <xf numFmtId="175" fontId="24" fillId="35" borderId="13" xfId="0" applyNumberFormat="1" applyFont="1" applyFill="1" applyBorder="1" applyAlignment="1">
      <alignment vertical="center"/>
    </xf>
    <xf numFmtId="5" fontId="24" fillId="35" borderId="10" xfId="0" applyNumberFormat="1" applyFont="1" applyFill="1" applyBorder="1" applyAlignment="1">
      <alignment vertical="center"/>
    </xf>
    <xf numFmtId="10" fontId="24" fillId="35" borderId="13" xfId="64" applyNumberFormat="1" applyFont="1" applyFill="1" applyBorder="1" applyAlignment="1">
      <alignment vertical="center"/>
    </xf>
    <xf numFmtId="175" fontId="29" fillId="0" borderId="10" xfId="0" applyNumberFormat="1" applyFont="1" applyBorder="1" applyAlignment="1">
      <alignment vertical="center"/>
    </xf>
    <xf numFmtId="175" fontId="29" fillId="0" borderId="13" xfId="0" applyNumberFormat="1" applyFont="1" applyBorder="1" applyAlignment="1">
      <alignment vertical="center"/>
    </xf>
    <xf numFmtId="170" fontId="31" fillId="0" borderId="11" xfId="0" applyNumberFormat="1" applyFont="1" applyBorder="1" applyAlignment="1">
      <alignment/>
    </xf>
    <xf numFmtId="175" fontId="31" fillId="0" borderId="10" xfId="0" applyNumberFormat="1" applyFont="1" applyBorder="1" applyAlignment="1">
      <alignment/>
    </xf>
    <xf numFmtId="10" fontId="31" fillId="0" borderId="10" xfId="64" applyNumberFormat="1" applyFont="1" applyBorder="1" applyAlignment="1">
      <alignment/>
    </xf>
    <xf numFmtId="170" fontId="29" fillId="0" borderId="11" xfId="57" applyNumberFormat="1" applyFont="1" applyBorder="1" applyAlignment="1">
      <alignment vertical="center"/>
      <protection/>
    </xf>
    <xf numFmtId="5" fontId="24" fillId="35" borderId="10" xfId="57" applyNumberFormat="1" applyFont="1" applyFill="1" applyBorder="1" applyAlignment="1">
      <alignment horizontal="right" vertical="center"/>
      <protection/>
    </xf>
    <xf numFmtId="170" fontId="24" fillId="35" borderId="10" xfId="0" applyNumberFormat="1" applyFont="1" applyFill="1" applyBorder="1" applyAlignment="1">
      <alignment vertical="center"/>
    </xf>
    <xf numFmtId="170" fontId="24" fillId="35" borderId="13" xfId="0" applyNumberFormat="1" applyFont="1" applyFill="1" applyBorder="1" applyAlignment="1">
      <alignment vertical="center"/>
    </xf>
    <xf numFmtId="170" fontId="15" fillId="35" borderId="10" xfId="0" applyNumberFormat="1" applyFont="1" applyFill="1" applyBorder="1" applyAlignment="1">
      <alignment horizontal="right" vertical="center"/>
    </xf>
    <xf numFmtId="0" fontId="23" fillId="35" borderId="10" xfId="0" applyFont="1" applyFill="1" applyBorder="1" applyAlignment="1">
      <alignment horizontal="right"/>
    </xf>
    <xf numFmtId="9" fontId="23" fillId="0" borderId="10" xfId="64" applyFont="1" applyBorder="1" applyAlignment="1">
      <alignment/>
    </xf>
    <xf numFmtId="10" fontId="23" fillId="0" borderId="10" xfId="64" applyNumberFormat="1" applyFont="1" applyBorder="1" applyAlignment="1">
      <alignment/>
    </xf>
    <xf numFmtId="9" fontId="23" fillId="0" borderId="10" xfId="64" applyFont="1" applyBorder="1" applyAlignment="1">
      <alignment horizontal="right"/>
    </xf>
    <xf numFmtId="10" fontId="15" fillId="0" borderId="10" xfId="64" applyNumberFormat="1" applyFont="1" applyBorder="1" applyAlignment="1">
      <alignment horizontal="right" vertical="center"/>
    </xf>
    <xf numFmtId="10" fontId="15" fillId="0" borderId="10" xfId="64" applyNumberFormat="1" applyFont="1" applyBorder="1" applyAlignment="1">
      <alignment/>
    </xf>
    <xf numFmtId="3" fontId="21" fillId="0" borderId="13" xfId="0" applyNumberFormat="1" applyFont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left" vertical="center" wrapText="1"/>
    </xf>
    <xf numFmtId="178" fontId="23" fillId="0" borderId="10" xfId="64" applyNumberFormat="1" applyFont="1" applyBorder="1" applyAlignment="1">
      <alignment/>
    </xf>
    <xf numFmtId="170" fontId="23" fillId="33" borderId="10" xfId="0" applyNumberFormat="1" applyFont="1" applyFill="1" applyBorder="1" applyAlignment="1">
      <alignment vertical="center"/>
    </xf>
    <xf numFmtId="164" fontId="23" fillId="33" borderId="10" xfId="0" applyNumberFormat="1" applyFont="1" applyFill="1" applyBorder="1" applyAlignment="1">
      <alignment vertical="center"/>
    </xf>
    <xf numFmtId="10" fontId="15" fillId="0" borderId="10" xfId="64" applyNumberFormat="1" applyFont="1" applyBorder="1" applyAlignment="1">
      <alignment horizontal="right"/>
    </xf>
    <xf numFmtId="170" fontId="29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vertical="center"/>
    </xf>
    <xf numFmtId="10" fontId="23" fillId="0" borderId="10" xfId="64" applyNumberFormat="1" applyFont="1" applyBorder="1" applyAlignment="1">
      <alignment horizontal="right" vertical="center"/>
    </xf>
    <xf numFmtId="170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10" fontId="23" fillId="0" borderId="10" xfId="64" applyNumberFormat="1" applyFont="1" applyBorder="1" applyAlignment="1">
      <alignment vertical="center"/>
    </xf>
    <xf numFmtId="10" fontId="15" fillId="35" borderId="10" xfId="64" applyNumberFormat="1" applyFont="1" applyFill="1" applyBorder="1" applyAlignment="1">
      <alignment horizontal="right" vertical="center"/>
    </xf>
    <xf numFmtId="3" fontId="24" fillId="0" borderId="10" xfId="57" applyFont="1" applyFill="1" applyBorder="1" applyAlignment="1">
      <alignment horizontal="left" vertical="center" wrapText="1"/>
      <protection/>
    </xf>
    <xf numFmtId="170" fontId="25" fillId="0" borderId="11" xfId="0" applyNumberFormat="1" applyFont="1" applyBorder="1" applyAlignment="1">
      <alignment horizontal="right" vertical="center"/>
    </xf>
    <xf numFmtId="170" fontId="24" fillId="0" borderId="11" xfId="0" applyNumberFormat="1" applyFont="1" applyBorder="1" applyAlignment="1">
      <alignment horizontal="right" vertical="center"/>
    </xf>
    <xf numFmtId="170" fontId="24" fillId="0" borderId="10" xfId="0" applyNumberFormat="1" applyFont="1" applyBorder="1" applyAlignment="1">
      <alignment vertical="center"/>
    </xf>
    <xf numFmtId="170" fontId="24" fillId="0" borderId="13" xfId="0" applyNumberFormat="1" applyFont="1" applyBorder="1" applyAlignment="1">
      <alignment vertical="center"/>
    </xf>
    <xf numFmtId="10" fontId="23" fillId="0" borderId="10" xfId="64" applyNumberFormat="1" applyFont="1" applyBorder="1" applyAlignment="1">
      <alignment horizontal="right" vertical="center" wrapText="1"/>
    </xf>
    <xf numFmtId="10" fontId="6" fillId="0" borderId="10" xfId="64" applyNumberFormat="1" applyFont="1" applyBorder="1" applyAlignment="1">
      <alignment horizontal="right" vertical="center" wrapText="1"/>
    </xf>
    <xf numFmtId="170" fontId="15" fillId="0" borderId="10" xfId="0" applyNumberFormat="1" applyFont="1" applyBorder="1" applyAlignment="1">
      <alignment vertical="center"/>
    </xf>
    <xf numFmtId="10" fontId="15" fillId="0" borderId="10" xfId="64" applyNumberFormat="1" applyFont="1" applyBorder="1" applyAlignment="1">
      <alignment vertical="center"/>
    </xf>
    <xf numFmtId="3" fontId="17" fillId="0" borderId="10" xfId="57" applyFont="1" applyBorder="1" applyAlignment="1">
      <alignment horizontal="center" vertical="center" wrapText="1"/>
      <protection/>
    </xf>
    <xf numFmtId="3" fontId="24" fillId="0" borderId="11" xfId="57" applyFont="1" applyFill="1" applyBorder="1" applyAlignment="1">
      <alignment horizontal="left" vertical="center"/>
      <protection/>
    </xf>
    <xf numFmtId="3" fontId="24" fillId="0" borderId="12" xfId="57" applyFont="1" applyFill="1" applyBorder="1" applyAlignment="1">
      <alignment horizontal="left" vertical="center"/>
      <protection/>
    </xf>
    <xf numFmtId="3" fontId="24" fillId="0" borderId="13" xfId="57" applyFont="1" applyFill="1" applyBorder="1" applyAlignment="1">
      <alignment horizontal="left" vertical="center"/>
      <protection/>
    </xf>
    <xf numFmtId="3" fontId="25" fillId="0" borderId="11" xfId="57" applyFont="1" applyFill="1" applyBorder="1" applyAlignment="1">
      <alignment horizontal="left" vertical="center"/>
      <protection/>
    </xf>
    <xf numFmtId="3" fontId="25" fillId="0" borderId="13" xfId="57" applyFont="1" applyFill="1" applyBorder="1" applyAlignment="1">
      <alignment horizontal="left" vertical="center"/>
      <protection/>
    </xf>
    <xf numFmtId="3" fontId="24" fillId="0" borderId="11" xfId="57" applyFont="1" applyFill="1" applyBorder="1" applyAlignment="1">
      <alignment horizontal="left" vertical="center" wrapText="1"/>
      <protection/>
    </xf>
    <xf numFmtId="3" fontId="24" fillId="0" borderId="12" xfId="57" applyFont="1" applyFill="1" applyBorder="1" applyAlignment="1">
      <alignment horizontal="left" vertical="center" wrapText="1"/>
      <protection/>
    </xf>
    <xf numFmtId="3" fontId="24" fillId="0" borderId="13" xfId="57" applyFont="1" applyFill="1" applyBorder="1" applyAlignment="1">
      <alignment horizontal="left" vertical="center" wrapText="1"/>
      <protection/>
    </xf>
    <xf numFmtId="3" fontId="25" fillId="0" borderId="11" xfId="57" applyFont="1" applyFill="1" applyBorder="1" applyAlignment="1">
      <alignment horizontal="left" vertical="center" wrapText="1"/>
      <protection/>
    </xf>
    <xf numFmtId="3" fontId="25" fillId="0" borderId="12" xfId="57" applyFont="1" applyFill="1" applyBorder="1" applyAlignment="1">
      <alignment horizontal="left" vertical="center" wrapText="1"/>
      <protection/>
    </xf>
    <xf numFmtId="3" fontId="25" fillId="0" borderId="13" xfId="57" applyFont="1" applyFill="1" applyBorder="1" applyAlignment="1">
      <alignment horizontal="left" vertical="center" wrapText="1"/>
      <protection/>
    </xf>
    <xf numFmtId="3" fontId="25" fillId="0" borderId="11" xfId="57" applyFont="1" applyFill="1" applyBorder="1" applyAlignment="1">
      <alignment horizontal="left" vertical="center" wrapText="1"/>
      <protection/>
    </xf>
    <xf numFmtId="3" fontId="25" fillId="0" borderId="13" xfId="57" applyFont="1" applyFill="1" applyBorder="1" applyAlignment="1">
      <alignment horizontal="left" vertical="center" wrapText="1"/>
      <protection/>
    </xf>
    <xf numFmtId="3" fontId="25" fillId="0" borderId="11" xfId="57" applyFont="1" applyFill="1" applyBorder="1" applyAlignment="1">
      <alignment horizontal="left" vertical="center"/>
      <protection/>
    </xf>
    <xf numFmtId="3" fontId="25" fillId="0" borderId="12" xfId="57" applyFont="1" applyFill="1" applyBorder="1" applyAlignment="1">
      <alignment horizontal="left" vertical="center"/>
      <protection/>
    </xf>
    <xf numFmtId="3" fontId="25" fillId="0" borderId="13" xfId="57" applyFont="1" applyFill="1" applyBorder="1" applyAlignment="1">
      <alignment horizontal="left" vertical="center"/>
      <protection/>
    </xf>
    <xf numFmtId="3" fontId="25" fillId="0" borderId="11" xfId="57" applyFont="1" applyBorder="1" applyAlignment="1">
      <alignment horizontal="left" vertical="center"/>
      <protection/>
    </xf>
    <xf numFmtId="3" fontId="25" fillId="0" borderId="12" xfId="57" applyFont="1" applyBorder="1" applyAlignment="1">
      <alignment horizontal="left" vertical="center"/>
      <protection/>
    </xf>
    <xf numFmtId="3" fontId="25" fillId="0" borderId="13" xfId="57" applyFont="1" applyBorder="1" applyAlignment="1">
      <alignment horizontal="left" vertical="center"/>
      <protection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4" fillId="35" borderId="11" xfId="0" applyFont="1" applyFill="1" applyBorder="1" applyAlignment="1">
      <alignment horizontal="left" vertical="center" wrapText="1"/>
    </xf>
    <xf numFmtId="0" fontId="24" fillId="35" borderId="12" xfId="0" applyFont="1" applyFill="1" applyBorder="1" applyAlignment="1">
      <alignment horizontal="left" vertical="center" wrapText="1"/>
    </xf>
    <xf numFmtId="0" fontId="24" fillId="35" borderId="13" xfId="0" applyFont="1" applyFill="1" applyBorder="1" applyAlignment="1">
      <alignment horizontal="left" vertical="center" wrapText="1"/>
    </xf>
    <xf numFmtId="3" fontId="25" fillId="0" borderId="11" xfId="57" applyFont="1" applyBorder="1" applyAlignment="1">
      <alignment horizontal="left" vertical="center" wrapText="1"/>
      <protection/>
    </xf>
    <xf numFmtId="3" fontId="25" fillId="0" borderId="13" xfId="57" applyFont="1" applyBorder="1" applyAlignment="1">
      <alignment horizontal="left" vertical="center" wrapText="1"/>
      <protection/>
    </xf>
    <xf numFmtId="3" fontId="25" fillId="0" borderId="12" xfId="57" applyFont="1" applyBorder="1" applyAlignment="1">
      <alignment horizontal="left" vertical="center" wrapText="1"/>
      <protection/>
    </xf>
    <xf numFmtId="3" fontId="24" fillId="0" borderId="11" xfId="57" applyFont="1" applyBorder="1" applyAlignment="1">
      <alignment horizontal="left" vertical="center" wrapText="1"/>
      <protection/>
    </xf>
    <xf numFmtId="3" fontId="24" fillId="0" borderId="12" xfId="57" applyFont="1" applyBorder="1" applyAlignment="1">
      <alignment horizontal="left" vertical="center" wrapText="1"/>
      <protection/>
    </xf>
    <xf numFmtId="3" fontId="24" fillId="0" borderId="13" xfId="57" applyFont="1" applyBorder="1" applyAlignment="1">
      <alignment horizontal="left" vertical="center" wrapText="1"/>
      <protection/>
    </xf>
    <xf numFmtId="0" fontId="24" fillId="35" borderId="11" xfId="0" applyFont="1" applyFill="1" applyBorder="1" applyAlignment="1">
      <alignment horizontal="left" vertical="center"/>
    </xf>
    <xf numFmtId="0" fontId="24" fillId="35" borderId="12" xfId="0" applyFont="1" applyFill="1" applyBorder="1" applyAlignment="1">
      <alignment horizontal="left" vertical="center"/>
    </xf>
    <xf numFmtId="0" fontId="24" fillId="35" borderId="13" xfId="0" applyFont="1" applyFill="1" applyBorder="1" applyAlignment="1">
      <alignment horizontal="left" vertical="center"/>
    </xf>
    <xf numFmtId="3" fontId="24" fillId="35" borderId="11" xfId="57" applyFont="1" applyFill="1" applyBorder="1" applyAlignment="1">
      <alignment horizontal="left" vertical="center"/>
      <protection/>
    </xf>
    <xf numFmtId="3" fontId="24" fillId="35" borderId="12" xfId="57" applyFont="1" applyFill="1" applyBorder="1" applyAlignment="1">
      <alignment horizontal="left" vertical="center"/>
      <protection/>
    </xf>
    <xf numFmtId="3" fontId="24" fillId="35" borderId="13" xfId="57" applyFont="1" applyFill="1" applyBorder="1" applyAlignment="1">
      <alignment horizontal="left" vertical="center"/>
      <protection/>
    </xf>
    <xf numFmtId="3" fontId="24" fillId="0" borderId="10" xfId="57" applyFont="1" applyFill="1" applyBorder="1" applyAlignment="1">
      <alignment horizontal="left" vertical="center" wrapText="1"/>
      <protection/>
    </xf>
    <xf numFmtId="3" fontId="25" fillId="0" borderId="10" xfId="57" applyFont="1" applyFill="1" applyBorder="1" applyAlignment="1">
      <alignment horizontal="left" vertical="center" wrapText="1"/>
      <protection/>
    </xf>
    <xf numFmtId="3" fontId="16" fillId="0" borderId="10" xfId="57" applyFont="1" applyBorder="1" applyAlignment="1">
      <alignment horizontal="center" vertical="center" wrapText="1"/>
      <protection/>
    </xf>
    <xf numFmtId="3" fontId="11" fillId="0" borderId="10" xfId="57" applyFont="1" applyBorder="1" applyAlignment="1">
      <alignment horizontal="center" vertical="center" wrapText="1"/>
      <protection/>
    </xf>
    <xf numFmtId="3" fontId="17" fillId="0" borderId="10" xfId="57" applyFont="1" applyBorder="1" applyAlignment="1">
      <alignment horizontal="center" vertical="center" wrapText="1"/>
      <protection/>
    </xf>
    <xf numFmtId="3" fontId="11" fillId="0" borderId="10" xfId="57" applyFont="1" applyBorder="1" applyAlignment="1">
      <alignment horizontal="center" vertical="center" wrapText="1"/>
      <protection/>
    </xf>
    <xf numFmtId="3" fontId="25" fillId="0" borderId="11" xfId="57" applyFont="1" applyBorder="1" applyAlignment="1">
      <alignment horizontal="left" vertical="center"/>
      <protection/>
    </xf>
    <xf numFmtId="3" fontId="25" fillId="0" borderId="12" xfId="57" applyFont="1" applyBorder="1" applyAlignment="1">
      <alignment horizontal="left" vertical="center"/>
      <protection/>
    </xf>
    <xf numFmtId="3" fontId="25" fillId="0" borderId="13" xfId="57" applyFont="1" applyBorder="1" applyAlignment="1">
      <alignment horizontal="left" vertical="center"/>
      <protection/>
    </xf>
    <xf numFmtId="0" fontId="22" fillId="0" borderId="0" xfId="0" applyFont="1" applyAlignment="1">
      <alignment horizontal="center" vertical="center"/>
    </xf>
    <xf numFmtId="3" fontId="11" fillId="0" borderId="16" xfId="57" applyFont="1" applyBorder="1" applyAlignment="1">
      <alignment horizontal="center" vertical="center" wrapText="1"/>
      <protection/>
    </xf>
    <xf numFmtId="3" fontId="11" fillId="0" borderId="18" xfId="57" applyFont="1" applyBorder="1" applyAlignment="1">
      <alignment horizontal="center" vertical="center" wrapText="1"/>
      <protection/>
    </xf>
    <xf numFmtId="1" fontId="27" fillId="0" borderId="11" xfId="0" applyNumberFormat="1" applyFont="1" applyBorder="1" applyAlignment="1">
      <alignment horizontal="center" vertical="center" wrapText="1"/>
    </xf>
    <xf numFmtId="1" fontId="28" fillId="0" borderId="11" xfId="0" applyNumberFormat="1" applyFont="1" applyBorder="1" applyAlignment="1">
      <alignment horizontal="center" vertical="center" wrapText="1"/>
    </xf>
    <xf numFmtId="3" fontId="24" fillId="35" borderId="11" xfId="57" applyFont="1" applyFill="1" applyBorder="1" applyAlignment="1">
      <alignment horizontal="left" vertical="center" wrapText="1"/>
      <protection/>
    </xf>
    <xf numFmtId="3" fontId="24" fillId="35" borderId="12" xfId="57" applyFont="1" applyFill="1" applyBorder="1" applyAlignment="1">
      <alignment horizontal="left" vertical="center" wrapText="1"/>
      <protection/>
    </xf>
    <xf numFmtId="3" fontId="24" fillId="35" borderId="13" xfId="57" applyFont="1" applyFill="1" applyBorder="1" applyAlignment="1">
      <alignment horizontal="left" vertical="center" wrapText="1"/>
      <protection/>
    </xf>
    <xf numFmtId="3" fontId="24" fillId="0" borderId="11" xfId="57" applyFont="1" applyBorder="1" applyAlignment="1">
      <alignment horizontal="left" vertical="center"/>
      <protection/>
    </xf>
    <xf numFmtId="3" fontId="24" fillId="0" borderId="12" xfId="57" applyFont="1" applyBorder="1" applyAlignment="1">
      <alignment horizontal="left" vertical="center"/>
      <protection/>
    </xf>
    <xf numFmtId="3" fontId="24" fillId="0" borderId="13" xfId="57" applyFont="1" applyBorder="1" applyAlignment="1">
      <alignment horizontal="left" vertical="center"/>
      <protection/>
    </xf>
    <xf numFmtId="0" fontId="24" fillId="35" borderId="11" xfId="0" applyFont="1" applyFill="1" applyBorder="1" applyAlignment="1">
      <alignment horizontal="left" vertical="center"/>
    </xf>
    <xf numFmtId="0" fontId="24" fillId="35" borderId="12" xfId="0" applyFont="1" applyFill="1" applyBorder="1" applyAlignment="1">
      <alignment horizontal="left" vertical="center"/>
    </xf>
    <xf numFmtId="0" fontId="24" fillId="35" borderId="1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/>
    </xf>
    <xf numFmtId="3" fontId="4" fillId="0" borderId="16" xfId="57" applyFont="1" applyBorder="1" applyAlignment="1">
      <alignment horizontal="center" vertical="center" wrapText="1"/>
      <protection/>
    </xf>
    <xf numFmtId="3" fontId="4" fillId="0" borderId="18" xfId="57" applyFont="1" applyBorder="1" applyAlignment="1">
      <alignment horizontal="center" vertical="center" wrapText="1"/>
      <protection/>
    </xf>
    <xf numFmtId="3" fontId="24" fillId="0" borderId="11" xfId="57" applyFont="1" applyFill="1" applyBorder="1" applyAlignment="1">
      <alignment horizontal="left" vertical="center"/>
      <protection/>
    </xf>
    <xf numFmtId="3" fontId="24" fillId="0" borderId="12" xfId="57" applyFont="1" applyFill="1" applyBorder="1" applyAlignment="1">
      <alignment horizontal="left" vertical="center"/>
      <protection/>
    </xf>
    <xf numFmtId="3" fontId="24" fillId="0" borderId="13" xfId="57" applyFont="1" applyFill="1" applyBorder="1" applyAlignment="1">
      <alignment horizontal="left" vertical="center"/>
      <protection/>
    </xf>
    <xf numFmtId="1" fontId="27" fillId="0" borderId="16" xfId="0" applyNumberFormat="1" applyFont="1" applyBorder="1" applyAlignment="1">
      <alignment horizontal="center" vertical="center"/>
    </xf>
    <xf numFmtId="1" fontId="27" fillId="0" borderId="18" xfId="0" applyNumberFormat="1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vertical="center" wrapText="1"/>
    </xf>
    <xf numFmtId="1" fontId="27" fillId="0" borderId="18" xfId="0" applyNumberFormat="1" applyFont="1" applyBorder="1" applyAlignment="1">
      <alignment horizontal="center" vertical="center" wrapText="1"/>
    </xf>
    <xf numFmtId="3" fontId="24" fillId="0" borderId="20" xfId="57" applyFont="1" applyBorder="1" applyAlignment="1">
      <alignment horizontal="center" vertical="center" wrapText="1"/>
      <protection/>
    </xf>
    <xf numFmtId="3" fontId="24" fillId="0" borderId="0" xfId="57" applyFont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5" fontId="25" fillId="0" borderId="16" xfId="0" applyNumberFormat="1" applyFont="1" applyBorder="1" applyAlignment="1">
      <alignment vertical="center"/>
    </xf>
    <xf numFmtId="5" fontId="25" fillId="0" borderId="21" xfId="0" applyNumberFormat="1" applyFont="1" applyBorder="1" applyAlignment="1">
      <alignment vertical="center"/>
    </xf>
    <xf numFmtId="5" fontId="25" fillId="0" borderId="18" xfId="0" applyNumberFormat="1" applyFont="1" applyBorder="1" applyAlignment="1">
      <alignment vertical="center"/>
    </xf>
    <xf numFmtId="175" fontId="25" fillId="0" borderId="16" xfId="0" applyNumberFormat="1" applyFont="1" applyBorder="1" applyAlignment="1">
      <alignment vertical="center"/>
    </xf>
    <xf numFmtId="175" fontId="25" fillId="0" borderId="21" xfId="0" applyNumberFormat="1" applyFont="1" applyBorder="1" applyAlignment="1">
      <alignment vertical="center"/>
    </xf>
    <xf numFmtId="175" fontId="25" fillId="0" borderId="18" xfId="0" applyNumberFormat="1" applyFont="1" applyBorder="1" applyAlignment="1">
      <alignment vertical="center"/>
    </xf>
    <xf numFmtId="10" fontId="25" fillId="0" borderId="16" xfId="64" applyNumberFormat="1" applyFont="1" applyBorder="1" applyAlignment="1">
      <alignment vertical="center"/>
    </xf>
    <xf numFmtId="10" fontId="25" fillId="0" borderId="21" xfId="64" applyNumberFormat="1" applyFont="1" applyBorder="1" applyAlignment="1">
      <alignment vertical="center"/>
    </xf>
    <xf numFmtId="10" fontId="25" fillId="0" borderId="18" xfId="64" applyNumberFormat="1" applyFont="1" applyBorder="1" applyAlignment="1">
      <alignment vertical="center"/>
    </xf>
    <xf numFmtId="10" fontId="25" fillId="0" borderId="16" xfId="64" applyNumberFormat="1" applyFont="1" applyBorder="1" applyAlignment="1">
      <alignment horizontal="right" vertical="center"/>
    </xf>
    <xf numFmtId="10" fontId="25" fillId="0" borderId="21" xfId="64" applyNumberFormat="1" applyFont="1" applyBorder="1" applyAlignment="1">
      <alignment horizontal="right" vertical="center"/>
    </xf>
    <xf numFmtId="10" fontId="25" fillId="0" borderId="18" xfId="64" applyNumberFormat="1" applyFont="1" applyBorder="1" applyAlignment="1">
      <alignment horizontal="right" vertical="center"/>
    </xf>
    <xf numFmtId="175" fontId="25" fillId="0" borderId="16" xfId="0" applyNumberFormat="1" applyFont="1" applyBorder="1" applyAlignment="1">
      <alignment horizontal="right" vertical="center"/>
    </xf>
    <xf numFmtId="175" fontId="25" fillId="0" borderId="21" xfId="0" applyNumberFormat="1" applyFont="1" applyBorder="1" applyAlignment="1">
      <alignment horizontal="right" vertical="center"/>
    </xf>
    <xf numFmtId="175" fontId="25" fillId="0" borderId="18" xfId="0" applyNumberFormat="1" applyFont="1" applyBorder="1" applyAlignment="1">
      <alignment horizontal="right" vertical="center"/>
    </xf>
    <xf numFmtId="5" fontId="25" fillId="0" borderId="16" xfId="0" applyNumberFormat="1" applyFont="1" applyBorder="1" applyAlignment="1">
      <alignment horizontal="right" vertical="center"/>
    </xf>
    <xf numFmtId="5" fontId="25" fillId="0" borderId="21" xfId="0" applyNumberFormat="1" applyFont="1" applyBorder="1" applyAlignment="1">
      <alignment horizontal="right" vertical="center"/>
    </xf>
    <xf numFmtId="5" fontId="25" fillId="0" borderId="18" xfId="0" applyNumberFormat="1" applyFont="1" applyBorder="1" applyAlignment="1">
      <alignment horizontal="right" vertical="center"/>
    </xf>
    <xf numFmtId="3" fontId="24" fillId="0" borderId="11" xfId="57" applyFont="1" applyFill="1" applyBorder="1" applyAlignment="1">
      <alignment horizontal="left" vertical="center" wrapText="1"/>
      <protection/>
    </xf>
    <xf numFmtId="3" fontId="24" fillId="0" borderId="12" xfId="57" applyFont="1" applyFill="1" applyBorder="1" applyAlignment="1">
      <alignment horizontal="left" vertical="center" wrapText="1"/>
      <protection/>
    </xf>
    <xf numFmtId="3" fontId="24" fillId="0" borderId="13" xfId="57" applyFont="1" applyFill="1" applyBorder="1" applyAlignment="1">
      <alignment horizontal="left" vertical="center" wrapText="1"/>
      <protection/>
    </xf>
    <xf numFmtId="3" fontId="24" fillId="35" borderId="11" xfId="57" applyFont="1" applyFill="1" applyBorder="1" applyAlignment="1">
      <alignment horizontal="left" vertical="center"/>
      <protection/>
    </xf>
    <xf numFmtId="3" fontId="24" fillId="35" borderId="12" xfId="57" applyFont="1" applyFill="1" applyBorder="1" applyAlignment="1">
      <alignment horizontal="left" vertical="center"/>
      <protection/>
    </xf>
    <xf numFmtId="3" fontId="24" fillId="35" borderId="13" xfId="57" applyFont="1" applyFill="1" applyBorder="1" applyAlignment="1">
      <alignment horizontal="left" vertical="center"/>
      <protection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35" borderId="11" xfId="0" applyFont="1" applyFill="1" applyBorder="1" applyAlignment="1">
      <alignment horizontal="left" vertical="center"/>
    </xf>
    <xf numFmtId="0" fontId="15" fillId="35" borderId="12" xfId="0" applyFont="1" applyFill="1" applyBorder="1" applyAlignment="1">
      <alignment horizontal="left" vertical="center"/>
    </xf>
    <xf numFmtId="0" fontId="15" fillId="35" borderId="13" xfId="0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3" fontId="6" fillId="35" borderId="11" xfId="57" applyFont="1" applyFill="1" applyBorder="1" applyAlignment="1">
      <alignment horizontal="left" vertical="center" wrapText="1"/>
      <protection/>
    </xf>
    <xf numFmtId="3" fontId="6" fillId="35" borderId="12" xfId="57" applyFont="1" applyFill="1" applyBorder="1" applyAlignment="1">
      <alignment horizontal="left" vertical="center" wrapText="1"/>
      <protection/>
    </xf>
    <xf numFmtId="3" fontId="6" fillId="35" borderId="13" xfId="57" applyFont="1" applyFill="1" applyBorder="1" applyAlignment="1">
      <alignment horizontal="left" vertical="center" wrapText="1"/>
      <protection/>
    </xf>
    <xf numFmtId="3" fontId="6" fillId="0" borderId="11" xfId="57" applyFont="1" applyBorder="1" applyAlignment="1">
      <alignment horizontal="left" vertical="center"/>
      <protection/>
    </xf>
    <xf numFmtId="3" fontId="6" fillId="0" borderId="12" xfId="57" applyFont="1" applyBorder="1" applyAlignment="1">
      <alignment horizontal="left" vertical="center"/>
      <protection/>
    </xf>
    <xf numFmtId="3" fontId="6" fillId="0" borderId="13" xfId="57" applyFont="1" applyBorder="1" applyAlignment="1">
      <alignment horizontal="left" vertical="center"/>
      <protection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1" fontId="32" fillId="0" borderId="16" xfId="0" applyNumberFormat="1" applyFont="1" applyBorder="1" applyAlignment="1">
      <alignment horizontal="center" vertical="center" wrapText="1"/>
    </xf>
    <xf numFmtId="1" fontId="32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5" fillId="33" borderId="11" xfId="0" applyFont="1" applyFill="1" applyBorder="1" applyAlignment="1">
      <alignment vertical="center"/>
    </xf>
    <xf numFmtId="0" fontId="15" fillId="33" borderId="12" xfId="0" applyFont="1" applyFill="1" applyBorder="1" applyAlignment="1">
      <alignment vertical="center"/>
    </xf>
    <xf numFmtId="0" fontId="15" fillId="33" borderId="13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0" fontId="23" fillId="0" borderId="16" xfId="64" applyNumberFormat="1" applyFont="1" applyBorder="1" applyAlignment="1">
      <alignment horizontal="right" vertical="center"/>
    </xf>
    <xf numFmtId="10" fontId="23" fillId="0" borderId="18" xfId="64" applyNumberFormat="1" applyFont="1" applyBorder="1" applyAlignment="1">
      <alignment horizontal="right" vertical="center"/>
    </xf>
    <xf numFmtId="170" fontId="23" fillId="0" borderId="16" xfId="0" applyNumberFormat="1" applyFont="1" applyBorder="1" applyAlignment="1">
      <alignment horizontal="right" vertical="center"/>
    </xf>
    <xf numFmtId="170" fontId="23" fillId="0" borderId="18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170" fontId="23" fillId="33" borderId="16" xfId="0" applyNumberFormat="1" applyFont="1" applyFill="1" applyBorder="1" applyAlignment="1">
      <alignment horizontal="right" vertical="center"/>
    </xf>
    <xf numFmtId="170" fontId="23" fillId="33" borderId="21" xfId="0" applyNumberFormat="1" applyFont="1" applyFill="1" applyBorder="1" applyAlignment="1">
      <alignment horizontal="right" vertical="center"/>
    </xf>
    <xf numFmtId="170" fontId="23" fillId="33" borderId="18" xfId="0" applyNumberFormat="1" applyFont="1" applyFill="1" applyBorder="1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left" vertical="center"/>
    </xf>
    <xf numFmtId="0" fontId="59" fillId="35" borderId="12" xfId="0" applyFont="1" applyFill="1" applyBorder="1" applyAlignment="1">
      <alignment horizontal="left" vertical="center"/>
    </xf>
    <xf numFmtId="0" fontId="59" fillId="35" borderId="13" xfId="0" applyFont="1" applyFill="1" applyBorder="1" applyAlignment="1">
      <alignment horizontal="left" vertical="center"/>
    </xf>
    <xf numFmtId="170" fontId="59" fillId="35" borderId="10" xfId="0" applyNumberFormat="1" applyFont="1" applyFill="1" applyBorder="1" applyAlignment="1">
      <alignment horizontal="right" vertical="center"/>
    </xf>
    <xf numFmtId="10" fontId="59" fillId="35" borderId="10" xfId="64" applyNumberFormat="1" applyFont="1" applyFill="1" applyBorder="1" applyAlignment="1">
      <alignment horizontal="right" vertical="center"/>
    </xf>
    <xf numFmtId="0" fontId="60" fillId="35" borderId="10" xfId="0" applyFont="1" applyFill="1" applyBorder="1" applyAlignment="1">
      <alignment/>
    </xf>
    <xf numFmtId="0" fontId="60" fillId="0" borderId="0" xfId="0" applyFont="1" applyAlignment="1">
      <alignment/>
    </xf>
    <xf numFmtId="3" fontId="61" fillId="0" borderId="10" xfId="57" applyFont="1" applyBorder="1" applyAlignment="1">
      <alignment horizontal="center" vertical="center" wrapText="1"/>
      <protection/>
    </xf>
    <xf numFmtId="3" fontId="62" fillId="0" borderId="10" xfId="57" applyFont="1" applyBorder="1" applyAlignment="1">
      <alignment horizontal="center" vertical="center" wrapText="1"/>
      <protection/>
    </xf>
    <xf numFmtId="3" fontId="61" fillId="35" borderId="11" xfId="57" applyFont="1" applyFill="1" applyBorder="1" applyAlignment="1">
      <alignment horizontal="left" vertical="center"/>
      <protection/>
    </xf>
    <xf numFmtId="3" fontId="61" fillId="35" borderId="12" xfId="57" applyFont="1" applyFill="1" applyBorder="1" applyAlignment="1">
      <alignment horizontal="left" vertical="center"/>
      <protection/>
    </xf>
    <xf numFmtId="3" fontId="61" fillId="35" borderId="13" xfId="57" applyFont="1" applyFill="1" applyBorder="1" applyAlignment="1">
      <alignment horizontal="left" vertical="center"/>
      <protection/>
    </xf>
    <xf numFmtId="3" fontId="61" fillId="35" borderId="13" xfId="57" applyFont="1" applyFill="1" applyBorder="1" applyAlignment="1">
      <alignment horizontal="center" vertical="center"/>
      <protection/>
    </xf>
    <xf numFmtId="170" fontId="61" fillId="35" borderId="11" xfId="57" applyNumberFormat="1" applyFont="1" applyFill="1" applyBorder="1" applyAlignment="1">
      <alignment horizontal="right" vertical="center"/>
      <protection/>
    </xf>
    <xf numFmtId="175" fontId="61" fillId="35" borderId="10" xfId="0" applyNumberFormat="1" applyFont="1" applyFill="1" applyBorder="1" applyAlignment="1">
      <alignment vertical="center"/>
    </xf>
    <xf numFmtId="175" fontId="61" fillId="35" borderId="13" xfId="0" applyNumberFormat="1" applyFont="1" applyFill="1" applyBorder="1" applyAlignment="1">
      <alignment vertical="center"/>
    </xf>
    <xf numFmtId="10" fontId="61" fillId="35" borderId="13" xfId="64" applyNumberFormat="1" applyFont="1" applyFill="1" applyBorder="1" applyAlignment="1">
      <alignment vertical="center"/>
    </xf>
    <xf numFmtId="0" fontId="62" fillId="0" borderId="13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10" xfId="56" applyFont="1" applyBorder="1" applyAlignment="1">
      <alignment horizontal="center" vertical="center"/>
      <protection/>
    </xf>
    <xf numFmtId="0" fontId="64" fillId="0" borderId="10" xfId="56" applyFont="1" applyBorder="1" applyAlignment="1">
      <alignment horizontal="center" vertical="center"/>
      <protection/>
    </xf>
    <xf numFmtId="0" fontId="63" fillId="35" borderId="10" xfId="56" applyFont="1" applyFill="1" applyBorder="1" applyAlignment="1">
      <alignment horizontal="left" vertical="center"/>
      <protection/>
    </xf>
    <xf numFmtId="170" fontId="63" fillId="35" borderId="10" xfId="56" applyNumberFormat="1" applyFont="1" applyFill="1" applyBorder="1" applyAlignment="1">
      <alignment horizontal="right" vertical="center"/>
      <protection/>
    </xf>
    <xf numFmtId="10" fontId="63" fillId="35" borderId="10" xfId="64" applyNumberFormat="1" applyFont="1" applyFill="1" applyBorder="1" applyAlignment="1">
      <alignment horizontal="right" vertical="center"/>
    </xf>
    <xf numFmtId="165" fontId="63" fillId="35" borderId="10" xfId="56" applyNumberFormat="1" applyFont="1" applyFill="1" applyBorder="1" applyAlignment="1">
      <alignment horizontal="right" vertical="center"/>
      <protection/>
    </xf>
    <xf numFmtId="0" fontId="64" fillId="0" borderId="0" xfId="0" applyFont="1" applyAlignment="1">
      <alignment/>
    </xf>
    <xf numFmtId="3" fontId="17" fillId="0" borderId="10" xfId="57" applyFont="1" applyBorder="1" applyAlignment="1">
      <alignment horizontal="left" vertical="center"/>
      <protection/>
    </xf>
    <xf numFmtId="166" fontId="17" fillId="36" borderId="11" xfId="57" applyNumberFormat="1" applyFont="1" applyFill="1" applyBorder="1" applyAlignment="1">
      <alignment horizontal="left" vertical="center"/>
      <protection/>
    </xf>
    <xf numFmtId="166" fontId="17" fillId="36" borderId="12" xfId="57" applyNumberFormat="1" applyFont="1" applyFill="1" applyBorder="1" applyAlignment="1">
      <alignment horizontal="left" vertical="center"/>
      <protection/>
    </xf>
    <xf numFmtId="166" fontId="17" fillId="36" borderId="13" xfId="57" applyNumberFormat="1" applyFont="1" applyFill="1" applyBorder="1" applyAlignment="1">
      <alignment horizontal="left" vertical="center"/>
      <protection/>
    </xf>
    <xf numFmtId="166" fontId="17" fillId="0" borderId="10" xfId="57" applyNumberFormat="1" applyFont="1" applyBorder="1" applyAlignment="1">
      <alignment horizontal="center" vertical="center" wrapText="1"/>
      <protection/>
    </xf>
    <xf numFmtId="170" fontId="17" fillId="0" borderId="11" xfId="57" applyNumberFormat="1" applyFont="1" applyBorder="1" applyAlignment="1">
      <alignment horizontal="right" vertical="center"/>
      <protection/>
    </xf>
    <xf numFmtId="10" fontId="17" fillId="0" borderId="11" xfId="64" applyNumberFormat="1" applyFont="1" applyBorder="1" applyAlignment="1">
      <alignment horizontal="right" vertical="center"/>
    </xf>
    <xf numFmtId="164" fontId="17" fillId="0" borderId="10" xfId="57" applyNumberFormat="1" applyFont="1" applyBorder="1" applyAlignment="1">
      <alignment horizontal="center" vertical="center"/>
      <protection/>
    </xf>
    <xf numFmtId="0" fontId="65" fillId="0" borderId="0" xfId="0" applyFont="1" applyAlignment="1">
      <alignment vertical="center"/>
    </xf>
    <xf numFmtId="170" fontId="17" fillId="35" borderId="11" xfId="57" applyNumberFormat="1" applyFont="1" applyFill="1" applyBorder="1" applyAlignment="1">
      <alignment horizontal="right" vertical="center"/>
      <protection/>
    </xf>
    <xf numFmtId="3" fontId="21" fillId="0" borderId="10" xfId="0" applyNumberFormat="1" applyFont="1" applyFill="1" applyBorder="1" applyAlignment="1">
      <alignment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MELL" xfId="56"/>
    <cellStyle name="Normál_2MELL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1562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2124075" y="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2495550" y="0"/>
          <a:ext cx="490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Szöveg 6"/>
        <xdr:cNvSpPr txBox="1">
          <a:spLocks noChangeArrowheads="1"/>
        </xdr:cNvSpPr>
      </xdr:nvSpPr>
      <xdr:spPr>
        <a:xfrm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Szöveg 10"/>
        <xdr:cNvSpPr txBox="1">
          <a:spLocks noChangeArrowheads="1"/>
        </xdr:cNvSpPr>
      </xdr:nvSpPr>
      <xdr:spPr>
        <a:xfrm>
          <a:off x="2124075" y="0"/>
          <a:ext cx="52768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Szöveg 11"/>
        <xdr:cNvSpPr txBox="1">
          <a:spLocks noChangeArrowheads="1"/>
        </xdr:cNvSpPr>
      </xdr:nvSpPr>
      <xdr:spPr>
        <a:xfrm>
          <a:off x="2124075" y="0"/>
          <a:ext cx="527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Szöveg 12"/>
        <xdr:cNvSpPr txBox="1">
          <a:spLocks noChangeArrowheads="1"/>
        </xdr:cNvSpPr>
      </xdr:nvSpPr>
      <xdr:spPr>
        <a:xfrm>
          <a:off x="2124075" y="0"/>
          <a:ext cx="527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VII. fejezet: Tartalékok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Szöveg 13"/>
        <xdr:cNvSpPr txBox="1">
          <a:spLocks noChangeArrowheads="1"/>
        </xdr:cNvSpPr>
      </xdr:nvSpPr>
      <xdr:spPr>
        <a:xfrm>
          <a:off x="2124075" y="0"/>
          <a:ext cx="527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VIII. fejezet: Pénzmaradványi tartalék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Szöveg 1"/>
        <xdr:cNvSpPr txBox="1">
          <a:spLocks noChangeArrowheads="1"/>
        </xdr:cNvSpPr>
      </xdr:nvSpPr>
      <xdr:spPr>
        <a:xfrm>
          <a:off x="1562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Szöveg 2"/>
        <xdr:cNvSpPr txBox="1">
          <a:spLocks noChangeArrowheads="1"/>
        </xdr:cNvSpPr>
      </xdr:nvSpPr>
      <xdr:spPr>
        <a:xfrm>
          <a:off x="2124075" y="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Szöveg 3"/>
        <xdr:cNvSpPr txBox="1">
          <a:spLocks noChangeArrowheads="1"/>
        </xdr:cNvSpPr>
      </xdr:nvSpPr>
      <xdr:spPr>
        <a:xfrm>
          <a:off x="2495550" y="0"/>
          <a:ext cx="490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Szöveg 6"/>
        <xdr:cNvSpPr txBox="1">
          <a:spLocks noChangeArrowheads="1"/>
        </xdr:cNvSpPr>
      </xdr:nvSpPr>
      <xdr:spPr>
        <a:xfrm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Szöveg 10"/>
        <xdr:cNvSpPr txBox="1">
          <a:spLocks noChangeArrowheads="1"/>
        </xdr:cNvSpPr>
      </xdr:nvSpPr>
      <xdr:spPr>
        <a:xfrm>
          <a:off x="2124075" y="0"/>
          <a:ext cx="52768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Szöveg 11"/>
        <xdr:cNvSpPr txBox="1">
          <a:spLocks noChangeArrowheads="1"/>
        </xdr:cNvSpPr>
      </xdr:nvSpPr>
      <xdr:spPr>
        <a:xfrm>
          <a:off x="2124075" y="0"/>
          <a:ext cx="527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Szöveg 12"/>
        <xdr:cNvSpPr txBox="1">
          <a:spLocks noChangeArrowheads="1"/>
        </xdr:cNvSpPr>
      </xdr:nvSpPr>
      <xdr:spPr>
        <a:xfrm>
          <a:off x="2124075" y="0"/>
          <a:ext cx="527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VII. fejezet: Tartalékok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Szöveg 13"/>
        <xdr:cNvSpPr txBox="1">
          <a:spLocks noChangeArrowheads="1"/>
        </xdr:cNvSpPr>
      </xdr:nvSpPr>
      <xdr:spPr>
        <a:xfrm>
          <a:off x="2124075" y="0"/>
          <a:ext cx="527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VIII. fejezet: Pénzmaradványi tartalék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Szöveg 1"/>
        <xdr:cNvSpPr txBox="1">
          <a:spLocks noChangeArrowheads="1"/>
        </xdr:cNvSpPr>
      </xdr:nvSpPr>
      <xdr:spPr>
        <a:xfrm>
          <a:off x="1562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Szöveg 2"/>
        <xdr:cNvSpPr txBox="1">
          <a:spLocks noChangeArrowheads="1"/>
        </xdr:cNvSpPr>
      </xdr:nvSpPr>
      <xdr:spPr>
        <a:xfrm>
          <a:off x="2124075" y="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Szöveg 3"/>
        <xdr:cNvSpPr txBox="1">
          <a:spLocks noChangeArrowheads="1"/>
        </xdr:cNvSpPr>
      </xdr:nvSpPr>
      <xdr:spPr>
        <a:xfrm>
          <a:off x="2495550" y="0"/>
          <a:ext cx="490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Szöveg 6"/>
        <xdr:cNvSpPr txBox="1">
          <a:spLocks noChangeArrowheads="1"/>
        </xdr:cNvSpPr>
      </xdr:nvSpPr>
      <xdr:spPr>
        <a:xfrm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Szöveg 10"/>
        <xdr:cNvSpPr txBox="1">
          <a:spLocks noChangeArrowheads="1"/>
        </xdr:cNvSpPr>
      </xdr:nvSpPr>
      <xdr:spPr>
        <a:xfrm>
          <a:off x="2124075" y="0"/>
          <a:ext cx="52768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Szöveg 11"/>
        <xdr:cNvSpPr txBox="1">
          <a:spLocks noChangeArrowheads="1"/>
        </xdr:cNvSpPr>
      </xdr:nvSpPr>
      <xdr:spPr>
        <a:xfrm>
          <a:off x="2124075" y="0"/>
          <a:ext cx="527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Szöveg 12"/>
        <xdr:cNvSpPr txBox="1">
          <a:spLocks noChangeArrowheads="1"/>
        </xdr:cNvSpPr>
      </xdr:nvSpPr>
      <xdr:spPr>
        <a:xfrm>
          <a:off x="2124075" y="0"/>
          <a:ext cx="527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F91"/>
  <sheetViews>
    <sheetView showGridLines="0" view="pageBreakPreview" zoomScale="80" zoomScaleSheetLayoutView="80" zoomScalePageLayoutView="0" workbookViewId="0" topLeftCell="A1">
      <pane xSplit="17" ySplit="1" topLeftCell="R2" activePane="bottomRight" state="frozen"/>
      <selection pane="topLeft" activeCell="A1" sqref="A1"/>
      <selection pane="topRight" activeCell="N1" sqref="N1"/>
      <selection pane="bottomLeft" activeCell="A2" sqref="A2"/>
      <selection pane="bottomRight" activeCell="F77" sqref="F77:I77"/>
    </sheetView>
  </sheetViews>
  <sheetFormatPr defaultColWidth="9.140625" defaultRowHeight="12.75"/>
  <cols>
    <col min="1" max="1" width="4.140625" style="3" customWidth="1"/>
    <col min="2" max="2" width="4.00390625" style="4" customWidth="1"/>
    <col min="3" max="3" width="4.140625" style="4" customWidth="1"/>
    <col min="4" max="4" width="3.421875" style="3" customWidth="1"/>
    <col min="5" max="5" width="3.7109375" style="3" customWidth="1"/>
    <col min="6" max="6" width="4.00390625" style="3" customWidth="1"/>
    <col min="7" max="7" width="8.421875" style="3" customWidth="1"/>
    <col min="8" max="8" width="18.57421875" style="3" customWidth="1"/>
    <col min="9" max="9" width="60.57421875" style="3" customWidth="1"/>
    <col min="10" max="10" width="8.7109375" style="22" hidden="1" customWidth="1"/>
    <col min="11" max="11" width="21.8515625" style="22" hidden="1" customWidth="1"/>
    <col min="12" max="14" width="20.8515625" style="76" customWidth="1"/>
    <col min="15" max="16" width="20.8515625" style="76" hidden="1" customWidth="1"/>
    <col min="17" max="17" width="11.00390625" style="22" bestFit="1" customWidth="1"/>
    <col min="18" max="16384" width="9.140625" style="3" customWidth="1"/>
  </cols>
  <sheetData>
    <row r="1" spans="1:17" s="1" customFormat="1" ht="24.75" customHeight="1">
      <c r="A1" s="279" t="s">
        <v>168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17" ht="21.75" customHeight="1">
      <c r="A2" s="272" t="s">
        <v>2</v>
      </c>
      <c r="B2" s="275" t="s">
        <v>9</v>
      </c>
      <c r="C2" s="280" t="s">
        <v>24</v>
      </c>
      <c r="D2" s="273" t="s">
        <v>3</v>
      </c>
      <c r="E2" s="273" t="s">
        <v>19</v>
      </c>
      <c r="F2" s="274" t="s">
        <v>15</v>
      </c>
      <c r="G2" s="274"/>
      <c r="H2" s="274"/>
      <c r="I2" s="274"/>
      <c r="J2" s="296" t="s">
        <v>160</v>
      </c>
      <c r="K2" s="282" t="s">
        <v>153</v>
      </c>
      <c r="L2" s="294" t="s">
        <v>152</v>
      </c>
      <c r="M2" s="301" t="s">
        <v>154</v>
      </c>
      <c r="N2" s="303" t="s">
        <v>156</v>
      </c>
      <c r="O2" s="303" t="s">
        <v>157</v>
      </c>
      <c r="P2" s="301" t="s">
        <v>158</v>
      </c>
      <c r="Q2" s="293" t="s">
        <v>161</v>
      </c>
    </row>
    <row r="3" spans="1:17" ht="60" customHeight="1">
      <c r="A3" s="272"/>
      <c r="B3" s="275"/>
      <c r="C3" s="281"/>
      <c r="D3" s="273"/>
      <c r="E3" s="273"/>
      <c r="F3" s="15" t="s">
        <v>10</v>
      </c>
      <c r="G3" s="15" t="s">
        <v>11</v>
      </c>
      <c r="H3" s="15" t="s">
        <v>12</v>
      </c>
      <c r="I3" s="15" t="s">
        <v>1</v>
      </c>
      <c r="J3" s="297"/>
      <c r="K3" s="283"/>
      <c r="L3" s="295"/>
      <c r="M3" s="302"/>
      <c r="N3" s="302"/>
      <c r="O3" s="304"/>
      <c r="P3" s="302"/>
      <c r="Q3" s="293"/>
    </row>
    <row r="4" spans="1:17" ht="18.75" customHeight="1">
      <c r="A4" s="32"/>
      <c r="B4" s="33"/>
      <c r="C4" s="33"/>
      <c r="D4" s="32"/>
      <c r="E4" s="32"/>
      <c r="F4" s="284" t="s">
        <v>23</v>
      </c>
      <c r="G4" s="285"/>
      <c r="H4" s="285"/>
      <c r="I4" s="286"/>
      <c r="J4" s="119"/>
      <c r="K4" s="88"/>
      <c r="L4" s="96"/>
      <c r="M4" s="103"/>
      <c r="N4" s="103"/>
      <c r="O4" s="103"/>
      <c r="P4" s="103"/>
      <c r="Q4" s="102"/>
    </row>
    <row r="5" spans="1:17" ht="18.75" customHeight="1">
      <c r="A5" s="32"/>
      <c r="B5" s="33"/>
      <c r="C5" s="33"/>
      <c r="D5" s="32"/>
      <c r="E5" s="32"/>
      <c r="F5" s="330" t="s">
        <v>110</v>
      </c>
      <c r="G5" s="331"/>
      <c r="H5" s="331"/>
      <c r="I5" s="332"/>
      <c r="J5" s="119"/>
      <c r="K5" s="225">
        <f>K6</f>
        <v>0</v>
      </c>
      <c r="L5" s="226">
        <f>L6</f>
        <v>19666856</v>
      </c>
      <c r="M5" s="227">
        <f>M6</f>
        <v>75525</v>
      </c>
      <c r="N5" s="227">
        <f>L5+M5</f>
        <v>19742381</v>
      </c>
      <c r="O5" s="227">
        <f>O6</f>
        <v>8620593</v>
      </c>
      <c r="P5" s="149">
        <f>O5/N5</f>
        <v>0.4366541705379913</v>
      </c>
      <c r="Q5" s="102"/>
    </row>
    <row r="6" spans="1:17" ht="18.75" customHeight="1">
      <c r="A6" s="32"/>
      <c r="B6" s="33"/>
      <c r="C6" s="33"/>
      <c r="D6" s="32"/>
      <c r="E6" s="32"/>
      <c r="F6" s="223"/>
      <c r="G6" s="223"/>
      <c r="H6" s="241" t="s">
        <v>180</v>
      </c>
      <c r="I6" s="243"/>
      <c r="J6" s="119"/>
      <c r="K6" s="224">
        <v>0</v>
      </c>
      <c r="L6" s="116">
        <v>19666856</v>
      </c>
      <c r="M6" s="180">
        <v>75525</v>
      </c>
      <c r="N6" s="180">
        <f>L6+M6</f>
        <v>19742381</v>
      </c>
      <c r="O6" s="180">
        <v>8620593</v>
      </c>
      <c r="P6" s="146">
        <f>O6/N6</f>
        <v>0.4366541705379913</v>
      </c>
      <c r="Q6" s="102"/>
    </row>
    <row r="7" spans="1:17" s="2" customFormat="1" ht="18.75" hidden="1">
      <c r="A7" s="35">
        <v>1</v>
      </c>
      <c r="B7" s="33"/>
      <c r="C7" s="33"/>
      <c r="D7" s="32"/>
      <c r="E7" s="32"/>
      <c r="F7" s="287" t="s">
        <v>144</v>
      </c>
      <c r="G7" s="288"/>
      <c r="H7" s="288"/>
      <c r="I7" s="289"/>
      <c r="J7" s="36"/>
      <c r="K7" s="89"/>
      <c r="L7" s="98"/>
      <c r="M7" s="104"/>
      <c r="N7" s="104"/>
      <c r="O7" s="104"/>
      <c r="P7" s="104"/>
      <c r="Q7" s="102"/>
    </row>
    <row r="8" spans="1:17" s="2" customFormat="1" ht="18.75" hidden="1">
      <c r="A8" s="35"/>
      <c r="B8" s="33"/>
      <c r="C8" s="33"/>
      <c r="D8" s="32">
        <v>1</v>
      </c>
      <c r="E8" s="32"/>
      <c r="F8" s="37"/>
      <c r="G8" s="37"/>
      <c r="H8" s="258" t="s">
        <v>145</v>
      </c>
      <c r="I8" s="260"/>
      <c r="J8" s="39"/>
      <c r="K8" s="90">
        <v>0</v>
      </c>
      <c r="L8" s="144">
        <v>0</v>
      </c>
      <c r="M8" s="104"/>
      <c r="N8" s="104"/>
      <c r="O8" s="104"/>
      <c r="P8" s="104"/>
      <c r="Q8" s="102"/>
    </row>
    <row r="9" spans="1:17" s="2" customFormat="1" ht="18.75">
      <c r="A9" s="35">
        <v>2</v>
      </c>
      <c r="B9" s="33"/>
      <c r="C9" s="33"/>
      <c r="D9" s="32"/>
      <c r="E9" s="32"/>
      <c r="F9" s="287" t="s">
        <v>146</v>
      </c>
      <c r="G9" s="288"/>
      <c r="H9" s="288"/>
      <c r="I9" s="289"/>
      <c r="J9" s="39"/>
      <c r="K9" s="92">
        <f>K10</f>
        <v>0</v>
      </c>
      <c r="L9" s="147">
        <f>L10</f>
        <v>0</v>
      </c>
      <c r="M9" s="148">
        <f>M10</f>
        <v>19</v>
      </c>
      <c r="N9" s="148">
        <f>L9+M9</f>
        <v>19</v>
      </c>
      <c r="O9" s="148">
        <f>O10</f>
        <v>19</v>
      </c>
      <c r="P9" s="149">
        <f>O9/N9</f>
        <v>1</v>
      </c>
      <c r="Q9" s="102"/>
    </row>
    <row r="10" spans="1:17" s="2" customFormat="1" ht="18.75">
      <c r="A10" s="35"/>
      <c r="B10" s="33"/>
      <c r="C10" s="33"/>
      <c r="D10" s="32">
        <v>1</v>
      </c>
      <c r="E10" s="32"/>
      <c r="F10" s="37"/>
      <c r="G10" s="37"/>
      <c r="H10" s="258" t="s">
        <v>163</v>
      </c>
      <c r="I10" s="259"/>
      <c r="J10" s="39"/>
      <c r="K10" s="90">
        <v>0</v>
      </c>
      <c r="L10" s="144">
        <v>0</v>
      </c>
      <c r="M10" s="145">
        <v>19</v>
      </c>
      <c r="N10" s="145">
        <f>L10+M10</f>
        <v>19</v>
      </c>
      <c r="O10" s="145">
        <v>19</v>
      </c>
      <c r="P10" s="146">
        <f>O10/N10</f>
        <v>1</v>
      </c>
      <c r="Q10" s="102"/>
    </row>
    <row r="11" spans="1:17" s="2" customFormat="1" ht="18.75" hidden="1">
      <c r="A11" s="35">
        <v>3</v>
      </c>
      <c r="B11" s="33"/>
      <c r="C11" s="33"/>
      <c r="D11" s="32"/>
      <c r="E11" s="32"/>
      <c r="F11" s="298" t="s">
        <v>78</v>
      </c>
      <c r="G11" s="299"/>
      <c r="H11" s="299"/>
      <c r="I11" s="300"/>
      <c r="J11" s="120"/>
      <c r="K11" s="90"/>
      <c r="L11" s="144"/>
      <c r="M11" s="104"/>
      <c r="N11" s="104"/>
      <c r="O11" s="104"/>
      <c r="P11" s="104"/>
      <c r="Q11" s="102"/>
    </row>
    <row r="12" spans="1:17" s="2" customFormat="1" ht="18.75" hidden="1">
      <c r="A12" s="35"/>
      <c r="B12" s="33"/>
      <c r="C12" s="33"/>
      <c r="D12" s="32">
        <v>1</v>
      </c>
      <c r="E12" s="110"/>
      <c r="F12" s="112"/>
      <c r="G12" s="112"/>
      <c r="H12" s="247" t="s">
        <v>145</v>
      </c>
      <c r="I12" s="248"/>
      <c r="J12" s="120"/>
      <c r="K12" s="90">
        <v>0</v>
      </c>
      <c r="L12" s="144">
        <v>0</v>
      </c>
      <c r="M12" s="104"/>
      <c r="N12" s="104"/>
      <c r="O12" s="104"/>
      <c r="P12" s="104"/>
      <c r="Q12" s="102"/>
    </row>
    <row r="13" spans="1:17" s="399" customFormat="1" ht="19.5">
      <c r="A13" s="388"/>
      <c r="B13" s="388"/>
      <c r="C13" s="388"/>
      <c r="D13" s="389"/>
      <c r="E13" s="389"/>
      <c r="F13" s="390" t="s">
        <v>27</v>
      </c>
      <c r="G13" s="391"/>
      <c r="H13" s="391"/>
      <c r="I13" s="392"/>
      <c r="J13" s="393"/>
      <c r="K13" s="394">
        <f>SUM(K11)</f>
        <v>0</v>
      </c>
      <c r="L13" s="395">
        <f>L5+L9</f>
        <v>19666856</v>
      </c>
      <c r="M13" s="396">
        <f>M5+M9</f>
        <v>75544</v>
      </c>
      <c r="N13" s="396">
        <f>N5+N9</f>
        <v>19742400</v>
      </c>
      <c r="O13" s="396">
        <f>O5+O9</f>
        <v>8620612</v>
      </c>
      <c r="P13" s="397">
        <f>O13/N13</f>
        <v>0.43665471269957046</v>
      </c>
      <c r="Q13" s="398"/>
    </row>
    <row r="14" spans="1:17" s="2" customFormat="1" ht="18.75">
      <c r="A14" s="35"/>
      <c r="B14" s="33"/>
      <c r="C14" s="33"/>
      <c r="D14" s="32"/>
      <c r="E14" s="32"/>
      <c r="F14" s="290" t="s">
        <v>28</v>
      </c>
      <c r="G14" s="291"/>
      <c r="H14" s="291"/>
      <c r="I14" s="292"/>
      <c r="J14" s="121"/>
      <c r="K14" s="90"/>
      <c r="L14" s="98"/>
      <c r="M14" s="104"/>
      <c r="N14" s="104"/>
      <c r="O14" s="104"/>
      <c r="P14" s="104"/>
      <c r="Q14" s="102"/>
    </row>
    <row r="15" spans="1:17" s="2" customFormat="1" ht="18.75">
      <c r="A15" s="35"/>
      <c r="B15" s="33"/>
      <c r="C15" s="33"/>
      <c r="D15" s="32"/>
      <c r="E15" s="32"/>
      <c r="F15" s="307" t="s">
        <v>159</v>
      </c>
      <c r="G15" s="308"/>
      <c r="H15" s="308"/>
      <c r="I15" s="309"/>
      <c r="J15" s="121"/>
      <c r="K15" s="90"/>
      <c r="L15" s="147">
        <f>L16</f>
        <v>0</v>
      </c>
      <c r="M15" s="148">
        <f>M16</f>
        <v>41320</v>
      </c>
      <c r="N15" s="148">
        <f>N16</f>
        <v>41320</v>
      </c>
      <c r="O15" s="148">
        <f>O16</f>
        <v>26313</v>
      </c>
      <c r="P15" s="149">
        <f>O15/N15</f>
        <v>0.636810261374637</v>
      </c>
      <c r="Q15" s="102"/>
    </row>
    <row r="16" spans="1:17" s="2" customFormat="1" ht="18.75">
      <c r="A16" s="35"/>
      <c r="B16" s="33"/>
      <c r="C16" s="33"/>
      <c r="D16" s="32"/>
      <c r="E16" s="110"/>
      <c r="F16" s="111"/>
      <c r="G16" s="111"/>
      <c r="H16" s="310" t="s">
        <v>163</v>
      </c>
      <c r="I16" s="311"/>
      <c r="J16" s="121"/>
      <c r="K16" s="90"/>
      <c r="L16" s="144">
        <v>0</v>
      </c>
      <c r="M16" s="145">
        <v>41320</v>
      </c>
      <c r="N16" s="145">
        <f>L16+M16</f>
        <v>41320</v>
      </c>
      <c r="O16" s="145">
        <v>26313</v>
      </c>
      <c r="P16" s="146">
        <f>O16/N16</f>
        <v>0.636810261374637</v>
      </c>
      <c r="Q16" s="102"/>
    </row>
    <row r="17" spans="1:17" s="5" customFormat="1" ht="18.75">
      <c r="A17" s="35">
        <v>4</v>
      </c>
      <c r="B17" s="33"/>
      <c r="C17" s="33"/>
      <c r="D17" s="32"/>
      <c r="E17" s="32"/>
      <c r="F17" s="233" t="s">
        <v>108</v>
      </c>
      <c r="G17" s="234"/>
      <c r="H17" s="234"/>
      <c r="I17" s="235"/>
      <c r="J17" s="122"/>
      <c r="K17" s="92">
        <f>SUM(K18)</f>
        <v>50000</v>
      </c>
      <c r="L17" s="147">
        <f>L18</f>
        <v>0</v>
      </c>
      <c r="M17" s="148">
        <f>M18</f>
        <v>967998</v>
      </c>
      <c r="N17" s="148">
        <f>N18</f>
        <v>967998</v>
      </c>
      <c r="O17" s="148">
        <f>O18</f>
        <v>965700</v>
      </c>
      <c r="P17" s="149">
        <f>O17/N17</f>
        <v>0.9976260281529508</v>
      </c>
      <c r="Q17" s="102"/>
    </row>
    <row r="18" spans="1:17" s="5" customFormat="1" ht="18.75">
      <c r="A18" s="35"/>
      <c r="B18" s="33"/>
      <c r="C18" s="33">
        <v>1</v>
      </c>
      <c r="D18" s="32"/>
      <c r="E18" s="32"/>
      <c r="F18" s="41"/>
      <c r="G18" s="41"/>
      <c r="H18" s="236" t="s">
        <v>29</v>
      </c>
      <c r="I18" s="237"/>
      <c r="J18" s="123"/>
      <c r="K18" s="90">
        <f>SUM(K19:K20)</f>
        <v>50000</v>
      </c>
      <c r="L18" s="144">
        <v>0</v>
      </c>
      <c r="M18" s="145">
        <v>967998</v>
      </c>
      <c r="N18" s="145">
        <f>L18+M18</f>
        <v>967998</v>
      </c>
      <c r="O18" s="145">
        <v>965700</v>
      </c>
      <c r="P18" s="146">
        <f>O18/N18</f>
        <v>0.9976260281529508</v>
      </c>
      <c r="Q18" s="102"/>
    </row>
    <row r="19" spans="1:17" s="5" customFormat="1" ht="18.75">
      <c r="A19" s="35"/>
      <c r="B19" s="33"/>
      <c r="C19" s="33"/>
      <c r="D19" s="32"/>
      <c r="E19" s="32"/>
      <c r="F19" s="41"/>
      <c r="G19" s="41"/>
      <c r="H19" s="43"/>
      <c r="I19" s="44" t="s">
        <v>103</v>
      </c>
      <c r="J19" s="49"/>
      <c r="K19" s="90">
        <v>0</v>
      </c>
      <c r="L19" s="99"/>
      <c r="M19" s="105"/>
      <c r="N19" s="105"/>
      <c r="O19" s="105"/>
      <c r="P19" s="105"/>
      <c r="Q19" s="102"/>
    </row>
    <row r="20" spans="1:17" s="5" customFormat="1" ht="18.75">
      <c r="A20" s="35"/>
      <c r="B20" s="33"/>
      <c r="C20" s="33"/>
      <c r="D20" s="32"/>
      <c r="E20" s="32"/>
      <c r="F20" s="41"/>
      <c r="G20" s="41"/>
      <c r="H20" s="43"/>
      <c r="I20" s="46" t="s">
        <v>104</v>
      </c>
      <c r="J20" s="49"/>
      <c r="K20" s="90">
        <v>50000</v>
      </c>
      <c r="L20" s="99"/>
      <c r="M20" s="105"/>
      <c r="N20" s="105"/>
      <c r="O20" s="105"/>
      <c r="P20" s="105"/>
      <c r="Q20" s="102"/>
    </row>
    <row r="21" spans="1:17" s="5" customFormat="1" ht="18.75">
      <c r="A21" s="35"/>
      <c r="B21" s="33"/>
      <c r="C21" s="33">
        <v>2</v>
      </c>
      <c r="D21" s="32"/>
      <c r="E21" s="32"/>
      <c r="F21" s="41"/>
      <c r="G21" s="41"/>
      <c r="H21" s="44"/>
      <c r="I21" s="45"/>
      <c r="J21" s="123"/>
      <c r="K21" s="90"/>
      <c r="L21" s="99"/>
      <c r="M21" s="105"/>
      <c r="N21" s="105"/>
      <c r="O21" s="105"/>
      <c r="P21" s="105"/>
      <c r="Q21" s="102"/>
    </row>
    <row r="22" spans="1:17" s="5" customFormat="1" ht="18.75">
      <c r="A22" s="35"/>
      <c r="B22" s="33"/>
      <c r="C22" s="33"/>
      <c r="D22" s="33">
        <v>1</v>
      </c>
      <c r="E22" s="32"/>
      <c r="F22" s="41"/>
      <c r="G22" s="41"/>
      <c r="H22" s="47"/>
      <c r="I22" s="48" t="s">
        <v>59</v>
      </c>
      <c r="J22" s="49"/>
      <c r="K22" s="90"/>
      <c r="L22" s="99"/>
      <c r="M22" s="105"/>
      <c r="N22" s="105"/>
      <c r="O22" s="105"/>
      <c r="P22" s="105"/>
      <c r="Q22" s="102"/>
    </row>
    <row r="23" spans="1:17" s="5" customFormat="1" ht="18.75">
      <c r="A23" s="35"/>
      <c r="B23" s="33"/>
      <c r="C23" s="33"/>
      <c r="D23" s="33">
        <v>2</v>
      </c>
      <c r="E23" s="32"/>
      <c r="F23" s="41"/>
      <c r="G23" s="41"/>
      <c r="H23" s="47"/>
      <c r="I23" s="40" t="s">
        <v>22</v>
      </c>
      <c r="J23" s="32"/>
      <c r="K23" s="91"/>
      <c r="L23" s="99"/>
      <c r="M23" s="105"/>
      <c r="N23" s="105"/>
      <c r="O23" s="105"/>
      <c r="P23" s="105"/>
      <c r="Q23" s="102"/>
    </row>
    <row r="24" spans="1:17" s="5" customFormat="1" ht="18.75">
      <c r="A24" s="35"/>
      <c r="B24" s="33"/>
      <c r="C24" s="33"/>
      <c r="D24" s="33">
        <v>3</v>
      </c>
      <c r="E24" s="32"/>
      <c r="F24" s="41"/>
      <c r="G24" s="41"/>
      <c r="H24" s="47"/>
      <c r="I24" s="48" t="s">
        <v>31</v>
      </c>
      <c r="J24" s="49"/>
      <c r="K24" s="91"/>
      <c r="L24" s="99"/>
      <c r="M24" s="105"/>
      <c r="N24" s="105"/>
      <c r="O24" s="105"/>
      <c r="P24" s="105"/>
      <c r="Q24" s="102"/>
    </row>
    <row r="25" spans="1:17" s="5" customFormat="1" ht="18.75">
      <c r="A25" s="35"/>
      <c r="B25" s="33"/>
      <c r="C25" s="33"/>
      <c r="D25" s="33">
        <v>4</v>
      </c>
      <c r="E25" s="32"/>
      <c r="F25" s="41"/>
      <c r="G25" s="41"/>
      <c r="H25" s="49"/>
      <c r="I25" s="48" t="s">
        <v>66</v>
      </c>
      <c r="J25" s="50"/>
      <c r="K25" s="90"/>
      <c r="L25" s="99"/>
      <c r="M25" s="105"/>
      <c r="N25" s="105"/>
      <c r="O25" s="105"/>
      <c r="P25" s="105"/>
      <c r="Q25" s="102"/>
    </row>
    <row r="26" spans="1:17" s="5" customFormat="1" ht="18.75">
      <c r="A26" s="35"/>
      <c r="B26" s="33"/>
      <c r="C26" s="33"/>
      <c r="D26" s="33"/>
      <c r="E26" s="32"/>
      <c r="F26" s="233" t="s">
        <v>165</v>
      </c>
      <c r="G26" s="234"/>
      <c r="H26" s="234"/>
      <c r="I26" s="235"/>
      <c r="J26" s="184"/>
      <c r="K26" s="90"/>
      <c r="L26" s="147">
        <f>L27</f>
        <v>0</v>
      </c>
      <c r="M26" s="148">
        <f>M27</f>
        <v>35700</v>
      </c>
      <c r="N26" s="148">
        <f>L26+M26</f>
        <v>35700</v>
      </c>
      <c r="O26" s="148">
        <f>O27</f>
        <v>35700</v>
      </c>
      <c r="P26" s="188">
        <f>O26/N26</f>
        <v>1</v>
      </c>
      <c r="Q26" s="102"/>
    </row>
    <row r="27" spans="1:17" s="5" customFormat="1" ht="18.75">
      <c r="A27" s="35"/>
      <c r="B27" s="33"/>
      <c r="C27" s="33"/>
      <c r="D27" s="33"/>
      <c r="E27" s="110"/>
      <c r="F27" s="41"/>
      <c r="G27" s="41"/>
      <c r="H27" s="236" t="s">
        <v>163</v>
      </c>
      <c r="I27" s="237"/>
      <c r="J27" s="184"/>
      <c r="K27" s="90"/>
      <c r="L27" s="185">
        <v>0</v>
      </c>
      <c r="M27" s="186">
        <v>35700</v>
      </c>
      <c r="N27" s="186">
        <f>L27+M27</f>
        <v>35700</v>
      </c>
      <c r="O27" s="186">
        <v>35700</v>
      </c>
      <c r="P27" s="187">
        <f>O27/N27</f>
        <v>1</v>
      </c>
      <c r="Q27" s="102"/>
    </row>
    <row r="28" spans="1:17" s="5" customFormat="1" ht="18.75">
      <c r="A28" s="35"/>
      <c r="B28" s="33"/>
      <c r="C28" s="33"/>
      <c r="D28" s="33"/>
      <c r="E28" s="110"/>
      <c r="F28" s="233" t="s">
        <v>166</v>
      </c>
      <c r="G28" s="234"/>
      <c r="H28" s="234"/>
      <c r="I28" s="235"/>
      <c r="J28" s="184"/>
      <c r="K28" s="90"/>
      <c r="L28" s="170">
        <f>L29</f>
        <v>0</v>
      </c>
      <c r="M28" s="168">
        <f>M29</f>
        <v>199057</v>
      </c>
      <c r="N28" s="168">
        <f>L28+M28</f>
        <v>199057</v>
      </c>
      <c r="O28" s="168">
        <f>O29</f>
        <v>37617</v>
      </c>
      <c r="P28" s="169">
        <f>O28/N28</f>
        <v>0.18897602194346344</v>
      </c>
      <c r="Q28" s="102"/>
    </row>
    <row r="29" spans="1:17" s="5" customFormat="1" ht="18.75">
      <c r="A29" s="35"/>
      <c r="B29" s="33"/>
      <c r="C29" s="33"/>
      <c r="D29" s="33"/>
      <c r="E29" s="110"/>
      <c r="F29" s="41"/>
      <c r="G29" s="41"/>
      <c r="H29" s="189" t="s">
        <v>163</v>
      </c>
      <c r="I29" s="42"/>
      <c r="J29" s="184"/>
      <c r="K29" s="90"/>
      <c r="L29" s="185">
        <v>0</v>
      </c>
      <c r="M29" s="186">
        <v>199057</v>
      </c>
      <c r="N29" s="186">
        <f>L29+M29</f>
        <v>199057</v>
      </c>
      <c r="O29" s="186">
        <v>37617</v>
      </c>
      <c r="P29" s="190">
        <f>O29/N29</f>
        <v>0.18897602194346344</v>
      </c>
      <c r="Q29" s="102"/>
    </row>
    <row r="30" spans="1:17" s="5" customFormat="1" ht="18.75">
      <c r="A30" s="35"/>
      <c r="B30" s="33"/>
      <c r="C30" s="33"/>
      <c r="D30" s="32"/>
      <c r="E30" s="32"/>
      <c r="F30" s="333" t="s">
        <v>30</v>
      </c>
      <c r="G30" s="334"/>
      <c r="H30" s="334"/>
      <c r="I30" s="335"/>
      <c r="J30" s="171"/>
      <c r="K30" s="176">
        <f>SUM(K18,K22,K23,K24,)</f>
        <v>50000</v>
      </c>
      <c r="L30" s="192">
        <f>L15+L17+L26+L28</f>
        <v>0</v>
      </c>
      <c r="M30" s="191">
        <f>M15+M17+M26+M28</f>
        <v>1244075</v>
      </c>
      <c r="N30" s="191">
        <f>N15+N17+N26+N28</f>
        <v>1244075</v>
      </c>
      <c r="O30" s="191">
        <f>O15+O17+O26+O28</f>
        <v>1065330</v>
      </c>
      <c r="P30" s="193">
        <f>O30/N30</f>
        <v>0.8563229708819806</v>
      </c>
      <c r="Q30" s="102"/>
    </row>
    <row r="31" spans="1:17" s="2" customFormat="1" ht="18.75">
      <c r="A31" s="35">
        <v>1</v>
      </c>
      <c r="B31" s="33"/>
      <c r="C31" s="33"/>
      <c r="D31" s="32"/>
      <c r="E31" s="32"/>
      <c r="F31" s="264" t="s">
        <v>107</v>
      </c>
      <c r="G31" s="265"/>
      <c r="H31" s="265"/>
      <c r="I31" s="266"/>
      <c r="J31" s="124"/>
      <c r="K31" s="92"/>
      <c r="L31" s="98"/>
      <c r="M31" s="104"/>
      <c r="N31" s="104"/>
      <c r="O31" s="104"/>
      <c r="P31" s="104"/>
      <c r="Q31" s="102"/>
    </row>
    <row r="32" spans="1:17" s="2" customFormat="1" ht="18.75">
      <c r="A32" s="34"/>
      <c r="B32" s="35">
        <v>1</v>
      </c>
      <c r="C32" s="34"/>
      <c r="D32" s="32"/>
      <c r="E32" s="32"/>
      <c r="F32" s="34"/>
      <c r="G32" s="258" t="s">
        <v>8</v>
      </c>
      <c r="H32" s="260"/>
      <c r="I32" s="259"/>
      <c r="J32" s="125"/>
      <c r="K32" s="196">
        <v>900000</v>
      </c>
      <c r="L32" s="197">
        <v>900000</v>
      </c>
      <c r="M32" s="197">
        <v>0</v>
      </c>
      <c r="N32" s="197">
        <f>M32+L32</f>
        <v>900000</v>
      </c>
      <c r="O32" s="197">
        <v>325430</v>
      </c>
      <c r="P32" s="198">
        <f>O32/N32</f>
        <v>0.3615888888888889</v>
      </c>
      <c r="Q32" s="102"/>
    </row>
    <row r="33" spans="1:17" s="2" customFormat="1" ht="18.75">
      <c r="A33" s="34"/>
      <c r="B33" s="35">
        <v>2</v>
      </c>
      <c r="C33" s="34"/>
      <c r="D33" s="32"/>
      <c r="E33" s="32"/>
      <c r="F33" s="34"/>
      <c r="G33" s="246" t="s">
        <v>32</v>
      </c>
      <c r="H33" s="247"/>
      <c r="I33" s="248"/>
      <c r="J33" s="126"/>
      <c r="K33" s="196"/>
      <c r="L33" s="194"/>
      <c r="M33" s="195"/>
      <c r="N33" s="195"/>
      <c r="O33" s="195"/>
      <c r="P33" s="195"/>
      <c r="Q33" s="102"/>
    </row>
    <row r="34" spans="1:17" s="5" customFormat="1" ht="18.75">
      <c r="A34" s="52"/>
      <c r="B34" s="35">
        <v>3</v>
      </c>
      <c r="C34" s="52"/>
      <c r="D34" s="32"/>
      <c r="E34" s="32"/>
      <c r="F34" s="52"/>
      <c r="G34" s="246" t="s">
        <v>33</v>
      </c>
      <c r="H34" s="247"/>
      <c r="I34" s="248"/>
      <c r="J34" s="126"/>
      <c r="K34" s="196">
        <v>2000000</v>
      </c>
      <c r="L34" s="197">
        <v>2000000</v>
      </c>
      <c r="M34" s="197">
        <v>0</v>
      </c>
      <c r="N34" s="197">
        <f>M34+L34</f>
        <v>2000000</v>
      </c>
      <c r="O34" s="197">
        <v>1012951</v>
      </c>
      <c r="P34" s="198">
        <f>O34/N34</f>
        <v>0.5064755</v>
      </c>
      <c r="Q34" s="102"/>
    </row>
    <row r="35" spans="1:17" s="2" customFormat="1" ht="18.75">
      <c r="A35" s="34"/>
      <c r="B35" s="35">
        <v>4</v>
      </c>
      <c r="C35" s="34"/>
      <c r="D35" s="32"/>
      <c r="E35" s="32"/>
      <c r="F35" s="34"/>
      <c r="G35" s="276" t="s">
        <v>34</v>
      </c>
      <c r="H35" s="277"/>
      <c r="I35" s="278"/>
      <c r="J35" s="127"/>
      <c r="K35" s="199"/>
      <c r="L35" s="194"/>
      <c r="M35" s="195"/>
      <c r="N35" s="195"/>
      <c r="O35" s="195"/>
      <c r="P35" s="195"/>
      <c r="Q35" s="102"/>
    </row>
    <row r="36" spans="1:17" s="2" customFormat="1" ht="18.75">
      <c r="A36" s="34"/>
      <c r="B36" s="35">
        <v>5</v>
      </c>
      <c r="C36" s="34"/>
      <c r="D36" s="32"/>
      <c r="E36" s="32"/>
      <c r="F36" s="34"/>
      <c r="G36" s="258" t="s">
        <v>0</v>
      </c>
      <c r="H36" s="260"/>
      <c r="I36" s="259"/>
      <c r="J36" s="125"/>
      <c r="K36" s="199"/>
      <c r="L36" s="194"/>
      <c r="M36" s="195"/>
      <c r="N36" s="195"/>
      <c r="O36" s="195"/>
      <c r="P36" s="195"/>
      <c r="Q36" s="102"/>
    </row>
    <row r="37" spans="1:17" s="2" customFormat="1" ht="18.75">
      <c r="A37" s="34"/>
      <c r="B37" s="35">
        <v>6</v>
      </c>
      <c r="C37" s="34"/>
      <c r="D37" s="32"/>
      <c r="E37" s="32"/>
      <c r="F37" s="34"/>
      <c r="G37" s="258" t="s">
        <v>6</v>
      </c>
      <c r="H37" s="260"/>
      <c r="I37" s="259"/>
      <c r="J37" s="125"/>
      <c r="K37" s="199"/>
      <c r="L37" s="194"/>
      <c r="M37" s="195"/>
      <c r="N37" s="195"/>
      <c r="O37" s="195"/>
      <c r="P37" s="195"/>
      <c r="Q37" s="102"/>
    </row>
    <row r="38" spans="1:17" s="2" customFormat="1" ht="18.75">
      <c r="A38" s="34"/>
      <c r="B38" s="35">
        <v>7</v>
      </c>
      <c r="C38" s="34"/>
      <c r="D38" s="32"/>
      <c r="E38" s="32"/>
      <c r="F38" s="34"/>
      <c r="G38" s="249" t="s">
        <v>35</v>
      </c>
      <c r="H38" s="250"/>
      <c r="I38" s="251"/>
      <c r="J38" s="53"/>
      <c r="K38" s="199"/>
      <c r="L38" s="194"/>
      <c r="M38" s="195"/>
      <c r="N38" s="195"/>
      <c r="O38" s="195"/>
      <c r="P38" s="195"/>
      <c r="Q38" s="102"/>
    </row>
    <row r="39" spans="1:17" s="2" customFormat="1" ht="18.75">
      <c r="A39" s="34"/>
      <c r="B39" s="35">
        <v>8</v>
      </c>
      <c r="C39" s="34"/>
      <c r="D39" s="32"/>
      <c r="E39" s="32"/>
      <c r="F39" s="34"/>
      <c r="G39" s="249" t="s">
        <v>167</v>
      </c>
      <c r="H39" s="250"/>
      <c r="I39" s="251"/>
      <c r="J39" s="53"/>
      <c r="K39" s="196">
        <v>200000</v>
      </c>
      <c r="L39" s="197">
        <v>200000</v>
      </c>
      <c r="M39" s="197">
        <v>0</v>
      </c>
      <c r="N39" s="197">
        <f>L39+M39</f>
        <v>200000</v>
      </c>
      <c r="O39" s="197">
        <v>44022</v>
      </c>
      <c r="P39" s="198">
        <f>O39/N39</f>
        <v>0.22011</v>
      </c>
      <c r="Q39" s="102"/>
    </row>
    <row r="40" spans="1:17" s="2" customFormat="1" ht="18.75">
      <c r="A40" s="34"/>
      <c r="B40" s="35">
        <v>9</v>
      </c>
      <c r="C40" s="34"/>
      <c r="D40" s="32"/>
      <c r="E40" s="32"/>
      <c r="F40" s="34"/>
      <c r="G40" s="249" t="s">
        <v>101</v>
      </c>
      <c r="H40" s="250"/>
      <c r="I40" s="251"/>
      <c r="J40" s="53"/>
      <c r="K40" s="93"/>
      <c r="L40" s="98"/>
      <c r="M40" s="104"/>
      <c r="N40" s="104"/>
      <c r="O40" s="104"/>
      <c r="P40" s="104"/>
      <c r="Q40" s="102"/>
    </row>
    <row r="41" spans="1:17" s="5" customFormat="1" ht="18.75">
      <c r="A41" s="52"/>
      <c r="B41" s="35">
        <v>10</v>
      </c>
      <c r="C41" s="52"/>
      <c r="D41" s="32"/>
      <c r="E41" s="32"/>
      <c r="F41" s="52"/>
      <c r="G41" s="246" t="s">
        <v>36</v>
      </c>
      <c r="H41" s="247"/>
      <c r="I41" s="248"/>
      <c r="J41" s="126"/>
      <c r="K41" s="92"/>
      <c r="L41" s="99"/>
      <c r="M41" s="105"/>
      <c r="N41" s="105"/>
      <c r="O41" s="105"/>
      <c r="P41" s="105"/>
      <c r="Q41" s="109"/>
    </row>
    <row r="42" spans="1:17" s="2" customFormat="1" ht="18.75">
      <c r="A42" s="35"/>
      <c r="B42" s="33"/>
      <c r="C42" s="33"/>
      <c r="D42" s="32"/>
      <c r="E42" s="32"/>
      <c r="F42" s="264" t="s">
        <v>111</v>
      </c>
      <c r="G42" s="265"/>
      <c r="H42" s="265"/>
      <c r="I42" s="266"/>
      <c r="J42" s="177"/>
      <c r="K42" s="173">
        <f>SUM(K32:K41)</f>
        <v>3100000</v>
      </c>
      <c r="L42" s="178">
        <f>SUM(L32:L41)</f>
        <v>3100000</v>
      </c>
      <c r="M42" s="200">
        <f>M32+M34+M39</f>
        <v>0</v>
      </c>
      <c r="N42" s="178">
        <f>N32+N34+N39</f>
        <v>3100000</v>
      </c>
      <c r="O42" s="178">
        <f>O32+O34+O39</f>
        <v>1382403</v>
      </c>
      <c r="P42" s="174">
        <f>O42/N42</f>
        <v>0.44593645161290324</v>
      </c>
      <c r="Q42" s="102"/>
    </row>
    <row r="43" spans="1:17" s="2" customFormat="1" ht="18.75">
      <c r="A43" s="35"/>
      <c r="B43" s="33"/>
      <c r="C43" s="33"/>
      <c r="D43" s="32"/>
      <c r="E43" s="32"/>
      <c r="F43" s="267" t="s">
        <v>109</v>
      </c>
      <c r="G43" s="268"/>
      <c r="H43" s="268"/>
      <c r="I43" s="269"/>
      <c r="J43" s="120"/>
      <c r="K43" s="90"/>
      <c r="L43" s="98"/>
      <c r="M43" s="104"/>
      <c r="N43" s="104"/>
      <c r="O43" s="104"/>
      <c r="P43" s="104"/>
      <c r="Q43" s="102"/>
    </row>
    <row r="44" spans="1:17" s="5" customFormat="1" ht="18.75">
      <c r="A44" s="35">
        <v>1</v>
      </c>
      <c r="B44" s="33"/>
      <c r="C44" s="33"/>
      <c r="D44" s="32"/>
      <c r="E44" s="32"/>
      <c r="F44" s="233" t="s">
        <v>37</v>
      </c>
      <c r="G44" s="234"/>
      <c r="H44" s="234"/>
      <c r="I44" s="235"/>
      <c r="J44" s="122"/>
      <c r="K44" s="92">
        <f>SUM(K45:K54)</f>
        <v>15462824</v>
      </c>
      <c r="L44" s="162">
        <f>SUM(L45:L54)</f>
        <v>15803170</v>
      </c>
      <c r="M44" s="162">
        <f>M45</f>
        <v>0</v>
      </c>
      <c r="N44" s="162">
        <f>L44+M44</f>
        <v>15803170</v>
      </c>
      <c r="O44" s="162">
        <f>O45</f>
        <v>8823569</v>
      </c>
      <c r="P44" s="164">
        <f>O44/N44</f>
        <v>0.5583417124538937</v>
      </c>
      <c r="Q44" s="151"/>
    </row>
    <row r="45" spans="1:17" s="2" customFormat="1" ht="18.75">
      <c r="A45" s="35"/>
      <c r="B45" s="33">
        <v>1</v>
      </c>
      <c r="C45" s="33"/>
      <c r="D45" s="32"/>
      <c r="E45" s="32"/>
      <c r="F45" s="37"/>
      <c r="G45" s="249" t="s">
        <v>38</v>
      </c>
      <c r="H45" s="250"/>
      <c r="I45" s="251"/>
      <c r="J45" s="128"/>
      <c r="K45" s="90"/>
      <c r="L45" s="98"/>
      <c r="M45" s="312">
        <v>0</v>
      </c>
      <c r="N45" s="315">
        <f>L47+L48+L50+L51+L52+L53+M45</f>
        <v>15803170</v>
      </c>
      <c r="O45" s="315">
        <v>8823569</v>
      </c>
      <c r="P45" s="318">
        <f>O45/N45</f>
        <v>0.5583417124538937</v>
      </c>
      <c r="Q45" s="102"/>
    </row>
    <row r="46" spans="1:17" s="2" customFormat="1" ht="18.75">
      <c r="A46" s="35"/>
      <c r="B46" s="33">
        <v>2</v>
      </c>
      <c r="C46" s="33"/>
      <c r="D46" s="32"/>
      <c r="E46" s="32"/>
      <c r="F46" s="37"/>
      <c r="G46" s="249" t="s">
        <v>39</v>
      </c>
      <c r="H46" s="250"/>
      <c r="I46" s="251"/>
      <c r="J46" s="53"/>
      <c r="K46" s="90"/>
      <c r="L46" s="98"/>
      <c r="M46" s="313"/>
      <c r="N46" s="316"/>
      <c r="O46" s="316"/>
      <c r="P46" s="319"/>
      <c r="Q46" s="102"/>
    </row>
    <row r="47" spans="1:17" s="2" customFormat="1" ht="18.75">
      <c r="A47" s="35"/>
      <c r="B47" s="33">
        <v>3</v>
      </c>
      <c r="C47" s="33"/>
      <c r="D47" s="32"/>
      <c r="E47" s="32"/>
      <c r="F47" s="37"/>
      <c r="G47" s="249" t="s">
        <v>40</v>
      </c>
      <c r="H47" s="250"/>
      <c r="I47" s="251"/>
      <c r="J47" s="53"/>
      <c r="K47" s="114">
        <v>1893270</v>
      </c>
      <c r="L47" s="150">
        <v>1893270</v>
      </c>
      <c r="M47" s="313"/>
      <c r="N47" s="316"/>
      <c r="O47" s="316"/>
      <c r="P47" s="319"/>
      <c r="Q47" s="151"/>
    </row>
    <row r="48" spans="1:17" s="2" customFormat="1" ht="18.75">
      <c r="A48" s="35"/>
      <c r="B48" s="33">
        <v>4</v>
      </c>
      <c r="C48" s="33"/>
      <c r="D48" s="32"/>
      <c r="E48" s="32"/>
      <c r="F48" s="37"/>
      <c r="G48" s="249" t="s">
        <v>41</v>
      </c>
      <c r="H48" s="250"/>
      <c r="I48" s="251"/>
      <c r="J48" s="53"/>
      <c r="K48" s="114">
        <v>1760000</v>
      </c>
      <c r="L48" s="150">
        <v>1760000</v>
      </c>
      <c r="M48" s="313"/>
      <c r="N48" s="316"/>
      <c r="O48" s="316"/>
      <c r="P48" s="319"/>
      <c r="Q48" s="151"/>
    </row>
    <row r="49" spans="1:17" s="2" customFormat="1" ht="18.75">
      <c r="A49" s="35"/>
      <c r="B49" s="33">
        <v>5</v>
      </c>
      <c r="C49" s="33"/>
      <c r="D49" s="32"/>
      <c r="E49" s="32"/>
      <c r="F49" s="37"/>
      <c r="G49" s="276" t="s">
        <v>42</v>
      </c>
      <c r="H49" s="277"/>
      <c r="I49" s="278"/>
      <c r="J49" s="127"/>
      <c r="K49" s="114"/>
      <c r="L49" s="113"/>
      <c r="M49" s="313"/>
      <c r="N49" s="316"/>
      <c r="O49" s="316"/>
      <c r="P49" s="319"/>
      <c r="Q49" s="102"/>
    </row>
    <row r="50" spans="1:17" s="5" customFormat="1" ht="18.75">
      <c r="A50" s="35"/>
      <c r="B50" s="33">
        <v>6</v>
      </c>
      <c r="C50" s="33"/>
      <c r="D50" s="32"/>
      <c r="E50" s="32"/>
      <c r="F50" s="41"/>
      <c r="G50" s="246" t="s">
        <v>43</v>
      </c>
      <c r="H50" s="247"/>
      <c r="I50" s="248"/>
      <c r="J50" s="126"/>
      <c r="K50" s="114">
        <v>1607160</v>
      </c>
      <c r="L50" s="113">
        <v>1643480</v>
      </c>
      <c r="M50" s="313"/>
      <c r="N50" s="316"/>
      <c r="O50" s="316"/>
      <c r="P50" s="319"/>
      <c r="Q50" s="102"/>
    </row>
    <row r="51" spans="1:17" s="5" customFormat="1" ht="18.75">
      <c r="A51" s="35"/>
      <c r="B51" s="33">
        <v>7</v>
      </c>
      <c r="C51" s="33"/>
      <c r="D51" s="32"/>
      <c r="E51" s="32"/>
      <c r="F51" s="41"/>
      <c r="G51" s="246" t="s">
        <v>44</v>
      </c>
      <c r="H51" s="247"/>
      <c r="I51" s="248"/>
      <c r="J51" s="126"/>
      <c r="K51" s="114">
        <v>4617194</v>
      </c>
      <c r="L51" s="113">
        <v>4946120</v>
      </c>
      <c r="M51" s="313"/>
      <c r="N51" s="316"/>
      <c r="O51" s="316"/>
      <c r="P51" s="319"/>
      <c r="Q51" s="102"/>
    </row>
    <row r="52" spans="1:17" s="5" customFormat="1" ht="18.75">
      <c r="A52" s="35"/>
      <c r="B52" s="33"/>
      <c r="C52" s="33"/>
      <c r="D52" s="32"/>
      <c r="E52" s="32"/>
      <c r="F52" s="41"/>
      <c r="G52" s="246" t="s">
        <v>96</v>
      </c>
      <c r="H52" s="247"/>
      <c r="I52" s="248"/>
      <c r="J52" s="126"/>
      <c r="K52" s="114">
        <v>5000000</v>
      </c>
      <c r="L52" s="150">
        <v>5000000</v>
      </c>
      <c r="M52" s="313"/>
      <c r="N52" s="316"/>
      <c r="O52" s="316"/>
      <c r="P52" s="319"/>
      <c r="Q52" s="151"/>
    </row>
    <row r="53" spans="1:17" s="5" customFormat="1" ht="18.75">
      <c r="A53" s="35"/>
      <c r="B53" s="33">
        <v>8</v>
      </c>
      <c r="C53" s="33"/>
      <c r="D53" s="32"/>
      <c r="E53" s="32"/>
      <c r="F53" s="41"/>
      <c r="G53" s="241" t="s">
        <v>121</v>
      </c>
      <c r="H53" s="242"/>
      <c r="I53" s="243"/>
      <c r="J53" s="129"/>
      <c r="K53" s="90">
        <v>585200</v>
      </c>
      <c r="L53" s="113">
        <v>560300</v>
      </c>
      <c r="M53" s="313"/>
      <c r="N53" s="316"/>
      <c r="O53" s="316"/>
      <c r="P53" s="319"/>
      <c r="Q53" s="102"/>
    </row>
    <row r="54" spans="1:17" s="5" customFormat="1" ht="18.75">
      <c r="A54" s="35"/>
      <c r="B54" s="33">
        <v>9</v>
      </c>
      <c r="C54" s="33"/>
      <c r="D54" s="32"/>
      <c r="E54" s="32"/>
      <c r="F54" s="41"/>
      <c r="G54" s="241" t="s">
        <v>67</v>
      </c>
      <c r="H54" s="242"/>
      <c r="I54" s="243"/>
      <c r="J54" s="129"/>
      <c r="K54" s="90"/>
      <c r="L54" s="115"/>
      <c r="M54" s="314"/>
      <c r="N54" s="317"/>
      <c r="O54" s="317"/>
      <c r="P54" s="320"/>
      <c r="Q54" s="102"/>
    </row>
    <row r="55" spans="1:17" s="2" customFormat="1" ht="18.75">
      <c r="A55" s="35">
        <v>2</v>
      </c>
      <c r="B55" s="33"/>
      <c r="C55" s="33"/>
      <c r="D55" s="32"/>
      <c r="E55" s="32"/>
      <c r="F55" s="270" t="s">
        <v>102</v>
      </c>
      <c r="G55" s="270"/>
      <c r="H55" s="270"/>
      <c r="I55" s="270"/>
      <c r="J55" s="108"/>
      <c r="K55" s="152">
        <f>SUM(K56:K60)</f>
        <v>12390400</v>
      </c>
      <c r="L55" s="152">
        <f>SUM(L56:L60)</f>
        <v>15801150</v>
      </c>
      <c r="M55" s="153">
        <f>M56</f>
        <v>0</v>
      </c>
      <c r="N55" s="153">
        <f>L55+M55</f>
        <v>15801150</v>
      </c>
      <c r="O55" s="153">
        <f>O56</f>
        <v>7995289</v>
      </c>
      <c r="P55" s="165">
        <f>O55/N55</f>
        <v>0.5059941206810896</v>
      </c>
      <c r="Q55" s="154"/>
    </row>
    <row r="56" spans="1:17" s="2" customFormat="1" ht="18.75">
      <c r="A56" s="35"/>
      <c r="B56" s="33">
        <v>1</v>
      </c>
      <c r="C56" s="33"/>
      <c r="D56" s="32"/>
      <c r="E56" s="32"/>
      <c r="F56" s="37"/>
      <c r="G56" s="249" t="s">
        <v>49</v>
      </c>
      <c r="H56" s="250" t="s">
        <v>45</v>
      </c>
      <c r="I56" s="251" t="s">
        <v>45</v>
      </c>
      <c r="J56" s="130" t="s">
        <v>119</v>
      </c>
      <c r="K56" s="155">
        <v>7512300</v>
      </c>
      <c r="L56" s="156">
        <v>10054450</v>
      </c>
      <c r="M56" s="327">
        <v>0</v>
      </c>
      <c r="N56" s="324">
        <f>L56+L57+L59+L60+M56</f>
        <v>15801150</v>
      </c>
      <c r="O56" s="324">
        <v>7995289</v>
      </c>
      <c r="P56" s="321">
        <f>O56/N56</f>
        <v>0.5059941206810896</v>
      </c>
      <c r="Q56" s="157" t="s">
        <v>130</v>
      </c>
    </row>
    <row r="57" spans="1:18" s="2" customFormat="1" ht="18.75">
      <c r="A57" s="35"/>
      <c r="B57" s="33">
        <v>2</v>
      </c>
      <c r="C57" s="33"/>
      <c r="D57" s="32"/>
      <c r="E57" s="32"/>
      <c r="F57" s="54"/>
      <c r="G57" s="252" t="s">
        <v>50</v>
      </c>
      <c r="H57" s="253" t="s">
        <v>46</v>
      </c>
      <c r="I57" s="254" t="s">
        <v>46</v>
      </c>
      <c r="J57" s="131" t="s">
        <v>114</v>
      </c>
      <c r="K57" s="150">
        <v>2205000</v>
      </c>
      <c r="L57" s="150">
        <v>2205000</v>
      </c>
      <c r="M57" s="328"/>
      <c r="N57" s="325"/>
      <c r="O57" s="325"/>
      <c r="P57" s="322"/>
      <c r="Q57" s="151">
        <v>1</v>
      </c>
      <c r="R57" s="97"/>
    </row>
    <row r="58" spans="1:17" s="2" customFormat="1" ht="18.75">
      <c r="A58" s="35"/>
      <c r="B58" s="33"/>
      <c r="C58" s="33"/>
      <c r="D58" s="32"/>
      <c r="E58" s="32"/>
      <c r="F58" s="54"/>
      <c r="G58" s="252" t="s">
        <v>97</v>
      </c>
      <c r="H58" s="253"/>
      <c r="I58" s="254"/>
      <c r="J58" s="131"/>
      <c r="K58" s="158"/>
      <c r="L58" s="159"/>
      <c r="M58" s="328"/>
      <c r="N58" s="325"/>
      <c r="O58" s="325"/>
      <c r="P58" s="322"/>
      <c r="Q58" s="160"/>
    </row>
    <row r="59" spans="1:17" s="2" customFormat="1" ht="18.75">
      <c r="A59" s="35"/>
      <c r="B59" s="33">
        <v>3</v>
      </c>
      <c r="C59" s="33"/>
      <c r="D59" s="32"/>
      <c r="E59" s="32"/>
      <c r="F59" s="37"/>
      <c r="G59" s="249" t="s">
        <v>51</v>
      </c>
      <c r="H59" s="250" t="s">
        <v>47</v>
      </c>
      <c r="I59" s="251" t="s">
        <v>47</v>
      </c>
      <c r="J59" s="132" t="s">
        <v>120</v>
      </c>
      <c r="K59" s="114">
        <v>1062100</v>
      </c>
      <c r="L59" s="113">
        <v>1948000</v>
      </c>
      <c r="M59" s="328"/>
      <c r="N59" s="325"/>
      <c r="O59" s="325"/>
      <c r="P59" s="322"/>
      <c r="Q59" s="102">
        <v>20</v>
      </c>
    </row>
    <row r="60" spans="1:17" s="2" customFormat="1" ht="18.75">
      <c r="A60" s="35"/>
      <c r="B60" s="33">
        <v>4</v>
      </c>
      <c r="C60" s="33"/>
      <c r="D60" s="32"/>
      <c r="E60" s="32"/>
      <c r="F60" s="37"/>
      <c r="G60" s="258" t="s">
        <v>52</v>
      </c>
      <c r="H60" s="260" t="s">
        <v>48</v>
      </c>
      <c r="I60" s="259" t="s">
        <v>48</v>
      </c>
      <c r="J60" s="133" t="s">
        <v>114</v>
      </c>
      <c r="K60" s="114">
        <v>1611000</v>
      </c>
      <c r="L60" s="113">
        <v>1593700</v>
      </c>
      <c r="M60" s="329"/>
      <c r="N60" s="326"/>
      <c r="O60" s="326"/>
      <c r="P60" s="323"/>
      <c r="Q60" s="102">
        <v>1</v>
      </c>
    </row>
    <row r="61" spans="1:17" s="2" customFormat="1" ht="18.75">
      <c r="A61" s="35">
        <v>3</v>
      </c>
      <c r="B61" s="33"/>
      <c r="C61" s="33"/>
      <c r="D61" s="32"/>
      <c r="E61" s="32"/>
      <c r="F61" s="261" t="s">
        <v>68</v>
      </c>
      <c r="G61" s="262"/>
      <c r="H61" s="262"/>
      <c r="I61" s="263"/>
      <c r="J61" s="134"/>
      <c r="K61" s="161">
        <f>SUM(K62:K67)</f>
        <v>10176988</v>
      </c>
      <c r="L61" s="161">
        <f>SUM(L62:L67)</f>
        <v>15189438</v>
      </c>
      <c r="M61" s="162">
        <f>M62</f>
        <v>0</v>
      </c>
      <c r="N61" s="162">
        <f>L61+M61</f>
        <v>15189438</v>
      </c>
      <c r="O61" s="162">
        <f>O62</f>
        <v>7898508</v>
      </c>
      <c r="P61" s="164">
        <f>O61/N61</f>
        <v>0.520000015800453</v>
      </c>
      <c r="Q61" s="151"/>
    </row>
    <row r="62" spans="1:17" s="2" customFormat="1" ht="18.75">
      <c r="A62" s="35"/>
      <c r="B62" s="33">
        <v>1</v>
      </c>
      <c r="C62" s="33"/>
      <c r="D62" s="32"/>
      <c r="E62" s="32"/>
      <c r="F62" s="38"/>
      <c r="G62" s="258" t="s">
        <v>60</v>
      </c>
      <c r="H62" s="260"/>
      <c r="I62" s="259"/>
      <c r="J62" s="125"/>
      <c r="K62" s="114">
        <v>6079000</v>
      </c>
      <c r="L62" s="113">
        <v>11939000</v>
      </c>
      <c r="M62" s="327">
        <v>0</v>
      </c>
      <c r="N62" s="324">
        <f>L62+L68+L69+L70+M62</f>
        <v>15189438</v>
      </c>
      <c r="O62" s="324">
        <v>7898508</v>
      </c>
      <c r="P62" s="321">
        <f>O62/N62</f>
        <v>0.520000015800453</v>
      </c>
      <c r="Q62" s="102"/>
    </row>
    <row r="63" spans="1:17" s="2" customFormat="1" ht="18.75">
      <c r="A63" s="35"/>
      <c r="B63" s="33">
        <v>2</v>
      </c>
      <c r="C63" s="33"/>
      <c r="D63" s="32"/>
      <c r="E63" s="32"/>
      <c r="F63" s="37"/>
      <c r="G63" s="249" t="s">
        <v>61</v>
      </c>
      <c r="H63" s="250" t="s">
        <v>53</v>
      </c>
      <c r="I63" s="251" t="s">
        <v>53</v>
      </c>
      <c r="J63" s="53"/>
      <c r="K63" s="94">
        <v>0</v>
      </c>
      <c r="L63" s="113"/>
      <c r="M63" s="328"/>
      <c r="N63" s="325"/>
      <c r="O63" s="325"/>
      <c r="P63" s="322"/>
      <c r="Q63" s="102"/>
    </row>
    <row r="64" spans="1:17" s="5" customFormat="1" ht="18.75">
      <c r="A64" s="35"/>
      <c r="B64" s="33">
        <v>3</v>
      </c>
      <c r="C64" s="33"/>
      <c r="D64" s="32"/>
      <c r="E64" s="32"/>
      <c r="F64" s="41"/>
      <c r="G64" s="246" t="s">
        <v>25</v>
      </c>
      <c r="H64" s="247" t="s">
        <v>54</v>
      </c>
      <c r="I64" s="248" t="s">
        <v>54</v>
      </c>
      <c r="J64" s="126"/>
      <c r="K64" s="90"/>
      <c r="L64" s="115"/>
      <c r="M64" s="328"/>
      <c r="N64" s="325"/>
      <c r="O64" s="325"/>
      <c r="P64" s="322"/>
      <c r="Q64" s="109"/>
    </row>
    <row r="65" spans="1:17" s="2" customFormat="1" ht="18.75">
      <c r="A65" s="35"/>
      <c r="B65" s="33">
        <v>4</v>
      </c>
      <c r="C65" s="33"/>
      <c r="D65" s="32"/>
      <c r="E65" s="32"/>
      <c r="F65" s="37"/>
      <c r="G65" s="249" t="s">
        <v>99</v>
      </c>
      <c r="H65" s="250" t="s">
        <v>55</v>
      </c>
      <c r="I65" s="251" t="s">
        <v>55</v>
      </c>
      <c r="J65" s="53"/>
      <c r="K65" s="90"/>
      <c r="L65" s="113"/>
      <c r="M65" s="328"/>
      <c r="N65" s="325"/>
      <c r="O65" s="325"/>
      <c r="P65" s="322"/>
      <c r="Q65" s="102"/>
    </row>
    <row r="66" spans="1:17" s="2" customFormat="1" ht="18.75">
      <c r="A66" s="35"/>
      <c r="B66" s="33"/>
      <c r="C66" s="33"/>
      <c r="D66" s="32"/>
      <c r="E66" s="32"/>
      <c r="F66" s="37"/>
      <c r="G66" s="249" t="s">
        <v>98</v>
      </c>
      <c r="H66" s="250"/>
      <c r="I66" s="251"/>
      <c r="J66" s="53"/>
      <c r="K66" s="90"/>
      <c r="L66" s="113"/>
      <c r="M66" s="328"/>
      <c r="N66" s="325"/>
      <c r="O66" s="325"/>
      <c r="P66" s="322"/>
      <c r="Q66" s="102"/>
    </row>
    <row r="67" spans="1:17" s="2" customFormat="1" ht="18.75">
      <c r="A67" s="35"/>
      <c r="B67" s="33">
        <v>5</v>
      </c>
      <c r="C67" s="33"/>
      <c r="D67" s="32"/>
      <c r="E67" s="32"/>
      <c r="F67" s="41"/>
      <c r="G67" s="246" t="s">
        <v>63</v>
      </c>
      <c r="H67" s="247" t="s">
        <v>56</v>
      </c>
      <c r="I67" s="248" t="s">
        <v>56</v>
      </c>
      <c r="J67" s="126"/>
      <c r="K67" s="152">
        <f>SUM(K68:K70)</f>
        <v>4097988</v>
      </c>
      <c r="L67" s="152">
        <f>SUM(L68:L70)</f>
        <v>3250438</v>
      </c>
      <c r="M67" s="328"/>
      <c r="N67" s="325"/>
      <c r="O67" s="325"/>
      <c r="P67" s="322"/>
      <c r="Q67" s="163">
        <f>SUM(Q64)</f>
        <v>0</v>
      </c>
    </row>
    <row r="68" spans="1:17" s="2" customFormat="1" ht="24" customHeight="1">
      <c r="A68" s="35"/>
      <c r="B68" s="33"/>
      <c r="C68" s="33">
        <v>1</v>
      </c>
      <c r="D68" s="32"/>
      <c r="E68" s="32"/>
      <c r="F68" s="41"/>
      <c r="G68" s="41"/>
      <c r="H68" s="244" t="s">
        <v>62</v>
      </c>
      <c r="I68" s="245" t="s">
        <v>57</v>
      </c>
      <c r="J68" s="135" t="s">
        <v>129</v>
      </c>
      <c r="K68" s="114">
        <v>1672000</v>
      </c>
      <c r="L68" s="113">
        <v>988000</v>
      </c>
      <c r="M68" s="328"/>
      <c r="N68" s="325"/>
      <c r="O68" s="325"/>
      <c r="P68" s="322"/>
      <c r="Q68" s="102">
        <v>0.52</v>
      </c>
    </row>
    <row r="69" spans="1:17" s="2" customFormat="1" ht="18.75">
      <c r="A69" s="35"/>
      <c r="B69" s="33"/>
      <c r="C69" s="33">
        <v>2</v>
      </c>
      <c r="D69" s="32"/>
      <c r="E69" s="32"/>
      <c r="F69" s="41"/>
      <c r="G69" s="41"/>
      <c r="H69" s="244" t="s">
        <v>64</v>
      </c>
      <c r="I69" s="245" t="s">
        <v>58</v>
      </c>
      <c r="J69" s="136"/>
      <c r="K69" s="114">
        <v>584888</v>
      </c>
      <c r="L69" s="113">
        <v>802098</v>
      </c>
      <c r="M69" s="328"/>
      <c r="N69" s="325"/>
      <c r="O69" s="325"/>
      <c r="P69" s="322"/>
      <c r="Q69" s="102"/>
    </row>
    <row r="70" spans="1:17" s="2" customFormat="1" ht="18.75">
      <c r="A70" s="35"/>
      <c r="B70" s="33"/>
      <c r="C70" s="33">
        <v>3</v>
      </c>
      <c r="D70" s="32"/>
      <c r="E70" s="32"/>
      <c r="F70" s="55"/>
      <c r="G70" s="56"/>
      <c r="H70" s="271" t="s">
        <v>100</v>
      </c>
      <c r="I70" s="271"/>
      <c r="J70" s="137"/>
      <c r="K70" s="114">
        <v>1841100</v>
      </c>
      <c r="L70" s="113">
        <v>1460340</v>
      </c>
      <c r="M70" s="329"/>
      <c r="N70" s="326"/>
      <c r="O70" s="326"/>
      <c r="P70" s="323"/>
      <c r="Q70" s="102"/>
    </row>
    <row r="71" spans="1:17" s="2" customFormat="1" ht="18.75">
      <c r="A71" s="35">
        <v>4</v>
      </c>
      <c r="B71" s="33"/>
      <c r="C71" s="33"/>
      <c r="D71" s="32"/>
      <c r="E71" s="32"/>
      <c r="F71" s="238" t="s">
        <v>69</v>
      </c>
      <c r="G71" s="239"/>
      <c r="H71" s="239"/>
      <c r="I71" s="240"/>
      <c r="J71" s="138"/>
      <c r="K71" s="161">
        <f>SUM(K72)</f>
        <v>1800000</v>
      </c>
      <c r="L71" s="161">
        <f>SUM(L72)</f>
        <v>1800000</v>
      </c>
      <c r="M71" s="162">
        <f>M72</f>
        <v>0</v>
      </c>
      <c r="N71" s="162">
        <f>L71+M71</f>
        <v>1800000</v>
      </c>
      <c r="O71" s="162">
        <f>O72</f>
        <v>936000</v>
      </c>
      <c r="P71" s="164">
        <f aca="true" t="shared" si="0" ref="P71:P76">O71/N71</f>
        <v>0.52</v>
      </c>
      <c r="Q71" s="151"/>
    </row>
    <row r="72" spans="1:17" s="2" customFormat="1" ht="18.75">
      <c r="A72" s="35"/>
      <c r="B72" s="33">
        <v>1</v>
      </c>
      <c r="C72" s="33"/>
      <c r="D72" s="32"/>
      <c r="E72" s="32"/>
      <c r="F72" s="41"/>
      <c r="G72" s="241" t="s">
        <v>65</v>
      </c>
      <c r="H72" s="242"/>
      <c r="I72" s="243"/>
      <c r="J72" s="129"/>
      <c r="K72" s="114">
        <v>1800000</v>
      </c>
      <c r="L72" s="113">
        <v>1800000</v>
      </c>
      <c r="M72" s="166">
        <v>0</v>
      </c>
      <c r="N72" s="145">
        <f>L72+M72</f>
        <v>1800000</v>
      </c>
      <c r="O72" s="145">
        <v>936000</v>
      </c>
      <c r="P72" s="146">
        <f t="shared" si="0"/>
        <v>0.52</v>
      </c>
      <c r="Q72" s="102"/>
    </row>
    <row r="73" spans="1:17" s="2" customFormat="1" ht="18.75">
      <c r="A73" s="35"/>
      <c r="B73" s="33"/>
      <c r="C73" s="33"/>
      <c r="D73" s="32"/>
      <c r="E73" s="32"/>
      <c r="F73" s="233" t="s">
        <v>162</v>
      </c>
      <c r="G73" s="234"/>
      <c r="H73" s="234"/>
      <c r="I73" s="234"/>
      <c r="J73" s="179"/>
      <c r="K73" s="114"/>
      <c r="L73" s="170">
        <v>0</v>
      </c>
      <c r="M73" s="167">
        <v>253111</v>
      </c>
      <c r="N73" s="168">
        <f>L73+M73</f>
        <v>253111</v>
      </c>
      <c r="O73" s="167">
        <v>0</v>
      </c>
      <c r="P73" s="169">
        <f t="shared" si="0"/>
        <v>0</v>
      </c>
      <c r="Q73" s="102"/>
    </row>
    <row r="74" spans="1:17" s="2" customFormat="1" ht="18.75">
      <c r="A74" s="35"/>
      <c r="B74" s="33"/>
      <c r="C74" s="33"/>
      <c r="D74" s="32"/>
      <c r="E74" s="32"/>
      <c r="F74" s="233" t="s">
        <v>163</v>
      </c>
      <c r="G74" s="234"/>
      <c r="H74" s="234"/>
      <c r="I74" s="235"/>
      <c r="J74" s="179"/>
      <c r="K74" s="114"/>
      <c r="L74" s="170">
        <v>0</v>
      </c>
      <c r="M74" s="167">
        <v>3817</v>
      </c>
      <c r="N74" s="168">
        <f>L74+M74</f>
        <v>3817</v>
      </c>
      <c r="O74" s="167">
        <v>3817</v>
      </c>
      <c r="P74" s="169">
        <f t="shared" si="0"/>
        <v>1</v>
      </c>
      <c r="Q74" s="102"/>
    </row>
    <row r="75" spans="1:17" s="2" customFormat="1" ht="18.75">
      <c r="A75" s="35"/>
      <c r="B75" s="33"/>
      <c r="C75" s="33"/>
      <c r="D75" s="32"/>
      <c r="E75" s="32"/>
      <c r="F75" s="233" t="s">
        <v>164</v>
      </c>
      <c r="G75" s="234"/>
      <c r="H75" s="234"/>
      <c r="I75" s="235"/>
      <c r="J75" s="179"/>
      <c r="K75" s="114"/>
      <c r="L75" s="170">
        <v>0</v>
      </c>
      <c r="M75" s="167">
        <v>261581</v>
      </c>
      <c r="N75" s="168">
        <f>L75+M75</f>
        <v>261581</v>
      </c>
      <c r="O75" s="167">
        <v>261581</v>
      </c>
      <c r="P75" s="169">
        <f t="shared" si="0"/>
        <v>1</v>
      </c>
      <c r="Q75" s="102"/>
    </row>
    <row r="76" spans="1:17" s="2" customFormat="1" ht="18.75">
      <c r="A76" s="35"/>
      <c r="B76" s="33"/>
      <c r="C76" s="33"/>
      <c r="D76" s="32"/>
      <c r="E76" s="32"/>
      <c r="F76" s="267" t="s">
        <v>109</v>
      </c>
      <c r="G76" s="268"/>
      <c r="H76" s="268"/>
      <c r="I76" s="269"/>
      <c r="J76" s="171"/>
      <c r="K76" s="172">
        <f>SUM(K44,K55,K61,K71,)</f>
        <v>39830212</v>
      </c>
      <c r="L76" s="172">
        <f>SUM(L44,L55,L61,L71,)</f>
        <v>48593758</v>
      </c>
      <c r="M76" s="173">
        <f>M44+M55+M61+M71+M73+M74+M75</f>
        <v>518509</v>
      </c>
      <c r="N76" s="173">
        <f>N44+N55+N61+N71+N73+N74+N75</f>
        <v>49112267</v>
      </c>
      <c r="O76" s="173">
        <f>O44+O55+O61+O71+O73+O74+O75</f>
        <v>25918764</v>
      </c>
      <c r="P76" s="174">
        <f t="shared" si="0"/>
        <v>0.5277452168925535</v>
      </c>
      <c r="Q76" s="151"/>
    </row>
    <row r="77" spans="1:17" s="2" customFormat="1" ht="18.75">
      <c r="A77" s="35"/>
      <c r="B77" s="33"/>
      <c r="C77" s="33"/>
      <c r="D77" s="32"/>
      <c r="E77" s="32"/>
      <c r="F77" s="264" t="s">
        <v>113</v>
      </c>
      <c r="G77" s="265"/>
      <c r="H77" s="265"/>
      <c r="I77" s="266"/>
      <c r="J77" s="139"/>
      <c r="K77" s="95"/>
      <c r="L77" s="113"/>
      <c r="M77" s="104"/>
      <c r="N77" s="104"/>
      <c r="O77" s="104"/>
      <c r="P77" s="104"/>
      <c r="Q77" s="102"/>
    </row>
    <row r="78" spans="1:17" s="2" customFormat="1" ht="18.75">
      <c r="A78" s="33">
        <v>1</v>
      </c>
      <c r="B78" s="34"/>
      <c r="C78" s="33"/>
      <c r="D78" s="32"/>
      <c r="E78" s="32"/>
      <c r="F78" s="41"/>
      <c r="G78" s="258" t="s">
        <v>110</v>
      </c>
      <c r="H78" s="260"/>
      <c r="I78" s="259"/>
      <c r="J78" s="140"/>
      <c r="K78" s="90"/>
      <c r="L78" s="116"/>
      <c r="M78" s="106"/>
      <c r="N78" s="106"/>
      <c r="O78" s="106"/>
      <c r="P78" s="106"/>
      <c r="Q78" s="102"/>
    </row>
    <row r="79" spans="1:17" s="2" customFormat="1" ht="18.75">
      <c r="A79" s="34"/>
      <c r="B79" s="34"/>
      <c r="C79" s="33">
        <v>1</v>
      </c>
      <c r="D79" s="32"/>
      <c r="E79" s="32"/>
      <c r="F79" s="41"/>
      <c r="G79" s="34"/>
      <c r="H79" s="258" t="s">
        <v>17</v>
      </c>
      <c r="I79" s="259"/>
      <c r="J79" s="140"/>
      <c r="K79" s="90">
        <v>17319375</v>
      </c>
      <c r="L79" s="117">
        <v>6952501</v>
      </c>
      <c r="M79" s="182">
        <v>0</v>
      </c>
      <c r="N79" s="182">
        <f>L79+M79</f>
        <v>6952501</v>
      </c>
      <c r="O79" s="182">
        <v>3155352</v>
      </c>
      <c r="P79" s="183">
        <f>O79/N79</f>
        <v>0.4538441634168769</v>
      </c>
      <c r="Q79" s="102"/>
    </row>
    <row r="80" spans="1:17" s="2" customFormat="1" ht="18.75">
      <c r="A80" s="35"/>
      <c r="B80" s="33"/>
      <c r="C80" s="35">
        <v>2</v>
      </c>
      <c r="D80" s="32"/>
      <c r="E80" s="32"/>
      <c r="F80" s="41"/>
      <c r="G80" s="34"/>
      <c r="H80" s="241" t="s">
        <v>122</v>
      </c>
      <c r="I80" s="243"/>
      <c r="J80" s="141"/>
      <c r="K80" s="90">
        <v>11690055</v>
      </c>
      <c r="L80" s="116">
        <v>0</v>
      </c>
      <c r="M80" s="106"/>
      <c r="N80" s="106"/>
      <c r="O80" s="106"/>
      <c r="P80" s="106"/>
      <c r="Q80" s="143">
        <f>SUM(Q78:Q79)</f>
        <v>0</v>
      </c>
    </row>
    <row r="81" spans="1:17" s="2" customFormat="1" ht="18.75">
      <c r="A81" s="35"/>
      <c r="B81" s="33"/>
      <c r="C81" s="35">
        <v>3</v>
      </c>
      <c r="D81" s="32"/>
      <c r="E81" s="32"/>
      <c r="F81" s="41"/>
      <c r="G81" s="34"/>
      <c r="H81" s="241" t="s">
        <v>126</v>
      </c>
      <c r="I81" s="243"/>
      <c r="J81" s="142"/>
      <c r="K81" s="90">
        <v>1250000</v>
      </c>
      <c r="L81" s="116">
        <v>0</v>
      </c>
      <c r="M81" s="106"/>
      <c r="N81" s="106"/>
      <c r="O81" s="106"/>
      <c r="P81" s="106"/>
      <c r="Q81" s="143"/>
    </row>
    <row r="82" spans="1:17" s="2" customFormat="1" ht="18.75">
      <c r="A82" s="35"/>
      <c r="B82" s="33"/>
      <c r="C82" s="33">
        <v>4</v>
      </c>
      <c r="D82" s="32"/>
      <c r="E82" s="32"/>
      <c r="F82" s="41"/>
      <c r="G82" s="34"/>
      <c r="H82" s="246" t="s">
        <v>112</v>
      </c>
      <c r="I82" s="247"/>
      <c r="J82" s="142"/>
      <c r="K82" s="90">
        <v>14000000</v>
      </c>
      <c r="L82" s="116">
        <v>12152379</v>
      </c>
      <c r="M82" s="180">
        <v>6807301</v>
      </c>
      <c r="N82" s="180">
        <f>L82+M82</f>
        <v>18959680</v>
      </c>
      <c r="O82" s="180">
        <v>18959680</v>
      </c>
      <c r="P82" s="181">
        <f>O82/N82</f>
        <v>1</v>
      </c>
      <c r="Q82" s="102"/>
    </row>
    <row r="83" spans="1:17" s="2" customFormat="1" ht="18.75">
      <c r="A83" s="35"/>
      <c r="B83" s="33"/>
      <c r="C83" s="33"/>
      <c r="D83" s="32"/>
      <c r="E83" s="32"/>
      <c r="F83" s="55"/>
      <c r="G83" s="85"/>
      <c r="H83" s="100" t="s">
        <v>139</v>
      </c>
      <c r="I83" s="51" t="s">
        <v>140</v>
      </c>
      <c r="J83" s="142"/>
      <c r="K83" s="90"/>
      <c r="L83" s="116"/>
      <c r="M83" s="106"/>
      <c r="N83" s="106"/>
      <c r="O83" s="106"/>
      <c r="P83" s="106"/>
      <c r="Q83" s="102"/>
    </row>
    <row r="84" spans="1:17" s="2" customFormat="1" ht="18.75">
      <c r="A84" s="35"/>
      <c r="B84" s="33"/>
      <c r="C84" s="33"/>
      <c r="D84" s="32"/>
      <c r="E84" s="32"/>
      <c r="F84" s="55"/>
      <c r="G84" s="85"/>
      <c r="H84" s="100"/>
      <c r="I84" s="51" t="s">
        <v>141</v>
      </c>
      <c r="J84" s="142"/>
      <c r="K84" s="90"/>
      <c r="L84" s="116"/>
      <c r="M84" s="106"/>
      <c r="N84" s="106"/>
      <c r="O84" s="106"/>
      <c r="P84" s="106"/>
      <c r="Q84" s="102"/>
    </row>
    <row r="85" spans="1:17" s="2" customFormat="1" ht="18.75">
      <c r="A85" s="35"/>
      <c r="B85" s="33"/>
      <c r="C85" s="33"/>
      <c r="D85" s="32"/>
      <c r="E85" s="32"/>
      <c r="F85" s="55"/>
      <c r="G85" s="85"/>
      <c r="H85" s="100"/>
      <c r="I85" s="51" t="s">
        <v>142</v>
      </c>
      <c r="J85" s="142"/>
      <c r="K85" s="90"/>
      <c r="L85" s="116"/>
      <c r="M85" s="106"/>
      <c r="N85" s="106"/>
      <c r="O85" s="106"/>
      <c r="P85" s="106"/>
      <c r="Q85" s="102"/>
    </row>
    <row r="86" spans="1:17" s="2" customFormat="1" ht="18.75">
      <c r="A86" s="35"/>
      <c r="B86" s="33"/>
      <c r="C86" s="33"/>
      <c r="D86" s="32"/>
      <c r="E86" s="32"/>
      <c r="F86" s="55"/>
      <c r="G86" s="85"/>
      <c r="H86" s="247" t="s">
        <v>143</v>
      </c>
      <c r="I86" s="248"/>
      <c r="J86" s="142"/>
      <c r="K86" s="90"/>
      <c r="L86" s="118"/>
      <c r="M86" s="107"/>
      <c r="N86" s="107"/>
      <c r="O86" s="107"/>
      <c r="P86" s="107"/>
      <c r="Q86" s="102"/>
    </row>
    <row r="87" spans="1:17" s="2" customFormat="1" ht="18.75">
      <c r="A87" s="35"/>
      <c r="B87" s="33"/>
      <c r="C87" s="33">
        <v>5</v>
      </c>
      <c r="D87" s="32"/>
      <c r="E87" s="32"/>
      <c r="F87" s="55"/>
      <c r="G87" s="85"/>
      <c r="H87" s="86" t="s">
        <v>128</v>
      </c>
      <c r="I87" s="87"/>
      <c r="J87" s="142"/>
      <c r="K87" s="90">
        <v>12708000</v>
      </c>
      <c r="L87" s="116">
        <v>0</v>
      </c>
      <c r="M87" s="106"/>
      <c r="N87" s="106"/>
      <c r="O87" s="106"/>
      <c r="P87" s="106"/>
      <c r="Q87" s="102"/>
    </row>
    <row r="88" spans="1:17" s="2" customFormat="1" ht="18.75">
      <c r="A88" s="35"/>
      <c r="B88" s="33"/>
      <c r="C88" s="33"/>
      <c r="D88" s="32"/>
      <c r="E88" s="32"/>
      <c r="F88" s="255" t="s">
        <v>70</v>
      </c>
      <c r="G88" s="256"/>
      <c r="H88" s="256"/>
      <c r="I88" s="257"/>
      <c r="J88" s="175"/>
      <c r="K88" s="176">
        <f>SUM(K78:K87)</f>
        <v>56967430</v>
      </c>
      <c r="L88" s="201">
        <f>SUM(L79:L87)</f>
        <v>19104880</v>
      </c>
      <c r="M88" s="202">
        <f>M79+M82</f>
        <v>6807301</v>
      </c>
      <c r="N88" s="202">
        <f>N79+N82</f>
        <v>25912181</v>
      </c>
      <c r="O88" s="202">
        <f>O79+O82</f>
        <v>22115032</v>
      </c>
      <c r="P88" s="193">
        <f>O88/N88</f>
        <v>0.8534608491658807</v>
      </c>
      <c r="Q88" s="102"/>
    </row>
    <row r="89" spans="1:32" s="2" customFormat="1" ht="18" customHeight="1">
      <c r="A89" s="305"/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  <c r="AA89" s="306"/>
      <c r="AB89" s="306"/>
      <c r="AC89" s="306"/>
      <c r="AD89" s="306"/>
      <c r="AE89" s="306"/>
      <c r="AF89" s="306"/>
    </row>
    <row r="90" spans="1:17" s="415" customFormat="1" ht="20.25">
      <c r="A90" s="232"/>
      <c r="B90" s="232"/>
      <c r="C90" s="232"/>
      <c r="D90" s="407"/>
      <c r="E90" s="407"/>
      <c r="F90" s="408" t="s">
        <v>7</v>
      </c>
      <c r="G90" s="409"/>
      <c r="H90" s="409"/>
      <c r="I90" s="410"/>
      <c r="J90" s="411"/>
      <c r="K90" s="412">
        <f>SUM(K88,K76,K42,K30,K13,)</f>
        <v>99947642</v>
      </c>
      <c r="L90" s="416">
        <f>SUM(L88,L76,L42,L30,L13,)</f>
        <v>90465494</v>
      </c>
      <c r="M90" s="416">
        <f>M13+M30+M42+M76+M88</f>
        <v>8645429</v>
      </c>
      <c r="N90" s="416">
        <f>N13+N30+N42+N76+N88</f>
        <v>99110923</v>
      </c>
      <c r="O90" s="412">
        <f>O13+O30+O42+O76+O88</f>
        <v>59102141</v>
      </c>
      <c r="P90" s="413">
        <f>O90/N90</f>
        <v>0.596323182259134</v>
      </c>
      <c r="Q90" s="414">
        <f>SUM(Q55,Q67,Q80,)</f>
        <v>0</v>
      </c>
    </row>
    <row r="91" spans="1:17" s="2" customFormat="1" ht="18.75">
      <c r="A91" s="38"/>
      <c r="B91" s="57"/>
      <c r="C91" s="57"/>
      <c r="D91" s="38"/>
      <c r="E91" s="38"/>
      <c r="F91" s="38"/>
      <c r="G91" s="38"/>
      <c r="H91" s="38"/>
      <c r="I91" s="38"/>
      <c r="J91" s="58"/>
      <c r="K91" s="58"/>
      <c r="L91" s="75"/>
      <c r="M91" s="75"/>
      <c r="N91" s="75"/>
      <c r="O91" s="75"/>
      <c r="P91" s="75"/>
      <c r="Q91" s="58"/>
    </row>
  </sheetData>
  <sheetProtection/>
  <mergeCells count="102">
    <mergeCell ref="F28:I28"/>
    <mergeCell ref="F5:I5"/>
    <mergeCell ref="H6:I6"/>
    <mergeCell ref="P62:P70"/>
    <mergeCell ref="O62:O70"/>
    <mergeCell ref="N62:N70"/>
    <mergeCell ref="M62:M70"/>
    <mergeCell ref="G66:I66"/>
    <mergeCell ref="F30:I30"/>
    <mergeCell ref="F31:I31"/>
    <mergeCell ref="F73:I73"/>
    <mergeCell ref="F74:I74"/>
    <mergeCell ref="M45:M54"/>
    <mergeCell ref="N45:N54"/>
    <mergeCell ref="O45:O54"/>
    <mergeCell ref="P45:P54"/>
    <mergeCell ref="P56:P60"/>
    <mergeCell ref="O56:O60"/>
    <mergeCell ref="N56:N60"/>
    <mergeCell ref="M56:M60"/>
    <mergeCell ref="M2:M3"/>
    <mergeCell ref="N2:N3"/>
    <mergeCell ref="O2:O3"/>
    <mergeCell ref="P2:P3"/>
    <mergeCell ref="A89:AF89"/>
    <mergeCell ref="F15:I15"/>
    <mergeCell ref="H8:I8"/>
    <mergeCell ref="H10:I10"/>
    <mergeCell ref="H12:I12"/>
    <mergeCell ref="H16:I16"/>
    <mergeCell ref="F14:I14"/>
    <mergeCell ref="G49:I49"/>
    <mergeCell ref="Q2:Q3"/>
    <mergeCell ref="F44:I44"/>
    <mergeCell ref="L2:L3"/>
    <mergeCell ref="J2:J3"/>
    <mergeCell ref="F11:I11"/>
    <mergeCell ref="G36:I36"/>
    <mergeCell ref="G37:I37"/>
    <mergeCell ref="F9:I9"/>
    <mergeCell ref="F13:I13"/>
    <mergeCell ref="A1:Q1"/>
    <mergeCell ref="G58:I58"/>
    <mergeCell ref="C2:C3"/>
    <mergeCell ref="K2:K3"/>
    <mergeCell ref="F4:I4"/>
    <mergeCell ref="F7:I7"/>
    <mergeCell ref="G39:I39"/>
    <mergeCell ref="G40:I40"/>
    <mergeCell ref="G41:I41"/>
    <mergeCell ref="H70:I70"/>
    <mergeCell ref="A2:A3"/>
    <mergeCell ref="D2:D3"/>
    <mergeCell ref="F2:I2"/>
    <mergeCell ref="E2:E3"/>
    <mergeCell ref="B2:B3"/>
    <mergeCell ref="G35:I35"/>
    <mergeCell ref="G53:I53"/>
    <mergeCell ref="G54:I54"/>
    <mergeCell ref="G50:I50"/>
    <mergeCell ref="F42:I42"/>
    <mergeCell ref="F43:I43"/>
    <mergeCell ref="G32:I32"/>
    <mergeCell ref="G33:I33"/>
    <mergeCell ref="G34:I34"/>
    <mergeCell ref="G38:I38"/>
    <mergeCell ref="G67:I67"/>
    <mergeCell ref="H68:I68"/>
    <mergeCell ref="G64:I64"/>
    <mergeCell ref="G45:I45"/>
    <mergeCell ref="G46:I46"/>
    <mergeCell ref="G47:I47"/>
    <mergeCell ref="G48:I48"/>
    <mergeCell ref="G59:I59"/>
    <mergeCell ref="F55:I55"/>
    <mergeCell ref="G52:I52"/>
    <mergeCell ref="F90:I90"/>
    <mergeCell ref="G60:I60"/>
    <mergeCell ref="F61:I61"/>
    <mergeCell ref="G62:I62"/>
    <mergeCell ref="G63:I63"/>
    <mergeCell ref="F77:I77"/>
    <mergeCell ref="G78:I78"/>
    <mergeCell ref="F76:I76"/>
    <mergeCell ref="G65:I65"/>
    <mergeCell ref="F75:I75"/>
    <mergeCell ref="F88:I88"/>
    <mergeCell ref="H80:I80"/>
    <mergeCell ref="H79:I79"/>
    <mergeCell ref="H81:I81"/>
    <mergeCell ref="H86:I86"/>
    <mergeCell ref="H82:I82"/>
    <mergeCell ref="F17:I17"/>
    <mergeCell ref="H18:I18"/>
    <mergeCell ref="F71:I71"/>
    <mergeCell ref="G72:I72"/>
    <mergeCell ref="H69:I69"/>
    <mergeCell ref="G51:I51"/>
    <mergeCell ref="G56:I56"/>
    <mergeCell ref="G57:I57"/>
    <mergeCell ref="F26:I26"/>
    <mergeCell ref="H27:I2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46" r:id="rId2"/>
  <headerFooter alignWithMargins="0">
    <oddHeader>&amp;C&amp;"H_Garamond ITC BkCn BT,Normál"&amp;11 &amp;"Times New Roman CE,Normál"&amp;10 1. melléklet - &amp;P. oldal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154"/>
  <sheetViews>
    <sheetView showGridLines="0" tabSelected="1" view="pageBreakPreview" zoomScale="80" zoomScaleSheetLayoutView="80" zoomScalePageLayoutView="0" workbookViewId="0" topLeftCell="A110">
      <selection activeCell="L132" sqref="L132"/>
    </sheetView>
  </sheetViews>
  <sheetFormatPr defaultColWidth="9.140625" defaultRowHeight="12.75"/>
  <cols>
    <col min="1" max="1" width="4.7109375" style="8" customWidth="1"/>
    <col min="2" max="2" width="5.8515625" style="8" customWidth="1"/>
    <col min="3" max="3" width="7.8515625" style="8" customWidth="1"/>
    <col min="4" max="5" width="7.57421875" style="8" customWidth="1"/>
    <col min="6" max="6" width="4.00390625" style="8" customWidth="1"/>
    <col min="7" max="7" width="5.140625" style="8" customWidth="1"/>
    <col min="8" max="8" width="6.57421875" style="8" customWidth="1"/>
    <col min="9" max="9" width="52.57421875" style="8" customWidth="1"/>
    <col min="10" max="10" width="18.421875" style="8" hidden="1" customWidth="1"/>
    <col min="11" max="13" width="22.421875" style="77" customWidth="1"/>
    <col min="14" max="15" width="22.421875" style="77" hidden="1" customWidth="1"/>
    <col min="16" max="16" width="12.140625" style="8" customWidth="1"/>
    <col min="17" max="16384" width="9.140625" style="8" customWidth="1"/>
  </cols>
  <sheetData>
    <row r="1" spans="10:16" ht="12.75">
      <c r="J1" s="364"/>
      <c r="K1" s="364"/>
      <c r="L1" s="364"/>
      <c r="M1" s="364"/>
      <c r="N1" s="364"/>
      <c r="O1" s="364"/>
      <c r="P1" s="364"/>
    </row>
    <row r="2" spans="1:9" ht="13.5">
      <c r="A2" s="10"/>
      <c r="B2" s="10"/>
      <c r="C2" s="10"/>
      <c r="D2" s="10"/>
      <c r="E2" s="6"/>
      <c r="F2" s="7"/>
      <c r="G2" s="6"/>
      <c r="H2" s="6"/>
      <c r="I2" s="6"/>
    </row>
    <row r="3" spans="1:16" ht="25.5">
      <c r="A3" s="368" t="s">
        <v>168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</row>
    <row r="4" spans="1:9" ht="12.75">
      <c r="A4" s="11"/>
      <c r="B4" s="11"/>
      <c r="C4" s="12"/>
      <c r="D4" s="13"/>
      <c r="E4" s="13"/>
      <c r="I4" s="14"/>
    </row>
    <row r="5" spans="1:16" ht="24.75" customHeight="1">
      <c r="A5" s="357" t="s">
        <v>2</v>
      </c>
      <c r="B5" s="357" t="s">
        <v>9</v>
      </c>
      <c r="C5" s="357" t="s">
        <v>4</v>
      </c>
      <c r="D5" s="357" t="s">
        <v>5</v>
      </c>
      <c r="E5" s="357" t="s">
        <v>19</v>
      </c>
      <c r="F5" s="369" t="s">
        <v>16</v>
      </c>
      <c r="G5" s="369"/>
      <c r="H5" s="369"/>
      <c r="I5" s="369"/>
      <c r="J5" s="359" t="s">
        <v>153</v>
      </c>
      <c r="K5" s="359" t="s">
        <v>151</v>
      </c>
      <c r="L5" s="362" t="s">
        <v>154</v>
      </c>
      <c r="M5" s="362" t="s">
        <v>155</v>
      </c>
      <c r="N5" s="362" t="s">
        <v>157</v>
      </c>
      <c r="O5" s="362" t="s">
        <v>158</v>
      </c>
      <c r="P5" s="358" t="s">
        <v>133</v>
      </c>
    </row>
    <row r="6" spans="1:16" ht="44.25" customHeight="1">
      <c r="A6" s="357"/>
      <c r="B6" s="357"/>
      <c r="C6" s="357"/>
      <c r="D6" s="357"/>
      <c r="E6" s="357"/>
      <c r="F6" s="16" t="s">
        <v>10</v>
      </c>
      <c r="G6" s="16" t="s">
        <v>11</v>
      </c>
      <c r="H6" s="17" t="s">
        <v>12</v>
      </c>
      <c r="I6" s="18" t="s">
        <v>13</v>
      </c>
      <c r="J6" s="360"/>
      <c r="K6" s="360"/>
      <c r="L6" s="363"/>
      <c r="M6" s="363"/>
      <c r="N6" s="363"/>
      <c r="O6" s="363"/>
      <c r="P6" s="358"/>
    </row>
    <row r="7" spans="1:16" ht="15.75">
      <c r="A7" s="59"/>
      <c r="B7" s="59"/>
      <c r="C7" s="59"/>
      <c r="D7" s="59"/>
      <c r="E7" s="59"/>
      <c r="F7" s="348" t="s">
        <v>23</v>
      </c>
      <c r="G7" s="349"/>
      <c r="H7" s="349"/>
      <c r="I7" s="350"/>
      <c r="J7" s="78"/>
      <c r="K7" s="78"/>
      <c r="L7" s="78"/>
      <c r="M7" s="78"/>
      <c r="N7" s="78"/>
      <c r="O7" s="78"/>
      <c r="P7" s="59"/>
    </row>
    <row r="8" spans="1:16" ht="15.75">
      <c r="A8" s="21">
        <v>1</v>
      </c>
      <c r="B8" s="21"/>
      <c r="C8" s="59"/>
      <c r="D8" s="59"/>
      <c r="E8" s="59"/>
      <c r="F8" s="351" t="s">
        <v>26</v>
      </c>
      <c r="G8" s="352"/>
      <c r="H8" s="352"/>
      <c r="I8" s="353"/>
      <c r="J8" s="78"/>
      <c r="K8" s="78"/>
      <c r="L8" s="78"/>
      <c r="M8" s="78"/>
      <c r="N8" s="78"/>
      <c r="O8" s="78"/>
      <c r="P8" s="59"/>
    </row>
    <row r="9" spans="1:16" ht="15.75">
      <c r="A9" s="21"/>
      <c r="B9" s="21">
        <v>1</v>
      </c>
      <c r="C9" s="59"/>
      <c r="D9" s="59"/>
      <c r="E9" s="59" t="s">
        <v>82</v>
      </c>
      <c r="F9" s="59"/>
      <c r="G9" s="354" t="s">
        <v>71</v>
      </c>
      <c r="H9" s="355"/>
      <c r="I9" s="356"/>
      <c r="J9" s="28">
        <f>SUM(J10:J14)</f>
        <v>15486411</v>
      </c>
      <c r="K9" s="28">
        <f>SUM(K10:K14)</f>
        <v>15966856</v>
      </c>
      <c r="L9" s="28">
        <f>L10+L11</f>
        <v>-255084</v>
      </c>
      <c r="M9" s="28">
        <f>M10+M11</f>
        <v>15711772</v>
      </c>
      <c r="N9" s="28">
        <f>N10+N11</f>
        <v>6860239</v>
      </c>
      <c r="O9" s="229">
        <f>N9/M9</f>
        <v>0.43663050864027303</v>
      </c>
      <c r="P9" s="59"/>
    </row>
    <row r="10" spans="1:16" ht="15.75">
      <c r="A10" s="59"/>
      <c r="B10" s="59"/>
      <c r="C10" s="59"/>
      <c r="D10" s="21">
        <v>1</v>
      </c>
      <c r="E10" s="59"/>
      <c r="F10" s="59"/>
      <c r="G10" s="59"/>
      <c r="H10" s="59"/>
      <c r="I10" s="60" t="s">
        <v>18</v>
      </c>
      <c r="J10" s="83">
        <v>12959340</v>
      </c>
      <c r="K10" s="83">
        <v>13474140</v>
      </c>
      <c r="L10" s="83">
        <v>-217000</v>
      </c>
      <c r="M10" s="83">
        <f>K10+L10</f>
        <v>13257140</v>
      </c>
      <c r="N10" s="83">
        <v>5740178</v>
      </c>
      <c r="O10" s="228">
        <f>N10/M10</f>
        <v>0.43298765797147803</v>
      </c>
      <c r="P10" s="21" t="s">
        <v>131</v>
      </c>
    </row>
    <row r="11" spans="1:16" ht="15.75">
      <c r="A11" s="21"/>
      <c r="B11" s="21"/>
      <c r="C11" s="59"/>
      <c r="D11" s="21">
        <v>2</v>
      </c>
      <c r="E11" s="59"/>
      <c r="F11" s="61"/>
      <c r="G11" s="61"/>
      <c r="H11" s="62"/>
      <c r="I11" s="60" t="s">
        <v>72</v>
      </c>
      <c r="J11" s="81">
        <v>2527071</v>
      </c>
      <c r="K11" s="81">
        <v>2492716</v>
      </c>
      <c r="L11" s="81">
        <v>-38084</v>
      </c>
      <c r="M11" s="81">
        <f>K11+L11</f>
        <v>2454632</v>
      </c>
      <c r="N11" s="81">
        <v>1120061</v>
      </c>
      <c r="O11" s="206">
        <f>N11/M11</f>
        <v>0.45630505916976555</v>
      </c>
      <c r="P11" s="63"/>
    </row>
    <row r="12" spans="1:16" ht="15.75" hidden="1">
      <c r="A12" s="21"/>
      <c r="B12" s="21"/>
      <c r="C12" s="59"/>
      <c r="D12" s="21">
        <v>3</v>
      </c>
      <c r="E12" s="59"/>
      <c r="F12" s="61"/>
      <c r="G12" s="61"/>
      <c r="H12" s="62"/>
      <c r="I12" s="60" t="s">
        <v>73</v>
      </c>
      <c r="J12" s="81"/>
      <c r="K12" s="81"/>
      <c r="L12" s="81"/>
      <c r="M12" s="81"/>
      <c r="N12" s="81"/>
      <c r="O12" s="81"/>
      <c r="P12" s="63"/>
    </row>
    <row r="13" spans="1:16" ht="31.5" hidden="1">
      <c r="A13" s="21"/>
      <c r="B13" s="21"/>
      <c r="C13" s="59"/>
      <c r="D13" s="21">
        <v>4</v>
      </c>
      <c r="E13" s="59"/>
      <c r="F13" s="61"/>
      <c r="G13" s="61"/>
      <c r="H13" s="62"/>
      <c r="I13" s="60" t="s">
        <v>74</v>
      </c>
      <c r="J13" s="81"/>
      <c r="K13" s="81"/>
      <c r="L13" s="81"/>
      <c r="M13" s="81"/>
      <c r="N13" s="81"/>
      <c r="O13" s="81"/>
      <c r="P13" s="63"/>
    </row>
    <row r="14" spans="1:16" ht="15.75" hidden="1">
      <c r="A14" s="21"/>
      <c r="B14" s="21"/>
      <c r="C14" s="59"/>
      <c r="D14" s="21">
        <v>5</v>
      </c>
      <c r="E14" s="59"/>
      <c r="F14" s="61"/>
      <c r="G14" s="61"/>
      <c r="H14" s="62"/>
      <c r="I14" s="60" t="s">
        <v>75</v>
      </c>
      <c r="J14" s="81"/>
      <c r="K14" s="81"/>
      <c r="L14" s="81"/>
      <c r="M14" s="81"/>
      <c r="N14" s="81"/>
      <c r="O14" s="81"/>
      <c r="P14" s="63"/>
    </row>
    <row r="15" spans="1:16" ht="33" customHeight="1">
      <c r="A15" s="21"/>
      <c r="B15" s="21"/>
      <c r="C15" s="59"/>
      <c r="D15" s="21"/>
      <c r="E15" s="59"/>
      <c r="F15" s="20"/>
      <c r="G15" s="354" t="s">
        <v>181</v>
      </c>
      <c r="H15" s="346"/>
      <c r="I15" s="347"/>
      <c r="J15" s="230">
        <f>J16+J17</f>
        <v>0</v>
      </c>
      <c r="K15" s="230">
        <f>K16+K17</f>
        <v>0</v>
      </c>
      <c r="L15" s="230">
        <f>L16+L17</f>
        <v>255084</v>
      </c>
      <c r="M15" s="230">
        <f>M16+M17</f>
        <v>255084</v>
      </c>
      <c r="N15" s="230">
        <f>N16+N17</f>
        <v>255084</v>
      </c>
      <c r="O15" s="231">
        <f>N15/M15</f>
        <v>1</v>
      </c>
      <c r="P15" s="63"/>
    </row>
    <row r="16" spans="1:16" ht="15.75">
      <c r="A16" s="21"/>
      <c r="B16" s="21"/>
      <c r="C16" s="59"/>
      <c r="D16" s="21"/>
      <c r="E16" s="59"/>
      <c r="F16" s="20"/>
      <c r="G16" s="61"/>
      <c r="H16" s="62"/>
      <c r="I16" s="60" t="s">
        <v>18</v>
      </c>
      <c r="J16" s="81">
        <v>0</v>
      </c>
      <c r="K16" s="81">
        <v>0</v>
      </c>
      <c r="L16" s="81">
        <v>217000</v>
      </c>
      <c r="M16" s="81">
        <f>K16+L16</f>
        <v>217000</v>
      </c>
      <c r="N16" s="81">
        <v>217000</v>
      </c>
      <c r="O16" s="206">
        <f>N16/M16</f>
        <v>1</v>
      </c>
      <c r="P16" s="63"/>
    </row>
    <row r="17" spans="1:16" ht="15.75">
      <c r="A17" s="21"/>
      <c r="B17" s="21"/>
      <c r="C17" s="59"/>
      <c r="D17" s="21"/>
      <c r="E17" s="59"/>
      <c r="F17" s="20"/>
      <c r="G17" s="61"/>
      <c r="H17" s="62"/>
      <c r="I17" s="60" t="s">
        <v>72</v>
      </c>
      <c r="J17" s="81">
        <v>0</v>
      </c>
      <c r="K17" s="81">
        <v>0</v>
      </c>
      <c r="L17" s="81">
        <v>38084</v>
      </c>
      <c r="M17" s="81">
        <f>K17+L17</f>
        <v>38084</v>
      </c>
      <c r="N17" s="81">
        <v>38084</v>
      </c>
      <c r="O17" s="206">
        <f>N17/M17</f>
        <v>1</v>
      </c>
      <c r="P17" s="63"/>
    </row>
    <row r="18" spans="1:16" ht="15.75">
      <c r="A18" s="21"/>
      <c r="B18" s="21">
        <v>2</v>
      </c>
      <c r="C18" s="59"/>
      <c r="D18" s="21"/>
      <c r="E18" s="59" t="s">
        <v>82</v>
      </c>
      <c r="F18" s="20"/>
      <c r="G18" s="361" t="s">
        <v>77</v>
      </c>
      <c r="H18" s="361"/>
      <c r="I18" s="361"/>
      <c r="J18" s="30">
        <f>SUM(J19:J23)</f>
        <v>1200000</v>
      </c>
      <c r="K18" s="30">
        <f>SUM(K19:K23)</f>
        <v>1200000</v>
      </c>
      <c r="L18" s="30">
        <f>L21</f>
        <v>75544</v>
      </c>
      <c r="M18" s="30">
        <f>M21</f>
        <v>1275544</v>
      </c>
      <c r="N18" s="30">
        <f>N21</f>
        <v>486155</v>
      </c>
      <c r="O18" s="208">
        <f>N18/M18</f>
        <v>0.38113542143587364</v>
      </c>
      <c r="P18" s="63"/>
    </row>
    <row r="19" spans="1:16" ht="15.75" hidden="1">
      <c r="A19" s="21"/>
      <c r="B19" s="21"/>
      <c r="C19" s="59"/>
      <c r="D19" s="21">
        <v>1</v>
      </c>
      <c r="E19" s="59"/>
      <c r="F19" s="61"/>
      <c r="G19" s="61"/>
      <c r="H19" s="62"/>
      <c r="I19" s="60" t="s">
        <v>18</v>
      </c>
      <c r="J19" s="81"/>
      <c r="K19" s="81"/>
      <c r="L19" s="81"/>
      <c r="M19" s="81"/>
      <c r="N19" s="81"/>
      <c r="O19" s="81"/>
      <c r="P19" s="63"/>
    </row>
    <row r="20" spans="1:16" ht="15.75" hidden="1">
      <c r="A20" s="21"/>
      <c r="B20" s="21"/>
      <c r="C20" s="59"/>
      <c r="D20" s="21">
        <v>2</v>
      </c>
      <c r="E20" s="59"/>
      <c r="F20" s="61"/>
      <c r="G20" s="61"/>
      <c r="H20" s="62"/>
      <c r="I20" s="60" t="s">
        <v>72</v>
      </c>
      <c r="J20" s="81"/>
      <c r="K20" s="81"/>
      <c r="L20" s="81"/>
      <c r="M20" s="81"/>
      <c r="N20" s="81"/>
      <c r="O20" s="81"/>
      <c r="P20" s="63"/>
    </row>
    <row r="21" spans="1:16" ht="15.75">
      <c r="A21" s="21"/>
      <c r="B21" s="21"/>
      <c r="C21" s="59"/>
      <c r="D21" s="21">
        <v>3</v>
      </c>
      <c r="E21" s="59"/>
      <c r="F21" s="61"/>
      <c r="G21" s="61"/>
      <c r="H21" s="62"/>
      <c r="I21" s="60" t="s">
        <v>73</v>
      </c>
      <c r="J21" s="81">
        <v>1200000</v>
      </c>
      <c r="K21" s="81">
        <v>1200000</v>
      </c>
      <c r="L21" s="81">
        <v>75544</v>
      </c>
      <c r="M21" s="81">
        <f>K21+L21</f>
        <v>1275544</v>
      </c>
      <c r="N21" s="81">
        <v>486155</v>
      </c>
      <c r="O21" s="206">
        <f>N21/M21</f>
        <v>0.38113542143587364</v>
      </c>
      <c r="P21" s="63"/>
    </row>
    <row r="22" spans="1:16" ht="31.5" hidden="1">
      <c r="A22" s="21"/>
      <c r="B22" s="21"/>
      <c r="C22" s="59"/>
      <c r="D22" s="21">
        <v>4</v>
      </c>
      <c r="E22" s="59"/>
      <c r="F22" s="61"/>
      <c r="G22" s="61"/>
      <c r="H22" s="62"/>
      <c r="I22" s="60" t="s">
        <v>74</v>
      </c>
      <c r="J22" s="81"/>
      <c r="K22" s="81"/>
      <c r="L22" s="81"/>
      <c r="M22" s="81"/>
      <c r="N22" s="81"/>
      <c r="O22" s="81"/>
      <c r="P22" s="63"/>
    </row>
    <row r="23" spans="1:16" ht="15.75" hidden="1">
      <c r="A23" s="21"/>
      <c r="B23" s="21"/>
      <c r="C23" s="59"/>
      <c r="D23" s="21">
        <v>5</v>
      </c>
      <c r="E23" s="59"/>
      <c r="F23" s="61"/>
      <c r="G23" s="61"/>
      <c r="H23" s="62"/>
      <c r="I23" s="60" t="s">
        <v>75</v>
      </c>
      <c r="J23" s="81"/>
      <c r="K23" s="81"/>
      <c r="L23" s="81"/>
      <c r="M23" s="81"/>
      <c r="N23" s="81"/>
      <c r="O23" s="81"/>
      <c r="P23" s="63"/>
    </row>
    <row r="24" spans="1:16" ht="15.75">
      <c r="A24" s="21"/>
      <c r="B24" s="21">
        <v>3</v>
      </c>
      <c r="C24" s="59"/>
      <c r="D24" s="21"/>
      <c r="E24" s="59" t="s">
        <v>82</v>
      </c>
      <c r="F24" s="20"/>
      <c r="G24" s="361" t="s">
        <v>182</v>
      </c>
      <c r="H24" s="361"/>
      <c r="I24" s="361"/>
      <c r="J24" s="30">
        <f>SUM(J25:J29)</f>
        <v>1500000</v>
      </c>
      <c r="K24" s="30">
        <f>SUM(K25:K29)</f>
        <v>2500000</v>
      </c>
      <c r="L24" s="30">
        <f>L27</f>
        <v>0</v>
      </c>
      <c r="M24" s="30">
        <f>M27</f>
        <v>2500000</v>
      </c>
      <c r="N24" s="30">
        <f>N27</f>
        <v>1472523</v>
      </c>
      <c r="O24" s="208">
        <f>N24/M24</f>
        <v>0.5890092</v>
      </c>
      <c r="P24" s="63"/>
    </row>
    <row r="25" spans="1:16" ht="15.75" hidden="1">
      <c r="A25" s="21"/>
      <c r="B25" s="21"/>
      <c r="C25" s="59"/>
      <c r="D25" s="21">
        <v>1</v>
      </c>
      <c r="E25" s="59"/>
      <c r="F25" s="61"/>
      <c r="G25" s="61"/>
      <c r="H25" s="62"/>
      <c r="I25" s="60" t="s">
        <v>18</v>
      </c>
      <c r="J25" s="81"/>
      <c r="K25" s="81"/>
      <c r="L25" s="81"/>
      <c r="M25" s="81"/>
      <c r="N25" s="81"/>
      <c r="O25" s="81"/>
      <c r="P25" s="63"/>
    </row>
    <row r="26" spans="1:16" ht="15.75" hidden="1">
      <c r="A26" s="21"/>
      <c r="B26" s="21"/>
      <c r="C26" s="59"/>
      <c r="D26" s="21">
        <v>2</v>
      </c>
      <c r="E26" s="59"/>
      <c r="F26" s="61"/>
      <c r="G26" s="61"/>
      <c r="H26" s="62"/>
      <c r="I26" s="60" t="s">
        <v>72</v>
      </c>
      <c r="J26" s="81"/>
      <c r="K26" s="81"/>
      <c r="L26" s="81"/>
      <c r="M26" s="81"/>
      <c r="N26" s="81"/>
      <c r="O26" s="81"/>
      <c r="P26" s="63"/>
    </row>
    <row r="27" spans="1:16" ht="15.75">
      <c r="A27" s="21"/>
      <c r="B27" s="21"/>
      <c r="C27" s="59"/>
      <c r="D27" s="21">
        <v>3</v>
      </c>
      <c r="E27" s="59"/>
      <c r="F27" s="61"/>
      <c r="G27" s="61"/>
      <c r="H27" s="62"/>
      <c r="I27" s="60" t="s">
        <v>73</v>
      </c>
      <c r="J27" s="81">
        <v>1500000</v>
      </c>
      <c r="K27" s="81">
        <v>2500000</v>
      </c>
      <c r="L27" s="81">
        <v>0</v>
      </c>
      <c r="M27" s="81">
        <f>K27+L27</f>
        <v>2500000</v>
      </c>
      <c r="N27" s="81">
        <v>1472523</v>
      </c>
      <c r="O27" s="206">
        <f>N27/M27</f>
        <v>0.5890092</v>
      </c>
      <c r="P27" s="63"/>
    </row>
    <row r="28" spans="1:16" ht="31.5" hidden="1">
      <c r="A28" s="21"/>
      <c r="B28" s="21"/>
      <c r="C28" s="59"/>
      <c r="D28" s="21">
        <v>4</v>
      </c>
      <c r="E28" s="59"/>
      <c r="F28" s="61"/>
      <c r="G28" s="61"/>
      <c r="H28" s="62"/>
      <c r="I28" s="60" t="s">
        <v>74</v>
      </c>
      <c r="J28" s="81"/>
      <c r="K28" s="81"/>
      <c r="L28" s="81"/>
      <c r="M28" s="81"/>
      <c r="N28" s="81"/>
      <c r="O28" s="81"/>
      <c r="P28" s="63"/>
    </row>
    <row r="29" spans="1:16" ht="15.75" hidden="1">
      <c r="A29" s="21"/>
      <c r="B29" s="21"/>
      <c r="C29" s="59"/>
      <c r="D29" s="21">
        <v>5</v>
      </c>
      <c r="E29" s="59"/>
      <c r="F29" s="61"/>
      <c r="G29" s="61"/>
      <c r="H29" s="62"/>
      <c r="I29" s="60" t="s">
        <v>75</v>
      </c>
      <c r="J29" s="81"/>
      <c r="K29" s="81"/>
      <c r="L29" s="81"/>
      <c r="M29" s="81"/>
      <c r="N29" s="81"/>
      <c r="O29" s="81"/>
      <c r="P29" s="63"/>
    </row>
    <row r="30" spans="1:16" ht="15.75">
      <c r="A30" s="21"/>
      <c r="B30" s="21"/>
      <c r="C30" s="59"/>
      <c r="D30" s="21"/>
      <c r="E30" s="59"/>
      <c r="F30" s="345" t="s">
        <v>105</v>
      </c>
      <c r="G30" s="346"/>
      <c r="H30" s="346"/>
      <c r="I30" s="347"/>
      <c r="J30" s="28">
        <f>SUM(J24,J18,J9)</f>
        <v>18186411</v>
      </c>
      <c r="K30" s="28">
        <f>SUM(K24,K18,K9)</f>
        <v>19666856</v>
      </c>
      <c r="L30" s="28">
        <f>L9+L15+L18+L24</f>
        <v>75544</v>
      </c>
      <c r="M30" s="28">
        <f>M9+M15+M18+M24</f>
        <v>19742400</v>
      </c>
      <c r="N30" s="28">
        <f>N9+N15+N18+N24</f>
        <v>9074001</v>
      </c>
      <c r="O30" s="229">
        <f>N30/M30</f>
        <v>0.45961995502066616</v>
      </c>
      <c r="P30" s="63"/>
    </row>
    <row r="31" spans="1:16" s="387" customFormat="1" ht="19.5">
      <c r="A31" s="379"/>
      <c r="B31" s="379"/>
      <c r="C31" s="380"/>
      <c r="D31" s="380"/>
      <c r="E31" s="380"/>
      <c r="F31" s="381" t="s">
        <v>27</v>
      </c>
      <c r="G31" s="382"/>
      <c r="H31" s="382"/>
      <c r="I31" s="383"/>
      <c r="J31" s="384">
        <f>SUM(J30,)</f>
        <v>18186411</v>
      </c>
      <c r="K31" s="384">
        <f>SUM(K30,)</f>
        <v>19666856</v>
      </c>
      <c r="L31" s="384">
        <f>L30</f>
        <v>75544</v>
      </c>
      <c r="M31" s="384">
        <f>M30</f>
        <v>19742400</v>
      </c>
      <c r="N31" s="384">
        <f>N30</f>
        <v>9074001</v>
      </c>
      <c r="O31" s="385">
        <f>N31/M31</f>
        <v>0.45961995502066616</v>
      </c>
      <c r="P31" s="386"/>
    </row>
    <row r="32" spans="1:16" ht="15.75">
      <c r="A32" s="21"/>
      <c r="B32" s="21"/>
      <c r="C32" s="59"/>
      <c r="D32" s="59"/>
      <c r="E32" s="59"/>
      <c r="F32" s="339" t="s">
        <v>79</v>
      </c>
      <c r="G32" s="340"/>
      <c r="H32" s="340"/>
      <c r="I32" s="341"/>
      <c r="J32" s="81"/>
      <c r="K32" s="81"/>
      <c r="L32" s="81"/>
      <c r="M32" s="81"/>
      <c r="N32" s="81"/>
      <c r="O32" s="81"/>
      <c r="P32" s="63"/>
    </row>
    <row r="33" spans="1:16" ht="15.75">
      <c r="A33" s="21">
        <v>1</v>
      </c>
      <c r="B33" s="21"/>
      <c r="C33" s="59"/>
      <c r="D33" s="59"/>
      <c r="E33" s="59" t="s">
        <v>21</v>
      </c>
      <c r="F33" s="342" t="s">
        <v>76</v>
      </c>
      <c r="G33" s="343"/>
      <c r="H33" s="343"/>
      <c r="I33" s="344"/>
      <c r="J33" s="30">
        <f>SUM(J34:J40)</f>
        <v>17445357</v>
      </c>
      <c r="K33" s="30">
        <f>SUM(K34:K40)</f>
        <v>20586721</v>
      </c>
      <c r="L33" s="30">
        <f>L34+L36+L37+L39+L40</f>
        <v>1274632</v>
      </c>
      <c r="M33" s="30">
        <f>M34+M36+M37+M39+M40</f>
        <v>21861353</v>
      </c>
      <c r="N33" s="30">
        <f>N34+N36+N37+N39+N40</f>
        <v>4919063</v>
      </c>
      <c r="O33" s="208">
        <f>N33/M33</f>
        <v>0.22501182795044752</v>
      </c>
      <c r="P33" s="63"/>
    </row>
    <row r="34" spans="1:16" ht="15.75">
      <c r="A34" s="21"/>
      <c r="B34" s="21"/>
      <c r="C34" s="59"/>
      <c r="D34" s="59">
        <v>1</v>
      </c>
      <c r="E34" s="59"/>
      <c r="F34" s="19"/>
      <c r="G34" s="64"/>
      <c r="H34" s="64"/>
      <c r="I34" s="60" t="s">
        <v>115</v>
      </c>
      <c r="J34" s="81">
        <v>2701706</v>
      </c>
      <c r="K34" s="81">
        <v>2701706</v>
      </c>
      <c r="L34" s="372">
        <v>0</v>
      </c>
      <c r="M34" s="372">
        <f>K34+K35</f>
        <v>4435706</v>
      </c>
      <c r="N34" s="372">
        <v>2780810</v>
      </c>
      <c r="O34" s="370">
        <f>N34/M34</f>
        <v>0.6269148586493334</v>
      </c>
      <c r="P34" s="374" t="s">
        <v>117</v>
      </c>
    </row>
    <row r="35" spans="1:16" ht="15.75">
      <c r="A35" s="21"/>
      <c r="B35" s="21"/>
      <c r="C35" s="59"/>
      <c r="D35" s="59">
        <v>2</v>
      </c>
      <c r="E35" s="59"/>
      <c r="F35" s="19"/>
      <c r="G35" s="64"/>
      <c r="H35" s="64"/>
      <c r="I35" s="60" t="s">
        <v>83</v>
      </c>
      <c r="J35" s="81">
        <v>1734000</v>
      </c>
      <c r="K35" s="81">
        <v>1734000</v>
      </c>
      <c r="L35" s="373"/>
      <c r="M35" s="373"/>
      <c r="N35" s="373"/>
      <c r="O35" s="371"/>
      <c r="P35" s="375"/>
    </row>
    <row r="36" spans="1:16" ht="15.75">
      <c r="A36" s="21"/>
      <c r="B36" s="21"/>
      <c r="C36" s="59"/>
      <c r="D36" s="59">
        <v>3</v>
      </c>
      <c r="E36" s="59"/>
      <c r="F36" s="19"/>
      <c r="G36" s="64"/>
      <c r="H36" s="64"/>
      <c r="I36" s="60" t="s">
        <v>72</v>
      </c>
      <c r="J36" s="81">
        <v>526832</v>
      </c>
      <c r="K36" s="81">
        <v>498000</v>
      </c>
      <c r="L36" s="81">
        <v>0</v>
      </c>
      <c r="M36" s="81">
        <f>K36+L36</f>
        <v>498000</v>
      </c>
      <c r="N36" s="81">
        <v>566419</v>
      </c>
      <c r="O36" s="206">
        <f>N36/M36</f>
        <v>1.1373875502008033</v>
      </c>
      <c r="P36" s="63"/>
    </row>
    <row r="37" spans="1:16" ht="15.75">
      <c r="A37" s="21"/>
      <c r="B37" s="21"/>
      <c r="C37" s="59"/>
      <c r="D37" s="59">
        <v>4</v>
      </c>
      <c r="E37" s="59"/>
      <c r="F37" s="19"/>
      <c r="G37" s="64"/>
      <c r="H37" s="64"/>
      <c r="I37" s="60" t="s">
        <v>73</v>
      </c>
      <c r="J37" s="81">
        <v>4000000</v>
      </c>
      <c r="K37" s="81">
        <v>3000000</v>
      </c>
      <c r="L37" s="372">
        <v>0</v>
      </c>
      <c r="M37" s="372">
        <f>L37+K37+K38</f>
        <v>4069254</v>
      </c>
      <c r="N37" s="372">
        <v>1571834</v>
      </c>
      <c r="O37" s="370">
        <f>N37/M37</f>
        <v>0.38627080049561907</v>
      </c>
      <c r="P37" s="63"/>
    </row>
    <row r="38" spans="1:16" ht="15.75">
      <c r="A38" s="21"/>
      <c r="B38" s="21"/>
      <c r="C38" s="59"/>
      <c r="D38" s="59"/>
      <c r="E38" s="59"/>
      <c r="F38" s="19"/>
      <c r="G38" s="64"/>
      <c r="H38" s="64"/>
      <c r="I38" s="60" t="s">
        <v>147</v>
      </c>
      <c r="J38" s="81"/>
      <c r="K38" s="81">
        <v>1069254</v>
      </c>
      <c r="L38" s="373"/>
      <c r="M38" s="373"/>
      <c r="N38" s="373"/>
      <c r="O38" s="371"/>
      <c r="P38" s="63"/>
    </row>
    <row r="39" spans="1:16" ht="15.75">
      <c r="A39" s="21"/>
      <c r="B39" s="21"/>
      <c r="C39" s="59"/>
      <c r="D39" s="59">
        <v>5</v>
      </c>
      <c r="E39" s="59"/>
      <c r="F39" s="19"/>
      <c r="G39" s="64"/>
      <c r="H39" s="64"/>
      <c r="I39" s="60" t="s">
        <v>135</v>
      </c>
      <c r="J39" s="81">
        <v>898000</v>
      </c>
      <c r="K39" s="81">
        <v>300000</v>
      </c>
      <c r="L39" s="81">
        <v>-300000</v>
      </c>
      <c r="M39" s="81">
        <f>K39+L39</f>
        <v>0</v>
      </c>
      <c r="N39" s="81">
        <v>0</v>
      </c>
      <c r="O39" s="207" t="s">
        <v>169</v>
      </c>
      <c r="P39" s="63"/>
    </row>
    <row r="40" spans="1:16" ht="15.75">
      <c r="A40" s="21"/>
      <c r="B40" s="21"/>
      <c r="C40" s="59"/>
      <c r="D40" s="59">
        <v>6</v>
      </c>
      <c r="E40" s="59"/>
      <c r="F40" s="19"/>
      <c r="G40" s="64"/>
      <c r="H40" s="64"/>
      <c r="I40" s="60" t="s">
        <v>136</v>
      </c>
      <c r="J40" s="81">
        <v>7584819</v>
      </c>
      <c r="K40" s="81">
        <v>11283761</v>
      </c>
      <c r="L40" s="81">
        <v>1574632</v>
      </c>
      <c r="M40" s="81">
        <f>K40+L40</f>
        <v>12858393</v>
      </c>
      <c r="N40" s="81">
        <v>0</v>
      </c>
      <c r="O40" s="205">
        <f>N40/M40</f>
        <v>0</v>
      </c>
      <c r="P40" s="63"/>
    </row>
    <row r="41" spans="1:16" ht="15.75" hidden="1">
      <c r="A41" s="21">
        <v>2</v>
      </c>
      <c r="B41" s="21"/>
      <c r="C41" s="59"/>
      <c r="D41" s="59"/>
      <c r="E41" s="59" t="s">
        <v>21</v>
      </c>
      <c r="F41" s="342" t="s">
        <v>84</v>
      </c>
      <c r="G41" s="343"/>
      <c r="H41" s="343"/>
      <c r="I41" s="344"/>
      <c r="J41" s="30">
        <f>SUM(J42:J46)</f>
        <v>0</v>
      </c>
      <c r="K41" s="30">
        <f>SUM(K42:K46)</f>
        <v>0</v>
      </c>
      <c r="L41" s="30"/>
      <c r="M41" s="30"/>
      <c r="N41" s="30"/>
      <c r="O41" s="30"/>
      <c r="P41" s="63"/>
    </row>
    <row r="42" spans="1:16" ht="15.75" hidden="1">
      <c r="A42" s="21"/>
      <c r="B42" s="21"/>
      <c r="C42" s="59"/>
      <c r="D42" s="59">
        <v>1</v>
      </c>
      <c r="E42" s="59"/>
      <c r="F42" s="19"/>
      <c r="G42" s="64"/>
      <c r="H42" s="64"/>
      <c r="I42" s="60" t="s">
        <v>18</v>
      </c>
      <c r="J42" s="81"/>
      <c r="K42" s="81"/>
      <c r="L42" s="81"/>
      <c r="M42" s="81"/>
      <c r="N42" s="81"/>
      <c r="O42" s="81"/>
      <c r="P42" s="63"/>
    </row>
    <row r="43" spans="1:16" ht="15.75" hidden="1">
      <c r="A43" s="21"/>
      <c r="B43" s="21"/>
      <c r="C43" s="59"/>
      <c r="D43" s="59">
        <v>2</v>
      </c>
      <c r="E43" s="59"/>
      <c r="F43" s="19"/>
      <c r="G43" s="64"/>
      <c r="H43" s="64"/>
      <c r="I43" s="60" t="s">
        <v>72</v>
      </c>
      <c r="J43" s="81"/>
      <c r="K43" s="81"/>
      <c r="L43" s="81"/>
      <c r="M43" s="81"/>
      <c r="N43" s="81"/>
      <c r="O43" s="81"/>
      <c r="P43" s="63"/>
    </row>
    <row r="44" spans="1:16" ht="15.75" hidden="1">
      <c r="A44" s="21"/>
      <c r="B44" s="21"/>
      <c r="C44" s="59"/>
      <c r="D44" s="59">
        <v>3</v>
      </c>
      <c r="E44" s="59"/>
      <c r="F44" s="19"/>
      <c r="G44" s="64"/>
      <c r="H44" s="64"/>
      <c r="I44" s="60" t="s">
        <v>73</v>
      </c>
      <c r="J44" s="81"/>
      <c r="K44" s="81"/>
      <c r="L44" s="81"/>
      <c r="M44" s="81"/>
      <c r="N44" s="81"/>
      <c r="O44" s="81"/>
      <c r="P44" s="63"/>
    </row>
    <row r="45" spans="1:16" ht="31.5" hidden="1">
      <c r="A45" s="21"/>
      <c r="B45" s="21"/>
      <c r="C45" s="59"/>
      <c r="D45" s="59">
        <v>4</v>
      </c>
      <c r="E45" s="59"/>
      <c r="F45" s="19"/>
      <c r="G45" s="64"/>
      <c r="H45" s="64"/>
      <c r="I45" s="60" t="s">
        <v>74</v>
      </c>
      <c r="J45" s="29"/>
      <c r="K45" s="29"/>
      <c r="L45" s="29"/>
      <c r="M45" s="29"/>
      <c r="N45" s="29"/>
      <c r="O45" s="29"/>
      <c r="P45" s="63"/>
    </row>
    <row r="46" spans="1:16" ht="15.75" hidden="1">
      <c r="A46" s="21"/>
      <c r="B46" s="21"/>
      <c r="C46" s="59"/>
      <c r="D46" s="59">
        <v>5</v>
      </c>
      <c r="E46" s="59"/>
      <c r="F46" s="19"/>
      <c r="G46" s="64"/>
      <c r="H46" s="64"/>
      <c r="I46" s="60" t="s">
        <v>75</v>
      </c>
      <c r="J46" s="81"/>
      <c r="K46" s="81"/>
      <c r="L46" s="81"/>
      <c r="M46" s="81"/>
      <c r="N46" s="81"/>
      <c r="O46" s="81"/>
      <c r="P46" s="63"/>
    </row>
    <row r="47" spans="1:16" ht="15.75">
      <c r="A47" s="21">
        <v>3</v>
      </c>
      <c r="B47" s="21"/>
      <c r="C47" s="59"/>
      <c r="D47" s="59"/>
      <c r="E47" s="59" t="s">
        <v>20</v>
      </c>
      <c r="F47" s="342" t="s">
        <v>85</v>
      </c>
      <c r="G47" s="343"/>
      <c r="H47" s="343"/>
      <c r="I47" s="344"/>
      <c r="J47" s="84">
        <f>SUM(J48:J53)</f>
        <v>1700000</v>
      </c>
      <c r="K47" s="84">
        <f>SUM(K48:K53)</f>
        <v>0</v>
      </c>
      <c r="L47" s="84">
        <f>L50+L51+L52</f>
        <v>2383775</v>
      </c>
      <c r="M47" s="84">
        <f>M50+M51+M52</f>
        <v>2383775</v>
      </c>
      <c r="N47" s="84">
        <f>N50+N51+N52</f>
        <v>1955943</v>
      </c>
      <c r="O47" s="209">
        <f>N47/M47</f>
        <v>0.8205233295927677</v>
      </c>
      <c r="P47" s="63"/>
    </row>
    <row r="48" spans="1:16" ht="15.75">
      <c r="A48" s="21"/>
      <c r="B48" s="21"/>
      <c r="C48" s="59"/>
      <c r="D48" s="59">
        <v>1</v>
      </c>
      <c r="E48" s="59"/>
      <c r="F48" s="61"/>
      <c r="G48" s="61"/>
      <c r="H48" s="62"/>
      <c r="I48" s="60" t="s">
        <v>18</v>
      </c>
      <c r="J48" s="81"/>
      <c r="K48" s="81"/>
      <c r="L48" s="81"/>
      <c r="M48" s="81"/>
      <c r="N48" s="81"/>
      <c r="O48" s="81"/>
      <c r="P48" s="63"/>
    </row>
    <row r="49" spans="1:16" ht="15.75">
      <c r="A49" s="21"/>
      <c r="B49" s="21"/>
      <c r="C49" s="59"/>
      <c r="D49" s="59">
        <v>2</v>
      </c>
      <c r="E49" s="59"/>
      <c r="F49" s="61"/>
      <c r="G49" s="61"/>
      <c r="H49" s="62"/>
      <c r="I49" s="60" t="s">
        <v>72</v>
      </c>
      <c r="J49" s="81"/>
      <c r="K49" s="81"/>
      <c r="L49" s="81"/>
      <c r="M49" s="81"/>
      <c r="N49" s="81"/>
      <c r="O49" s="81"/>
      <c r="P49" s="63"/>
    </row>
    <row r="50" spans="1:16" ht="15.75">
      <c r="A50" s="21"/>
      <c r="B50" s="21"/>
      <c r="C50" s="59"/>
      <c r="D50" s="59">
        <v>3</v>
      </c>
      <c r="E50" s="59"/>
      <c r="F50" s="61"/>
      <c r="G50" s="61"/>
      <c r="H50" s="62"/>
      <c r="I50" s="60" t="s">
        <v>73</v>
      </c>
      <c r="J50" s="81">
        <v>0</v>
      </c>
      <c r="K50" s="81">
        <v>0</v>
      </c>
      <c r="L50" s="81">
        <v>261775</v>
      </c>
      <c r="M50" s="81">
        <f>K50+L50</f>
        <v>261775</v>
      </c>
      <c r="N50" s="81">
        <v>241109</v>
      </c>
      <c r="O50" s="206">
        <f>N50/M50</f>
        <v>0.9210543405596409</v>
      </c>
      <c r="P50" s="63"/>
    </row>
    <row r="51" spans="1:16" ht="15.75">
      <c r="A51" s="21"/>
      <c r="B51" s="21"/>
      <c r="C51" s="59"/>
      <c r="D51" s="59">
        <v>4</v>
      </c>
      <c r="E51" s="59"/>
      <c r="F51" s="61"/>
      <c r="G51" s="61"/>
      <c r="H51" s="62"/>
      <c r="I51" s="60" t="s">
        <v>170</v>
      </c>
      <c r="J51" s="81">
        <v>0</v>
      </c>
      <c r="K51" s="81">
        <v>0</v>
      </c>
      <c r="L51" s="81">
        <v>1622000</v>
      </c>
      <c r="M51" s="81">
        <f>K51+L51</f>
        <v>1622000</v>
      </c>
      <c r="N51" s="81">
        <v>1214834</v>
      </c>
      <c r="O51" s="206">
        <f>N51/M51</f>
        <v>0.7489728729963009</v>
      </c>
      <c r="P51" s="63"/>
    </row>
    <row r="52" spans="1:16" ht="15.75">
      <c r="A52" s="21"/>
      <c r="B52" s="21"/>
      <c r="C52" s="59"/>
      <c r="D52" s="59">
        <v>5</v>
      </c>
      <c r="E52" s="59"/>
      <c r="F52" s="61"/>
      <c r="G52" s="61"/>
      <c r="H52" s="62"/>
      <c r="I52" s="60" t="s">
        <v>171</v>
      </c>
      <c r="J52" s="81">
        <v>0</v>
      </c>
      <c r="K52" s="81">
        <v>0</v>
      </c>
      <c r="L52" s="81">
        <v>500000</v>
      </c>
      <c r="M52" s="81">
        <f>K52+L52</f>
        <v>500000</v>
      </c>
      <c r="N52" s="81">
        <v>500000</v>
      </c>
      <c r="O52" s="206">
        <f>N52/M52</f>
        <v>1</v>
      </c>
      <c r="P52" s="63"/>
    </row>
    <row r="53" spans="1:16" ht="15.75">
      <c r="A53" s="21"/>
      <c r="B53" s="21"/>
      <c r="C53" s="59"/>
      <c r="D53" s="59">
        <v>6</v>
      </c>
      <c r="E53" s="59"/>
      <c r="F53" s="65"/>
      <c r="G53" s="65"/>
      <c r="H53" s="65"/>
      <c r="I53" s="60" t="s">
        <v>124</v>
      </c>
      <c r="J53" s="81">
        <v>1700000</v>
      </c>
      <c r="K53" s="81">
        <v>0</v>
      </c>
      <c r="L53" s="81"/>
      <c r="M53" s="81"/>
      <c r="N53" s="81"/>
      <c r="O53" s="81"/>
      <c r="P53" s="63"/>
    </row>
    <row r="54" spans="1:16" ht="15.75" customHeight="1">
      <c r="A54" s="21"/>
      <c r="B54" s="21"/>
      <c r="C54" s="59"/>
      <c r="D54" s="59"/>
      <c r="E54" s="59"/>
      <c r="F54" s="25" t="s">
        <v>172</v>
      </c>
      <c r="G54" s="26"/>
      <c r="H54" s="26"/>
      <c r="I54" s="27"/>
      <c r="J54" s="84"/>
      <c r="K54" s="84">
        <f>K55+K56</f>
        <v>1690570</v>
      </c>
      <c r="L54" s="84">
        <f>L55+L56</f>
        <v>1042475</v>
      </c>
      <c r="M54" s="84">
        <f>M55+M56</f>
        <v>2733045</v>
      </c>
      <c r="N54" s="84">
        <f>N55+N56</f>
        <v>2733045</v>
      </c>
      <c r="O54" s="209">
        <f>N54/M54</f>
        <v>1</v>
      </c>
      <c r="P54" s="63"/>
    </row>
    <row r="55" spans="1:16" ht="15.75">
      <c r="A55" s="21"/>
      <c r="B55" s="21"/>
      <c r="C55" s="59"/>
      <c r="D55" s="59"/>
      <c r="E55" s="59"/>
      <c r="F55" s="65"/>
      <c r="G55" s="65"/>
      <c r="H55" s="65"/>
      <c r="I55" s="210" t="s">
        <v>173</v>
      </c>
      <c r="J55" s="81">
        <v>0</v>
      </c>
      <c r="K55" s="81">
        <v>0</v>
      </c>
      <c r="L55" s="81">
        <v>780894</v>
      </c>
      <c r="M55" s="81">
        <f>K55+L55</f>
        <v>780894</v>
      </c>
      <c r="N55" s="81">
        <v>780894</v>
      </c>
      <c r="O55" s="206">
        <f>N55/M55</f>
        <v>1</v>
      </c>
      <c r="P55" s="63"/>
    </row>
    <row r="56" spans="1:16" ht="31.5">
      <c r="A56" s="21"/>
      <c r="B56" s="21"/>
      <c r="C56" s="59"/>
      <c r="D56" s="59"/>
      <c r="E56" s="59"/>
      <c r="F56" s="65"/>
      <c r="G56" s="65"/>
      <c r="H56" s="65"/>
      <c r="I56" s="211" t="s">
        <v>149</v>
      </c>
      <c r="J56" s="81"/>
      <c r="K56" s="81">
        <v>1690570</v>
      </c>
      <c r="L56" s="81">
        <v>261581</v>
      </c>
      <c r="M56" s="81">
        <f>K56+L56</f>
        <v>1952151</v>
      </c>
      <c r="N56" s="81">
        <v>1952151</v>
      </c>
      <c r="O56" s="206">
        <f>N56/M56</f>
        <v>1</v>
      </c>
      <c r="P56" s="63"/>
    </row>
    <row r="57" spans="1:16" ht="15.75">
      <c r="A57" s="21">
        <v>4</v>
      </c>
      <c r="B57" s="21"/>
      <c r="C57" s="59"/>
      <c r="D57" s="59"/>
      <c r="E57" s="59" t="s">
        <v>20</v>
      </c>
      <c r="F57" s="345" t="s">
        <v>86</v>
      </c>
      <c r="G57" s="346"/>
      <c r="H57" s="346"/>
      <c r="I57" s="347"/>
      <c r="J57" s="30">
        <f>SUM(J58:J61)</f>
        <v>0</v>
      </c>
      <c r="K57" s="30">
        <f>SUM(K58:K61)</f>
        <v>19666856</v>
      </c>
      <c r="L57" s="30">
        <f>L60+L61</f>
        <v>1218061</v>
      </c>
      <c r="M57" s="30">
        <f>M60+M61</f>
        <v>20884917</v>
      </c>
      <c r="N57" s="30">
        <f>N60+N61</f>
        <v>9763129</v>
      </c>
      <c r="O57" s="208">
        <f>N57/M57</f>
        <v>0.46747272206061435</v>
      </c>
      <c r="P57" s="63"/>
    </row>
    <row r="58" spans="1:16" ht="15.75">
      <c r="A58" s="21"/>
      <c r="B58" s="21"/>
      <c r="C58" s="59"/>
      <c r="D58" s="59">
        <v>1</v>
      </c>
      <c r="E58" s="59"/>
      <c r="F58" s="66"/>
      <c r="G58" s="61"/>
      <c r="H58" s="66"/>
      <c r="I58" s="60" t="s">
        <v>18</v>
      </c>
      <c r="J58" s="81"/>
      <c r="K58" s="81"/>
      <c r="L58" s="81"/>
      <c r="M58" s="81"/>
      <c r="N58" s="81"/>
      <c r="O58" s="81"/>
      <c r="P58" s="63"/>
    </row>
    <row r="59" spans="1:16" ht="15.75">
      <c r="A59" s="21"/>
      <c r="B59" s="21"/>
      <c r="C59" s="59"/>
      <c r="D59" s="59">
        <v>2</v>
      </c>
      <c r="E59" s="59"/>
      <c r="F59" s="66"/>
      <c r="G59" s="66"/>
      <c r="H59" s="62"/>
      <c r="I59" s="60" t="s">
        <v>72</v>
      </c>
      <c r="J59" s="81"/>
      <c r="K59" s="81"/>
      <c r="L59" s="81"/>
      <c r="M59" s="81"/>
      <c r="N59" s="81"/>
      <c r="O59" s="81"/>
      <c r="P59" s="63"/>
    </row>
    <row r="60" spans="1:16" ht="15.75">
      <c r="A60" s="21"/>
      <c r="B60" s="21"/>
      <c r="C60" s="59"/>
      <c r="D60" s="59">
        <v>3</v>
      </c>
      <c r="E60" s="59"/>
      <c r="F60" s="66"/>
      <c r="G60" s="66"/>
      <c r="H60" s="62"/>
      <c r="I60" s="60" t="s">
        <v>173</v>
      </c>
      <c r="J60" s="81">
        <v>0</v>
      </c>
      <c r="K60" s="81">
        <v>0</v>
      </c>
      <c r="L60" s="81">
        <v>1218061</v>
      </c>
      <c r="M60" s="81">
        <f>K60+L60</f>
        <v>1218061</v>
      </c>
      <c r="N60" s="81">
        <v>1218061</v>
      </c>
      <c r="O60" s="206">
        <f>N60/M60</f>
        <v>1</v>
      </c>
      <c r="P60" s="63"/>
    </row>
    <row r="61" spans="1:16" ht="15.75">
      <c r="A61" s="21"/>
      <c r="B61" s="21"/>
      <c r="C61" s="59"/>
      <c r="D61" s="59">
        <v>4</v>
      </c>
      <c r="E61" s="59"/>
      <c r="F61" s="66"/>
      <c r="G61" s="66"/>
      <c r="H61" s="62"/>
      <c r="I61" s="211" t="s">
        <v>148</v>
      </c>
      <c r="J61" s="81">
        <v>0</v>
      </c>
      <c r="K61" s="81">
        <v>19666856</v>
      </c>
      <c r="L61" s="81">
        <v>0</v>
      </c>
      <c r="M61" s="81">
        <f>K61+L61</f>
        <v>19666856</v>
      </c>
      <c r="N61" s="81">
        <v>8545068</v>
      </c>
      <c r="O61" s="206">
        <f>N61/M61</f>
        <v>0.4344908001563646</v>
      </c>
      <c r="P61" s="63"/>
    </row>
    <row r="62" spans="1:16" ht="15.75" hidden="1">
      <c r="A62" s="21">
        <v>5</v>
      </c>
      <c r="B62" s="21"/>
      <c r="C62" s="59"/>
      <c r="D62" s="59"/>
      <c r="E62" s="59" t="s">
        <v>20</v>
      </c>
      <c r="F62" s="345" t="s">
        <v>125</v>
      </c>
      <c r="G62" s="346"/>
      <c r="H62" s="346"/>
      <c r="I62" s="347"/>
      <c r="J62" s="30">
        <f>SUM(J63:J67)</f>
        <v>11344375</v>
      </c>
      <c r="K62" s="30">
        <f>SUM(K63:K67)</f>
        <v>0</v>
      </c>
      <c r="L62" s="30"/>
      <c r="M62" s="30"/>
      <c r="N62" s="30"/>
      <c r="O62" s="30"/>
      <c r="P62" s="63"/>
    </row>
    <row r="63" spans="1:16" ht="15.75" hidden="1">
      <c r="A63" s="21"/>
      <c r="B63" s="21"/>
      <c r="C63" s="59"/>
      <c r="D63" s="59">
        <v>1</v>
      </c>
      <c r="E63" s="59"/>
      <c r="F63" s="66"/>
      <c r="G63" s="66"/>
      <c r="H63" s="66"/>
      <c r="I63" s="60" t="s">
        <v>18</v>
      </c>
      <c r="J63" s="81">
        <v>10201093</v>
      </c>
      <c r="K63" s="81"/>
      <c r="L63" s="81"/>
      <c r="M63" s="81"/>
      <c r="N63" s="81"/>
      <c r="O63" s="81"/>
      <c r="P63" s="80"/>
    </row>
    <row r="64" spans="1:16" ht="15.75" hidden="1">
      <c r="A64" s="21"/>
      <c r="B64" s="21"/>
      <c r="C64" s="59"/>
      <c r="D64" s="59">
        <v>2</v>
      </c>
      <c r="E64" s="59"/>
      <c r="F64" s="65"/>
      <c r="G64" s="65"/>
      <c r="H64" s="65"/>
      <c r="I64" s="60" t="s">
        <v>72</v>
      </c>
      <c r="J64" s="81">
        <v>1143282</v>
      </c>
      <c r="K64" s="81"/>
      <c r="L64" s="81"/>
      <c r="M64" s="81"/>
      <c r="N64" s="81"/>
      <c r="O64" s="81"/>
      <c r="P64" s="80"/>
    </row>
    <row r="65" spans="1:16" ht="15.75" hidden="1">
      <c r="A65" s="21"/>
      <c r="B65" s="21"/>
      <c r="C65" s="59"/>
      <c r="D65" s="59">
        <v>3</v>
      </c>
      <c r="E65" s="59"/>
      <c r="F65" s="61"/>
      <c r="G65" s="61"/>
      <c r="H65" s="62"/>
      <c r="I65" s="60" t="s">
        <v>73</v>
      </c>
      <c r="J65" s="81"/>
      <c r="K65" s="81"/>
      <c r="L65" s="81"/>
      <c r="M65" s="81"/>
      <c r="N65" s="81"/>
      <c r="O65" s="81"/>
      <c r="P65" s="80"/>
    </row>
    <row r="66" spans="1:16" ht="31.5" hidden="1">
      <c r="A66" s="21"/>
      <c r="B66" s="21"/>
      <c r="C66" s="59"/>
      <c r="D66" s="59">
        <v>4</v>
      </c>
      <c r="E66" s="59"/>
      <c r="F66" s="61"/>
      <c r="G66" s="61"/>
      <c r="H66" s="62"/>
      <c r="I66" s="60" t="s">
        <v>74</v>
      </c>
      <c r="J66" s="81"/>
      <c r="K66" s="81"/>
      <c r="L66" s="81"/>
      <c r="M66" s="81"/>
      <c r="N66" s="81"/>
      <c r="O66" s="81"/>
      <c r="P66" s="80"/>
    </row>
    <row r="67" spans="1:16" ht="15.75" hidden="1">
      <c r="A67" s="21"/>
      <c r="B67" s="21"/>
      <c r="C67" s="59"/>
      <c r="D67" s="59">
        <v>5</v>
      </c>
      <c r="E67" s="59"/>
      <c r="F67" s="61"/>
      <c r="G67" s="61"/>
      <c r="H67" s="62"/>
      <c r="I67" s="60" t="s">
        <v>75</v>
      </c>
      <c r="J67" s="81"/>
      <c r="K67" s="81"/>
      <c r="L67" s="81"/>
      <c r="M67" s="81"/>
      <c r="N67" s="81"/>
      <c r="O67" s="81"/>
      <c r="P67" s="80"/>
    </row>
    <row r="68" spans="1:16" ht="15.75">
      <c r="A68" s="21">
        <v>6</v>
      </c>
      <c r="B68" s="21"/>
      <c r="C68" s="59"/>
      <c r="D68" s="59"/>
      <c r="E68" s="59" t="s">
        <v>20</v>
      </c>
      <c r="F68" s="336" t="s">
        <v>87</v>
      </c>
      <c r="G68" s="337"/>
      <c r="H68" s="337"/>
      <c r="I68" s="338"/>
      <c r="J68" s="30">
        <f>SUM(J69:J73)</f>
        <v>5975000</v>
      </c>
      <c r="K68" s="30">
        <f>SUM(K69:K73)</f>
        <v>7487251</v>
      </c>
      <c r="L68" s="30">
        <f>L69+L70+L71+L72</f>
        <v>25000</v>
      </c>
      <c r="M68" s="30">
        <f>M69+M70+M71+M72</f>
        <v>7512251</v>
      </c>
      <c r="N68" s="30">
        <f>N69+N70+N71+N72</f>
        <v>3579658</v>
      </c>
      <c r="O68" s="208">
        <f>N68/M68</f>
        <v>0.4765093711591905</v>
      </c>
      <c r="P68" s="80"/>
    </row>
    <row r="69" spans="1:16" ht="15.75">
      <c r="A69" s="21"/>
      <c r="B69" s="21"/>
      <c r="C69" s="59"/>
      <c r="D69" s="59">
        <v>1</v>
      </c>
      <c r="E69" s="59"/>
      <c r="F69" s="65"/>
      <c r="G69" s="65"/>
      <c r="H69" s="67"/>
      <c r="I69" s="24" t="s">
        <v>18</v>
      </c>
      <c r="J69" s="81">
        <v>5000000</v>
      </c>
      <c r="K69" s="81">
        <v>6587201</v>
      </c>
      <c r="L69" s="81">
        <v>0</v>
      </c>
      <c r="M69" s="81">
        <f>K69+L69</f>
        <v>6587201</v>
      </c>
      <c r="N69" s="81">
        <v>3211936</v>
      </c>
      <c r="O69" s="206">
        <f>N69/M69</f>
        <v>0.48760254924663754</v>
      </c>
      <c r="P69" s="80"/>
    </row>
    <row r="70" spans="1:16" ht="15.75">
      <c r="A70" s="21"/>
      <c r="B70" s="21"/>
      <c r="C70" s="59"/>
      <c r="D70" s="59">
        <v>2</v>
      </c>
      <c r="E70" s="59"/>
      <c r="F70" s="65"/>
      <c r="G70" s="65"/>
      <c r="H70" s="65"/>
      <c r="I70" s="24" t="s">
        <v>72</v>
      </c>
      <c r="J70" s="81">
        <v>975000</v>
      </c>
      <c r="K70" s="81">
        <v>642240</v>
      </c>
      <c r="L70" s="81">
        <v>0</v>
      </c>
      <c r="M70" s="81">
        <f>K70+L70</f>
        <v>642240</v>
      </c>
      <c r="N70" s="81">
        <v>315573</v>
      </c>
      <c r="O70" s="206">
        <f>N70/M70</f>
        <v>0.4913630418535127</v>
      </c>
      <c r="P70" s="68"/>
    </row>
    <row r="71" spans="1:16" ht="15.75">
      <c r="A71" s="21"/>
      <c r="B71" s="21"/>
      <c r="C71" s="59"/>
      <c r="D71" s="59">
        <v>3</v>
      </c>
      <c r="E71" s="59"/>
      <c r="F71" s="65"/>
      <c r="G71" s="65"/>
      <c r="H71" s="67"/>
      <c r="I71" s="24" t="s">
        <v>73</v>
      </c>
      <c r="J71" s="81"/>
      <c r="K71" s="81">
        <v>257810</v>
      </c>
      <c r="L71" s="81">
        <v>0</v>
      </c>
      <c r="M71" s="81">
        <f>K71+L71</f>
        <v>257810</v>
      </c>
      <c r="N71" s="81">
        <v>31829</v>
      </c>
      <c r="O71" s="206">
        <f>N71/M71</f>
        <v>0.12345913657344557</v>
      </c>
      <c r="P71" s="63"/>
    </row>
    <row r="72" spans="1:16" ht="15.75">
      <c r="A72" s="21"/>
      <c r="B72" s="21"/>
      <c r="C72" s="59"/>
      <c r="D72" s="59">
        <v>4</v>
      </c>
      <c r="E72" s="59"/>
      <c r="F72" s="65"/>
      <c r="G72" s="65"/>
      <c r="H72" s="67"/>
      <c r="I72" s="24" t="s">
        <v>170</v>
      </c>
      <c r="J72" s="81">
        <v>0</v>
      </c>
      <c r="K72" s="81">
        <v>0</v>
      </c>
      <c r="L72" s="81">
        <v>25000</v>
      </c>
      <c r="M72" s="81">
        <f>K72+L72</f>
        <v>25000</v>
      </c>
      <c r="N72" s="81">
        <v>20320</v>
      </c>
      <c r="O72" s="206">
        <f>N72/M72</f>
        <v>0.8128</v>
      </c>
      <c r="P72" s="63"/>
    </row>
    <row r="73" spans="1:16" ht="15.75">
      <c r="A73" s="21"/>
      <c r="B73" s="21"/>
      <c r="C73" s="59"/>
      <c r="D73" s="59">
        <v>5</v>
      </c>
      <c r="E73" s="59"/>
      <c r="F73" s="65"/>
      <c r="G73" s="65"/>
      <c r="H73" s="67"/>
      <c r="I73" s="24" t="s">
        <v>75</v>
      </c>
      <c r="J73" s="81"/>
      <c r="K73" s="81"/>
      <c r="L73" s="81"/>
      <c r="M73" s="81"/>
      <c r="N73" s="81"/>
      <c r="O73" s="206"/>
      <c r="P73" s="63"/>
    </row>
    <row r="74" spans="1:16" ht="15.75">
      <c r="A74" s="21">
        <v>7</v>
      </c>
      <c r="B74" s="21"/>
      <c r="C74" s="59"/>
      <c r="D74" s="59"/>
      <c r="E74" s="59" t="s">
        <v>20</v>
      </c>
      <c r="F74" s="25" t="s">
        <v>95</v>
      </c>
      <c r="G74" s="26"/>
      <c r="H74" s="26"/>
      <c r="I74" s="27"/>
      <c r="J74" s="30">
        <f>SUM(J75)</f>
        <v>180000</v>
      </c>
      <c r="K74" s="30">
        <f>SUM(K75)</f>
        <v>180000</v>
      </c>
      <c r="L74" s="30">
        <f>L75</f>
        <v>0</v>
      </c>
      <c r="M74" s="30">
        <f>K74+L74</f>
        <v>180000</v>
      </c>
      <c r="N74" s="30">
        <f>N75</f>
        <v>93600</v>
      </c>
      <c r="O74" s="208">
        <f>N74/M74</f>
        <v>0.52</v>
      </c>
      <c r="P74" s="69"/>
    </row>
    <row r="75" spans="1:16" ht="15.75">
      <c r="A75" s="70"/>
      <c r="B75" s="21"/>
      <c r="C75" s="59"/>
      <c r="D75" s="59">
        <v>3</v>
      </c>
      <c r="E75" s="59"/>
      <c r="F75" s="65"/>
      <c r="G75" s="65"/>
      <c r="H75" s="67"/>
      <c r="I75" s="24" t="s">
        <v>73</v>
      </c>
      <c r="J75" s="81">
        <v>180000</v>
      </c>
      <c r="K75" s="81">
        <v>180000</v>
      </c>
      <c r="L75" s="81">
        <v>0</v>
      </c>
      <c r="M75" s="81">
        <f>K75+L75</f>
        <v>180000</v>
      </c>
      <c r="N75" s="81">
        <v>93600</v>
      </c>
      <c r="O75" s="212">
        <f>N75/M75</f>
        <v>0.52</v>
      </c>
      <c r="P75" s="69"/>
    </row>
    <row r="76" spans="1:16" ht="15.75">
      <c r="A76" s="21"/>
      <c r="B76" s="21"/>
      <c r="C76" s="59"/>
      <c r="D76" s="59"/>
      <c r="E76" s="59"/>
      <c r="F76" s="25"/>
      <c r="G76" s="26"/>
      <c r="H76" s="71"/>
      <c r="I76" s="72"/>
      <c r="J76" s="81"/>
      <c r="K76" s="81"/>
      <c r="L76" s="81"/>
      <c r="M76" s="81"/>
      <c r="N76" s="81"/>
      <c r="O76" s="81"/>
      <c r="P76" s="63"/>
    </row>
    <row r="77" spans="1:16" ht="15.75">
      <c r="A77" s="21">
        <v>8</v>
      </c>
      <c r="B77" s="21"/>
      <c r="C77" s="59"/>
      <c r="D77" s="59"/>
      <c r="E77" s="59"/>
      <c r="F77" s="336" t="s">
        <v>88</v>
      </c>
      <c r="G77" s="337"/>
      <c r="H77" s="337"/>
      <c r="I77" s="338"/>
      <c r="J77" s="84">
        <f>SUM(J78:J83)</f>
        <v>29547825</v>
      </c>
      <c r="K77" s="84">
        <f>SUM(K78:K83)</f>
        <v>1643480</v>
      </c>
      <c r="L77" s="84">
        <f>L80</f>
        <v>0</v>
      </c>
      <c r="M77" s="84">
        <f>K77+L77</f>
        <v>1643480</v>
      </c>
      <c r="N77" s="84">
        <f>N80</f>
        <v>38000</v>
      </c>
      <c r="O77" s="209">
        <f>N77/M77</f>
        <v>0.023121668654318885</v>
      </c>
      <c r="P77" s="63"/>
    </row>
    <row r="78" spans="1:16" ht="15.75">
      <c r="A78" s="66"/>
      <c r="B78" s="66"/>
      <c r="C78" s="73"/>
      <c r="D78" s="59">
        <v>1</v>
      </c>
      <c r="E78" s="73"/>
      <c r="F78" s="65"/>
      <c r="G78" s="65"/>
      <c r="H78" s="67"/>
      <c r="I78" s="24" t="s">
        <v>18</v>
      </c>
      <c r="J78" s="81"/>
      <c r="K78" s="81"/>
      <c r="L78" s="81"/>
      <c r="M78" s="81"/>
      <c r="N78" s="81"/>
      <c r="O78" s="81"/>
      <c r="P78" s="63"/>
    </row>
    <row r="79" spans="1:16" ht="15.75">
      <c r="A79" s="66"/>
      <c r="B79" s="66"/>
      <c r="C79" s="73"/>
      <c r="D79" s="59">
        <v>2</v>
      </c>
      <c r="E79" s="73"/>
      <c r="F79" s="65"/>
      <c r="G79" s="65"/>
      <c r="H79" s="65"/>
      <c r="I79" s="24" t="s">
        <v>72</v>
      </c>
      <c r="J79" s="81"/>
      <c r="K79" s="81"/>
      <c r="L79" s="81"/>
      <c r="M79" s="81"/>
      <c r="N79" s="81"/>
      <c r="O79" s="81"/>
      <c r="P79" s="63"/>
    </row>
    <row r="80" spans="1:16" ht="15.75">
      <c r="A80" s="66"/>
      <c r="B80" s="66"/>
      <c r="C80" s="73"/>
      <c r="D80" s="59">
        <v>3</v>
      </c>
      <c r="E80" s="73"/>
      <c r="F80" s="65"/>
      <c r="G80" s="65"/>
      <c r="H80" s="65"/>
      <c r="I80" s="24" t="s">
        <v>73</v>
      </c>
      <c r="J80" s="81">
        <v>1607160</v>
      </c>
      <c r="K80" s="81">
        <v>1643480</v>
      </c>
      <c r="L80" s="81">
        <v>0</v>
      </c>
      <c r="M80" s="81">
        <f>K80+L80</f>
        <v>1643480</v>
      </c>
      <c r="N80" s="81">
        <v>38000</v>
      </c>
      <c r="O80" s="206">
        <f>N80/M80</f>
        <v>0.023121668654318885</v>
      </c>
      <c r="P80" s="63"/>
    </row>
    <row r="81" spans="1:16" ht="31.5">
      <c r="A81" s="66"/>
      <c r="B81" s="66"/>
      <c r="C81" s="73"/>
      <c r="D81" s="59">
        <v>4</v>
      </c>
      <c r="E81" s="73"/>
      <c r="F81" s="65"/>
      <c r="G81" s="65"/>
      <c r="H81" s="65"/>
      <c r="I81" s="24" t="s">
        <v>74</v>
      </c>
      <c r="J81" s="81"/>
      <c r="K81" s="81"/>
      <c r="L81" s="81"/>
      <c r="M81" s="81"/>
      <c r="N81" s="81"/>
      <c r="O81" s="81"/>
      <c r="P81" s="63"/>
    </row>
    <row r="82" spans="1:16" ht="15.75">
      <c r="A82" s="66"/>
      <c r="B82" s="66"/>
      <c r="C82" s="73"/>
      <c r="D82" s="59">
        <v>5</v>
      </c>
      <c r="E82" s="73"/>
      <c r="F82" s="65"/>
      <c r="G82" s="65"/>
      <c r="H82" s="67"/>
      <c r="I82" s="24" t="s">
        <v>123</v>
      </c>
      <c r="J82" s="81">
        <v>12988950</v>
      </c>
      <c r="K82" s="81">
        <v>0</v>
      </c>
      <c r="L82" s="81"/>
      <c r="M82" s="81"/>
      <c r="N82" s="81"/>
      <c r="O82" s="81"/>
      <c r="P82" s="63"/>
    </row>
    <row r="83" spans="1:16" ht="15.75">
      <c r="A83" s="66"/>
      <c r="B83" s="66"/>
      <c r="C83" s="73"/>
      <c r="D83" s="59"/>
      <c r="E83" s="73"/>
      <c r="F83" s="25"/>
      <c r="G83" s="26"/>
      <c r="H83" s="71"/>
      <c r="I83" s="72" t="s">
        <v>134</v>
      </c>
      <c r="J83" s="81">
        <v>14951715</v>
      </c>
      <c r="K83" s="81">
        <v>0</v>
      </c>
      <c r="L83" s="81"/>
      <c r="M83" s="81"/>
      <c r="N83" s="81"/>
      <c r="O83" s="81"/>
      <c r="P83" s="63"/>
    </row>
    <row r="84" spans="1:16" ht="15.75">
      <c r="A84" s="66">
        <v>9</v>
      </c>
      <c r="B84" s="66"/>
      <c r="C84" s="73"/>
      <c r="D84" s="59"/>
      <c r="E84" s="73" t="s">
        <v>21</v>
      </c>
      <c r="F84" s="336" t="s">
        <v>106</v>
      </c>
      <c r="G84" s="337"/>
      <c r="H84" s="337"/>
      <c r="I84" s="338"/>
      <c r="J84" s="30">
        <f>SUM(J85:J89)</f>
        <v>1760000</v>
      </c>
      <c r="K84" s="30">
        <f>SUM(K85:K89)</f>
        <v>1760000</v>
      </c>
      <c r="L84" s="30">
        <f>L87</f>
        <v>0</v>
      </c>
      <c r="M84" s="30">
        <f>K84+L84</f>
        <v>1760000</v>
      </c>
      <c r="N84" s="30">
        <f>N87</f>
        <v>610402</v>
      </c>
      <c r="O84" s="208">
        <f>N84/M84</f>
        <v>0.34681931818181816</v>
      </c>
      <c r="P84" s="63"/>
    </row>
    <row r="85" spans="1:16" ht="15.75">
      <c r="A85" s="66"/>
      <c r="B85" s="66"/>
      <c r="C85" s="73"/>
      <c r="D85" s="59">
        <v>1</v>
      </c>
      <c r="E85" s="73"/>
      <c r="F85" s="65"/>
      <c r="G85" s="65"/>
      <c r="H85" s="67"/>
      <c r="I85" s="24" t="s">
        <v>18</v>
      </c>
      <c r="J85" s="81"/>
      <c r="K85" s="81"/>
      <c r="L85" s="81"/>
      <c r="M85" s="81"/>
      <c r="N85" s="81"/>
      <c r="O85" s="81"/>
      <c r="P85" s="63"/>
    </row>
    <row r="86" spans="1:16" ht="15.75">
      <c r="A86" s="66"/>
      <c r="B86" s="66"/>
      <c r="C86" s="73"/>
      <c r="D86" s="59">
        <v>2</v>
      </c>
      <c r="E86" s="73"/>
      <c r="F86" s="65"/>
      <c r="G86" s="65"/>
      <c r="H86" s="67"/>
      <c r="I86" s="24" t="s">
        <v>72</v>
      </c>
      <c r="J86" s="79"/>
      <c r="K86" s="79"/>
      <c r="L86" s="79"/>
      <c r="M86" s="79"/>
      <c r="N86" s="79"/>
      <c r="O86" s="79"/>
      <c r="P86" s="63"/>
    </row>
    <row r="87" spans="1:16" ht="15.75">
      <c r="A87" s="66"/>
      <c r="B87" s="66"/>
      <c r="C87" s="73"/>
      <c r="D87" s="59">
        <v>3</v>
      </c>
      <c r="E87" s="73"/>
      <c r="F87" s="65"/>
      <c r="G87" s="65"/>
      <c r="H87" s="67"/>
      <c r="I87" s="24" t="s">
        <v>73</v>
      </c>
      <c r="J87" s="81">
        <v>1760000</v>
      </c>
      <c r="K87" s="81">
        <v>1760000</v>
      </c>
      <c r="L87" s="81">
        <v>0</v>
      </c>
      <c r="M87" s="81">
        <f>K87+L87</f>
        <v>1760000</v>
      </c>
      <c r="N87" s="81">
        <v>610402</v>
      </c>
      <c r="O87" s="206">
        <f>N87/M87</f>
        <v>0.34681931818181816</v>
      </c>
      <c r="P87" s="63"/>
    </row>
    <row r="88" spans="1:16" ht="31.5">
      <c r="A88" s="66"/>
      <c r="B88" s="66"/>
      <c r="C88" s="73"/>
      <c r="D88" s="59">
        <v>4</v>
      </c>
      <c r="E88" s="73"/>
      <c r="F88" s="65"/>
      <c r="G88" s="65"/>
      <c r="H88" s="67"/>
      <c r="I88" s="24" t="s">
        <v>74</v>
      </c>
      <c r="J88" s="81"/>
      <c r="K88" s="81"/>
      <c r="L88" s="81"/>
      <c r="M88" s="81"/>
      <c r="N88" s="81"/>
      <c r="O88" s="81"/>
      <c r="P88" s="63"/>
    </row>
    <row r="89" spans="1:16" ht="15.75">
      <c r="A89" s="66"/>
      <c r="B89" s="66"/>
      <c r="C89" s="73"/>
      <c r="D89" s="59">
        <v>5</v>
      </c>
      <c r="E89" s="73"/>
      <c r="F89" s="65"/>
      <c r="G89" s="65"/>
      <c r="H89" s="67"/>
      <c r="I89" s="24" t="s">
        <v>75</v>
      </c>
      <c r="J89" s="81"/>
      <c r="K89" s="81"/>
      <c r="L89" s="81"/>
      <c r="M89" s="81"/>
      <c r="N89" s="81"/>
      <c r="O89" s="81"/>
      <c r="P89" s="63"/>
    </row>
    <row r="90" spans="1:16" ht="15.75">
      <c r="A90" s="66">
        <v>10</v>
      </c>
      <c r="B90" s="66"/>
      <c r="C90" s="73"/>
      <c r="D90" s="73"/>
      <c r="E90" s="73" t="s">
        <v>21</v>
      </c>
      <c r="F90" s="336" t="s">
        <v>89</v>
      </c>
      <c r="G90" s="337"/>
      <c r="H90" s="337"/>
      <c r="I90" s="338"/>
      <c r="J90" s="30">
        <f>SUM(J91:J95)</f>
        <v>700000</v>
      </c>
      <c r="K90" s="30">
        <f>SUM(K91:K95)</f>
        <v>800000</v>
      </c>
      <c r="L90" s="30">
        <f>L93</f>
        <v>0</v>
      </c>
      <c r="M90" s="30">
        <f>K90+L90</f>
        <v>800000</v>
      </c>
      <c r="N90" s="30">
        <f>N93</f>
        <v>143934</v>
      </c>
      <c r="O90" s="208">
        <f>N90/M90</f>
        <v>0.1799175</v>
      </c>
      <c r="P90" s="63"/>
    </row>
    <row r="91" spans="1:16" ht="15.75">
      <c r="A91" s="66"/>
      <c r="B91" s="66"/>
      <c r="C91" s="73"/>
      <c r="D91" s="59">
        <v>1</v>
      </c>
      <c r="E91" s="73"/>
      <c r="F91" s="65"/>
      <c r="G91" s="65"/>
      <c r="H91" s="65"/>
      <c r="I91" s="24" t="s">
        <v>18</v>
      </c>
      <c r="J91" s="81"/>
      <c r="K91" s="81"/>
      <c r="L91" s="81"/>
      <c r="M91" s="81"/>
      <c r="N91" s="81"/>
      <c r="O91" s="81"/>
      <c r="P91" s="63"/>
    </row>
    <row r="92" spans="1:16" ht="15.75">
      <c r="A92" s="66"/>
      <c r="B92" s="66"/>
      <c r="C92" s="73"/>
      <c r="D92" s="59">
        <v>2</v>
      </c>
      <c r="E92" s="73"/>
      <c r="F92" s="65"/>
      <c r="G92" s="65"/>
      <c r="H92" s="65"/>
      <c r="I92" s="24" t="s">
        <v>72</v>
      </c>
      <c r="J92" s="81"/>
      <c r="K92" s="81"/>
      <c r="L92" s="81"/>
      <c r="M92" s="81"/>
      <c r="N92" s="81"/>
      <c r="O92" s="81"/>
      <c r="P92" s="63"/>
    </row>
    <row r="93" spans="1:16" ht="15.75">
      <c r="A93" s="66"/>
      <c r="B93" s="66"/>
      <c r="C93" s="73"/>
      <c r="D93" s="59">
        <v>3</v>
      </c>
      <c r="E93" s="73"/>
      <c r="F93" s="65"/>
      <c r="G93" s="65"/>
      <c r="H93" s="67"/>
      <c r="I93" s="24" t="s">
        <v>73</v>
      </c>
      <c r="J93" s="81">
        <v>700000</v>
      </c>
      <c r="K93" s="81">
        <v>800000</v>
      </c>
      <c r="L93" s="81">
        <v>0</v>
      </c>
      <c r="M93" s="81">
        <f>K93+L93</f>
        <v>800000</v>
      </c>
      <c r="N93" s="81">
        <v>143934</v>
      </c>
      <c r="O93" s="206">
        <f>N93/M93</f>
        <v>0.1799175</v>
      </c>
      <c r="P93" s="63"/>
    </row>
    <row r="94" spans="1:16" ht="31.5">
      <c r="A94" s="21"/>
      <c r="B94" s="21"/>
      <c r="C94" s="59"/>
      <c r="D94" s="59">
        <v>4</v>
      </c>
      <c r="E94" s="59"/>
      <c r="F94" s="65"/>
      <c r="G94" s="65"/>
      <c r="H94" s="67"/>
      <c r="I94" s="24" t="s">
        <v>74</v>
      </c>
      <c r="J94" s="81"/>
      <c r="K94" s="81"/>
      <c r="L94" s="81"/>
      <c r="M94" s="81"/>
      <c r="N94" s="81"/>
      <c r="O94" s="81"/>
      <c r="P94" s="63"/>
    </row>
    <row r="95" spans="1:16" ht="15.75">
      <c r="A95" s="21"/>
      <c r="B95" s="21"/>
      <c r="C95" s="59"/>
      <c r="D95" s="59">
        <v>5</v>
      </c>
      <c r="E95" s="59"/>
      <c r="F95" s="65"/>
      <c r="G95" s="65"/>
      <c r="H95" s="67"/>
      <c r="I95" s="24" t="s">
        <v>75</v>
      </c>
      <c r="J95" s="81"/>
      <c r="K95" s="81"/>
      <c r="L95" s="81"/>
      <c r="M95" s="81"/>
      <c r="N95" s="81"/>
      <c r="O95" s="81"/>
      <c r="P95" s="63"/>
    </row>
    <row r="96" spans="1:16" ht="15.75">
      <c r="A96" s="21">
        <v>11</v>
      </c>
      <c r="B96" s="21"/>
      <c r="C96" s="59"/>
      <c r="D96" s="59"/>
      <c r="E96" s="59" t="s">
        <v>21</v>
      </c>
      <c r="F96" s="336" t="s">
        <v>90</v>
      </c>
      <c r="G96" s="337"/>
      <c r="H96" s="337"/>
      <c r="I96" s="338"/>
      <c r="J96" s="30">
        <f>SUM(J97:J101)</f>
        <v>0</v>
      </c>
      <c r="K96" s="30">
        <f>SUM(K97:K101)</f>
        <v>0</v>
      </c>
      <c r="L96" s="30">
        <f>L99+L100</f>
        <v>2173279</v>
      </c>
      <c r="M96" s="30">
        <f>M99+M100</f>
        <v>2173279</v>
      </c>
      <c r="N96" s="30">
        <f>N99+N97</f>
        <v>1235599</v>
      </c>
      <c r="O96" s="208">
        <f>N96/M96</f>
        <v>0.5685413607732831</v>
      </c>
      <c r="P96" s="63"/>
    </row>
    <row r="97" spans="1:16" ht="15.75">
      <c r="A97" s="21"/>
      <c r="B97" s="21"/>
      <c r="C97" s="59"/>
      <c r="D97" s="59">
        <v>1</v>
      </c>
      <c r="E97" s="59"/>
      <c r="F97" s="65"/>
      <c r="G97" s="65"/>
      <c r="H97" s="67"/>
      <c r="I97" s="24" t="s">
        <v>18</v>
      </c>
      <c r="J97" s="81"/>
      <c r="K97" s="81"/>
      <c r="L97" s="81"/>
      <c r="M97" s="81"/>
      <c r="N97" s="81"/>
      <c r="O97" s="81"/>
      <c r="P97" s="63"/>
    </row>
    <row r="98" spans="1:16" ht="15.75">
      <c r="A98" s="21"/>
      <c r="B98" s="21"/>
      <c r="C98" s="73"/>
      <c r="D98" s="59">
        <v>2</v>
      </c>
      <c r="E98" s="73"/>
      <c r="F98" s="65"/>
      <c r="G98" s="65"/>
      <c r="H98" s="67"/>
      <c r="I98" s="24" t="s">
        <v>72</v>
      </c>
      <c r="J98" s="81"/>
      <c r="K98" s="81"/>
      <c r="L98" s="81"/>
      <c r="M98" s="81"/>
      <c r="N98" s="81"/>
      <c r="O98" s="81"/>
      <c r="P98" s="63"/>
    </row>
    <row r="99" spans="1:16" ht="15.75">
      <c r="A99" s="21"/>
      <c r="B99" s="21"/>
      <c r="C99" s="73"/>
      <c r="D99" s="59">
        <v>3</v>
      </c>
      <c r="E99" s="73"/>
      <c r="F99" s="65"/>
      <c r="G99" s="65"/>
      <c r="H99" s="65"/>
      <c r="I99" s="24" t="s">
        <v>73</v>
      </c>
      <c r="J99" s="81">
        <v>0</v>
      </c>
      <c r="K99" s="81">
        <v>0</v>
      </c>
      <c r="L99" s="81">
        <v>2149279</v>
      </c>
      <c r="M99" s="81">
        <f>K99+L99</f>
        <v>2149279</v>
      </c>
      <c r="N99" s="81">
        <v>1235599</v>
      </c>
      <c r="O99" s="206">
        <f>N99/M99</f>
        <v>0.5748899979946763</v>
      </c>
      <c r="P99" s="68"/>
    </row>
    <row r="100" spans="1:16" ht="15.75">
      <c r="A100" s="21"/>
      <c r="B100" s="21"/>
      <c r="C100" s="73"/>
      <c r="D100" s="59">
        <v>4</v>
      </c>
      <c r="E100" s="73"/>
      <c r="F100" s="65"/>
      <c r="G100" s="65"/>
      <c r="H100" s="65"/>
      <c r="I100" s="24" t="s">
        <v>170</v>
      </c>
      <c r="J100" s="81">
        <v>0</v>
      </c>
      <c r="K100" s="81">
        <v>0</v>
      </c>
      <c r="L100" s="81">
        <v>24000</v>
      </c>
      <c r="M100" s="81">
        <f>K100+L100</f>
        <v>24000</v>
      </c>
      <c r="N100" s="81">
        <v>0</v>
      </c>
      <c r="O100" s="206">
        <f>N100/M100</f>
        <v>0</v>
      </c>
      <c r="P100" s="63"/>
    </row>
    <row r="101" spans="1:16" ht="15.75">
      <c r="A101" s="21"/>
      <c r="B101" s="21"/>
      <c r="C101" s="73"/>
      <c r="D101" s="59">
        <v>5</v>
      </c>
      <c r="E101" s="73"/>
      <c r="F101" s="65"/>
      <c r="G101" s="65"/>
      <c r="H101" s="65"/>
      <c r="I101" s="24" t="s">
        <v>75</v>
      </c>
      <c r="J101" s="81"/>
      <c r="K101" s="81"/>
      <c r="L101" s="81"/>
      <c r="M101" s="81"/>
      <c r="N101" s="81"/>
      <c r="O101" s="81"/>
      <c r="P101" s="63"/>
    </row>
    <row r="102" spans="1:16" ht="15.75">
      <c r="A102" s="21">
        <v>12</v>
      </c>
      <c r="B102" s="21"/>
      <c r="C102" s="73"/>
      <c r="D102" s="59"/>
      <c r="E102" s="73" t="s">
        <v>21</v>
      </c>
      <c r="F102" s="336" t="s">
        <v>94</v>
      </c>
      <c r="G102" s="337"/>
      <c r="H102" s="337"/>
      <c r="I102" s="338"/>
      <c r="J102" s="30">
        <f>SUM(J103:J107)</f>
        <v>100000</v>
      </c>
      <c r="K102" s="30">
        <f>SUM(K103:K107)</f>
        <v>100000</v>
      </c>
      <c r="L102" s="30">
        <f>L105</f>
        <v>220758</v>
      </c>
      <c r="M102" s="30">
        <f>K102+L102</f>
        <v>320758</v>
      </c>
      <c r="N102" s="30">
        <f>N105</f>
        <v>277320</v>
      </c>
      <c r="O102" s="208">
        <f>N102/M102</f>
        <v>0.8645770331527195</v>
      </c>
      <c r="P102" s="63"/>
    </row>
    <row r="103" spans="1:16" ht="15.75">
      <c r="A103" s="21"/>
      <c r="B103" s="21"/>
      <c r="C103" s="73"/>
      <c r="D103" s="59">
        <v>1</v>
      </c>
      <c r="E103" s="73"/>
      <c r="F103" s="65"/>
      <c r="G103" s="65"/>
      <c r="H103" s="65"/>
      <c r="I103" s="24" t="s">
        <v>18</v>
      </c>
      <c r="J103" s="81"/>
      <c r="K103" s="81"/>
      <c r="L103" s="81"/>
      <c r="M103" s="81"/>
      <c r="N103" s="81"/>
      <c r="O103" s="81"/>
      <c r="P103" s="63"/>
    </row>
    <row r="104" spans="1:16" ht="15.75">
      <c r="A104" s="21"/>
      <c r="B104" s="21"/>
      <c r="C104" s="73"/>
      <c r="D104" s="59">
        <v>2</v>
      </c>
      <c r="E104" s="73"/>
      <c r="F104" s="65"/>
      <c r="G104" s="65"/>
      <c r="H104" s="65"/>
      <c r="I104" s="24" t="s">
        <v>72</v>
      </c>
      <c r="J104" s="81"/>
      <c r="K104" s="81"/>
      <c r="L104" s="81"/>
      <c r="M104" s="81"/>
      <c r="N104" s="81"/>
      <c r="O104" s="81"/>
      <c r="P104" s="63"/>
    </row>
    <row r="105" spans="1:16" ht="15.75">
      <c r="A105" s="21"/>
      <c r="B105" s="21"/>
      <c r="C105" s="73"/>
      <c r="D105" s="59">
        <v>3</v>
      </c>
      <c r="E105" s="73"/>
      <c r="F105" s="65"/>
      <c r="G105" s="65"/>
      <c r="H105" s="65"/>
      <c r="I105" s="24" t="s">
        <v>73</v>
      </c>
      <c r="J105" s="81">
        <v>100000</v>
      </c>
      <c r="K105" s="81">
        <v>100000</v>
      </c>
      <c r="L105" s="81">
        <v>220758</v>
      </c>
      <c r="M105" s="81">
        <f>K105+L105</f>
        <v>320758</v>
      </c>
      <c r="N105" s="81">
        <v>277320</v>
      </c>
      <c r="O105" s="206">
        <f>N105/M105</f>
        <v>0.8645770331527195</v>
      </c>
      <c r="P105" s="63"/>
    </row>
    <row r="106" spans="1:16" ht="31.5">
      <c r="A106" s="21"/>
      <c r="B106" s="21"/>
      <c r="C106" s="73"/>
      <c r="D106" s="59">
        <v>4</v>
      </c>
      <c r="E106" s="73"/>
      <c r="F106" s="65"/>
      <c r="G106" s="65"/>
      <c r="H106" s="65"/>
      <c r="I106" s="24" t="s">
        <v>74</v>
      </c>
      <c r="J106" s="81"/>
      <c r="K106" s="81"/>
      <c r="L106" s="81"/>
      <c r="M106" s="81"/>
      <c r="N106" s="81"/>
      <c r="O106" s="81"/>
      <c r="P106" s="63"/>
    </row>
    <row r="107" spans="1:16" ht="15.75">
      <c r="A107" s="21"/>
      <c r="B107" s="21"/>
      <c r="C107" s="73"/>
      <c r="D107" s="59">
        <v>5</v>
      </c>
      <c r="E107" s="73"/>
      <c r="F107" s="65"/>
      <c r="G107" s="65"/>
      <c r="H107" s="65"/>
      <c r="I107" s="24" t="s">
        <v>75</v>
      </c>
      <c r="J107" s="81"/>
      <c r="K107" s="81"/>
      <c r="L107" s="81"/>
      <c r="M107" s="81"/>
      <c r="N107" s="81"/>
      <c r="O107" s="81"/>
      <c r="P107" s="63"/>
    </row>
    <row r="108" spans="1:16" ht="15.75">
      <c r="A108" s="21">
        <v>13</v>
      </c>
      <c r="B108" s="21"/>
      <c r="C108" s="73"/>
      <c r="D108" s="73"/>
      <c r="E108" s="73" t="s">
        <v>21</v>
      </c>
      <c r="F108" s="336" t="s">
        <v>91</v>
      </c>
      <c r="G108" s="337"/>
      <c r="H108" s="337"/>
      <c r="I108" s="338"/>
      <c r="J108" s="30">
        <f>SUM(J109:J113)</f>
        <v>1188420</v>
      </c>
      <c r="K108" s="30">
        <f>SUM(K109:K113)</f>
        <v>288420</v>
      </c>
      <c r="L108" s="30">
        <f>L109+L109</f>
        <v>0</v>
      </c>
      <c r="M108" s="30">
        <f>K108+L108</f>
        <v>288420</v>
      </c>
      <c r="N108" s="30">
        <f>N109+N110</f>
        <v>164570</v>
      </c>
      <c r="O108" s="208">
        <f>N108/M108</f>
        <v>0.5705914985091186</v>
      </c>
      <c r="P108" s="63"/>
    </row>
    <row r="109" spans="1:16" ht="15.75">
      <c r="A109" s="21"/>
      <c r="B109" s="21"/>
      <c r="C109" s="73"/>
      <c r="D109" s="59">
        <v>1</v>
      </c>
      <c r="E109" s="73"/>
      <c r="F109" s="65"/>
      <c r="G109" s="65"/>
      <c r="H109" s="65"/>
      <c r="I109" s="24" t="s">
        <v>18</v>
      </c>
      <c r="J109" s="81">
        <v>240000</v>
      </c>
      <c r="K109" s="81">
        <v>240000</v>
      </c>
      <c r="L109" s="81">
        <v>0</v>
      </c>
      <c r="M109" s="81">
        <f>K109+L109</f>
        <v>240000</v>
      </c>
      <c r="N109" s="81">
        <v>140000</v>
      </c>
      <c r="O109" s="206">
        <f>N109/M109</f>
        <v>0.5833333333333334</v>
      </c>
      <c r="P109" s="82" t="s">
        <v>118</v>
      </c>
    </row>
    <row r="110" spans="1:16" ht="15.75">
      <c r="A110" s="21"/>
      <c r="B110" s="21"/>
      <c r="C110" s="73"/>
      <c r="D110" s="59">
        <v>2</v>
      </c>
      <c r="E110" s="73"/>
      <c r="F110" s="65"/>
      <c r="G110" s="65"/>
      <c r="H110" s="67"/>
      <c r="I110" s="24" t="s">
        <v>72</v>
      </c>
      <c r="J110" s="81">
        <v>48420</v>
      </c>
      <c r="K110" s="81">
        <v>48420</v>
      </c>
      <c r="L110" s="81">
        <v>0</v>
      </c>
      <c r="M110" s="81">
        <f>K110+L110</f>
        <v>48420</v>
      </c>
      <c r="N110" s="81">
        <v>24570</v>
      </c>
      <c r="O110" s="206">
        <f>N110/M110</f>
        <v>0.5074349442379182</v>
      </c>
      <c r="P110" s="63"/>
    </row>
    <row r="111" spans="1:16" ht="15.75">
      <c r="A111" s="21"/>
      <c r="B111" s="21"/>
      <c r="C111" s="73"/>
      <c r="D111" s="59">
        <v>3</v>
      </c>
      <c r="E111" s="73"/>
      <c r="F111" s="65"/>
      <c r="G111" s="65"/>
      <c r="H111" s="65"/>
      <c r="I111" s="24" t="s">
        <v>73</v>
      </c>
      <c r="J111" s="81">
        <v>900000</v>
      </c>
      <c r="K111" s="81"/>
      <c r="L111" s="81"/>
      <c r="M111" s="81"/>
      <c r="N111" s="81"/>
      <c r="O111" s="81"/>
      <c r="P111" s="63"/>
    </row>
    <row r="112" spans="1:16" ht="31.5">
      <c r="A112" s="21"/>
      <c r="B112" s="21"/>
      <c r="C112" s="73"/>
      <c r="D112" s="59">
        <v>4</v>
      </c>
      <c r="E112" s="73"/>
      <c r="F112" s="65"/>
      <c r="G112" s="65"/>
      <c r="H112" s="65"/>
      <c r="I112" s="24" t="s">
        <v>74</v>
      </c>
      <c r="J112" s="81"/>
      <c r="K112" s="81"/>
      <c r="L112" s="81"/>
      <c r="M112" s="81"/>
      <c r="N112" s="81"/>
      <c r="O112" s="81"/>
      <c r="P112" s="63"/>
    </row>
    <row r="113" spans="1:16" ht="15.75">
      <c r="A113" s="21"/>
      <c r="B113" s="21"/>
      <c r="C113" s="73"/>
      <c r="D113" s="59">
        <v>5</v>
      </c>
      <c r="E113" s="73"/>
      <c r="F113" s="65"/>
      <c r="G113" s="65"/>
      <c r="H113" s="65"/>
      <c r="I113" s="24" t="s">
        <v>75</v>
      </c>
      <c r="J113" s="81"/>
      <c r="K113" s="81"/>
      <c r="L113" s="81"/>
      <c r="M113" s="81"/>
      <c r="N113" s="81"/>
      <c r="O113" s="81"/>
      <c r="P113" s="63"/>
    </row>
    <row r="114" spans="1:16" ht="15.75" customHeight="1">
      <c r="A114" s="21"/>
      <c r="B114" s="21"/>
      <c r="C114" s="73"/>
      <c r="D114" s="59"/>
      <c r="E114" s="73"/>
      <c r="F114" s="345" t="s">
        <v>174</v>
      </c>
      <c r="G114" s="346"/>
      <c r="H114" s="346"/>
      <c r="I114" s="347"/>
      <c r="J114" s="84">
        <v>0</v>
      </c>
      <c r="K114" s="84">
        <v>0</v>
      </c>
      <c r="L114" s="84">
        <f>L115</f>
        <v>1620000</v>
      </c>
      <c r="M114" s="84">
        <f>K114+L114</f>
        <v>1620000</v>
      </c>
      <c r="N114" s="84">
        <f>N115</f>
        <v>305234</v>
      </c>
      <c r="O114" s="209">
        <f>N114/M114</f>
        <v>0.18841604938271606</v>
      </c>
      <c r="P114" s="63"/>
    </row>
    <row r="115" spans="1:16" ht="15.75">
      <c r="A115" s="21"/>
      <c r="B115" s="21"/>
      <c r="C115" s="73"/>
      <c r="D115" s="59"/>
      <c r="E115" s="73"/>
      <c r="F115" s="65"/>
      <c r="G115" s="65"/>
      <c r="H115" s="65"/>
      <c r="I115" s="72" t="s">
        <v>175</v>
      </c>
      <c r="J115" s="81">
        <v>0</v>
      </c>
      <c r="K115" s="81">
        <v>0</v>
      </c>
      <c r="L115" s="81">
        <v>1620000</v>
      </c>
      <c r="M115" s="81">
        <f>K115+L115</f>
        <v>1620000</v>
      </c>
      <c r="N115" s="81">
        <v>305234</v>
      </c>
      <c r="O115" s="206">
        <f>N115/M115</f>
        <v>0.18841604938271606</v>
      </c>
      <c r="P115" s="63"/>
    </row>
    <row r="116" spans="1:16" ht="15.75">
      <c r="A116" s="21">
        <v>14</v>
      </c>
      <c r="B116" s="21"/>
      <c r="C116" s="73"/>
      <c r="D116" s="73"/>
      <c r="E116" s="73" t="s">
        <v>20</v>
      </c>
      <c r="F116" s="336" t="s">
        <v>92</v>
      </c>
      <c r="G116" s="337"/>
      <c r="H116" s="337"/>
      <c r="I116" s="338"/>
      <c r="J116" s="30">
        <f>SUM(J118:J121)</f>
        <v>620000</v>
      </c>
      <c r="K116" s="30">
        <f>SUM(K118:K121)</f>
        <v>1620000</v>
      </c>
      <c r="L116" s="30">
        <f>L117</f>
        <v>-1620000</v>
      </c>
      <c r="M116" s="30">
        <f>K116+L116</f>
        <v>0</v>
      </c>
      <c r="N116" s="30">
        <v>0</v>
      </c>
      <c r="O116" s="30" t="s">
        <v>169</v>
      </c>
      <c r="P116" s="63"/>
    </row>
    <row r="117" spans="1:16" ht="15.75">
      <c r="A117" s="21"/>
      <c r="B117" s="21"/>
      <c r="C117" s="73"/>
      <c r="D117" s="59">
        <v>1</v>
      </c>
      <c r="E117" s="73"/>
      <c r="F117" s="65"/>
      <c r="G117" s="65"/>
      <c r="H117" s="65"/>
      <c r="I117" s="24" t="s">
        <v>18</v>
      </c>
      <c r="J117" s="84"/>
      <c r="K117" s="84"/>
      <c r="L117" s="376">
        <v>-1620000</v>
      </c>
      <c r="M117" s="376">
        <f>K119+K121+L117</f>
        <v>0</v>
      </c>
      <c r="N117" s="376">
        <v>0</v>
      </c>
      <c r="O117" s="376" t="s">
        <v>169</v>
      </c>
      <c r="P117" s="68"/>
    </row>
    <row r="118" spans="1:16" ht="15.75">
      <c r="A118" s="21"/>
      <c r="B118" s="21"/>
      <c r="C118" s="73"/>
      <c r="D118" s="59">
        <v>2</v>
      </c>
      <c r="E118" s="73"/>
      <c r="F118" s="65"/>
      <c r="G118" s="65"/>
      <c r="H118" s="65"/>
      <c r="I118" s="24" t="s">
        <v>72</v>
      </c>
      <c r="J118" s="81"/>
      <c r="K118" s="81"/>
      <c r="L118" s="377"/>
      <c r="M118" s="377"/>
      <c r="N118" s="377"/>
      <c r="O118" s="377"/>
      <c r="P118" s="63"/>
    </row>
    <row r="119" spans="1:16" ht="15.75">
      <c r="A119" s="21"/>
      <c r="B119" s="21"/>
      <c r="C119" s="59"/>
      <c r="D119" s="59">
        <v>3</v>
      </c>
      <c r="E119" s="59"/>
      <c r="F119" s="65"/>
      <c r="G119" s="65"/>
      <c r="H119" s="67"/>
      <c r="I119" s="24" t="s">
        <v>73</v>
      </c>
      <c r="J119" s="213">
        <v>620000</v>
      </c>
      <c r="K119" s="213">
        <v>620000</v>
      </c>
      <c r="L119" s="377"/>
      <c r="M119" s="377"/>
      <c r="N119" s="377"/>
      <c r="O119" s="377"/>
      <c r="P119" s="214"/>
    </row>
    <row r="120" spans="1:16" ht="31.5">
      <c r="A120" s="21"/>
      <c r="B120" s="21"/>
      <c r="C120" s="59"/>
      <c r="D120" s="59">
        <v>4</v>
      </c>
      <c r="E120" s="59"/>
      <c r="F120" s="65"/>
      <c r="G120" s="65"/>
      <c r="H120" s="67"/>
      <c r="I120" s="24" t="s">
        <v>74</v>
      </c>
      <c r="J120" s="81"/>
      <c r="K120" s="81"/>
      <c r="L120" s="377"/>
      <c r="M120" s="377"/>
      <c r="N120" s="377"/>
      <c r="O120" s="377"/>
      <c r="P120" s="63"/>
    </row>
    <row r="121" spans="1:16" ht="15.75">
      <c r="A121" s="21"/>
      <c r="B121" s="21"/>
      <c r="C121" s="59"/>
      <c r="D121" s="59">
        <v>5</v>
      </c>
      <c r="E121" s="59"/>
      <c r="F121" s="65"/>
      <c r="G121" s="65"/>
      <c r="H121" s="67"/>
      <c r="I121" s="417" t="s">
        <v>150</v>
      </c>
      <c r="J121" s="81"/>
      <c r="K121" s="81">
        <v>1000000</v>
      </c>
      <c r="L121" s="378"/>
      <c r="M121" s="378"/>
      <c r="N121" s="378"/>
      <c r="O121" s="378"/>
      <c r="P121" s="63"/>
    </row>
    <row r="122" spans="1:16" ht="15.75">
      <c r="A122" s="21">
        <v>15</v>
      </c>
      <c r="B122" s="21"/>
      <c r="C122" s="59"/>
      <c r="D122" s="59"/>
      <c r="E122" s="59" t="s">
        <v>20</v>
      </c>
      <c r="F122" s="336" t="s">
        <v>93</v>
      </c>
      <c r="G122" s="337"/>
      <c r="H122" s="337"/>
      <c r="I122" s="338"/>
      <c r="J122" s="30">
        <f>SUM(J123)</f>
        <v>100000</v>
      </c>
      <c r="K122" s="30">
        <f>SUM(K123)</f>
        <v>100000</v>
      </c>
      <c r="L122" s="30">
        <f>L123</f>
        <v>0</v>
      </c>
      <c r="M122" s="30">
        <f>K122+L122</f>
        <v>100000</v>
      </c>
      <c r="N122" s="30">
        <f>N123</f>
        <v>28319</v>
      </c>
      <c r="O122" s="208">
        <f>N122/M122</f>
        <v>0.28319</v>
      </c>
      <c r="P122" s="63"/>
    </row>
    <row r="123" spans="1:16" ht="31.5">
      <c r="A123" s="21"/>
      <c r="B123" s="21"/>
      <c r="C123" s="59"/>
      <c r="D123" s="59">
        <v>4</v>
      </c>
      <c r="E123" s="59"/>
      <c r="F123" s="65"/>
      <c r="G123" s="65"/>
      <c r="H123" s="67"/>
      <c r="I123" s="24" t="s">
        <v>74</v>
      </c>
      <c r="J123" s="81">
        <v>100000</v>
      </c>
      <c r="K123" s="81">
        <v>100000</v>
      </c>
      <c r="L123" s="81">
        <v>0</v>
      </c>
      <c r="M123" s="81">
        <f>K123+L123</f>
        <v>100000</v>
      </c>
      <c r="N123" s="81">
        <v>28319</v>
      </c>
      <c r="O123" s="206">
        <f>N123/M123</f>
        <v>0.28319</v>
      </c>
      <c r="P123" s="63"/>
    </row>
    <row r="124" spans="1:16" ht="15.75">
      <c r="A124" s="21">
        <v>16</v>
      </c>
      <c r="B124" s="21"/>
      <c r="C124" s="59"/>
      <c r="D124" s="59"/>
      <c r="E124" s="59" t="s">
        <v>21</v>
      </c>
      <c r="F124" s="336" t="s">
        <v>132</v>
      </c>
      <c r="G124" s="337"/>
      <c r="H124" s="337"/>
      <c r="I124" s="338"/>
      <c r="J124" s="31">
        <f>SUM(J125:J129)</f>
        <v>3366380</v>
      </c>
      <c r="K124" s="31">
        <f>SUM(K125:K129)</f>
        <v>1460340</v>
      </c>
      <c r="L124" s="31">
        <f>L127</f>
        <v>0</v>
      </c>
      <c r="M124" s="31">
        <f>K124+L124</f>
        <v>1460340</v>
      </c>
      <c r="N124" s="31">
        <f>N127</f>
        <v>0</v>
      </c>
      <c r="O124" s="215">
        <f>N124/M124</f>
        <v>0</v>
      </c>
      <c r="P124" s="63"/>
    </row>
    <row r="125" spans="1:16" ht="15.75">
      <c r="A125" s="21"/>
      <c r="B125" s="21"/>
      <c r="C125" s="59"/>
      <c r="D125" s="59">
        <v>1</v>
      </c>
      <c r="E125" s="59"/>
      <c r="F125" s="65"/>
      <c r="G125" s="65"/>
      <c r="H125" s="67"/>
      <c r="I125" s="24" t="s">
        <v>18</v>
      </c>
      <c r="J125" s="81"/>
      <c r="K125" s="81"/>
      <c r="L125" s="81"/>
      <c r="M125" s="81"/>
      <c r="N125" s="81"/>
      <c r="O125" s="81"/>
      <c r="P125" s="63"/>
    </row>
    <row r="126" spans="1:16" ht="15.75">
      <c r="A126" s="21"/>
      <c r="B126" s="21"/>
      <c r="C126" s="59"/>
      <c r="D126" s="59">
        <v>2</v>
      </c>
      <c r="E126" s="59"/>
      <c r="F126" s="65"/>
      <c r="G126" s="65"/>
      <c r="H126" s="67"/>
      <c r="I126" s="24" t="s">
        <v>72</v>
      </c>
      <c r="J126" s="81"/>
      <c r="K126" s="81"/>
      <c r="L126" s="81"/>
      <c r="M126" s="81"/>
      <c r="N126" s="81"/>
      <c r="O126" s="81"/>
      <c r="P126" s="63"/>
    </row>
    <row r="127" spans="1:16" ht="15.75">
      <c r="A127" s="21"/>
      <c r="B127" s="21"/>
      <c r="C127" s="59"/>
      <c r="D127" s="59">
        <v>3</v>
      </c>
      <c r="E127" s="59"/>
      <c r="F127" s="65"/>
      <c r="G127" s="65"/>
      <c r="H127" s="67"/>
      <c r="I127" s="24" t="s">
        <v>116</v>
      </c>
      <c r="J127" s="81">
        <v>3366380</v>
      </c>
      <c r="K127" s="81">
        <v>1460340</v>
      </c>
      <c r="L127" s="81">
        <v>0</v>
      </c>
      <c r="M127" s="81">
        <f>K127+L127</f>
        <v>1460340</v>
      </c>
      <c r="N127" s="81">
        <v>0</v>
      </c>
      <c r="O127" s="81">
        <f>M127+N127</f>
        <v>1460340</v>
      </c>
      <c r="P127" s="63"/>
    </row>
    <row r="128" spans="1:16" ht="31.5">
      <c r="A128" s="21"/>
      <c r="B128" s="21"/>
      <c r="C128" s="59"/>
      <c r="D128" s="59">
        <v>4</v>
      </c>
      <c r="E128" s="59"/>
      <c r="F128" s="65"/>
      <c r="G128" s="65"/>
      <c r="H128" s="67"/>
      <c r="I128" s="24" t="s">
        <v>74</v>
      </c>
      <c r="J128" s="81"/>
      <c r="K128" s="81"/>
      <c r="L128" s="81"/>
      <c r="M128" s="81"/>
      <c r="N128" s="81"/>
      <c r="O128" s="81"/>
      <c r="P128" s="63"/>
    </row>
    <row r="129" spans="1:16" ht="15.75">
      <c r="A129" s="21"/>
      <c r="B129" s="21"/>
      <c r="C129" s="59"/>
      <c r="D129" s="59">
        <v>5</v>
      </c>
      <c r="E129" s="59"/>
      <c r="F129" s="65"/>
      <c r="G129" s="65"/>
      <c r="H129" s="67"/>
      <c r="I129" s="24" t="s">
        <v>75</v>
      </c>
      <c r="J129" s="81"/>
      <c r="K129" s="81"/>
      <c r="L129" s="81"/>
      <c r="M129" s="81"/>
      <c r="N129" s="81"/>
      <c r="O129" s="81"/>
      <c r="P129" s="63"/>
    </row>
    <row r="130" spans="1:16" ht="15.75" customHeight="1">
      <c r="A130" s="21"/>
      <c r="B130" s="21"/>
      <c r="C130" s="59"/>
      <c r="D130" s="59"/>
      <c r="E130" s="59"/>
      <c r="F130" s="345" t="s">
        <v>176</v>
      </c>
      <c r="G130" s="346"/>
      <c r="H130" s="346"/>
      <c r="I130" s="347"/>
      <c r="J130" s="84">
        <f>J131</f>
        <v>0</v>
      </c>
      <c r="K130" s="84">
        <f>K131</f>
        <v>0</v>
      </c>
      <c r="L130" s="84">
        <f>L131</f>
        <v>13000</v>
      </c>
      <c r="M130" s="84">
        <f>K130+L130</f>
        <v>13000</v>
      </c>
      <c r="N130" s="84">
        <f>N131</f>
        <v>0</v>
      </c>
      <c r="O130" s="209">
        <f>N130/M130</f>
        <v>0</v>
      </c>
      <c r="P130" s="63"/>
    </row>
    <row r="131" spans="1:16" ht="15.75">
      <c r="A131" s="21"/>
      <c r="B131" s="21"/>
      <c r="C131" s="59"/>
      <c r="D131" s="59"/>
      <c r="E131" s="59"/>
      <c r="F131" s="65"/>
      <c r="G131" s="65"/>
      <c r="H131" s="67"/>
      <c r="I131" s="24" t="s">
        <v>177</v>
      </c>
      <c r="J131" s="81">
        <v>0</v>
      </c>
      <c r="K131" s="81">
        <v>0</v>
      </c>
      <c r="L131" s="81">
        <v>13000</v>
      </c>
      <c r="M131" s="81">
        <f>K131+L131</f>
        <v>13000</v>
      </c>
      <c r="N131" s="81">
        <v>0</v>
      </c>
      <c r="O131" s="206">
        <f>N131/M131</f>
        <v>0</v>
      </c>
      <c r="P131" s="63"/>
    </row>
    <row r="132" spans="1:16" ht="15.75" customHeight="1">
      <c r="A132" s="21"/>
      <c r="B132" s="21"/>
      <c r="C132" s="59"/>
      <c r="D132" s="59"/>
      <c r="E132" s="59"/>
      <c r="F132" s="345" t="s">
        <v>178</v>
      </c>
      <c r="G132" s="346"/>
      <c r="H132" s="346"/>
      <c r="I132" s="347"/>
      <c r="J132" s="84">
        <f>J133</f>
        <v>0</v>
      </c>
      <c r="K132" s="84">
        <f>K133</f>
        <v>0</v>
      </c>
      <c r="L132" s="84">
        <f>L133</f>
        <v>218905</v>
      </c>
      <c r="M132" s="84">
        <f>K132+L132</f>
        <v>218905</v>
      </c>
      <c r="N132" s="84">
        <f>N133</f>
        <v>207210</v>
      </c>
      <c r="O132" s="209">
        <f>N132/M132</f>
        <v>0.9465749982869281</v>
      </c>
      <c r="P132" s="63"/>
    </row>
    <row r="133" spans="1:16" ht="15.75">
      <c r="A133" s="21"/>
      <c r="B133" s="21"/>
      <c r="C133" s="59"/>
      <c r="D133" s="59"/>
      <c r="E133" s="59"/>
      <c r="F133" s="65"/>
      <c r="G133" s="65"/>
      <c r="H133" s="67"/>
      <c r="I133" s="24" t="s">
        <v>175</v>
      </c>
      <c r="J133" s="81">
        <v>0</v>
      </c>
      <c r="K133" s="81">
        <v>0</v>
      </c>
      <c r="L133" s="81">
        <v>218905</v>
      </c>
      <c r="M133" s="81">
        <f>K133+L133</f>
        <v>218905</v>
      </c>
      <c r="N133" s="81">
        <v>207210</v>
      </c>
      <c r="O133" s="206">
        <f>N133/M133</f>
        <v>0.9465749982869281</v>
      </c>
      <c r="P133" s="63"/>
    </row>
    <row r="134" spans="1:16" ht="15.75" hidden="1">
      <c r="A134" s="21">
        <v>22</v>
      </c>
      <c r="B134" s="21"/>
      <c r="C134" s="59"/>
      <c r="D134" s="59"/>
      <c r="E134" s="59" t="s">
        <v>21</v>
      </c>
      <c r="F134" s="365" t="s">
        <v>81</v>
      </c>
      <c r="G134" s="366"/>
      <c r="H134" s="366"/>
      <c r="I134" s="367"/>
      <c r="J134" s="30">
        <f>SUM(J135:J139)</f>
        <v>1318121</v>
      </c>
      <c r="K134" s="30">
        <f>SUM(K135:K139)</f>
        <v>0</v>
      </c>
      <c r="L134" s="30"/>
      <c r="M134" s="30"/>
      <c r="N134" s="30"/>
      <c r="O134" s="30"/>
      <c r="P134" s="63"/>
    </row>
    <row r="135" spans="1:16" ht="15.75" hidden="1">
      <c r="A135" s="21"/>
      <c r="B135" s="21"/>
      <c r="C135" s="59"/>
      <c r="D135" s="59">
        <v>1</v>
      </c>
      <c r="E135" s="59"/>
      <c r="F135" s="23"/>
      <c r="G135" s="74"/>
      <c r="H135" s="74"/>
      <c r="I135" s="24" t="s">
        <v>18</v>
      </c>
      <c r="J135" s="81"/>
      <c r="K135" s="81"/>
      <c r="L135" s="81"/>
      <c r="M135" s="81"/>
      <c r="N135" s="81"/>
      <c r="O135" s="81"/>
      <c r="P135" s="63"/>
    </row>
    <row r="136" spans="1:16" ht="15.75" hidden="1">
      <c r="A136" s="21"/>
      <c r="B136" s="21"/>
      <c r="C136" s="59"/>
      <c r="D136" s="59">
        <v>2</v>
      </c>
      <c r="E136" s="59"/>
      <c r="F136" s="23"/>
      <c r="G136" s="74"/>
      <c r="H136" s="74"/>
      <c r="I136" s="24" t="s">
        <v>72</v>
      </c>
      <c r="J136" s="81"/>
      <c r="K136" s="81"/>
      <c r="L136" s="81"/>
      <c r="M136" s="81"/>
      <c r="N136" s="81"/>
      <c r="O136" s="81"/>
      <c r="P136" s="63"/>
    </row>
    <row r="137" spans="1:16" ht="15.75" hidden="1">
      <c r="A137" s="21"/>
      <c r="B137" s="21"/>
      <c r="C137" s="59"/>
      <c r="D137" s="59">
        <v>3</v>
      </c>
      <c r="E137" s="59"/>
      <c r="F137" s="23"/>
      <c r="G137" s="74"/>
      <c r="H137" s="74"/>
      <c r="I137" s="24" t="s">
        <v>73</v>
      </c>
      <c r="J137" s="81"/>
      <c r="K137" s="81"/>
      <c r="L137" s="81"/>
      <c r="M137" s="81"/>
      <c r="N137" s="81"/>
      <c r="O137" s="81"/>
      <c r="P137" s="63"/>
    </row>
    <row r="138" spans="1:16" ht="15.75" hidden="1">
      <c r="A138" s="21"/>
      <c r="B138" s="21"/>
      <c r="C138" s="59"/>
      <c r="D138" s="59">
        <v>4</v>
      </c>
      <c r="E138" s="59"/>
      <c r="F138" s="23"/>
      <c r="G138" s="74"/>
      <c r="H138" s="74"/>
      <c r="I138" s="24" t="s">
        <v>127</v>
      </c>
      <c r="J138" s="81">
        <v>1318121</v>
      </c>
      <c r="K138" s="81">
        <v>0</v>
      </c>
      <c r="L138" s="81"/>
      <c r="M138" s="81"/>
      <c r="N138" s="81"/>
      <c r="O138" s="81"/>
      <c r="P138" s="63"/>
    </row>
    <row r="139" spans="1:16" ht="15.75" hidden="1">
      <c r="A139" s="21"/>
      <c r="B139" s="21"/>
      <c r="C139" s="59"/>
      <c r="D139" s="59">
        <v>5</v>
      </c>
      <c r="E139" s="59"/>
      <c r="F139" s="23"/>
      <c r="G139" s="74"/>
      <c r="H139" s="74"/>
      <c r="I139" s="24" t="s">
        <v>75</v>
      </c>
      <c r="J139" s="81"/>
      <c r="K139" s="81"/>
      <c r="L139" s="81"/>
      <c r="M139" s="81"/>
      <c r="N139" s="81"/>
      <c r="O139" s="81"/>
      <c r="P139" s="63"/>
    </row>
    <row r="140" spans="1:16" ht="15.75" hidden="1">
      <c r="A140" s="21">
        <v>23</v>
      </c>
      <c r="B140" s="21"/>
      <c r="C140" s="59"/>
      <c r="D140" s="59"/>
      <c r="E140" s="59" t="s">
        <v>82</v>
      </c>
      <c r="F140" s="365" t="s">
        <v>80</v>
      </c>
      <c r="G140" s="366"/>
      <c r="H140" s="366"/>
      <c r="I140" s="367"/>
      <c r="J140" s="30">
        <f>SUM(J141:J145)</f>
        <v>336753</v>
      </c>
      <c r="K140" s="30">
        <f>SUM(K141:K145)</f>
        <v>0</v>
      </c>
      <c r="L140" s="30"/>
      <c r="M140" s="30"/>
      <c r="N140" s="30"/>
      <c r="O140" s="30"/>
      <c r="P140" s="63"/>
    </row>
    <row r="141" spans="1:16" ht="15.75" hidden="1">
      <c r="A141" s="21"/>
      <c r="B141" s="21"/>
      <c r="C141" s="59"/>
      <c r="D141" s="59">
        <v>1</v>
      </c>
      <c r="E141" s="59"/>
      <c r="F141" s="23"/>
      <c r="G141" s="74"/>
      <c r="H141" s="74"/>
      <c r="I141" s="24" t="s">
        <v>18</v>
      </c>
      <c r="J141" s="81"/>
      <c r="K141" s="81"/>
      <c r="L141" s="81"/>
      <c r="M141" s="81"/>
      <c r="N141" s="81"/>
      <c r="O141" s="81"/>
      <c r="P141" s="63"/>
    </row>
    <row r="142" spans="1:16" ht="15.75" hidden="1">
      <c r="A142" s="21"/>
      <c r="B142" s="21"/>
      <c r="C142" s="59"/>
      <c r="D142" s="59">
        <v>2</v>
      </c>
      <c r="E142" s="59"/>
      <c r="F142" s="23"/>
      <c r="G142" s="74"/>
      <c r="H142" s="74"/>
      <c r="I142" s="24" t="s">
        <v>72</v>
      </c>
      <c r="J142" s="81"/>
      <c r="K142" s="81"/>
      <c r="L142" s="81"/>
      <c r="M142" s="81"/>
      <c r="N142" s="81"/>
      <c r="O142" s="81"/>
      <c r="P142" s="63"/>
    </row>
    <row r="143" spans="1:16" ht="15.75" hidden="1">
      <c r="A143" s="21"/>
      <c r="B143" s="21"/>
      <c r="C143" s="59"/>
      <c r="D143" s="59">
        <v>3</v>
      </c>
      <c r="E143" s="59"/>
      <c r="F143" s="23"/>
      <c r="G143" s="74"/>
      <c r="H143" s="74"/>
      <c r="I143" s="24" t="s">
        <v>73</v>
      </c>
      <c r="J143" s="81"/>
      <c r="K143" s="81"/>
      <c r="L143" s="81"/>
      <c r="M143" s="81"/>
      <c r="N143" s="81"/>
      <c r="O143" s="81"/>
      <c r="P143" s="63"/>
    </row>
    <row r="144" spans="1:16" ht="15.75" hidden="1">
      <c r="A144" s="21"/>
      <c r="B144" s="21"/>
      <c r="C144" s="59"/>
      <c r="D144" s="59">
        <v>4</v>
      </c>
      <c r="E144" s="59"/>
      <c r="F144" s="23"/>
      <c r="G144" s="74"/>
      <c r="H144" s="74"/>
      <c r="I144" s="24" t="s">
        <v>127</v>
      </c>
      <c r="J144" s="81">
        <v>336753</v>
      </c>
      <c r="K144" s="81">
        <v>0</v>
      </c>
      <c r="L144" s="81"/>
      <c r="M144" s="81"/>
      <c r="N144" s="81"/>
      <c r="O144" s="81"/>
      <c r="P144" s="63"/>
    </row>
    <row r="145" spans="1:16" ht="15.75" hidden="1">
      <c r="A145" s="21"/>
      <c r="B145" s="21"/>
      <c r="C145" s="59"/>
      <c r="D145" s="59">
        <v>5</v>
      </c>
      <c r="E145" s="59"/>
      <c r="F145" s="23"/>
      <c r="G145" s="74"/>
      <c r="H145" s="74"/>
      <c r="I145" s="24" t="s">
        <v>75</v>
      </c>
      <c r="J145" s="81"/>
      <c r="K145" s="81"/>
      <c r="L145" s="81"/>
      <c r="M145" s="81"/>
      <c r="N145" s="81"/>
      <c r="O145" s="81"/>
      <c r="P145" s="63"/>
    </row>
    <row r="146" spans="1:16" ht="15.75">
      <c r="A146" s="21">
        <v>24</v>
      </c>
      <c r="B146" s="21"/>
      <c r="C146" s="59"/>
      <c r="D146" s="59"/>
      <c r="E146" s="59" t="s">
        <v>21</v>
      </c>
      <c r="F146" s="25" t="s">
        <v>179</v>
      </c>
      <c r="G146" s="26"/>
      <c r="H146" s="26"/>
      <c r="I146" s="27"/>
      <c r="J146" s="30">
        <f>SUM(J148)</f>
        <v>6079000</v>
      </c>
      <c r="K146" s="30">
        <f>SUM(K148)</f>
        <v>13415000</v>
      </c>
      <c r="L146" s="30">
        <f>L147+L148+L149</f>
        <v>0</v>
      </c>
      <c r="M146" s="30">
        <f>M147+M148+M149</f>
        <v>13415000</v>
      </c>
      <c r="N146" s="30">
        <f>N147+N148+N149</f>
        <v>4896782</v>
      </c>
      <c r="O146" s="208">
        <f aca="true" t="shared" si="0" ref="O146:O151">N146/M146</f>
        <v>0.36502288483041373</v>
      </c>
      <c r="P146" s="69"/>
    </row>
    <row r="147" spans="1:16" ht="15.75">
      <c r="A147" s="21"/>
      <c r="B147" s="21"/>
      <c r="C147" s="59"/>
      <c r="D147" s="59"/>
      <c r="E147" s="59"/>
      <c r="F147" s="65"/>
      <c r="G147" s="65"/>
      <c r="H147" s="65"/>
      <c r="I147" s="217" t="s">
        <v>175</v>
      </c>
      <c r="J147" s="29">
        <v>0</v>
      </c>
      <c r="K147" s="29">
        <v>0</v>
      </c>
      <c r="L147" s="29">
        <v>3593782</v>
      </c>
      <c r="M147" s="29">
        <f>K147+L147</f>
        <v>3593782</v>
      </c>
      <c r="N147" s="29">
        <v>3593782</v>
      </c>
      <c r="O147" s="218">
        <f t="shared" si="0"/>
        <v>1</v>
      </c>
      <c r="P147" s="69"/>
    </row>
    <row r="148" spans="1:16" s="9" customFormat="1" ht="78.75">
      <c r="A148" s="21"/>
      <c r="B148" s="21"/>
      <c r="C148" s="59"/>
      <c r="D148" s="59">
        <v>4</v>
      </c>
      <c r="E148" s="59"/>
      <c r="F148" s="65"/>
      <c r="G148" s="67"/>
      <c r="H148" s="65"/>
      <c r="I148" s="101" t="s">
        <v>137</v>
      </c>
      <c r="J148" s="216">
        <v>6079000</v>
      </c>
      <c r="K148" s="29">
        <v>13415000</v>
      </c>
      <c r="L148" s="219">
        <v>-3668782</v>
      </c>
      <c r="M148" s="219">
        <f>K148+L148</f>
        <v>9746218</v>
      </c>
      <c r="N148" s="219">
        <v>1228000</v>
      </c>
      <c r="O148" s="221">
        <f t="shared" si="0"/>
        <v>0.12599759209161954</v>
      </c>
      <c r="P148" s="220"/>
    </row>
    <row r="149" spans="1:16" s="9" customFormat="1" ht="18.75">
      <c r="A149" s="21"/>
      <c r="B149" s="21"/>
      <c r="C149" s="59"/>
      <c r="D149" s="59"/>
      <c r="E149" s="59"/>
      <c r="F149" s="65"/>
      <c r="G149" s="65"/>
      <c r="H149" s="65"/>
      <c r="I149" s="27" t="s">
        <v>173</v>
      </c>
      <c r="J149" s="216">
        <v>0</v>
      </c>
      <c r="K149" s="29">
        <v>0</v>
      </c>
      <c r="L149" s="81">
        <v>75000</v>
      </c>
      <c r="M149" s="81">
        <f>K149+L149</f>
        <v>75000</v>
      </c>
      <c r="N149" s="81">
        <v>75000</v>
      </c>
      <c r="O149" s="206">
        <f t="shared" si="0"/>
        <v>1</v>
      </c>
      <c r="P149" s="69"/>
    </row>
    <row r="150" spans="1:16" s="9" customFormat="1" ht="27.75" customHeight="1">
      <c r="A150" s="21"/>
      <c r="B150" s="21"/>
      <c r="C150" s="59"/>
      <c r="D150" s="59"/>
      <c r="E150" s="59"/>
      <c r="F150" s="339" t="s">
        <v>138</v>
      </c>
      <c r="G150" s="340"/>
      <c r="H150" s="340"/>
      <c r="I150" s="341"/>
      <c r="J150" s="203">
        <f>J33+J41+J57+J62+J68+J74+J84+J90+J96+J102+J108+J116+J122+J124+J134+J140+J146+J77+J47</f>
        <v>81761231</v>
      </c>
      <c r="K150" s="203">
        <f>K33+K41+K47+K54+K57+K62+K68+K74+K77+K84+K90+K96+K102+K108+K114+K116+K122+K124+K130+K132+K146</f>
        <v>70798638</v>
      </c>
      <c r="L150" s="203">
        <f>L33+L47+L54+L57+L68+L74+L77+L84+L90+L96+L102+L108+L114+L116+L122+L124+L130+L132+L146</f>
        <v>8569885</v>
      </c>
      <c r="M150" s="203">
        <f>M33+M47+M54+M57+M68+M74+M77+M84+M90+M96+M102+M108+M114+M116+M122+M124+M130+M132+M146</f>
        <v>79368523</v>
      </c>
      <c r="N150" s="203">
        <f>N33+N47+N54+N57+N68+N74+N77+N84+N90+N96+N102+N108+N114+N116+N122+N124+N130+N132+N146</f>
        <v>30951808</v>
      </c>
      <c r="O150" s="222">
        <f t="shared" si="0"/>
        <v>0.38997585982543737</v>
      </c>
      <c r="P150" s="204"/>
    </row>
    <row r="151" spans="1:16" s="406" customFormat="1" ht="30.75" customHeight="1">
      <c r="A151" s="400"/>
      <c r="B151" s="400"/>
      <c r="C151" s="401"/>
      <c r="D151" s="401"/>
      <c r="E151" s="401"/>
      <c r="F151" s="402" t="s">
        <v>14</v>
      </c>
      <c r="G151" s="402"/>
      <c r="H151" s="402"/>
      <c r="I151" s="402"/>
      <c r="J151" s="403">
        <f>J31+J150</f>
        <v>99947642</v>
      </c>
      <c r="K151" s="403">
        <f>K31+K150</f>
        <v>90465494</v>
      </c>
      <c r="L151" s="403">
        <f>L31+L150</f>
        <v>8645429</v>
      </c>
      <c r="M151" s="403">
        <f>M31+M150</f>
        <v>99110923</v>
      </c>
      <c r="N151" s="403">
        <f>N31+N150</f>
        <v>40025809</v>
      </c>
      <c r="O151" s="404">
        <f t="shared" si="0"/>
        <v>0.40384861515213616</v>
      </c>
      <c r="P151" s="405"/>
    </row>
    <row r="152" spans="4:9" ht="15.75">
      <c r="D152" s="4"/>
      <c r="E152" s="3"/>
      <c r="F152" s="3"/>
      <c r="G152" s="3"/>
      <c r="H152" s="3"/>
      <c r="I152" s="3"/>
    </row>
    <row r="153" spans="4:9" ht="15.75">
      <c r="D153" s="4"/>
      <c r="E153" s="3"/>
      <c r="F153" s="3"/>
      <c r="G153" s="3"/>
      <c r="H153" s="3"/>
      <c r="I153" s="3"/>
    </row>
    <row r="154" spans="4:9" ht="15.75">
      <c r="D154" s="4"/>
      <c r="E154" s="3"/>
      <c r="F154" s="3"/>
      <c r="G154" s="3"/>
      <c r="H154" s="3"/>
      <c r="I154" s="3"/>
    </row>
  </sheetData>
  <sheetProtection/>
  <mergeCells count="59">
    <mergeCell ref="G15:I15"/>
    <mergeCell ref="O117:O121"/>
    <mergeCell ref="N117:N121"/>
    <mergeCell ref="M117:M121"/>
    <mergeCell ref="L117:L121"/>
    <mergeCell ref="F130:I130"/>
    <mergeCell ref="G24:I24"/>
    <mergeCell ref="F32:I32"/>
    <mergeCell ref="F90:I90"/>
    <mergeCell ref="F96:I96"/>
    <mergeCell ref="F132:I132"/>
    <mergeCell ref="O34:O35"/>
    <mergeCell ref="N34:N35"/>
    <mergeCell ref="M34:M35"/>
    <mergeCell ref="L34:L35"/>
    <mergeCell ref="P34:P35"/>
    <mergeCell ref="L37:L38"/>
    <mergeCell ref="O37:O38"/>
    <mergeCell ref="N37:N38"/>
    <mergeCell ref="M37:M38"/>
    <mergeCell ref="J1:P1"/>
    <mergeCell ref="F140:I140"/>
    <mergeCell ref="F134:I134"/>
    <mergeCell ref="F151:I151"/>
    <mergeCell ref="F150:I150"/>
    <mergeCell ref="A3:P3"/>
    <mergeCell ref="E5:E6"/>
    <mergeCell ref="F5:I5"/>
    <mergeCell ref="A5:A6"/>
    <mergeCell ref="B5:B6"/>
    <mergeCell ref="C5:C6"/>
    <mergeCell ref="D5:D6"/>
    <mergeCell ref="P5:P6"/>
    <mergeCell ref="K5:K6"/>
    <mergeCell ref="J5:J6"/>
    <mergeCell ref="G18:I18"/>
    <mergeCell ref="O5:O6"/>
    <mergeCell ref="N5:N6"/>
    <mergeCell ref="M5:M6"/>
    <mergeCell ref="L5:L6"/>
    <mergeCell ref="F7:I7"/>
    <mergeCell ref="F8:I8"/>
    <mergeCell ref="G9:I9"/>
    <mergeCell ref="F30:I30"/>
    <mergeCell ref="F124:I124"/>
    <mergeCell ref="F41:I41"/>
    <mergeCell ref="F47:I47"/>
    <mergeCell ref="F57:I57"/>
    <mergeCell ref="F62:I62"/>
    <mergeCell ref="F77:I77"/>
    <mergeCell ref="F108:I108"/>
    <mergeCell ref="F68:I68"/>
    <mergeCell ref="F102:I102"/>
    <mergeCell ref="F116:I116"/>
    <mergeCell ref="F122:I122"/>
    <mergeCell ref="F31:I31"/>
    <mergeCell ref="F33:I33"/>
    <mergeCell ref="F84:I84"/>
    <mergeCell ref="F114:I114"/>
  </mergeCells>
  <printOptions horizontalCentered="1"/>
  <pageMargins left="0.3937007874015748" right="0.3937007874015748" top="0.6299212598425197" bottom="0.5905511811023623" header="0.5118110236220472" footer="0.5118110236220472"/>
  <pageSetup horizontalDpi="600" verticalDpi="600" orientation="portrait" paperSize="9" scale="51" r:id="rId1"/>
  <headerFooter alignWithMargins="0">
    <oddHeader>&amp;C&amp;"Times New Roman CE,Normál"2. melléklet - &amp;P. oldal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 Ferenc</dc:creator>
  <cp:keywords/>
  <dc:description/>
  <cp:lastModifiedBy>Profit Bástya</cp:lastModifiedBy>
  <cp:lastPrinted>2019-03-03T11:07:48Z</cp:lastPrinted>
  <dcterms:created xsi:type="dcterms:W3CDTF">1997-01-09T08:22:06Z</dcterms:created>
  <dcterms:modified xsi:type="dcterms:W3CDTF">2019-08-14T05:32:09Z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