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filterPrivacy="1" defaultThemeVersion="124226"/>
  <xr:revisionPtr revIDLastSave="0" documentId="13_ncr:40009_{82E2B81D-9FDB-467F-B62F-635CAFFE09C2}" xr6:coauthVersionLast="45" xr6:coauthVersionMax="45" xr10:uidLastSave="{00000000-0000-0000-0000-000000000000}"/>
  <bookViews>
    <workbookView xWindow="-108" yWindow="-108" windowWidth="23256" windowHeight="12576"/>
  </bookViews>
  <sheets>
    <sheet name="1." sheetId="1" r:id="rId1"/>
    <sheet name="Munka2" sheetId="2" state="hidden" r:id="rId2"/>
    <sheet name="Munka3" sheetId="3" state="hidden" r:id="rId3"/>
    <sheet name="2." sheetId="4" r:id="rId4"/>
    <sheet name="3." sheetId="13" r:id="rId5"/>
    <sheet name="4." sheetId="14" r:id="rId6"/>
    <sheet name="5." sheetId="6" r:id="rId7"/>
    <sheet name="6." sheetId="7" r:id="rId8"/>
    <sheet name="7." sheetId="8" r:id="rId9"/>
    <sheet name="8" sheetId="15" r:id="rId10"/>
    <sheet name="9" sheetId="16" r:id="rId11"/>
    <sheet name="10" sheetId="17" r:id="rId12"/>
  </sheets>
  <definedNames>
    <definedName name="_xlnm.Print_Area" localSheetId="0">'1.'!$A$1:$G$36</definedName>
    <definedName name="_xlnm.Print_Area" localSheetId="11">'10'!$A$1:$F$123</definedName>
    <definedName name="_xlnm.Print_Area" localSheetId="7">'6.'!$A$1:$F$13</definedName>
    <definedName name="_xlnm.Print_Area" localSheetId="8">'7.'!$A$1:$D$61</definedName>
    <definedName name="_xlnm.Print_Area" localSheetId="9">'8'!$A$1:$D$21</definedName>
    <definedName name="_xlnm.Print_Area" localSheetId="10">'9'!$A$1:$C$27</definedName>
  </definedNames>
  <calcPr calcId="191029" iterateDelta="1E-4"/>
</workbook>
</file>

<file path=xl/calcChain.xml><?xml version="1.0" encoding="utf-8"?>
<calcChain xmlns="http://schemas.openxmlformats.org/spreadsheetml/2006/main">
  <c r="G24" i="1" l="1"/>
  <c r="G26" i="1" s="1"/>
  <c r="G20" i="1"/>
  <c r="G19" i="1"/>
  <c r="G17" i="1" s="1"/>
  <c r="G22" i="1" s="1"/>
  <c r="G36" i="1" s="1"/>
  <c r="G18" i="1"/>
  <c r="G16" i="1"/>
  <c r="G15" i="1"/>
  <c r="G14" i="1"/>
  <c r="G9" i="1"/>
  <c r="G7" i="1"/>
  <c r="G6" i="1"/>
  <c r="D17" i="1"/>
  <c r="D11" i="1"/>
  <c r="D10" i="1" s="1"/>
  <c r="D8" i="1"/>
  <c r="L47" i="13"/>
  <c r="E7" i="7"/>
  <c r="E8" i="7" s="1"/>
  <c r="E13" i="7" s="1"/>
  <c r="L36" i="14"/>
  <c r="C9" i="15"/>
  <c r="M50" i="4"/>
  <c r="M48" i="4" s="1"/>
  <c r="M47" i="4" s="1"/>
  <c r="N50" i="4"/>
  <c r="N48" i="4"/>
  <c r="D33" i="8"/>
  <c r="D27" i="8"/>
  <c r="D26" i="8" s="1"/>
  <c r="L44" i="4"/>
  <c r="D16" i="1" s="1"/>
  <c r="M44" i="4"/>
  <c r="N44" i="4"/>
  <c r="O44" i="4"/>
  <c r="K44" i="4"/>
  <c r="C33" i="8"/>
  <c r="C9" i="8"/>
  <c r="D17" i="15"/>
  <c r="D9" i="15" s="1"/>
  <c r="D21" i="15" s="1"/>
  <c r="C26" i="8"/>
  <c r="C8" i="8" s="1"/>
  <c r="C61" i="8" s="1"/>
  <c r="D10" i="8"/>
  <c r="D9" i="8" s="1"/>
  <c r="D8" i="8" s="1"/>
  <c r="D61" i="8" s="1"/>
  <c r="L43" i="13"/>
  <c r="L40" i="13"/>
  <c r="L39" i="13" s="1"/>
  <c r="N61" i="4"/>
  <c r="N60" i="4" s="1"/>
  <c r="L61" i="4"/>
  <c r="L60" i="4"/>
  <c r="D60" i="8"/>
  <c r="D59" i="8" s="1"/>
  <c r="D55" i="8"/>
  <c r="L34" i="6"/>
  <c r="L33" i="6"/>
  <c r="D53" i="8"/>
  <c r="D48" i="8" s="1"/>
  <c r="D49" i="8"/>
  <c r="C49" i="8"/>
  <c r="N12" i="6"/>
  <c r="N11" i="6" s="1"/>
  <c r="N8" i="6" s="1"/>
  <c r="N37" i="6" s="1"/>
  <c r="N41" i="6" s="1"/>
  <c r="O15" i="6"/>
  <c r="F17" i="1"/>
  <c r="D123" i="17"/>
  <c r="C123" i="17"/>
  <c r="F122" i="17"/>
  <c r="F121" i="17"/>
  <c r="F120" i="17"/>
  <c r="E119" i="17"/>
  <c r="F119" i="17" s="1"/>
  <c r="F118" i="17"/>
  <c r="E117" i="17"/>
  <c r="F116" i="17"/>
  <c r="F123" i="17" s="1"/>
  <c r="E113" i="17"/>
  <c r="D113" i="17"/>
  <c r="C113" i="17"/>
  <c r="F112" i="17"/>
  <c r="F111" i="17"/>
  <c r="F110" i="17"/>
  <c r="F109" i="17"/>
  <c r="F108" i="17"/>
  <c r="F113" i="17" s="1"/>
  <c r="F107" i="17"/>
  <c r="F106" i="17"/>
  <c r="E99" i="17"/>
  <c r="D99" i="17"/>
  <c r="C99" i="17"/>
  <c r="F98" i="17"/>
  <c r="F97" i="17"/>
  <c r="F96" i="17"/>
  <c r="F95" i="17"/>
  <c r="F94" i="17"/>
  <c r="F93" i="17"/>
  <c r="F92" i="17"/>
  <c r="F99" i="17" s="1"/>
  <c r="E89" i="17"/>
  <c r="D89" i="17"/>
  <c r="C89" i="17"/>
  <c r="F88" i="17"/>
  <c r="F87" i="17"/>
  <c r="F86" i="17"/>
  <c r="F85" i="17"/>
  <c r="F84" i="17"/>
  <c r="F83" i="17"/>
  <c r="F82" i="17"/>
  <c r="E75" i="17"/>
  <c r="D75" i="17"/>
  <c r="C75" i="17"/>
  <c r="F74" i="17"/>
  <c r="F73" i="17"/>
  <c r="F72" i="17"/>
  <c r="F71" i="17"/>
  <c r="F70" i="17"/>
  <c r="F69" i="17"/>
  <c r="F75" i="17"/>
  <c r="F68" i="17"/>
  <c r="E65" i="17"/>
  <c r="D65" i="17"/>
  <c r="C65" i="17"/>
  <c r="F64" i="17"/>
  <c r="F63" i="17"/>
  <c r="F62" i="17"/>
  <c r="F61" i="17"/>
  <c r="F60" i="17"/>
  <c r="F59" i="17"/>
  <c r="F58" i="17"/>
  <c r="F65" i="17" s="1"/>
  <c r="E51" i="17"/>
  <c r="C51" i="17"/>
  <c r="F50" i="17"/>
  <c r="F49" i="17"/>
  <c r="F48" i="17"/>
  <c r="D47" i="17"/>
  <c r="F47" i="17" s="1"/>
  <c r="F46" i="17"/>
  <c r="F45" i="17"/>
  <c r="D44" i="17"/>
  <c r="D51" i="17"/>
  <c r="E41" i="17"/>
  <c r="D41" i="17"/>
  <c r="C41" i="17"/>
  <c r="F40" i="17"/>
  <c r="F39" i="17"/>
  <c r="F38" i="17"/>
  <c r="F37" i="17"/>
  <c r="F36" i="17"/>
  <c r="F35" i="17"/>
  <c r="F34" i="17"/>
  <c r="F41" i="17" s="1"/>
  <c r="E27" i="17"/>
  <c r="D27" i="17"/>
  <c r="C27" i="17"/>
  <c r="F26" i="17"/>
  <c r="F25" i="17"/>
  <c r="F24" i="17"/>
  <c r="F23" i="17"/>
  <c r="F27" i="17"/>
  <c r="F22" i="17"/>
  <c r="F21" i="17"/>
  <c r="F20" i="17"/>
  <c r="E17" i="17"/>
  <c r="D17" i="17"/>
  <c r="F16" i="17"/>
  <c r="F15" i="17"/>
  <c r="F14" i="17"/>
  <c r="F13" i="17"/>
  <c r="C12" i="17"/>
  <c r="C17" i="17"/>
  <c r="F11" i="17"/>
  <c r="F10" i="17"/>
  <c r="C12" i="16"/>
  <c r="B12" i="16"/>
  <c r="C24" i="16"/>
  <c r="C26" i="16" s="1"/>
  <c r="C27" i="16" s="1"/>
  <c r="B26" i="16"/>
  <c r="B27" i="16" s="1"/>
  <c r="B24" i="16"/>
  <c r="D19" i="15"/>
  <c r="C19" i="15"/>
  <c r="C21" i="15"/>
  <c r="C53" i="8"/>
  <c r="L41" i="13"/>
  <c r="G12" i="1" s="1"/>
  <c r="M41" i="13"/>
  <c r="M39" i="13" s="1"/>
  <c r="N41" i="13"/>
  <c r="N39" i="13" s="1"/>
  <c r="O41" i="13"/>
  <c r="K41" i="13"/>
  <c r="K61" i="4"/>
  <c r="K60" i="4" s="1"/>
  <c r="E12" i="7"/>
  <c r="O33" i="6"/>
  <c r="O27" i="6"/>
  <c r="O25" i="6"/>
  <c r="O11" i="6" s="1"/>
  <c r="O8" i="6" s="1"/>
  <c r="O37" i="6" s="1"/>
  <c r="O41" i="6" s="1"/>
  <c r="O18" i="6"/>
  <c r="O12" i="6"/>
  <c r="L11" i="14"/>
  <c r="L9" i="14"/>
  <c r="L8" i="14" s="1"/>
  <c r="L33" i="14" s="1"/>
  <c r="L38" i="14" s="1"/>
  <c r="M11" i="14"/>
  <c r="N11" i="14"/>
  <c r="N9" i="14"/>
  <c r="O11" i="14"/>
  <c r="O9" i="14"/>
  <c r="K11" i="14"/>
  <c r="K9" i="14" s="1"/>
  <c r="K8" i="14" s="1"/>
  <c r="K33" i="14" s="1"/>
  <c r="K38" i="14" s="1"/>
  <c r="L10" i="4"/>
  <c r="D7" i="1" s="1"/>
  <c r="D6" i="1" s="1"/>
  <c r="M10" i="4"/>
  <c r="M9" i="4" s="1"/>
  <c r="N10" i="4"/>
  <c r="N9" i="4" s="1"/>
  <c r="N8" i="4" s="1"/>
  <c r="N66" i="4" s="1"/>
  <c r="N70" i="4" s="1"/>
  <c r="O10" i="4"/>
  <c r="K10" i="4"/>
  <c r="K9" i="4" s="1"/>
  <c r="K8" i="4" s="1"/>
  <c r="L50" i="4"/>
  <c r="L48" i="4" s="1"/>
  <c r="O50" i="4"/>
  <c r="O48" i="4"/>
  <c r="M61" i="4"/>
  <c r="M60" i="4"/>
  <c r="O61" i="4"/>
  <c r="O60" i="4" s="1"/>
  <c r="L16" i="4"/>
  <c r="L9" i="4" s="1"/>
  <c r="M16" i="4"/>
  <c r="N16" i="4"/>
  <c r="O16" i="4"/>
  <c r="K16" i="4"/>
  <c r="C46" i="8"/>
  <c r="D46" i="8"/>
  <c r="C59" i="8"/>
  <c r="C8" i="7"/>
  <c r="C13" i="7" s="1"/>
  <c r="C12" i="7"/>
  <c r="K12" i="6"/>
  <c r="K11" i="6" s="1"/>
  <c r="K8" i="6" s="1"/>
  <c r="K37" i="6" s="1"/>
  <c r="K41" i="6" s="1"/>
  <c r="L12" i="6"/>
  <c r="M12" i="6"/>
  <c r="K15" i="6"/>
  <c r="L15" i="6"/>
  <c r="L11" i="6" s="1"/>
  <c r="L8" i="6" s="1"/>
  <c r="L37" i="6" s="1"/>
  <c r="L41" i="6" s="1"/>
  <c r="M15" i="6"/>
  <c r="N15" i="6"/>
  <c r="K18" i="6"/>
  <c r="L18" i="6"/>
  <c r="M18" i="6"/>
  <c r="N18" i="6"/>
  <c r="K25" i="6"/>
  <c r="L25" i="6"/>
  <c r="K27" i="6"/>
  <c r="L27" i="6"/>
  <c r="M27" i="6"/>
  <c r="M11" i="6" s="1"/>
  <c r="M8" i="6" s="1"/>
  <c r="M37" i="6" s="1"/>
  <c r="M41" i="6" s="1"/>
  <c r="N27" i="6"/>
  <c r="K33" i="6"/>
  <c r="M33" i="6"/>
  <c r="N33" i="6"/>
  <c r="M9" i="14"/>
  <c r="K14" i="14"/>
  <c r="L14" i="14"/>
  <c r="M14" i="14"/>
  <c r="O14" i="14"/>
  <c r="N16" i="14"/>
  <c r="N14" i="14" s="1"/>
  <c r="N8" i="14" s="1"/>
  <c r="N33" i="14" s="1"/>
  <c r="N38" i="14" s="1"/>
  <c r="K20" i="14"/>
  <c r="L20" i="14"/>
  <c r="D14" i="1" s="1"/>
  <c r="M20" i="14"/>
  <c r="M8" i="14"/>
  <c r="M33" i="14" s="1"/>
  <c r="M38" i="14" s="1"/>
  <c r="N20" i="14"/>
  <c r="O20" i="14"/>
  <c r="O8" i="14"/>
  <c r="O33" i="14" s="1"/>
  <c r="O38" i="14" s="1"/>
  <c r="K26" i="14"/>
  <c r="L26" i="14"/>
  <c r="M26" i="14"/>
  <c r="N26" i="14"/>
  <c r="O26" i="14"/>
  <c r="K37" i="14"/>
  <c r="L37" i="14"/>
  <c r="M37" i="14"/>
  <c r="N37" i="14"/>
  <c r="O37" i="14"/>
  <c r="K12" i="13"/>
  <c r="K11" i="13" s="1"/>
  <c r="K8" i="13" s="1"/>
  <c r="L12" i="13"/>
  <c r="L11" i="13" s="1"/>
  <c r="M12" i="13"/>
  <c r="N12" i="13"/>
  <c r="O12" i="13"/>
  <c r="O8" i="13" s="1"/>
  <c r="K15" i="13"/>
  <c r="L15" i="13"/>
  <c r="M15" i="13"/>
  <c r="N15" i="13"/>
  <c r="O15" i="13"/>
  <c r="K18" i="13"/>
  <c r="L18" i="13"/>
  <c r="M18" i="13"/>
  <c r="N18" i="13"/>
  <c r="O18" i="13"/>
  <c r="K26" i="13"/>
  <c r="L26" i="13"/>
  <c r="M26" i="13"/>
  <c r="N26" i="13"/>
  <c r="O26" i="13"/>
  <c r="K29" i="13"/>
  <c r="L29" i="13"/>
  <c r="M29" i="13"/>
  <c r="N29" i="13"/>
  <c r="N11" i="13"/>
  <c r="O29" i="13"/>
  <c r="K33" i="13"/>
  <c r="L33" i="13"/>
  <c r="M33" i="13"/>
  <c r="N33" i="13"/>
  <c r="K46" i="13"/>
  <c r="K39" i="13"/>
  <c r="L46" i="13"/>
  <c r="G13" i="1" s="1"/>
  <c r="M46" i="13"/>
  <c r="N46" i="13"/>
  <c r="O46" i="13"/>
  <c r="O39" i="13" s="1"/>
  <c r="K53" i="13"/>
  <c r="K50" i="13" s="1"/>
  <c r="L53" i="13"/>
  <c r="L50" i="13"/>
  <c r="M53" i="13"/>
  <c r="M50" i="13" s="1"/>
  <c r="N53" i="13"/>
  <c r="N50" i="13"/>
  <c r="O53" i="13"/>
  <c r="O50" i="13" s="1"/>
  <c r="K61" i="13"/>
  <c r="L61" i="13"/>
  <c r="M61" i="13"/>
  <c r="N61" i="13"/>
  <c r="O61" i="13"/>
  <c r="K24" i="4"/>
  <c r="L24" i="4"/>
  <c r="L23" i="4" s="1"/>
  <c r="M24" i="4"/>
  <c r="N24" i="4"/>
  <c r="O24" i="4"/>
  <c r="K27" i="4"/>
  <c r="K23" i="4"/>
  <c r="L27" i="4"/>
  <c r="D12" i="1" s="1"/>
  <c r="M27" i="4"/>
  <c r="N27" i="4"/>
  <c r="O27" i="4"/>
  <c r="O23" i="4" s="1"/>
  <c r="O9" i="4" s="1"/>
  <c r="O8" i="4" s="1"/>
  <c r="K30" i="4"/>
  <c r="L30" i="4"/>
  <c r="M30" i="4"/>
  <c r="M23" i="4" s="1"/>
  <c r="K32" i="4"/>
  <c r="L32" i="4"/>
  <c r="M32" i="4"/>
  <c r="N32" i="4"/>
  <c r="N23" i="4" s="1"/>
  <c r="O32" i="4"/>
  <c r="K34" i="4"/>
  <c r="L34" i="4"/>
  <c r="D13" i="1" s="1"/>
  <c r="M34" i="4"/>
  <c r="K36" i="4"/>
  <c r="L36" i="4"/>
  <c r="M36" i="4"/>
  <c r="N36" i="4"/>
  <c r="O36" i="4"/>
  <c r="K50" i="4"/>
  <c r="K48" i="4"/>
  <c r="K47" i="4" s="1"/>
  <c r="K58" i="4"/>
  <c r="L58" i="4"/>
  <c r="D15" i="1" s="1"/>
  <c r="M58" i="4"/>
  <c r="N58" i="4"/>
  <c r="N47" i="4" s="1"/>
  <c r="O58" i="4"/>
  <c r="K69" i="4"/>
  <c r="L69" i="4"/>
  <c r="M69" i="4"/>
  <c r="N69" i="4"/>
  <c r="O69" i="4"/>
  <c r="C6" i="1"/>
  <c r="C10" i="1"/>
  <c r="F10" i="1"/>
  <c r="F21" i="1" s="1"/>
  <c r="F22" i="1"/>
  <c r="C22" i="1"/>
  <c r="C36" i="1"/>
  <c r="F26" i="1"/>
  <c r="C28" i="1"/>
  <c r="C27" i="1"/>
  <c r="D28" i="1"/>
  <c r="D27" i="1" s="1"/>
  <c r="F12" i="17"/>
  <c r="F17" i="17" s="1"/>
  <c r="F44" i="17"/>
  <c r="F89" i="17"/>
  <c r="F117" i="17"/>
  <c r="F36" i="1"/>
  <c r="F29" i="1"/>
  <c r="C21" i="1"/>
  <c r="C23" i="1" s="1"/>
  <c r="C35" i="1"/>
  <c r="C48" i="8"/>
  <c r="M11" i="13"/>
  <c r="M8" i="13" s="1"/>
  <c r="M57" i="13" s="1"/>
  <c r="M62" i="13" s="1"/>
  <c r="L47" i="4" l="1"/>
  <c r="D9" i="1"/>
  <c r="D22" i="1" s="1"/>
  <c r="M8" i="4"/>
  <c r="M66" i="4" s="1"/>
  <c r="M70" i="4" s="1"/>
  <c r="F51" i="17"/>
  <c r="F23" i="1"/>
  <c r="F34" i="1" s="1"/>
  <c r="F35" i="1"/>
  <c r="N8" i="13"/>
  <c r="N57" i="13" s="1"/>
  <c r="N62" i="13" s="1"/>
  <c r="K57" i="13"/>
  <c r="K62" i="13" s="1"/>
  <c r="K66" i="4"/>
  <c r="K70" i="4" s="1"/>
  <c r="D21" i="1"/>
  <c r="O66" i="4"/>
  <c r="O70" i="4" s="1"/>
  <c r="G8" i="1"/>
  <c r="L8" i="13"/>
  <c r="L57" i="13" s="1"/>
  <c r="L62" i="13" s="1"/>
  <c r="O57" i="13"/>
  <c r="O62" i="13" s="1"/>
  <c r="C34" i="1"/>
  <c r="F27" i="1"/>
  <c r="L8" i="4"/>
  <c r="L66" i="4" s="1"/>
  <c r="L70" i="4" s="1"/>
  <c r="O47" i="4"/>
  <c r="F28" i="1"/>
  <c r="G11" i="1"/>
  <c r="G10" i="1" s="1"/>
  <c r="E123" i="17"/>
  <c r="G21" i="1" l="1"/>
  <c r="D35" i="1"/>
  <c r="G28" i="1"/>
  <c r="D23" i="1"/>
  <c r="D36" i="1"/>
  <c r="G29" i="1"/>
  <c r="D34" i="1" l="1"/>
  <c r="G23" i="1"/>
  <c r="G34" i="1" s="1"/>
  <c r="G35" i="1"/>
  <c r="G27" i="1" l="1"/>
</calcChain>
</file>

<file path=xl/sharedStrings.xml><?xml version="1.0" encoding="utf-8"?>
<sst xmlns="http://schemas.openxmlformats.org/spreadsheetml/2006/main" count="727" uniqueCount="398">
  <si>
    <t>B E V É T E L E K</t>
  </si>
  <si>
    <t>Sor-
szám</t>
  </si>
  <si>
    <t>Bevételi jogcím</t>
  </si>
  <si>
    <t>K I A D Á S O K</t>
  </si>
  <si>
    <t>Kiadási jogcímek</t>
  </si>
  <si>
    <t>12</t>
  </si>
  <si>
    <t>A</t>
  </si>
  <si>
    <t>B</t>
  </si>
  <si>
    <t>C</t>
  </si>
  <si>
    <t>1. Személyi juttatások</t>
  </si>
  <si>
    <t>3. Dologi kiadások</t>
  </si>
  <si>
    <t>4. Ellátottak pénzbeli juttatásai</t>
  </si>
  <si>
    <t>Működési célú finanszírozási kiadás</t>
  </si>
  <si>
    <t>Felhalmozási célú finanszírozási kiadás</t>
  </si>
  <si>
    <t>B/ FINANSZÍROZÁSI CÉLÚ KIADÁSOK</t>
  </si>
  <si>
    <t>TÁRGYÉVI KÖLTSÉGVETÉSI BEVÉTELEK ÉS KIADÁSOK EGYENLEGE</t>
  </si>
  <si>
    <t xml:space="preserve">    - működési célú</t>
  </si>
  <si>
    <t xml:space="preserve">    - felhalmozási célú</t>
  </si>
  <si>
    <t xml:space="preserve"> KIADÁSOK ÖSSZESEN: (A+B)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</si>
  <si>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</si>
  <si>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</si>
  <si>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</si>
  <si>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</si>
  <si>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</si>
  <si>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</si>
  <si>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</si>
  <si>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</si>
  <si>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</si>
  <si>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</si>
  <si>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</si>
  <si>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</si>
  <si>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</si>
  <si>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E Ft</t>
  </si>
  <si>
    <t>1. Működési célú támogatások ÁH-n belülről</t>
  </si>
  <si>
    <t xml:space="preserve">     1.1. Önkormányzatok működési támogatásai</t>
  </si>
  <si>
    <t xml:space="preserve">     1.2. Egyéb működési célú támogatások ÁH-n belülről</t>
  </si>
  <si>
    <t>2. Felhalmozási célú támogatások ÁH-n belülről</t>
  </si>
  <si>
    <t>3. Közhatalmi bevételek</t>
  </si>
  <si>
    <t xml:space="preserve">     3.1. Vagyoni típusú adók</t>
  </si>
  <si>
    <t xml:space="preserve">     3.3. Egyéb közhatalmi bevételek</t>
  </si>
  <si>
    <t>4. Működési bevételek</t>
  </si>
  <si>
    <t>5. Felhalmozási bevételek</t>
  </si>
  <si>
    <t>6. Működési célú átvett pénzeszközök</t>
  </si>
  <si>
    <t>7. Felhalmozási célú átvett pénzeszközök</t>
  </si>
  <si>
    <t>2. Munkaadókat terhelő járulékok és szoc. hozzájárulási adó</t>
  </si>
  <si>
    <t>5. Egyéb működési célú kiadások</t>
  </si>
  <si>
    <t xml:space="preserve">     5.1. Elvonások és befizetések</t>
  </si>
  <si>
    <t xml:space="preserve">     5.2. Egyéb működési célú támogatások ÁH-n belülre</t>
  </si>
  <si>
    <t xml:space="preserve">     5.3. Egyéb működési célú támogatások ÁH-n kívülre</t>
  </si>
  <si>
    <t xml:space="preserve">     5.4. Tartalékok</t>
  </si>
  <si>
    <t>6. Beruházások</t>
  </si>
  <si>
    <t>7. Felújítások</t>
  </si>
  <si>
    <t xml:space="preserve">     8.1. Egyéb felhalmozási célú támogatások ÁH-n belülre</t>
  </si>
  <si>
    <t xml:space="preserve">     8.2. Egyéb felhalmozási célú támogatások ÁH-n kívülre</t>
  </si>
  <si>
    <t>I. Működési költségvetés (1+3+4+6)</t>
  </si>
  <si>
    <t>II. Felhalmozási költségvetés (2+5+7)</t>
  </si>
  <si>
    <t>I. Működési költségvetés (1+2+3+4+5)</t>
  </si>
  <si>
    <t>8. Egyéb felhalmozási célú kiadások</t>
  </si>
  <si>
    <t>II. Felhalmozási költségvetés (6+7+8)</t>
  </si>
  <si>
    <t>A/ TÁRGYÉVI KÖLTSÉGVETÉSI BEVÉTELEK (I+II)</t>
  </si>
  <si>
    <t>A/ TÁRGYÉVI KÖLTSÉGVETÉSI KIADÁSOK (I+II)</t>
  </si>
  <si>
    <t>III. Belső forrásból (Előző évi maradvány igénybevétele)</t>
  </si>
  <si>
    <t>1. Költségvetési maradvány működési célra</t>
  </si>
  <si>
    <t>2. Költségvetési maradvány felhalmozási célra</t>
  </si>
  <si>
    <t>1. Működési célú hitel felvétel</t>
  </si>
  <si>
    <t>2. Felhalmozási célú hitel felvétel</t>
  </si>
  <si>
    <t xml:space="preserve">    Működési célú bevételek</t>
  </si>
  <si>
    <t>Felhalmozási célú bevételek</t>
  </si>
  <si>
    <t xml:space="preserve">    Működési célú kiadások</t>
  </si>
  <si>
    <t>Felhalmozási célú kiadások</t>
  </si>
  <si>
    <t>IV. Külső forrásból (Hitelek felvétele)</t>
  </si>
  <si>
    <t xml:space="preserve"> BEVÉTELEK ÖSSZESEN: (A+B)</t>
  </si>
  <si>
    <t>B/ FINANSZÍROZÁSI BEVÉTELEK                                               HIÁNY FINANSZÍROZÁSÁNAK MÓDJA</t>
  </si>
  <si>
    <t>1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</si>
  <si>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</si>
  <si>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</si>
  <si>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</si>
  <si>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</si>
  <si>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</si>
  <si>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</si>
  <si>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</si>
  <si>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</si>
  <si>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</si>
  <si>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</si>
  <si>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</si>
  <si>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</si>
  <si>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</si>
  <si>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Kötelező feladatok</t>
  </si>
  <si>
    <t>Önként vállalt feladatok</t>
  </si>
  <si>
    <t xml:space="preserve"> I. MŰKÖDÉSI KIADÁSOK</t>
  </si>
  <si>
    <t>1.</t>
  </si>
  <si>
    <t>Személyi juttatások</t>
  </si>
  <si>
    <t>2.</t>
  </si>
  <si>
    <t>Munkáltatót terhelő járulékok</t>
  </si>
  <si>
    <t>3.</t>
  </si>
  <si>
    <t>Dologi kiadások</t>
  </si>
  <si>
    <t>4.</t>
  </si>
  <si>
    <t>5.</t>
  </si>
  <si>
    <t>Ellátottak pénzbeli juttatásai</t>
  </si>
  <si>
    <t>II. FELHALMOZÁSI KIADÁSOK</t>
  </si>
  <si>
    <t xml:space="preserve"> - Felhalm. célú pénzeszköz átadás áht. kívülre</t>
  </si>
  <si>
    <t>I. MŰKÖDÉSI BEVÉTELEK</t>
  </si>
  <si>
    <t>Közhatalmi bevételek</t>
  </si>
  <si>
    <t>Egyéb működési bevételek</t>
  </si>
  <si>
    <t xml:space="preserve"> II. FELHALMOZÁSI BEVÉTELEK</t>
  </si>
  <si>
    <t>E</t>
  </si>
  <si>
    <t xml:space="preserve"> - Felhalm. célú pénzeszköz átadás áht. belülre</t>
  </si>
  <si>
    <t>Működési célú támogatások ÁH-n belülről</t>
  </si>
  <si>
    <t xml:space="preserve">     3.2. Termékek és szolgáltatások adói</t>
  </si>
  <si>
    <t>3.1</t>
  </si>
  <si>
    <t>Készletbeszerzés</t>
  </si>
  <si>
    <t xml:space="preserve"> - Szakmai anyagok beszerzése</t>
  </si>
  <si>
    <t xml:space="preserve"> - Üzemeltetési anyagok beszerzése</t>
  </si>
  <si>
    <t>3.2</t>
  </si>
  <si>
    <t>Kommunikációs szolgáltatások</t>
  </si>
  <si>
    <t xml:space="preserve"> - Informatikai szolgáltatások igénybevétele</t>
  </si>
  <si>
    <t xml:space="preserve"> - Egyéb kommunikációs szolgáltatások</t>
  </si>
  <si>
    <t>3.3</t>
  </si>
  <si>
    <t>Szolgáltatási kiadások</t>
  </si>
  <si>
    <t xml:space="preserve"> - Közüzemi díjak</t>
  </si>
  <si>
    <t xml:space="preserve"> - Vásárolt élelmezés</t>
  </si>
  <si>
    <t xml:space="preserve"> - Bérleti és lízing díjak</t>
  </si>
  <si>
    <t xml:space="preserve"> - Karbantartási, kisjavítási szolgáltatások</t>
  </si>
  <si>
    <t xml:space="preserve"> - Közvetített szolgáltatások</t>
  </si>
  <si>
    <t xml:space="preserve"> - Szakmai tevékenységet segítő szolgáltatások</t>
  </si>
  <si>
    <t xml:space="preserve"> - Egyéb szolgáltatások</t>
  </si>
  <si>
    <t>3.4</t>
  </si>
  <si>
    <t>Kiküldetések, reklám- és propaganda kiadások</t>
  </si>
  <si>
    <t xml:space="preserve"> - Kiküldetések kiadásai</t>
  </si>
  <si>
    <t>3.5</t>
  </si>
  <si>
    <t>Különféle befizetések és egyéb dologi kiadások</t>
  </si>
  <si>
    <t xml:space="preserve"> - Működési célú előzetesen felszámított ÁFA</t>
  </si>
  <si>
    <t xml:space="preserve"> - Fizetendő ÁFA</t>
  </si>
  <si>
    <t xml:space="preserve"> - Egyéb dologi kiadások</t>
  </si>
  <si>
    <t>4.1</t>
  </si>
  <si>
    <t>4.2</t>
  </si>
  <si>
    <t>4.3</t>
  </si>
  <si>
    <t>4.4</t>
  </si>
  <si>
    <t>4.5</t>
  </si>
  <si>
    <t>Lakhatással kapcsolatos ellátások</t>
  </si>
  <si>
    <t>Intézményi ellátottak pénzbeli juttatásai</t>
  </si>
  <si>
    <t>Egyéb nem intézményi ellátások</t>
  </si>
  <si>
    <t>Egyéb működési célú kiadások</t>
  </si>
  <si>
    <t>Egyéb működési célú támogatások áht. belülre</t>
  </si>
  <si>
    <t xml:space="preserve"> - Intézményfenntartó társulásnak átadott pée.</t>
  </si>
  <si>
    <t>5.1</t>
  </si>
  <si>
    <t>5.2</t>
  </si>
  <si>
    <t>Egyéb működési célú támogatások áht. kívülre</t>
  </si>
  <si>
    <t xml:space="preserve"> - Civil szervezetek támogatása</t>
  </si>
  <si>
    <t>5.3</t>
  </si>
  <si>
    <t>Tartalékok</t>
  </si>
  <si>
    <t>Beruházások</t>
  </si>
  <si>
    <t>Felújítások</t>
  </si>
  <si>
    <t>Egyéb felhalmozási célú kiadások</t>
  </si>
  <si>
    <t xml:space="preserve"> - Lakástámogatás</t>
  </si>
  <si>
    <t>Önkormányzatok működési támogatásai</t>
  </si>
  <si>
    <t xml:space="preserve"> - Helyi önk.-ok működésének általános támogatása</t>
  </si>
  <si>
    <t xml:space="preserve"> - Szoc.-is, gyermekjóléti és gyermekétkeztetési fel.tám</t>
  </si>
  <si>
    <t xml:space="preserve"> - Tel.önk.-ok kulturális feladatainak támogatása</t>
  </si>
  <si>
    <t>Egyéb működési célú támogatások ÁH-n belülről</t>
  </si>
  <si>
    <t xml:space="preserve"> - OEP finanszírozás</t>
  </si>
  <si>
    <t>III. FINANSZÍROZÁSI KIADÁSOK</t>
  </si>
  <si>
    <t>Központi, irányítószervi támogatás folyósítása</t>
  </si>
  <si>
    <t>Sorszám</t>
  </si>
  <si>
    <t>A/KÖLTSÉGVETÉSI KIADÁSOK ÖSSZESEN</t>
  </si>
  <si>
    <t>B/FINANSZÍROZÁSI KIADÁSOK</t>
  </si>
  <si>
    <t>KIADÁSOK ÖSSZESEN (A+B)</t>
  </si>
  <si>
    <t xml:space="preserve"> - Közfoglalkoztatási program támogatása</t>
  </si>
  <si>
    <t>1.1</t>
  </si>
  <si>
    <t>1.2</t>
  </si>
  <si>
    <t>Vagyoni típusú adók</t>
  </si>
  <si>
    <t xml:space="preserve"> - Építményadó</t>
  </si>
  <si>
    <t>Értékesítési és forgalmi adók</t>
  </si>
  <si>
    <t xml:space="preserve"> - Helyi iparűzési adó - állandó</t>
  </si>
  <si>
    <t xml:space="preserve"> - Helyi iparűzési adó - ideiglenes</t>
  </si>
  <si>
    <t>2.1</t>
  </si>
  <si>
    <t>2.2</t>
  </si>
  <si>
    <t>2.3</t>
  </si>
  <si>
    <t>Gépjárműadók</t>
  </si>
  <si>
    <t xml:space="preserve"> - Belföldi gjárművek adójának önk.-ot megillető része</t>
  </si>
  <si>
    <t>2.4</t>
  </si>
  <si>
    <t>Egyéb áruhasználati és szolgáltatási adók</t>
  </si>
  <si>
    <t xml:space="preserve"> - Tartózkodás után fizetett idegenforgalmi adó</t>
  </si>
  <si>
    <t>2.5</t>
  </si>
  <si>
    <t>Egyéb közhatalmi bevételek</t>
  </si>
  <si>
    <t xml:space="preserve"> - Bírság, pótlék</t>
  </si>
  <si>
    <t>Működési bevételek</t>
  </si>
  <si>
    <t>Szolgáltatások ellenértéke</t>
  </si>
  <si>
    <t>Közvetített szolgáltatások ellenértéke</t>
  </si>
  <si>
    <t>Tulajdonosi bevételek</t>
  </si>
  <si>
    <t>Kiszámlázott ÁFA</t>
  </si>
  <si>
    <t>Felhalmozási célú támogatások ÁH-n belülről</t>
  </si>
  <si>
    <t>Felhalmozási bevételek</t>
  </si>
  <si>
    <t>Ingatlanok értékesítése</t>
  </si>
  <si>
    <t>Felhalmozási célú átvett pénzeszközök</t>
  </si>
  <si>
    <t>Egyéb felhalmozási célú átvett pénzeszközök</t>
  </si>
  <si>
    <t>A/KÖLTSÉGVETÉSI BEVÉTELEK ÖSSZESEN:</t>
  </si>
  <si>
    <t>Maradvány igénybevétele</t>
  </si>
  <si>
    <t>III. FINANSZÍROZÁSI BEVÉTELEK</t>
  </si>
  <si>
    <t>B/FINANSZÍROZÁSI BEVÉTELEK</t>
  </si>
  <si>
    <t>BEVÉTELEK ÖSSZESEN (A+B)</t>
  </si>
  <si>
    <t>Hartai Közös Önkormányzati Hivatal</t>
  </si>
  <si>
    <t>Általános tartalék</t>
  </si>
  <si>
    <t>Általános tartalék összesen:</t>
  </si>
  <si>
    <t>Céltartalék összesen:</t>
  </si>
  <si>
    <t>TARTALÉKOK ÖSSZESEN:</t>
  </si>
  <si>
    <t>Ingatlanok beszerzése, létesítése</t>
  </si>
  <si>
    <t>Egyéb tárgyi eszközök beszerzése</t>
  </si>
  <si>
    <t>Beruházási célú ÁFA</t>
  </si>
  <si>
    <t>Beruházások  megnevezése</t>
  </si>
  <si>
    <t>BERUHÁZÁSOK ÖSSZESEN:</t>
  </si>
  <si>
    <t>KIADÁSOK</t>
  </si>
  <si>
    <t>BEVÉTELEK</t>
  </si>
  <si>
    <t>3.6</t>
  </si>
  <si>
    <t>Kamatbevételek</t>
  </si>
  <si>
    <t>Elvonások, befizetések</t>
  </si>
  <si>
    <t>ÁH-on belüli megelőlegezések visszafizetése</t>
  </si>
  <si>
    <t>5.4</t>
  </si>
  <si>
    <t>ÖNKORMÁNYZAT:</t>
  </si>
  <si>
    <t>HIVATAL:</t>
  </si>
  <si>
    <t xml:space="preserve"> - Magánszemélyek kommunális adója</t>
  </si>
  <si>
    <t xml:space="preserve"> - Reklám- és propaganda kiadások</t>
  </si>
  <si>
    <t xml:space="preserve"> - Egyházak támogatása</t>
  </si>
  <si>
    <t>ÁFA</t>
  </si>
  <si>
    <t>Államigazgatási feladatok</t>
  </si>
  <si>
    <t>Készletértékesítés ellenértéke</t>
  </si>
  <si>
    <t>3.7</t>
  </si>
  <si>
    <t>Felhalmozási célú önkormányzati támogatások</t>
  </si>
  <si>
    <t>Egyéb felhalmozási célú támogatások bevételei</t>
  </si>
  <si>
    <t>Eredeti ei.</t>
  </si>
  <si>
    <t>F</t>
  </si>
  <si>
    <t>Mód. I. előirányzat</t>
  </si>
  <si>
    <t>Harta Nagyközség Önkormányzata</t>
  </si>
  <si>
    <t xml:space="preserve"> - Működési célú ktgvetési tám. és kieg támogatás</t>
  </si>
  <si>
    <t>Informatikai eszközök beszerzése</t>
  </si>
  <si>
    <t>Foglalkoztatással, munkanélküliséggel kapcs.ell.</t>
  </si>
  <si>
    <t>Egyéb felhalmozási célú támogatások ÁHB</t>
  </si>
  <si>
    <t xml:space="preserve"> - DT.hozzájárulása Hivatal működéséhez</t>
  </si>
  <si>
    <t xml:space="preserve"> - EFOP-3.9.2 pályázat támogatása </t>
  </si>
  <si>
    <t xml:space="preserve"> - EFOP-1.5.3 pályázat támogatása </t>
  </si>
  <si>
    <t xml:space="preserve"> - KEHOP Szennyvízelvezetés pályázat támogatása</t>
  </si>
  <si>
    <t xml:space="preserve"> - VP Konyha pályázat támogatása</t>
  </si>
  <si>
    <t xml:space="preserve"> - Mini Bölcsődei feladatokra átadott pée.</t>
  </si>
  <si>
    <t xml:space="preserve"> - EU parlamenti választás</t>
  </si>
  <si>
    <t>TOP-5.3.1 pályázat informatikai eszközök</t>
  </si>
  <si>
    <t>TOP-5.3.1 pályázat - fényképezőgép</t>
  </si>
  <si>
    <t xml:space="preserve">     8.3. Lakástámogatás</t>
  </si>
  <si>
    <t>31</t>
  </si>
  <si>
    <t>G</t>
  </si>
  <si>
    <t xml:space="preserve"> - JETA-Szálláshely II. ütem pályázat támogatása </t>
  </si>
  <si>
    <t xml:space="preserve"> - JETA-Rendezvénytér kialakítása pályázat támogatása </t>
  </si>
  <si>
    <t>Családi támogatások</t>
  </si>
  <si>
    <t xml:space="preserve"> - Elszámolásból származó bevétel</t>
  </si>
  <si>
    <t xml:space="preserve"> - Önkormányzati választás</t>
  </si>
  <si>
    <t>Mód. I. előirányzat megbontása</t>
  </si>
  <si>
    <r>
      <t xml:space="preserve">Harta Nagyközség Önkormányzata 2020. évi </t>
    </r>
    <r>
      <rPr>
        <b/>
        <u/>
        <sz val="11"/>
        <color indexed="8"/>
        <rFont val="Times New Roman"/>
        <family val="1"/>
        <charset val="238"/>
      </rPr>
      <t>összevont</t>
    </r>
    <r>
      <rPr>
        <b/>
        <sz val="11"/>
        <color indexed="8"/>
        <rFont val="Times New Roman"/>
        <family val="1"/>
        <charset val="238"/>
      </rPr>
      <t xml:space="preserve"> költségvetési mérlege közgazdasági tagolásban</t>
    </r>
  </si>
  <si>
    <t>2020. évi költségvetése bevételeinek előirányzat módosítása</t>
  </si>
  <si>
    <t>2020. évi költségvetése kiadásainak előirányzat módosítása</t>
  </si>
  <si>
    <t>Mód. I. előirányzat bontása</t>
  </si>
  <si>
    <t>2020 . évi költségvetése kiadásainak előirányzat módosítása</t>
  </si>
  <si>
    <t xml:space="preserve">2020. évi tervezett előirányzat </t>
  </si>
  <si>
    <t>6. sz. melléklet</t>
  </si>
  <si>
    <t>Harta Nagyközség Önkormányzata 2020. évben tervezett tartalékai</t>
  </si>
  <si>
    <t>Harta Nagyközség Önkormányzata 2020. évi beruházási kiadásainak előirányzat módosítása</t>
  </si>
  <si>
    <t>7. sz. melléklet</t>
  </si>
  <si>
    <t>2020. évi előirányzat</t>
  </si>
  <si>
    <t xml:space="preserve"> - JETA Szálláshely tetőtér terv pályázat támogatása</t>
  </si>
  <si>
    <t xml:space="preserve"> - Népi építészet - Faluház felújítása pályázat támogatása</t>
  </si>
  <si>
    <t xml:space="preserve"> - Bursa Hungarica Ösztöndíj</t>
  </si>
  <si>
    <t xml:space="preserve"> - Családsegítő Társulásnak átadott pée.</t>
  </si>
  <si>
    <t>Vízműtelep meghibásodása miatti eszközfelújítás</t>
  </si>
  <si>
    <t>Szenyvízátemelő felújítás</t>
  </si>
  <si>
    <t>Első lakáshozjutók támogatása</t>
  </si>
  <si>
    <t>JETA Szálláshely pályázat - II. ütem</t>
  </si>
  <si>
    <t>JETA Szálláshely tetőtér beépítési terv</t>
  </si>
  <si>
    <t>JETA Rendezvénytér pályázat</t>
  </si>
  <si>
    <t>Magyar Falu Program orvosi rendelő bővítés pályázat</t>
  </si>
  <si>
    <t>Zarándokház - árnyékoló előtető</t>
  </si>
  <si>
    <t>Temető - urnafal</t>
  </si>
  <si>
    <t>Temetőhöz vezető út - építés</t>
  </si>
  <si>
    <t>Telekvásárlás temető</t>
  </si>
  <si>
    <t>Dózsa Park világítás</t>
  </si>
  <si>
    <t>51-es tér világítás</t>
  </si>
  <si>
    <t>Bajcsy út parkoló</t>
  </si>
  <si>
    <t>Szoc. Központ - mozgáskorlátozott parkoló</t>
  </si>
  <si>
    <t>KEHOP szennyvízberuházási pályázat</t>
  </si>
  <si>
    <t>Magyar Falu Program orvosi rendelő pályázat - bútorbeszerzés</t>
  </si>
  <si>
    <t>Magyar Falu Program orvosi rendelő pályázat - gépbeszerzés</t>
  </si>
  <si>
    <t>Faluház - gépbeszerzés</t>
  </si>
  <si>
    <t>Művelődási Ház hangosítás</t>
  </si>
  <si>
    <t>Irodabútor</t>
  </si>
  <si>
    <t>3 db. nyomtató</t>
  </si>
  <si>
    <t>Harta Nagyközség Önkormányzata 2020. évi felújítási kiadásainak előirányzat módosítása</t>
  </si>
  <si>
    <t>8. sz. melléklet</t>
  </si>
  <si>
    <t>Ingatlanok felújítása</t>
  </si>
  <si>
    <t>VP Konyha pályázat felújítás</t>
  </si>
  <si>
    <t>Felújítási célú ÁFA</t>
  </si>
  <si>
    <t>FELÚJÍTÁSOK ÖSSZESEN:</t>
  </si>
  <si>
    <t>Népi építészet pályázat - Faluház felújítása</t>
  </si>
  <si>
    <t>BM pályázat Konyha felújítás</t>
  </si>
  <si>
    <t>EFOP 1. 5. 3 pályázat - Művelődési Ház udvar felújítása</t>
  </si>
  <si>
    <t>Szoc. Központ udvar térkövezés</t>
  </si>
  <si>
    <t>Járda felújítás - Hunyadi utca (Kossuth-Templom közti szakasz)</t>
  </si>
  <si>
    <t>Művelődési Ház fűtéskorszerűsítés</t>
  </si>
  <si>
    <t>Harta Nagyközség Önkormányzat és intézménye 2020. évi engedélyezett létszámadatai</t>
  </si>
  <si>
    <t>9. sz. melléklet</t>
  </si>
  <si>
    <t>Intézmény neve</t>
  </si>
  <si>
    <t>Engedélyezett létszám (fő)</t>
  </si>
  <si>
    <t>Eredeti előirányzat</t>
  </si>
  <si>
    <t xml:space="preserve"> I. sz. módosított előirányzat</t>
  </si>
  <si>
    <t>I. Hartai Közös Önkormányzati Hivatal</t>
  </si>
  <si>
    <t>II. Önkormányzati feladatok</t>
  </si>
  <si>
    <t xml:space="preserve">     Önkormányzati jogalkotás</t>
  </si>
  <si>
    <t xml:space="preserve">     Hivatal Harta</t>
  </si>
  <si>
    <t xml:space="preserve">     Hivatal Dunatetétlen</t>
  </si>
  <si>
    <t xml:space="preserve">     Város- és községgazdálkodás</t>
  </si>
  <si>
    <t xml:space="preserve">     Háziorvosi szolgálat</t>
  </si>
  <si>
    <t xml:space="preserve">     Védőnők</t>
  </si>
  <si>
    <t xml:space="preserve">     Zöldterületkezelés</t>
  </si>
  <si>
    <t xml:space="preserve">     Útfenntartás</t>
  </si>
  <si>
    <t xml:space="preserve">     Turizmus</t>
  </si>
  <si>
    <t xml:space="preserve">     Temető</t>
  </si>
  <si>
    <t xml:space="preserve">     Múzeum, Művelődési Ház</t>
  </si>
  <si>
    <t xml:space="preserve">     Önkormányzati feladatok összesen</t>
  </si>
  <si>
    <t xml:space="preserve">     Közfoglalkoztatottak</t>
  </si>
  <si>
    <t xml:space="preserve">     ÖNKORMÁNYZAT ÖSSZESEN</t>
  </si>
  <si>
    <t xml:space="preserve">     LÉTSZÁM ÖSSZESEN</t>
  </si>
  <si>
    <t xml:space="preserve">     HARTAI KÖZÖS ÖNKORMÁNYZATI HIVATAL ÖSSZESEN</t>
  </si>
  <si>
    <t>EU-s projekt megnevezése:</t>
  </si>
  <si>
    <t>Azonosító:</t>
  </si>
  <si>
    <t>Ezer forintban</t>
  </si>
  <si>
    <t>Források</t>
  </si>
  <si>
    <t>2017.</t>
  </si>
  <si>
    <t>2018.</t>
  </si>
  <si>
    <t>2019.</t>
  </si>
  <si>
    <t>2020.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</si>
  <si>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</si>
  <si>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</si>
  <si>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</si>
  <si>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</si>
  <si>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</si>
  <si>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</si>
  <si>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</si>
  <si>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</si>
  <si>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</si>
  <si>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</si>
  <si>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</si>
  <si>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Felújítás</t>
  </si>
  <si>
    <t>Összesen:</t>
  </si>
  <si>
    <t>"Előkészítő projekt megvalósítása Dunapataj Nagyközség közösségi szennyvízelvezetésének és tisztításának megoldására"</t>
  </si>
  <si>
    <t>KEHOP-2.2.2-15-2015-00010</t>
  </si>
  <si>
    <t>"Solti konzorcium Humán kapacitások fejlesztése térségi szemléletben"</t>
  </si>
  <si>
    <t>EFOP-3.9.2-16-2017-00008</t>
  </si>
  <si>
    <t>"Solti konzorcium Helyi identitás erősítése és
közösségfejlesztés Solt és Harta településen"</t>
  </si>
  <si>
    <t>TOP-5.3.1-16-BK1-2017-00016</t>
  </si>
  <si>
    <t>"Solti konzorcium Humán szolgáltatások fejlesztése
térségi szemléletben"</t>
  </si>
  <si>
    <t>EFOP-1-5.3-16-2017-00016</t>
  </si>
  <si>
    <t>"Helyi termékértékesítést szolgáló piacok infrastrukturális
fejlesztése, közétkeztetés fejlesztése"</t>
  </si>
  <si>
    <t>VP6-7.2.1-7.4.1.3-17</t>
  </si>
  <si>
    <t xml:space="preserve">Európai uniós támogatással megvalósuló projektek bevételei, kiadásai, hozzájárulások                 </t>
  </si>
  <si>
    <t xml:space="preserve">10. sz.melléklet </t>
  </si>
  <si>
    <t>D</t>
  </si>
  <si>
    <t xml:space="preserve"> - Magyar Falu Program-orvosi eszköz pályázat tám.</t>
  </si>
  <si>
    <t>Térbetonozás EFOP-3.9.2</t>
  </si>
  <si>
    <t xml:space="preserve">EFOP-3.9.2 pályázat informatikai eszközök </t>
  </si>
  <si>
    <t>Térfigyelő rendszer inormatikai eszközök</t>
  </si>
  <si>
    <t>Nyomtató adócsoport (multifunkcionális)</t>
  </si>
  <si>
    <t>Hivatal informatikai hálózati eszközök</t>
  </si>
  <si>
    <t>Hivatal informatikai eszközök</t>
  </si>
  <si>
    <t>Közmunkaprogram, helyi sajátosságok + önerő kegyeleti park felújítás</t>
  </si>
  <si>
    <t>Közmunkaprogram-helyi sajátosságok- Duna part játszótér</t>
  </si>
  <si>
    <t>Közmunkaprogram-helyi sajátosságok- Duna part parkoló</t>
  </si>
  <si>
    <t>Közmunkaprogram-helyi sajátosságok- ütvefúró</t>
  </si>
  <si>
    <t>Közmunkaprogram-szociális- köztéri hulladékgyűjtők</t>
  </si>
  <si>
    <t>Közmunkaprogram-mezőgazdasági- műtrágyaszóró</t>
  </si>
  <si>
    <t>Közmunkaprogram-mezőgazdasági- személygépjármű</t>
  </si>
  <si>
    <t>Közmunkaprogram-mezőgazdasági- új gazdasági épület (Templom u. )</t>
  </si>
  <si>
    <t>VP Konyha pályázat eszközbeszerzés</t>
  </si>
  <si>
    <t>Monitor</t>
  </si>
  <si>
    <t>Kártyaolvasó 3 db</t>
  </si>
  <si>
    <t>Egér 5 db</t>
  </si>
  <si>
    <t>Irodai szék</t>
  </si>
  <si>
    <t>Diktafon</t>
  </si>
  <si>
    <t>Telefon</t>
  </si>
  <si>
    <t>Egyéb működési célú támogatások ÁH-n kívülről</t>
  </si>
  <si>
    <t>Egyéb működési célú átvett pe. Háztartásoktól</t>
  </si>
  <si>
    <t>Egyéb működési célú átvett pe. Vállalkozásoktól</t>
  </si>
  <si>
    <t xml:space="preserve"> - TOP-4.2.1. Szociális alapszolg. Kp. pályázat támogatása </t>
  </si>
  <si>
    <t>2020. évi eredeti
előirányzat</t>
  </si>
  <si>
    <t>2020. évi I. módosított 
előirányzat</t>
  </si>
  <si>
    <t>Mód. I. ei.</t>
  </si>
  <si>
    <t>Harta Polgármesteri Hivatal elektromos fővezetéki rendszer átkötése napelemes mérőhelyre</t>
  </si>
  <si>
    <t>1. sz. melléklet</t>
  </si>
  <si>
    <t>2. sz. melléklet</t>
  </si>
  <si>
    <t>3. sz. melléklet</t>
  </si>
  <si>
    <t>4. sz. melléklet</t>
  </si>
  <si>
    <t>5. sz. melléklet</t>
  </si>
  <si>
    <t>E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</si>
</sst>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0" formatCode="#,##0.0"/>
  </numFmts>
  <fonts count="68" x14ac:knownFonts="1">
    <font>
      <sz val="11"/>
      <color indexed="8"/>
      <name val="Calibri"/>
      <family val="2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3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8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1"/>
      <name val="Times New Roman CE"/>
      <charset val="238"/>
    </font>
    <font>
      <b/>
      <u/>
      <sz val="12"/>
      <name val="Times New Roman CE"/>
      <family val="1"/>
      <charset val="238"/>
    </font>
    <font>
      <b/>
      <u/>
      <sz val="11"/>
      <color indexed="8"/>
      <name val="Calibri"/>
      <family val="2"/>
    </font>
    <font>
      <b/>
      <sz val="13"/>
      <name val="Times New Roman CE"/>
      <charset val="238"/>
    </font>
    <font>
      <b/>
      <sz val="13"/>
      <name val="Times New Roman CE"/>
      <family val="1"/>
      <charset val="238"/>
    </font>
    <font>
      <sz val="13"/>
      <color indexed="8"/>
      <name val="Calibri"/>
      <family val="2"/>
    </font>
    <font>
      <b/>
      <i/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Arial CE"/>
      <charset val="238"/>
    </font>
    <font>
      <b/>
      <i/>
      <sz val="13"/>
      <name val="Arial CE"/>
      <charset val="238"/>
    </font>
    <font>
      <b/>
      <i/>
      <sz val="13"/>
      <name val="Arial CE"/>
      <family val="2"/>
      <charset val="238"/>
    </font>
    <font>
      <i/>
      <sz val="13"/>
      <name val="Arial CE"/>
      <family val="2"/>
      <charset val="238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3"/>
      <name val="Times New Roman CE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Times New Roman CE"/>
      <charset val="238"/>
    </font>
    <font>
      <b/>
      <i/>
      <sz val="11"/>
      <color indexed="8"/>
      <name val="Calibri"/>
      <family val="2"/>
    </font>
    <font>
      <b/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3" fillId="0" borderId="0" applyFont="0" applyFill="0" applyBorder="0" applyAlignment="0" applyProtection="0"/>
    <xf numFmtId="0" fontId="1" fillId="0" borderId="0"/>
  </cellStyleXfs>
  <cellXfs count="328">
    <xf numFmtId="0" fontId="0" fillId="0" borderId="0" xfId="0"/>
    <xf numFmtId="166" fontId="2" fillId="0" borderId="0" xfId="2" applyNumberFormat="1" applyFont="1" applyFill="1" applyBorder="1" applyAlignment="1" applyProtection="1">
      <alignment horizontal="centerContinuous" vertical="center"/>
    </xf>
    <xf numFmtId="0" fontId="7" fillId="0" borderId="1" xfId="2" applyFont="1" applyFill="1" applyBorder="1" applyAlignment="1" applyProtection="1">
      <alignment horizontal="left" vertical="center" wrapText="1" indent="1"/>
    </xf>
    <xf numFmtId="0" fontId="7" fillId="0" borderId="1" xfId="2" applyFont="1" applyFill="1" applyBorder="1" applyAlignment="1" applyProtection="1">
      <alignment horizontal="left" vertical="center" wrapText="1" indent="2"/>
    </xf>
    <xf numFmtId="0" fontId="7" fillId="0" borderId="1" xfId="2" applyFont="1" applyFill="1" applyBorder="1" applyAlignment="1" applyProtection="1">
      <alignment horizontal="left" vertical="center" wrapText="1" indent="6"/>
    </xf>
    <xf numFmtId="0" fontId="1" fillId="0" borderId="0" xfId="2" applyFill="1"/>
    <xf numFmtId="0" fontId="6" fillId="0" borderId="1" xfId="2" applyFont="1" applyFill="1" applyBorder="1" applyAlignment="1" applyProtection="1">
      <alignment horizontal="left" vertical="center" wrapText="1" indent="1"/>
    </xf>
    <xf numFmtId="0" fontId="4" fillId="0" borderId="2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6"/>
    </xf>
    <xf numFmtId="168" fontId="0" fillId="0" borderId="0" xfId="1" applyNumberFormat="1" applyFont="1" applyAlignment="1">
      <alignment horizontal="center"/>
    </xf>
    <xf numFmtId="0" fontId="4" fillId="0" borderId="4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 readingOrder="1"/>
    </xf>
    <xf numFmtId="0" fontId="8" fillId="0" borderId="1" xfId="2" applyFont="1" applyFill="1" applyBorder="1" applyAlignment="1" applyProtection="1">
      <alignment horizontal="left" vertical="center" wrapText="1" indent="1"/>
    </xf>
    <xf numFmtId="0" fontId="8" fillId="0" borderId="1" xfId="2" applyFont="1" applyFill="1" applyBorder="1" applyAlignment="1" applyProtection="1">
      <alignment horizontal="left" vertical="center" wrapText="1" indent="2"/>
    </xf>
    <xf numFmtId="0" fontId="11" fillId="0" borderId="0" xfId="0" applyFont="1" applyFill="1" applyBorder="1" applyAlignment="1" applyProtection="1">
      <alignment horizontal="center"/>
    </xf>
    <xf numFmtId="0" fontId="5" fillId="0" borderId="6" xfId="2" applyFont="1" applyFill="1" applyBorder="1" applyAlignment="1" applyProtection="1">
      <alignment horizontal="center" vertical="center" wrapText="1" readingOrder="1"/>
    </xf>
    <xf numFmtId="0" fontId="5" fillId="0" borderId="7" xfId="2" applyFont="1" applyFill="1" applyBorder="1" applyAlignment="1" applyProtection="1">
      <alignment horizontal="center" vertical="center" wrapText="1"/>
    </xf>
    <xf numFmtId="49" fontId="8" fillId="0" borderId="8" xfId="2" applyNumberFormat="1" applyFont="1" applyFill="1" applyBorder="1" applyAlignment="1" applyProtection="1">
      <alignment horizontal="center" vertical="center" wrapText="1"/>
    </xf>
    <xf numFmtId="166" fontId="8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166" fontId="7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9" xfId="2" applyNumberFormat="1" applyFont="1" applyFill="1" applyBorder="1" applyAlignment="1" applyProtection="1">
      <alignment horizontal="right" vertical="center" wrapText="1" readingOrder="1"/>
    </xf>
    <xf numFmtId="166" fontId="10" fillId="0" borderId="9" xfId="2" applyNumberFormat="1" applyFont="1" applyFill="1" applyBorder="1" applyAlignment="1" applyProtection="1">
      <alignment horizontal="right" vertical="center" wrapText="1" readingOrder="1"/>
    </xf>
    <xf numFmtId="3" fontId="7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3" fontId="8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Font="1"/>
    <xf numFmtId="0" fontId="7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0" fontId="8" fillId="2" borderId="8" xfId="2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 indent="1"/>
    </xf>
    <xf numFmtId="166" fontId="5" fillId="2" borderId="9" xfId="2" applyNumberFormat="1" applyFont="1" applyFill="1" applyBorder="1" applyAlignment="1" applyProtection="1">
      <alignment horizontal="right" vertical="center" wrapText="1" readingOrder="1"/>
    </xf>
    <xf numFmtId="0" fontId="0" fillId="2" borderId="0" xfId="0" applyFill="1"/>
    <xf numFmtId="0" fontId="8" fillId="2" borderId="1" xfId="2" applyFont="1" applyFill="1" applyBorder="1" applyAlignment="1" applyProtection="1">
      <alignment horizontal="left" vertical="center" wrapText="1" indent="1"/>
    </xf>
    <xf numFmtId="0" fontId="3" fillId="2" borderId="1" xfId="2" applyFont="1" applyFill="1" applyBorder="1" applyAlignment="1" applyProtection="1">
      <alignment horizontal="left" vertical="center" wrapText="1" indent="1"/>
    </xf>
    <xf numFmtId="166" fontId="12" fillId="2" borderId="9" xfId="2" applyNumberFormat="1" applyFont="1" applyFill="1" applyBorder="1" applyAlignment="1" applyProtection="1">
      <alignment horizontal="right" vertical="center" wrapText="1" readingOrder="1"/>
    </xf>
    <xf numFmtId="0" fontId="7" fillId="0" borderId="10" xfId="2" applyFont="1" applyFill="1" applyBorder="1" applyAlignment="1" applyProtection="1">
      <alignment horizontal="left" vertical="center" wrapText="1" indent="2"/>
    </xf>
    <xf numFmtId="166" fontId="6" fillId="0" borderId="11" xfId="2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2" xfId="2" applyFont="1" applyFill="1" applyBorder="1" applyAlignment="1" applyProtection="1">
      <alignment horizontal="center" vertical="center" wrapText="1" readingOrder="1"/>
    </xf>
    <xf numFmtId="166" fontId="6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166" fontId="7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3" fontId="7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166" fontId="8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166" fontId="5" fillId="2" borderId="13" xfId="2" applyNumberFormat="1" applyFont="1" applyFill="1" applyBorder="1" applyAlignment="1" applyProtection="1">
      <alignment horizontal="right" vertical="center" wrapText="1" readingOrder="1"/>
    </xf>
    <xf numFmtId="0" fontId="7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166" fontId="8" fillId="2" borderId="13" xfId="2" applyNumberFormat="1" applyFont="1" applyFill="1" applyBorder="1" applyAlignment="1" applyProtection="1">
      <alignment horizontal="right" vertical="center" wrapText="1" readingOrder="1"/>
      <protection locked="0"/>
    </xf>
    <xf numFmtId="166" fontId="12" fillId="2" borderId="13" xfId="2" applyNumberFormat="1" applyFont="1" applyFill="1" applyBorder="1" applyAlignment="1" applyProtection="1">
      <alignment horizontal="right" vertical="center" wrapText="1" readingOrder="1"/>
    </xf>
    <xf numFmtId="0" fontId="0" fillId="0" borderId="0" xfId="0" applyAlignme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vertical="center"/>
    </xf>
    <xf numFmtId="0" fontId="15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3" fontId="0" fillId="0" borderId="0" xfId="0" applyNumberFormat="1"/>
    <xf numFmtId="0" fontId="26" fillId="0" borderId="0" xfId="0" applyFont="1"/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textRotation="90" wrapText="1"/>
    </xf>
    <xf numFmtId="166" fontId="2" fillId="0" borderId="14" xfId="0" applyNumberFormat="1" applyFont="1" applyFill="1" applyBorder="1" applyAlignment="1" applyProtection="1">
      <alignment horizontal="center" vertical="center" wrapText="1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7" fillId="0" borderId="0" xfId="0" applyNumberFormat="1" applyFont="1" applyFill="1" applyAlignment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vertical="center" wrapText="1"/>
    </xf>
    <xf numFmtId="166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166" fontId="28" fillId="0" borderId="17" xfId="0" applyNumberFormat="1" applyFont="1" applyFill="1" applyBorder="1" applyAlignment="1" applyProtection="1">
      <alignment horizontal="left" vertical="center" wrapText="1"/>
      <protection locked="0"/>
    </xf>
    <xf numFmtId="166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18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Fill="1" applyBorder="1" applyAlignment="1" applyProtection="1">
      <alignment horizontal="center" vertical="center" wrapText="1"/>
    </xf>
    <xf numFmtId="166" fontId="2" fillId="0" borderId="14" xfId="0" applyNumberFormat="1" applyFont="1" applyFill="1" applyBorder="1" applyAlignment="1" applyProtection="1">
      <alignment horizontal="right" vertical="center" wrapText="1"/>
    </xf>
    <xf numFmtId="166" fontId="27" fillId="0" borderId="0" xfId="0" applyNumberFormat="1" applyFont="1" applyFill="1" applyAlignment="1">
      <alignment vertical="center" wrapText="1"/>
    </xf>
    <xf numFmtId="166" fontId="11" fillId="0" borderId="18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14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3" fontId="6" fillId="0" borderId="9" xfId="2" applyNumberFormat="1" applyFont="1" applyFill="1" applyBorder="1" applyAlignment="1" applyProtection="1">
      <alignment horizontal="right" vertical="center" wrapText="1" readingOrder="1"/>
      <protection locked="0"/>
    </xf>
    <xf numFmtId="3" fontId="5" fillId="2" borderId="13" xfId="2" applyNumberFormat="1" applyFont="1" applyFill="1" applyBorder="1" applyAlignment="1" applyProtection="1">
      <alignment horizontal="right" vertical="center" wrapText="1" readingOrder="1"/>
    </xf>
    <xf numFmtId="166" fontId="0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ont="1" applyFill="1" applyAlignment="1">
      <alignment vertical="center" wrapText="1"/>
    </xf>
    <xf numFmtId="166" fontId="1" fillId="0" borderId="18" xfId="0" applyNumberFormat="1" applyFont="1" applyFill="1" applyBorder="1" applyAlignment="1" applyProtection="1">
      <alignment horizontal="center" vertical="center" wrapText="1"/>
    </xf>
    <xf numFmtId="166" fontId="35" fillId="0" borderId="20" xfId="0" applyNumberFormat="1" applyFont="1" applyFill="1" applyBorder="1" applyAlignment="1" applyProtection="1">
      <alignment horizontal="right" vertical="center" wrapText="1"/>
    </xf>
    <xf numFmtId="166" fontId="35" fillId="0" borderId="18" xfId="0" applyNumberFormat="1" applyFont="1" applyFill="1" applyBorder="1" applyAlignment="1" applyProtection="1">
      <alignment horizontal="right" vertical="center" wrapText="1"/>
    </xf>
    <xf numFmtId="166" fontId="1" fillId="0" borderId="21" xfId="0" applyNumberFormat="1" applyFont="1" applyFill="1" applyBorder="1" applyAlignment="1" applyProtection="1">
      <alignment horizontal="right" vertical="center" wrapText="1"/>
    </xf>
    <xf numFmtId="166" fontId="1" fillId="0" borderId="22" xfId="0" applyNumberFormat="1" applyFont="1" applyFill="1" applyBorder="1" applyAlignment="1" applyProtection="1">
      <alignment horizontal="center" vertical="center" wrapText="1"/>
    </xf>
    <xf numFmtId="166" fontId="34" fillId="0" borderId="21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2" applyFont="1" applyFill="1" applyBorder="1" applyAlignment="1" applyProtection="1">
      <alignment horizontal="left" vertical="center" wrapText="1" indent="1"/>
    </xf>
    <xf numFmtId="166" fontId="7" fillId="0" borderId="24" xfId="2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25" xfId="2" applyFont="1" applyFill="1" applyBorder="1" applyAlignment="1" applyProtection="1">
      <alignment horizontal="center" vertical="center" wrapText="1"/>
    </xf>
    <xf numFmtId="3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5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3" fontId="37" fillId="0" borderId="1" xfId="0" applyNumberFormat="1" applyFont="1" applyBorder="1"/>
    <xf numFmtId="0" fontId="38" fillId="0" borderId="1" xfId="0" applyFont="1" applyBorder="1"/>
    <xf numFmtId="49" fontId="38" fillId="0" borderId="1" xfId="0" applyNumberFormat="1" applyFont="1" applyBorder="1" applyAlignment="1">
      <alignment horizontal="center"/>
    </xf>
    <xf numFmtId="3" fontId="38" fillId="0" borderId="1" xfId="0" applyNumberFormat="1" applyFont="1" applyBorder="1"/>
    <xf numFmtId="0" fontId="39" fillId="0" borderId="1" xfId="0" applyFont="1" applyBorder="1"/>
    <xf numFmtId="3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3" fontId="22" fillId="0" borderId="1" xfId="0" applyNumberFormat="1" applyFont="1" applyBorder="1"/>
    <xf numFmtId="0" fontId="37" fillId="0" borderId="1" xfId="0" applyFont="1" applyBorder="1" applyAlignme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3" fontId="38" fillId="0" borderId="1" xfId="0" applyNumberFormat="1" applyFont="1" applyBorder="1" applyAlignment="1">
      <alignment vertical="center"/>
    </xf>
    <xf numFmtId="0" fontId="36" fillId="0" borderId="0" xfId="0" applyFont="1"/>
    <xf numFmtId="0" fontId="36" fillId="0" borderId="0" xfId="0" applyFont="1" applyAlignment="1"/>
    <xf numFmtId="0" fontId="17" fillId="0" borderId="1" xfId="0" applyFont="1" applyBorder="1" applyAlignment="1">
      <alignment vertical="center" textRotation="90"/>
    </xf>
    <xf numFmtId="0" fontId="22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0" fillId="0" borderId="0" xfId="0" applyFont="1"/>
    <xf numFmtId="3" fontId="37" fillId="0" borderId="1" xfId="0" applyNumberFormat="1" applyFont="1" applyBorder="1" applyAlignment="1">
      <alignment horizontal="right"/>
    </xf>
    <xf numFmtId="49" fontId="39" fillId="0" borderId="1" xfId="0" applyNumberFormat="1" applyFont="1" applyBorder="1"/>
    <xf numFmtId="49" fontId="39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2" fillId="0" borderId="0" xfId="0" applyFont="1"/>
    <xf numFmtId="0" fontId="29" fillId="0" borderId="0" xfId="0" applyFont="1"/>
    <xf numFmtId="0" fontId="22" fillId="0" borderId="1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3" fillId="0" borderId="0" xfId="0" applyFont="1"/>
    <xf numFmtId="49" fontId="38" fillId="0" borderId="1" xfId="0" applyNumberFormat="1" applyFont="1" applyBorder="1"/>
    <xf numFmtId="0" fontId="45" fillId="0" borderId="1" xfId="0" applyFont="1" applyBorder="1" applyAlignment="1">
      <alignment horizontal="center"/>
    </xf>
    <xf numFmtId="3" fontId="39" fillId="0" borderId="1" xfId="0" applyNumberFormat="1" applyFont="1" applyBorder="1" applyAlignment="1">
      <alignment horizontal="left"/>
    </xf>
    <xf numFmtId="3" fontId="45" fillId="0" borderId="1" xfId="0" applyNumberFormat="1" applyFont="1" applyBorder="1" applyAlignment="1"/>
    <xf numFmtId="0" fontId="22" fillId="0" borderId="7" xfId="0" applyFont="1" applyBorder="1" applyAlignment="1" applyProtection="1">
      <alignment horizontal="center" vertical="center" textRotation="90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3" fontId="45" fillId="0" borderId="10" xfId="0" applyNumberFormat="1" applyFont="1" applyBorder="1"/>
    <xf numFmtId="3" fontId="34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4" fillId="0" borderId="30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/>
    </xf>
    <xf numFmtId="166" fontId="31" fillId="0" borderId="0" xfId="0" applyNumberFormat="1" applyFont="1" applyFill="1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39" fillId="0" borderId="32" xfId="0" applyFont="1" applyBorder="1"/>
    <xf numFmtId="49" fontId="38" fillId="0" borderId="32" xfId="0" applyNumberFormat="1" applyFont="1" applyBorder="1" applyAlignment="1">
      <alignment horizontal="center"/>
    </xf>
    <xf numFmtId="0" fontId="19" fillId="0" borderId="1" xfId="0" applyFont="1" applyBorder="1"/>
    <xf numFmtId="166" fontId="1" fillId="0" borderId="17" xfId="0" applyNumberFormat="1" applyFont="1" applyFill="1" applyBorder="1" applyAlignment="1" applyProtection="1">
      <alignment horizontal="left" vertical="center" wrapText="1"/>
      <protection locked="0"/>
    </xf>
    <xf numFmtId="166" fontId="1" fillId="0" borderId="18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18" xfId="0" applyNumberFormat="1" applyFont="1" applyFill="1" applyBorder="1" applyAlignment="1" applyProtection="1">
      <alignment horizontal="right" vertical="center" wrapText="1"/>
    </xf>
    <xf numFmtId="3" fontId="35" fillId="0" borderId="14" xfId="0" applyNumberFormat="1" applyFont="1" applyFill="1" applyBorder="1" applyAlignment="1" applyProtection="1">
      <alignment horizontal="right" vertical="center" wrapText="1"/>
    </xf>
    <xf numFmtId="166" fontId="1" fillId="0" borderId="14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horizontal="right" vertical="center" wrapText="1"/>
    </xf>
    <xf numFmtId="166" fontId="28" fillId="0" borderId="33" xfId="0" applyNumberFormat="1" applyFont="1" applyFill="1" applyBorder="1" applyAlignment="1" applyProtection="1">
      <alignment horizontal="left" vertical="center" wrapText="1"/>
      <protection locked="0"/>
    </xf>
    <xf numFmtId="166" fontId="1" fillId="0" borderId="34" xfId="0" applyNumberFormat="1" applyFont="1" applyFill="1" applyBorder="1" applyAlignment="1" applyProtection="1">
      <alignment horizontal="left" vertical="center" wrapText="1"/>
    </xf>
    <xf numFmtId="166" fontId="1" fillId="0" borderId="35" xfId="0" applyNumberFormat="1" applyFont="1" applyFill="1" applyBorder="1" applyAlignment="1" applyProtection="1">
      <alignment horizontal="left" vertical="center" wrapText="1"/>
      <protection locked="0"/>
    </xf>
    <xf numFmtId="166" fontId="50" fillId="0" borderId="14" xfId="0" applyNumberFormat="1" applyFont="1" applyFill="1" applyBorder="1" applyAlignment="1">
      <alignment horizontal="left" vertical="center" wrapText="1"/>
    </xf>
    <xf numFmtId="166" fontId="28" fillId="0" borderId="34" xfId="0" applyNumberFormat="1" applyFont="1" applyFill="1" applyBorder="1" applyAlignment="1" applyProtection="1">
      <alignment horizontal="left" vertical="center" wrapText="1"/>
      <protection locked="0"/>
    </xf>
    <xf numFmtId="166" fontId="28" fillId="0" borderId="36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35" xfId="0" applyNumberFormat="1" applyFont="1" applyFill="1" applyBorder="1" applyAlignment="1" applyProtection="1">
      <alignment horizontal="left" vertical="center" wrapText="1"/>
      <protection locked="0"/>
    </xf>
    <xf numFmtId="166" fontId="28" fillId="0" borderId="20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37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38" xfId="0" applyNumberFormat="1" applyFont="1" applyFill="1" applyBorder="1" applyAlignment="1" applyProtection="1">
      <alignment horizontal="right" vertical="center" wrapText="1"/>
      <protection locked="0"/>
    </xf>
    <xf numFmtId="170" fontId="28" fillId="0" borderId="38" xfId="0" applyNumberFormat="1" applyFont="1" applyFill="1" applyBorder="1" applyAlignment="1" applyProtection="1">
      <alignment horizontal="right" vertical="center" wrapText="1"/>
      <protection locked="0"/>
    </xf>
    <xf numFmtId="170" fontId="28" fillId="0" borderId="20" xfId="0" applyNumberFormat="1" applyFont="1" applyFill="1" applyBorder="1" applyAlignment="1" applyProtection="1">
      <alignment horizontal="right" vertical="center" wrapText="1"/>
      <protection locked="0"/>
    </xf>
    <xf numFmtId="170" fontId="1" fillId="0" borderId="38" xfId="0" applyNumberFormat="1" applyFont="1" applyFill="1" applyBorder="1" applyAlignment="1" applyProtection="1">
      <alignment horizontal="right" vertical="center" wrapText="1"/>
      <protection locked="0"/>
    </xf>
    <xf numFmtId="170" fontId="1" fillId="0" borderId="20" xfId="0" applyNumberFormat="1" applyFont="1" applyFill="1" applyBorder="1" applyAlignment="1" applyProtection="1">
      <alignment horizontal="right" vertical="center" wrapText="1"/>
      <protection locked="0"/>
    </xf>
    <xf numFmtId="170" fontId="11" fillId="0" borderId="38" xfId="0" applyNumberFormat="1" applyFont="1" applyFill="1" applyBorder="1" applyAlignment="1" applyProtection="1">
      <alignment horizontal="right" vertical="center" wrapText="1"/>
      <protection locked="0"/>
    </xf>
    <xf numFmtId="170" fontId="46" fillId="0" borderId="39" xfId="0" applyNumberFormat="1" applyFont="1" applyFill="1" applyBorder="1" applyAlignment="1" applyProtection="1">
      <alignment horizontal="right" vertical="center" wrapText="1"/>
    </xf>
    <xf numFmtId="170" fontId="46" fillId="0" borderId="16" xfId="0" applyNumberFormat="1" applyFont="1" applyFill="1" applyBorder="1" applyAlignment="1" applyProtection="1">
      <alignment horizontal="right" vertical="center" wrapText="1"/>
    </xf>
    <xf numFmtId="170" fontId="35" fillId="0" borderId="37" xfId="0" applyNumberFormat="1" applyFont="1" applyFill="1" applyBorder="1" applyAlignment="1" applyProtection="1">
      <alignment horizontal="right" vertical="center" wrapText="1"/>
    </xf>
    <xf numFmtId="170" fontId="35" fillId="0" borderId="36" xfId="0" applyNumberFormat="1" applyFont="1" applyFill="1" applyBorder="1" applyAlignment="1" applyProtection="1">
      <alignment horizontal="right" vertical="center" wrapText="1"/>
    </xf>
    <xf numFmtId="170" fontId="1" fillId="0" borderId="38" xfId="0" applyNumberFormat="1" applyFont="1" applyFill="1" applyBorder="1" applyAlignment="1" applyProtection="1">
      <alignment horizontal="right" vertical="center" wrapText="1"/>
    </xf>
    <xf numFmtId="170" fontId="1" fillId="0" borderId="20" xfId="0" applyNumberFormat="1" applyFont="1" applyFill="1" applyBorder="1" applyAlignment="1" applyProtection="1">
      <alignment horizontal="right" vertical="center" wrapText="1"/>
    </xf>
    <xf numFmtId="170" fontId="1" fillId="0" borderId="39" xfId="0" applyNumberFormat="1" applyFont="1" applyFill="1" applyBorder="1" applyAlignment="1" applyProtection="1">
      <alignment horizontal="right" vertical="center" wrapText="1"/>
    </xf>
    <xf numFmtId="170" fontId="1" fillId="0" borderId="16" xfId="0" applyNumberFormat="1" applyFont="1" applyFill="1" applyBorder="1" applyAlignment="1" applyProtection="1">
      <alignment horizontal="right" vertical="center" wrapText="1"/>
    </xf>
    <xf numFmtId="170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170" fontId="50" fillId="0" borderId="14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Protection="1"/>
    <xf numFmtId="0" fontId="52" fillId="0" borderId="0" xfId="0" applyFont="1" applyFill="1" applyProtection="1"/>
    <xf numFmtId="0" fontId="56" fillId="0" borderId="40" xfId="0" applyFont="1" applyFill="1" applyBorder="1" applyAlignment="1" applyProtection="1">
      <alignment vertical="center"/>
    </xf>
    <xf numFmtId="0" fontId="56" fillId="0" borderId="41" xfId="0" applyFont="1" applyFill="1" applyBorder="1" applyAlignment="1" applyProtection="1">
      <alignment horizontal="center" vertical="center"/>
    </xf>
    <xf numFmtId="0" fontId="56" fillId="0" borderId="42" xfId="0" applyFont="1" applyFill="1" applyBorder="1" applyAlignment="1" applyProtection="1">
      <alignment horizontal="center" vertical="center"/>
    </xf>
    <xf numFmtId="0" fontId="56" fillId="0" borderId="43" xfId="0" applyFont="1" applyFill="1" applyBorder="1" applyAlignment="1" applyProtection="1">
      <alignment horizontal="center" vertical="center"/>
    </xf>
    <xf numFmtId="49" fontId="57" fillId="0" borderId="7" xfId="0" applyNumberFormat="1" applyFont="1" applyFill="1" applyBorder="1" applyAlignment="1" applyProtection="1">
      <alignment vertical="center"/>
    </xf>
    <xf numFmtId="49" fontId="57" fillId="0" borderId="44" xfId="0" applyNumberFormat="1" applyFont="1" applyFill="1" applyBorder="1" applyAlignment="1" applyProtection="1">
      <alignment horizontal="right" vertical="center"/>
    </xf>
    <xf numFmtId="3" fontId="57" fillId="0" borderId="2" xfId="0" applyNumberFormat="1" applyFont="1" applyFill="1" applyBorder="1" applyAlignment="1" applyProtection="1">
      <alignment vertical="center"/>
      <protection locked="0"/>
    </xf>
    <xf numFmtId="3" fontId="56" fillId="0" borderId="45" xfId="0" applyNumberFormat="1" applyFont="1" applyFill="1" applyBorder="1" applyAlignment="1" applyProtection="1">
      <alignment vertical="center"/>
    </xf>
    <xf numFmtId="49" fontId="58" fillId="0" borderId="8" xfId="0" quotePrefix="1" applyNumberFormat="1" applyFont="1" applyFill="1" applyBorder="1" applyAlignment="1" applyProtection="1">
      <alignment horizontal="left" vertical="center" indent="1"/>
    </xf>
    <xf numFmtId="49" fontId="58" fillId="0" borderId="27" xfId="0" quotePrefix="1" applyNumberFormat="1" applyFont="1" applyFill="1" applyBorder="1" applyAlignment="1" applyProtection="1">
      <alignment horizontal="left" vertical="center" indent="1"/>
    </xf>
    <xf numFmtId="3" fontId="58" fillId="0" borderId="1" xfId="0" applyNumberFormat="1" applyFont="1" applyFill="1" applyBorder="1" applyAlignment="1" applyProtection="1">
      <alignment vertical="center"/>
      <protection locked="0"/>
    </xf>
    <xf numFmtId="3" fontId="59" fillId="0" borderId="1" xfId="0" applyNumberFormat="1" applyFont="1" applyFill="1" applyBorder="1" applyAlignment="1" applyProtection="1">
      <alignment vertical="center"/>
      <protection locked="0"/>
    </xf>
    <xf numFmtId="3" fontId="59" fillId="0" borderId="46" xfId="0" applyNumberFormat="1" applyFont="1" applyFill="1" applyBorder="1" applyAlignment="1" applyProtection="1">
      <alignment vertical="center"/>
    </xf>
    <xf numFmtId="49" fontId="57" fillId="0" borderId="8" xfId="0" applyNumberFormat="1" applyFont="1" applyFill="1" applyBorder="1" applyAlignment="1" applyProtection="1">
      <alignment vertical="center"/>
    </xf>
    <xf numFmtId="3" fontId="57" fillId="0" borderId="27" xfId="0" applyNumberFormat="1" applyFont="1" applyFill="1" applyBorder="1" applyAlignment="1" applyProtection="1">
      <alignment horizontal="right" vertical="center"/>
    </xf>
    <xf numFmtId="3" fontId="57" fillId="0" borderId="1" xfId="0" applyNumberFormat="1" applyFont="1" applyFill="1" applyBorder="1" applyAlignment="1" applyProtection="1">
      <alignment vertical="center"/>
      <protection locked="0"/>
    </xf>
    <xf numFmtId="3" fontId="56" fillId="0" borderId="46" xfId="0" applyNumberFormat="1" applyFont="1" applyFill="1" applyBorder="1" applyAlignment="1" applyProtection="1">
      <alignment vertical="center"/>
    </xf>
    <xf numFmtId="49" fontId="57" fillId="0" borderId="27" xfId="0" applyNumberFormat="1" applyFont="1" applyFill="1" applyBorder="1" applyAlignment="1" applyProtection="1">
      <alignment vertical="center"/>
    </xf>
    <xf numFmtId="3" fontId="56" fillId="0" borderId="1" xfId="0" applyNumberFormat="1" applyFont="1" applyFill="1" applyBorder="1" applyAlignment="1" applyProtection="1">
      <alignment vertical="center"/>
      <protection locked="0"/>
    </xf>
    <xf numFmtId="49" fontId="57" fillId="0" borderId="47" xfId="0" applyNumberFormat="1" applyFont="1" applyFill="1" applyBorder="1" applyAlignment="1" applyProtection="1">
      <alignment vertical="center"/>
      <protection locked="0"/>
    </xf>
    <xf numFmtId="49" fontId="57" fillId="0" borderId="48" xfId="0" applyNumberFormat="1" applyFont="1" applyFill="1" applyBorder="1" applyAlignment="1" applyProtection="1">
      <alignment vertical="center"/>
      <protection locked="0"/>
    </xf>
    <xf numFmtId="3" fontId="57" fillId="0" borderId="32" xfId="0" applyNumberFormat="1" applyFont="1" applyFill="1" applyBorder="1" applyAlignment="1" applyProtection="1">
      <alignment vertical="center"/>
      <protection locked="0"/>
    </xf>
    <xf numFmtId="3" fontId="56" fillId="0" borderId="32" xfId="0" applyNumberFormat="1" applyFont="1" applyFill="1" applyBorder="1" applyAlignment="1" applyProtection="1">
      <alignment vertical="center"/>
      <protection locked="0"/>
    </xf>
    <xf numFmtId="49" fontId="56" fillId="0" borderId="49" xfId="0" applyNumberFormat="1" applyFont="1" applyFill="1" applyBorder="1" applyAlignment="1" applyProtection="1">
      <alignment vertical="center"/>
    </xf>
    <xf numFmtId="3" fontId="56" fillId="0" borderId="50" xfId="0" applyNumberFormat="1" applyFont="1" applyFill="1" applyBorder="1" applyAlignment="1" applyProtection="1">
      <alignment horizontal="right" vertical="center"/>
    </xf>
    <xf numFmtId="3" fontId="56" fillId="0" borderId="51" xfId="0" applyNumberFormat="1" applyFont="1" applyFill="1" applyBorder="1" applyAlignment="1" applyProtection="1">
      <alignment vertical="center"/>
    </xf>
    <xf numFmtId="3" fontId="56" fillId="0" borderId="52" xfId="0" applyNumberFormat="1" applyFont="1" applyFill="1" applyBorder="1" applyAlignment="1" applyProtection="1">
      <alignment vertical="center"/>
    </xf>
    <xf numFmtId="0" fontId="49" fillId="0" borderId="0" xfId="0" applyFont="1" applyFill="1" applyAlignment="1" applyProtection="1">
      <alignment vertical="center"/>
    </xf>
    <xf numFmtId="49" fontId="57" fillId="0" borderId="44" xfId="0" applyNumberFormat="1" applyFont="1" applyFill="1" applyBorder="1" applyAlignment="1" applyProtection="1">
      <alignment vertical="center"/>
    </xf>
    <xf numFmtId="49" fontId="57" fillId="0" borderId="8" xfId="0" applyNumberFormat="1" applyFont="1" applyFill="1" applyBorder="1" applyAlignment="1" applyProtection="1">
      <alignment horizontal="left" vertical="center"/>
    </xf>
    <xf numFmtId="3" fontId="57" fillId="0" borderId="27" xfId="0" applyNumberFormat="1" applyFont="1" applyFill="1" applyBorder="1" applyAlignment="1" applyProtection="1">
      <alignment horizontal="right"/>
    </xf>
    <xf numFmtId="49" fontId="57" fillId="0" borderId="8" xfId="0" applyNumberFormat="1" applyFont="1" applyFill="1" applyBorder="1" applyAlignment="1" applyProtection="1">
      <alignment vertical="center"/>
      <protection locked="0"/>
    </xf>
    <xf numFmtId="49" fontId="57" fillId="0" borderId="27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Alignment="1" applyProtection="1">
      <alignment vertical="center"/>
    </xf>
    <xf numFmtId="3" fontId="6" fillId="0" borderId="13" xfId="2" applyNumberFormat="1" applyFont="1" applyFill="1" applyBorder="1" applyAlignment="1" applyProtection="1">
      <alignment horizontal="right" vertical="center" wrapText="1" readingOrder="1"/>
      <protection locked="0"/>
    </xf>
    <xf numFmtId="0" fontId="52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60" fillId="0" borderId="1" xfId="0" applyFont="1" applyBorder="1" applyAlignment="1">
      <alignment vertical="center" textRotation="90"/>
    </xf>
    <xf numFmtId="3" fontId="28" fillId="0" borderId="53" xfId="0" applyNumberFormat="1" applyFont="1" applyFill="1" applyBorder="1" applyAlignment="1" applyProtection="1">
      <alignment horizontal="right" vertical="center" wrapText="1"/>
      <protection locked="0"/>
    </xf>
    <xf numFmtId="166" fontId="28" fillId="0" borderId="22" xfId="0" applyNumberFormat="1" applyFont="1" applyFill="1" applyBorder="1" applyAlignment="1">
      <alignment horizontal="center" vertical="center" wrapText="1"/>
    </xf>
    <xf numFmtId="166" fontId="1" fillId="0" borderId="53" xfId="0" applyNumberFormat="1" applyFont="1" applyFill="1" applyBorder="1" applyAlignment="1" applyProtection="1">
      <alignment horizontal="center" vertical="center" wrapText="1"/>
    </xf>
    <xf numFmtId="166" fontId="1" fillId="0" borderId="35" xfId="0" applyNumberFormat="1" applyFont="1" applyFill="1" applyBorder="1" applyAlignment="1" applyProtection="1">
      <alignment horizontal="center" vertical="center" wrapText="1"/>
    </xf>
    <xf numFmtId="0" fontId="39" fillId="0" borderId="3" xfId="0" applyFont="1" applyBorder="1"/>
    <xf numFmtId="49" fontId="38" fillId="0" borderId="26" xfId="0" applyNumberFormat="1" applyFont="1" applyBorder="1" applyAlignment="1">
      <alignment horizontal="center"/>
    </xf>
    <xf numFmtId="0" fontId="38" fillId="0" borderId="27" xfId="0" applyFont="1" applyBorder="1"/>
    <xf numFmtId="0" fontId="38" fillId="0" borderId="3" xfId="0" applyFont="1" applyBorder="1" applyAlignment="1">
      <alignment horizontal="center"/>
    </xf>
    <xf numFmtId="0" fontId="62" fillId="0" borderId="1" xfId="0" applyFont="1" applyBorder="1" applyAlignment="1">
      <alignment vertical="center" textRotation="90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3" fontId="1" fillId="0" borderId="21" xfId="0" applyNumberFormat="1" applyFont="1" applyFill="1" applyBorder="1" applyAlignment="1" applyProtection="1">
      <alignment horizontal="right" vertical="center" wrapText="1"/>
    </xf>
    <xf numFmtId="3" fontId="1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0" xfId="0" applyFont="1" applyAlignment="1">
      <alignment horizontal="center"/>
    </xf>
    <xf numFmtId="166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166" fontId="1" fillId="0" borderId="33" xfId="0" applyNumberFormat="1" applyFont="1" applyFill="1" applyBorder="1" applyAlignment="1" applyProtection="1">
      <alignment horizontal="left" vertical="center" wrapText="1"/>
    </xf>
    <xf numFmtId="0" fontId="4" fillId="0" borderId="13" xfId="2" applyFont="1" applyFill="1" applyBorder="1" applyAlignment="1" applyProtection="1">
      <alignment horizontal="center" vertical="center" wrapText="1" readingOrder="1"/>
    </xf>
    <xf numFmtId="0" fontId="5" fillId="0" borderId="68" xfId="2" applyFont="1" applyFill="1" applyBorder="1" applyAlignment="1" applyProtection="1">
      <alignment horizontal="center" vertical="center" wrapText="1" readingOrder="1"/>
    </xf>
    <xf numFmtId="0" fontId="64" fillId="0" borderId="25" xfId="0" applyFont="1" applyBorder="1" applyAlignment="1">
      <alignment horizontal="right" vertical="center"/>
    </xf>
    <xf numFmtId="0" fontId="65" fillId="0" borderId="0" xfId="0" applyFont="1" applyFill="1" applyBorder="1" applyAlignment="1" applyProtection="1">
      <alignment horizontal="center"/>
    </xf>
    <xf numFmtId="0" fontId="37" fillId="0" borderId="25" xfId="0" applyFont="1" applyBorder="1" applyAlignment="1">
      <alignment horizontal="right" vertical="top"/>
    </xf>
    <xf numFmtId="166" fontId="67" fillId="0" borderId="0" xfId="0" applyNumberFormat="1" applyFont="1" applyFill="1" applyAlignment="1" applyProtection="1">
      <alignment horizontal="right" vertical="center" wrapText="1"/>
    </xf>
    <xf numFmtId="166" fontId="47" fillId="0" borderId="0" xfId="0" applyNumberFormat="1" applyFont="1" applyFill="1" applyAlignment="1" applyProtection="1">
      <alignment horizontal="center" vertical="center" wrapText="1"/>
    </xf>
    <xf numFmtId="0" fontId="47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62" fillId="0" borderId="32" xfId="0" applyFont="1" applyBorder="1" applyAlignment="1">
      <alignment vertical="center" textRotation="90"/>
    </xf>
    <xf numFmtId="0" fontId="62" fillId="0" borderId="57" xfId="0" applyFont="1" applyBorder="1" applyAlignment="1">
      <alignment vertical="center" textRotation="90"/>
    </xf>
    <xf numFmtId="0" fontId="22" fillId="0" borderId="32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22" fillId="0" borderId="3" xfId="0" applyFont="1" applyBorder="1" applyAlignment="1"/>
    <xf numFmtId="0" fontId="22" fillId="0" borderId="26" xfId="0" applyFont="1" applyBorder="1" applyAlignment="1"/>
    <xf numFmtId="0" fontId="29" fillId="0" borderId="27" xfId="0" applyFont="1" applyBorder="1" applyAlignment="1"/>
    <xf numFmtId="0" fontId="22" fillId="0" borderId="3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54" xfId="0" applyFont="1" applyBorder="1" applyAlignment="1"/>
    <xf numFmtId="0" fontId="22" fillId="0" borderId="25" xfId="0" applyFont="1" applyBorder="1" applyAlignment="1"/>
    <xf numFmtId="0" fontId="22" fillId="0" borderId="55" xfId="0" applyFont="1" applyBorder="1" applyAlignment="1"/>
    <xf numFmtId="0" fontId="22" fillId="0" borderId="56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vertical="center" textRotation="90"/>
    </xf>
    <xf numFmtId="0" fontId="17" fillId="0" borderId="57" xfId="0" applyFont="1" applyBorder="1" applyAlignment="1">
      <alignment vertical="center" textRotation="90"/>
    </xf>
    <xf numFmtId="0" fontId="22" fillId="0" borderId="27" xfId="0" applyFont="1" applyBorder="1" applyAlignment="1"/>
    <xf numFmtId="0" fontId="39" fillId="0" borderId="0" xfId="0" applyFont="1" applyAlignment="1"/>
    <xf numFmtId="0" fontId="22" fillId="0" borderId="58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52" fillId="0" borderId="32" xfId="0" applyFont="1" applyBorder="1" applyAlignment="1">
      <alignment vertical="center" textRotation="90"/>
    </xf>
    <xf numFmtId="0" fontId="52" fillId="0" borderId="57" xfId="0" applyFont="1" applyBorder="1" applyAlignment="1">
      <alignment vertical="center" textRotation="90"/>
    </xf>
    <xf numFmtId="3" fontId="44" fillId="0" borderId="3" xfId="0" applyNumberFormat="1" applyFont="1" applyBorder="1" applyAlignment="1">
      <alignment vertical="center" wrapText="1"/>
    </xf>
    <xf numFmtId="3" fontId="44" fillId="0" borderId="27" xfId="0" applyNumberFormat="1" applyFont="1" applyBorder="1" applyAlignment="1">
      <alignment vertical="center" wrapText="1"/>
    </xf>
    <xf numFmtId="3" fontId="44" fillId="0" borderId="62" xfId="0" applyNumberFormat="1" applyFont="1" applyBorder="1" applyAlignment="1">
      <alignment vertical="center" wrapText="1"/>
    </xf>
    <xf numFmtId="0" fontId="37" fillId="0" borderId="67" xfId="0" applyFont="1" applyBorder="1" applyAlignment="1">
      <alignment horizontal="right"/>
    </xf>
    <xf numFmtId="0" fontId="66" fillId="0" borderId="67" xfId="0" applyFont="1" applyBorder="1" applyAlignment="1">
      <alignment horizontal="right"/>
    </xf>
    <xf numFmtId="3" fontId="22" fillId="0" borderId="3" xfId="0" applyNumberFormat="1" applyFont="1" applyBorder="1" applyAlignment="1">
      <alignment vertical="center" wrapText="1"/>
    </xf>
    <xf numFmtId="3" fontId="22" fillId="0" borderId="62" xfId="0" applyNumberFormat="1" applyFont="1" applyBorder="1" applyAlignment="1">
      <alignment vertical="center" wrapText="1"/>
    </xf>
    <xf numFmtId="3" fontId="22" fillId="0" borderId="60" xfId="0" applyNumberFormat="1" applyFont="1" applyBorder="1" applyAlignment="1">
      <alignment vertical="center" wrapText="1"/>
    </xf>
    <xf numFmtId="3" fontId="22" fillId="0" borderId="63" xfId="0" applyNumberFormat="1" applyFont="1" applyBorder="1" applyAlignment="1">
      <alignment vertical="center" wrapText="1"/>
    </xf>
    <xf numFmtId="0" fontId="22" fillId="0" borderId="59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3" fontId="39" fillId="0" borderId="3" xfId="0" applyNumberFormat="1" applyFont="1" applyBorder="1" applyAlignment="1">
      <alignment horizontal="right" vertical="center" wrapText="1"/>
    </xf>
    <xf numFmtId="3" fontId="39" fillId="0" borderId="62" xfId="0" applyNumberFormat="1" applyFont="1" applyBorder="1" applyAlignment="1">
      <alignment horizontal="right" vertical="center" wrapText="1"/>
    </xf>
    <xf numFmtId="3" fontId="39" fillId="0" borderId="3" xfId="0" applyNumberFormat="1" applyFont="1" applyBorder="1" applyAlignment="1">
      <alignment vertical="center" wrapText="1"/>
    </xf>
    <xf numFmtId="3" fontId="39" fillId="0" borderId="62" xfId="0" applyNumberFormat="1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44" fillId="0" borderId="0" xfId="0" applyFont="1" applyAlignment="1"/>
    <xf numFmtId="0" fontId="36" fillId="0" borderId="27" xfId="0" applyFont="1" applyBorder="1" applyAlignment="1">
      <alignment vertical="center" wrapText="1"/>
    </xf>
    <xf numFmtId="0" fontId="44" fillId="0" borderId="44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5" fillId="0" borderId="61" xfId="0" applyFont="1" applyBorder="1" applyAlignment="1">
      <alignment vertical="center" wrapText="1"/>
    </xf>
    <xf numFmtId="0" fontId="44" fillId="0" borderId="27" xfId="0" applyFont="1" applyBorder="1" applyAlignment="1">
      <alignment horizontal="right" vertical="center" wrapText="1"/>
    </xf>
    <xf numFmtId="0" fontId="44" fillId="0" borderId="27" xfId="0" applyFont="1" applyBorder="1" applyAlignment="1">
      <alignment vertical="center" wrapText="1"/>
    </xf>
    <xf numFmtId="166" fontId="1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32" fillId="0" borderId="65" xfId="0" applyNumberFormat="1" applyFont="1" applyFill="1" applyBorder="1" applyAlignment="1" applyProtection="1">
      <alignment horizontal="left" vertical="center" wrapText="1"/>
    </xf>
    <xf numFmtId="0" fontId="33" fillId="0" borderId="64" xfId="0" applyFont="1" applyBorder="1" applyAlignment="1">
      <alignment horizontal="left" vertical="center" wrapText="1"/>
    </xf>
    <xf numFmtId="166" fontId="32" fillId="0" borderId="34" xfId="0" applyNumberFormat="1" applyFont="1" applyFill="1" applyBorder="1" applyAlignment="1" applyProtection="1">
      <alignment horizontal="left" vertical="center" wrapText="1"/>
    </xf>
    <xf numFmtId="0" fontId="33" fillId="0" borderId="66" xfId="0" applyFont="1" applyBorder="1" applyAlignment="1">
      <alignment horizontal="left" vertical="center" wrapText="1"/>
    </xf>
    <xf numFmtId="166" fontId="2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4" fillId="0" borderId="67" xfId="0" applyFont="1" applyFill="1" applyBorder="1" applyAlignment="1" applyProtection="1">
      <alignment horizontal="right"/>
    </xf>
    <xf numFmtId="0" fontId="55" fillId="0" borderId="67" xfId="0" applyFont="1" applyBorder="1" applyAlignment="1">
      <alignment horizontal="right"/>
    </xf>
    <xf numFmtId="0" fontId="49" fillId="0" borderId="0" xfId="0" applyFont="1" applyAlignment="1">
      <alignment wrapText="1"/>
    </xf>
    <xf numFmtId="0" fontId="53" fillId="0" borderId="0" xfId="0" applyFont="1" applyFill="1" applyBorder="1" applyAlignment="1" applyProtection="1"/>
    <xf numFmtId="0" fontId="49" fillId="0" borderId="0" xfId="0" applyFont="1" applyAlignment="1"/>
    <xf numFmtId="0" fontId="11" fillId="0" borderId="0" xfId="0" applyFont="1" applyFill="1" applyAlignment="1">
      <alignment horizontal="center" wrapText="1"/>
    </xf>
    <xf numFmtId="0" fontId="0" fillId="0" borderId="0" xfId="0" applyAlignment="1"/>
    <xf numFmtId="0" fontId="51" fillId="0" borderId="0" xfId="0" applyFont="1" applyFill="1" applyAlignment="1" applyProtection="1">
      <alignment horizontal="right"/>
    </xf>
  </cellXfs>
  <cellStyles count="3">
    <cellStyle name="Ezres" xfId="1" builtinId="3"/>
    <cellStyle name="Normál" xfId="0" builtinId="0"/>
    <cellStyle name="Normál_KVRENMUNKA" xfId="2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tabSelected="1" topLeftCell="B22" zoomScaleNormal="100" zoomScaleSheetLayoutView="100" workbookViewId="0">
      <selection activeCell="B2" sqref="A2:IV2"/>
    </sheetView>
  </sheetViews>
  <sheetFormatPr defaultRowHeight="14.4" x14ac:dyDescent="0.3"/>
  <cols>
    <col min="2" max="2" width="48" customWidth="1"/>
    <col min="3" max="3" width="19" customWidth="1"/>
    <col min="4" max="4" width="18" customWidth="1"/>
    <col min="5" max="5" width="43" style="10" customWidth="1"/>
    <col min="6" max="7" width="15.21875" style="10" customWidth="1"/>
  </cols>
  <sheetData>
    <row r="1" spans="1:7" ht="13.5" customHeight="1" x14ac:dyDescent="0.3">
      <c r="A1" s="252" t="s">
        <v>255</v>
      </c>
      <c r="B1" s="252"/>
      <c r="C1" s="252"/>
      <c r="D1" s="252"/>
      <c r="E1" s="252"/>
      <c r="F1" s="252"/>
      <c r="G1" s="252"/>
    </row>
    <row r="2" spans="1:7" ht="13.5" customHeight="1" x14ac:dyDescent="0.3">
      <c r="A2" s="242"/>
      <c r="B2" s="242"/>
      <c r="C2" s="242"/>
      <c r="D2" s="242"/>
      <c r="E2" s="242"/>
      <c r="F2" s="242"/>
      <c r="G2" s="242"/>
    </row>
    <row r="3" spans="1:7" ht="18" customHeight="1" thickBot="1" x14ac:dyDescent="0.35">
      <c r="A3" s="1" t="s">
        <v>0</v>
      </c>
      <c r="B3" s="1"/>
      <c r="C3" s="1"/>
      <c r="D3" s="1"/>
      <c r="E3" s="15" t="s">
        <v>3</v>
      </c>
      <c r="F3" s="248" t="s">
        <v>397</v>
      </c>
      <c r="G3" s="247" t="s">
        <v>392</v>
      </c>
    </row>
    <row r="4" spans="1:7" ht="22.5" customHeight="1" x14ac:dyDescent="0.3">
      <c r="A4" s="17" t="s">
        <v>1</v>
      </c>
      <c r="B4" s="7" t="s">
        <v>2</v>
      </c>
      <c r="C4" s="16" t="s">
        <v>388</v>
      </c>
      <c r="D4" s="16" t="s">
        <v>389</v>
      </c>
      <c r="E4" s="7" t="s">
        <v>4</v>
      </c>
      <c r="F4" s="16" t="s">
        <v>388</v>
      </c>
      <c r="G4" s="246" t="s">
        <v>389</v>
      </c>
    </row>
    <row r="5" spans="1:7" ht="11.25" customHeight="1" x14ac:dyDescent="0.3">
      <c r="A5" s="11"/>
      <c r="B5" s="145" t="s">
        <v>6</v>
      </c>
      <c r="C5" s="146" t="s">
        <v>7</v>
      </c>
      <c r="D5" s="12" t="s">
        <v>8</v>
      </c>
      <c r="E5" s="94" t="s">
        <v>361</v>
      </c>
      <c r="F5" s="37" t="s">
        <v>105</v>
      </c>
      <c r="G5" s="245" t="s">
        <v>230</v>
      </c>
    </row>
    <row r="6" spans="1:7" ht="15" customHeight="1" x14ac:dyDescent="0.3">
      <c r="A6" s="18" t="s">
        <v>73</v>
      </c>
      <c r="B6" s="6" t="s">
        <v>33</v>
      </c>
      <c r="C6" s="21">
        <f>SUM(C7+C8)</f>
        <v>230505</v>
      </c>
      <c r="D6" s="21">
        <f>SUM(D7+D8)</f>
        <v>296188</v>
      </c>
      <c r="E6" s="6" t="s">
        <v>9</v>
      </c>
      <c r="F6" s="38">
        <v>138389</v>
      </c>
      <c r="G6" s="38">
        <f>'3.'!L9+'5.'!L9</f>
        <v>178992</v>
      </c>
    </row>
    <row r="7" spans="1:7" ht="15" customHeight="1" x14ac:dyDescent="0.3">
      <c r="A7" s="18" t="s">
        <v>19</v>
      </c>
      <c r="B7" s="2" t="s">
        <v>34</v>
      </c>
      <c r="C7" s="21">
        <v>176903</v>
      </c>
      <c r="D7" s="21">
        <f>'2.'!L10</f>
        <v>195445</v>
      </c>
      <c r="E7" s="6" t="s">
        <v>44</v>
      </c>
      <c r="F7" s="38">
        <v>23857</v>
      </c>
      <c r="G7" s="38">
        <f>'3.'!L10+'5.'!L10</f>
        <v>26187</v>
      </c>
    </row>
    <row r="8" spans="1:7" ht="15" customHeight="1" x14ac:dyDescent="0.3">
      <c r="A8" s="18" t="s">
        <v>20</v>
      </c>
      <c r="B8" s="2" t="s">
        <v>35</v>
      </c>
      <c r="C8" s="21">
        <v>53602</v>
      </c>
      <c r="D8" s="21">
        <f>'2.'!L16</f>
        <v>100743</v>
      </c>
      <c r="E8" s="6" t="s">
        <v>10</v>
      </c>
      <c r="F8" s="38">
        <v>105598</v>
      </c>
      <c r="G8" s="38">
        <f>'3.'!L11+'5.'!L11</f>
        <v>129120</v>
      </c>
    </row>
    <row r="9" spans="1:7" s="26" customFormat="1" ht="13.5" customHeight="1" x14ac:dyDescent="0.3">
      <c r="A9" s="18" t="s">
        <v>21</v>
      </c>
      <c r="B9" s="6" t="s">
        <v>36</v>
      </c>
      <c r="C9" s="79">
        <v>10598</v>
      </c>
      <c r="D9" s="79">
        <f>'2.'!L48</f>
        <v>48473</v>
      </c>
      <c r="E9" s="6" t="s">
        <v>11</v>
      </c>
      <c r="F9" s="38">
        <v>9145</v>
      </c>
      <c r="G9" s="38">
        <f>'3.'!L33+'5.'!L31</f>
        <v>9145</v>
      </c>
    </row>
    <row r="10" spans="1:7" ht="12.75" customHeight="1" x14ac:dyDescent="0.3">
      <c r="A10" s="18" t="s">
        <v>22</v>
      </c>
      <c r="B10" s="6" t="s">
        <v>37</v>
      </c>
      <c r="C10" s="21">
        <f>SUM(C11:C13)</f>
        <v>127960</v>
      </c>
      <c r="D10" s="21">
        <f>SUM(D11:D13)</f>
        <v>114650</v>
      </c>
      <c r="E10" s="6" t="s">
        <v>45</v>
      </c>
      <c r="F10" s="38">
        <f>SUM(F11:F14)</f>
        <v>100424</v>
      </c>
      <c r="G10" s="38">
        <f>SUM(G11:G14)</f>
        <v>108064</v>
      </c>
    </row>
    <row r="11" spans="1:7" ht="12" customHeight="1" x14ac:dyDescent="0.3">
      <c r="A11" s="18" t="s">
        <v>23</v>
      </c>
      <c r="B11" s="2" t="s">
        <v>38</v>
      </c>
      <c r="C11" s="20">
        <v>23000</v>
      </c>
      <c r="D11" s="20">
        <f>'2.'!L24</f>
        <v>23000</v>
      </c>
      <c r="E11" s="2" t="s">
        <v>46</v>
      </c>
      <c r="F11" s="39">
        <v>0</v>
      </c>
      <c r="G11" s="223">
        <f>'3.'!L40</f>
        <v>1707</v>
      </c>
    </row>
    <row r="12" spans="1:7" ht="12" customHeight="1" x14ac:dyDescent="0.3">
      <c r="A12" s="18" t="s">
        <v>24</v>
      </c>
      <c r="B12" s="2" t="s">
        <v>108</v>
      </c>
      <c r="C12" s="20">
        <v>104400</v>
      </c>
      <c r="D12" s="20">
        <f>'2.'!L27+'2.'!L30+'2.'!L32</f>
        <v>91090</v>
      </c>
      <c r="E12" s="2" t="s">
        <v>47</v>
      </c>
      <c r="F12" s="38">
        <v>81664</v>
      </c>
      <c r="G12" s="38">
        <f>'3.'!L41</f>
        <v>84568</v>
      </c>
    </row>
    <row r="13" spans="1:7" ht="12.75" customHeight="1" x14ac:dyDescent="0.3">
      <c r="A13" s="18" t="s">
        <v>25</v>
      </c>
      <c r="B13" s="2" t="s">
        <v>39</v>
      </c>
      <c r="C13" s="20">
        <v>560</v>
      </c>
      <c r="D13" s="20">
        <f>'2.'!L34+'4.'!L14</f>
        <v>560</v>
      </c>
      <c r="E13" s="2" t="s">
        <v>48</v>
      </c>
      <c r="F13" s="40">
        <v>14000</v>
      </c>
      <c r="G13" s="40">
        <f>'3.'!L46</f>
        <v>11950</v>
      </c>
    </row>
    <row r="14" spans="1:7" ht="14.25" customHeight="1" x14ac:dyDescent="0.3">
      <c r="A14" s="18" t="s">
        <v>26</v>
      </c>
      <c r="B14" s="6" t="s">
        <v>40</v>
      </c>
      <c r="C14" s="21">
        <v>16561</v>
      </c>
      <c r="D14" s="21">
        <f>'2.'!L36+'4.'!L20</f>
        <v>17224</v>
      </c>
      <c r="E14" s="2" t="s">
        <v>49</v>
      </c>
      <c r="F14" s="40">
        <v>4760</v>
      </c>
      <c r="G14" s="40">
        <f>'3.'!L49</f>
        <v>9839</v>
      </c>
    </row>
    <row r="15" spans="1:7" ht="13.5" customHeight="1" x14ac:dyDescent="0.3">
      <c r="A15" s="18" t="s">
        <v>27</v>
      </c>
      <c r="B15" s="6" t="s">
        <v>41</v>
      </c>
      <c r="C15" s="27">
        <v>0</v>
      </c>
      <c r="D15" s="24">
        <f>'2.'!L58</f>
        <v>717</v>
      </c>
      <c r="E15" s="6" t="s">
        <v>50</v>
      </c>
      <c r="F15" s="41">
        <v>137832</v>
      </c>
      <c r="G15" s="41">
        <f>'3.'!L51+'5.'!L34</f>
        <v>160067</v>
      </c>
    </row>
    <row r="16" spans="1:7" ht="14.25" customHeight="1" x14ac:dyDescent="0.3">
      <c r="A16" s="18" t="s">
        <v>28</v>
      </c>
      <c r="B16" s="6" t="s">
        <v>42</v>
      </c>
      <c r="C16" s="27">
        <v>0</v>
      </c>
      <c r="D16" s="24">
        <f>'2.'!L44</f>
        <v>3343</v>
      </c>
      <c r="E16" s="6" t="s">
        <v>51</v>
      </c>
      <c r="F16" s="41">
        <v>62634</v>
      </c>
      <c r="G16" s="41">
        <f>'3.'!L52+'5.'!L35</f>
        <v>60612</v>
      </c>
    </row>
    <row r="17" spans="1:7" ht="13.5" customHeight="1" x14ac:dyDescent="0.3">
      <c r="A17" s="18" t="s">
        <v>5</v>
      </c>
      <c r="B17" s="6" t="s">
        <v>43</v>
      </c>
      <c r="C17" s="24">
        <v>79384</v>
      </c>
      <c r="D17" s="24">
        <f>'2.'!L60</f>
        <v>79384</v>
      </c>
      <c r="E17" s="6" t="s">
        <v>57</v>
      </c>
      <c r="F17" s="223">
        <f>SUM(F18:F20)</f>
        <v>0</v>
      </c>
      <c r="G17" s="38">
        <f>SUM(G18:G20)</f>
        <v>663</v>
      </c>
    </row>
    <row r="18" spans="1:7" ht="13.5" customHeight="1" x14ac:dyDescent="0.3">
      <c r="A18" s="18" t="s">
        <v>29</v>
      </c>
      <c r="B18" s="2"/>
      <c r="C18" s="20"/>
      <c r="D18" s="20"/>
      <c r="E18" s="2" t="s">
        <v>52</v>
      </c>
      <c r="F18" s="223">
        <v>0</v>
      </c>
      <c r="G18" s="223">
        <f>'3.'!L54</f>
        <v>63</v>
      </c>
    </row>
    <row r="19" spans="1:7" ht="13.5" customHeight="1" x14ac:dyDescent="0.3">
      <c r="A19" s="18" t="s">
        <v>30</v>
      </c>
      <c r="B19" s="2"/>
      <c r="C19" s="20"/>
      <c r="D19" s="20"/>
      <c r="E19" s="2" t="s">
        <v>53</v>
      </c>
      <c r="F19" s="223">
        <v>0</v>
      </c>
      <c r="G19" s="223">
        <f>'3.'!L55</f>
        <v>0</v>
      </c>
    </row>
    <row r="20" spans="1:7" ht="13.5" customHeight="1" x14ac:dyDescent="0.3">
      <c r="A20" s="18" t="s">
        <v>31</v>
      </c>
      <c r="B20" s="2"/>
      <c r="C20" s="20"/>
      <c r="D20" s="20"/>
      <c r="E20" s="2" t="s">
        <v>246</v>
      </c>
      <c r="F20" s="41">
        <v>0</v>
      </c>
      <c r="G20" s="40">
        <f>'3.'!L56</f>
        <v>600</v>
      </c>
    </row>
    <row r="21" spans="1:7" ht="12.75" customHeight="1" x14ac:dyDescent="0.3">
      <c r="A21" s="18" t="s">
        <v>74</v>
      </c>
      <c r="B21" s="13" t="s">
        <v>54</v>
      </c>
      <c r="C21" s="19">
        <f>SUM(C6+C10+C14+C16)</f>
        <v>375026</v>
      </c>
      <c r="D21" s="19">
        <f>SUM(D6+D10+D14+D16)</f>
        <v>431405</v>
      </c>
      <c r="E21" s="13" t="s">
        <v>56</v>
      </c>
      <c r="F21" s="42">
        <f>SUM(F6:F10)</f>
        <v>377413</v>
      </c>
      <c r="G21" s="42">
        <f>SUM(G6:G10)</f>
        <v>451508</v>
      </c>
    </row>
    <row r="22" spans="1:7" ht="13.5" customHeight="1" x14ac:dyDescent="0.3">
      <c r="A22" s="28">
        <v>17</v>
      </c>
      <c r="B22" s="13" t="s">
        <v>55</v>
      </c>
      <c r="C22" s="19">
        <f>SUM(C9+C15+C17)</f>
        <v>89982</v>
      </c>
      <c r="D22" s="19">
        <f>SUM(D9+D15+D17)</f>
        <v>128574</v>
      </c>
      <c r="E22" s="13" t="s">
        <v>58</v>
      </c>
      <c r="F22" s="42">
        <f>SUM(F15:F17)</f>
        <v>200466</v>
      </c>
      <c r="G22" s="42">
        <f>SUM(G15:G17)</f>
        <v>221342</v>
      </c>
    </row>
    <row r="23" spans="1:7" s="31" customFormat="1" ht="12.75" customHeight="1" x14ac:dyDescent="0.3">
      <c r="A23" s="18" t="s">
        <v>75</v>
      </c>
      <c r="B23" s="29" t="s">
        <v>59</v>
      </c>
      <c r="C23" s="30">
        <f>SUM(C21+C22)</f>
        <v>465008</v>
      </c>
      <c r="D23" s="30">
        <f>SUM(D21+D22)</f>
        <v>559979</v>
      </c>
      <c r="E23" s="29" t="s">
        <v>60</v>
      </c>
      <c r="F23" s="43">
        <f>SUM(F21+F22)</f>
        <v>577879</v>
      </c>
      <c r="G23" s="43">
        <f>SUM(G21+G22)</f>
        <v>672850</v>
      </c>
    </row>
    <row r="24" spans="1:7" ht="14.25" customHeight="1" x14ac:dyDescent="0.3">
      <c r="A24" s="18" t="s">
        <v>76</v>
      </c>
      <c r="B24" s="8"/>
      <c r="C24" s="22"/>
      <c r="D24" s="22"/>
      <c r="E24" s="9" t="s">
        <v>12</v>
      </c>
      <c r="F24" s="41">
        <v>7077</v>
      </c>
      <c r="G24" s="41">
        <f>'3.'!L59</f>
        <v>7077</v>
      </c>
    </row>
    <row r="25" spans="1:7" ht="13.5" customHeight="1" x14ac:dyDescent="0.3">
      <c r="A25" s="18" t="s">
        <v>77</v>
      </c>
      <c r="B25" s="3"/>
      <c r="C25" s="21"/>
      <c r="D25" s="21"/>
      <c r="E25" s="4" t="s">
        <v>13</v>
      </c>
      <c r="F25" s="44">
        <v>0</v>
      </c>
      <c r="G25" s="44">
        <v>0</v>
      </c>
    </row>
    <row r="26" spans="1:7" ht="13.5" customHeight="1" x14ac:dyDescent="0.3">
      <c r="A26" s="18" t="s">
        <v>78</v>
      </c>
      <c r="B26" s="3"/>
      <c r="C26" s="21"/>
      <c r="D26" s="21"/>
      <c r="E26" s="29" t="s">
        <v>14</v>
      </c>
      <c r="F26" s="80">
        <f>SUM(F24:F25)</f>
        <v>7077</v>
      </c>
      <c r="G26" s="80">
        <f>SUM(G24:G25)</f>
        <v>7077</v>
      </c>
    </row>
    <row r="27" spans="1:7" ht="20.25" customHeight="1" x14ac:dyDescent="0.3">
      <c r="A27" s="18" t="s">
        <v>79</v>
      </c>
      <c r="B27" s="14" t="s">
        <v>72</v>
      </c>
      <c r="C27" s="19">
        <f>SUM(C28)</f>
        <v>119948</v>
      </c>
      <c r="D27" s="19">
        <f>SUM(D28)</f>
        <v>119948</v>
      </c>
      <c r="E27" s="32" t="s">
        <v>15</v>
      </c>
      <c r="F27" s="45">
        <f>SUM(C23-F23)</f>
        <v>-112871</v>
      </c>
      <c r="G27" s="45">
        <f>SUM(D23-G23)</f>
        <v>-112871</v>
      </c>
    </row>
    <row r="28" spans="1:7" ht="15.75" customHeight="1" x14ac:dyDescent="0.3">
      <c r="A28" s="18" t="s">
        <v>80</v>
      </c>
      <c r="B28" s="14" t="s">
        <v>61</v>
      </c>
      <c r="C28" s="19">
        <f>SUM(C29+C30)</f>
        <v>119948</v>
      </c>
      <c r="D28" s="19">
        <f>SUM(D29+D30)</f>
        <v>119948</v>
      </c>
      <c r="E28" s="92" t="s">
        <v>16</v>
      </c>
      <c r="F28" s="20">
        <f>SUM(C21-F21)</f>
        <v>-2387</v>
      </c>
      <c r="G28" s="40">
        <f>SUM(D21-G21)</f>
        <v>-20103</v>
      </c>
    </row>
    <row r="29" spans="1:7" ht="12.75" customHeight="1" x14ac:dyDescent="0.3">
      <c r="A29" s="18" t="s">
        <v>81</v>
      </c>
      <c r="B29" s="3" t="s">
        <v>62</v>
      </c>
      <c r="C29" s="21">
        <v>9464</v>
      </c>
      <c r="D29" s="21">
        <v>9464</v>
      </c>
      <c r="E29" s="2" t="s">
        <v>17</v>
      </c>
      <c r="F29" s="40">
        <f>SUM(C22-F22)</f>
        <v>-110484</v>
      </c>
      <c r="G29" s="40">
        <f>SUM(D22-G22)</f>
        <v>-92768</v>
      </c>
    </row>
    <row r="30" spans="1:7" ht="12.75" customHeight="1" x14ac:dyDescent="0.3">
      <c r="A30" s="18" t="s">
        <v>82</v>
      </c>
      <c r="B30" s="3" t="s">
        <v>63</v>
      </c>
      <c r="C30" s="22">
        <v>110484</v>
      </c>
      <c r="D30" s="22">
        <v>110484</v>
      </c>
      <c r="E30" s="2"/>
      <c r="F30" s="40"/>
      <c r="G30" s="40"/>
    </row>
    <row r="31" spans="1:7" ht="12.75" customHeight="1" x14ac:dyDescent="0.3">
      <c r="A31" s="18" t="s">
        <v>83</v>
      </c>
      <c r="B31" s="14" t="s">
        <v>70</v>
      </c>
      <c r="C31" s="25">
        <v>0</v>
      </c>
      <c r="D31" s="25">
        <v>0</v>
      </c>
      <c r="E31" s="2"/>
      <c r="F31" s="40"/>
      <c r="G31" s="40"/>
    </row>
    <row r="32" spans="1:7" ht="15.75" customHeight="1" x14ac:dyDescent="0.3">
      <c r="A32" s="18" t="s">
        <v>84</v>
      </c>
      <c r="B32" s="3" t="s">
        <v>64</v>
      </c>
      <c r="C32" s="24">
        <v>0</v>
      </c>
      <c r="D32" s="24">
        <v>0</v>
      </c>
      <c r="E32" s="2"/>
      <c r="F32" s="40"/>
      <c r="G32" s="40"/>
    </row>
    <row r="33" spans="1:7" ht="12.75" customHeight="1" x14ac:dyDescent="0.3">
      <c r="A33" s="28">
        <v>28</v>
      </c>
      <c r="B33" s="3" t="s">
        <v>65</v>
      </c>
      <c r="C33" s="24">
        <v>0</v>
      </c>
      <c r="D33" s="24">
        <v>0</v>
      </c>
      <c r="E33" s="2"/>
      <c r="F33" s="40"/>
      <c r="G33" s="40"/>
    </row>
    <row r="34" spans="1:7" s="31" customFormat="1" ht="13.5" customHeight="1" x14ac:dyDescent="0.3">
      <c r="A34" s="18" t="s">
        <v>85</v>
      </c>
      <c r="B34" s="33" t="s">
        <v>71</v>
      </c>
      <c r="C34" s="34">
        <f>SUM(C23+C27)</f>
        <v>584956</v>
      </c>
      <c r="D34" s="34">
        <f>SUM(D23+D27)</f>
        <v>679927</v>
      </c>
      <c r="E34" s="33" t="s">
        <v>18</v>
      </c>
      <c r="F34" s="46">
        <f>SUM(F23+F26)</f>
        <v>584956</v>
      </c>
      <c r="G34" s="46">
        <f>SUM(G23+G26)</f>
        <v>679927</v>
      </c>
    </row>
    <row r="35" spans="1:7" ht="13.5" customHeight="1" x14ac:dyDescent="0.3">
      <c r="A35" s="18" t="s">
        <v>86</v>
      </c>
      <c r="B35" s="6" t="s">
        <v>66</v>
      </c>
      <c r="C35" s="23">
        <f>SUM(C21+C29)</f>
        <v>384490</v>
      </c>
      <c r="D35" s="23">
        <f>SUM(D21+D29)</f>
        <v>440869</v>
      </c>
      <c r="E35" s="6" t="s">
        <v>68</v>
      </c>
      <c r="F35" s="40">
        <f>SUM(F21+F24)</f>
        <v>384490</v>
      </c>
      <c r="G35" s="40">
        <f>SUM(G21+G24)</f>
        <v>458585</v>
      </c>
    </row>
    <row r="36" spans="1:7" ht="13.5" customHeight="1" thickBot="1" x14ac:dyDescent="0.35">
      <c r="A36" s="144" t="s">
        <v>247</v>
      </c>
      <c r="B36" s="35" t="s">
        <v>67</v>
      </c>
      <c r="C36" s="36">
        <f>SUM(C22+C30)</f>
        <v>200466</v>
      </c>
      <c r="D36" s="36">
        <f>SUM(D22+D30)</f>
        <v>239058</v>
      </c>
      <c r="E36" s="35" t="s">
        <v>69</v>
      </c>
      <c r="F36" s="93">
        <f>SUM(F22+F25)</f>
        <v>200466</v>
      </c>
      <c r="G36" s="93">
        <f>SUM(G22+G25)</f>
        <v>221342</v>
      </c>
    </row>
    <row r="37" spans="1:7" ht="12.75" customHeight="1" x14ac:dyDescent="0.3">
      <c r="A37" s="5"/>
      <c r="B37" s="5"/>
      <c r="C37" s="5"/>
      <c r="D37" s="5"/>
    </row>
  </sheetData>
  <mergeCells count="1">
    <mergeCell ref="A1:G1"/>
  </mergeCells>
  <phoneticPr fontId="1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rstPageNumber="14" fitToHeight="0" orientation="landscape" useFirstPageNumber="1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C6" sqref="C6"/>
    </sheetView>
  </sheetViews>
  <sheetFormatPr defaultColWidth="9.21875" defaultRowHeight="14.4" x14ac:dyDescent="0.3"/>
  <cols>
    <col min="1" max="1" width="16.77734375" style="60" customWidth="1"/>
    <col min="2" max="2" width="54.77734375" style="61" customWidth="1"/>
    <col min="3" max="4" width="31" style="61" customWidth="1"/>
    <col min="5" max="6" width="11" style="60" customWidth="1"/>
    <col min="7" max="7" width="11.77734375" style="60" customWidth="1"/>
    <col min="8" max="16384" width="9.21875" style="60"/>
  </cols>
  <sheetData>
    <row r="1" spans="1:5" x14ac:dyDescent="0.3">
      <c r="E1" s="148"/>
    </row>
    <row r="3" spans="1:5" ht="20.25" customHeight="1" x14ac:dyDescent="0.3">
      <c r="A3" s="312" t="s">
        <v>292</v>
      </c>
      <c r="B3" s="313"/>
      <c r="C3" s="313"/>
      <c r="D3" s="313"/>
    </row>
    <row r="5" spans="1:5" ht="26.25" customHeight="1" thickBot="1" x14ac:dyDescent="0.35">
      <c r="A5" s="61"/>
      <c r="B5" s="62"/>
      <c r="C5" s="251" t="s">
        <v>397</v>
      </c>
      <c r="D5" s="250" t="s">
        <v>293</v>
      </c>
      <c r="E5" s="61"/>
    </row>
    <row r="6" spans="1:5" s="66" customFormat="1" ht="49.5" customHeight="1" thickBot="1" x14ac:dyDescent="0.35">
      <c r="A6" s="63" t="s">
        <v>163</v>
      </c>
      <c r="B6" s="64" t="s">
        <v>209</v>
      </c>
      <c r="C6" s="65" t="s">
        <v>265</v>
      </c>
      <c r="D6" s="65" t="s">
        <v>231</v>
      </c>
    </row>
    <row r="7" spans="1:5" s="68" customFormat="1" ht="18" customHeight="1" thickBot="1" x14ac:dyDescent="0.35">
      <c r="A7" s="77"/>
      <c r="B7" s="64" t="s">
        <v>6</v>
      </c>
      <c r="C7" s="67" t="s">
        <v>7</v>
      </c>
      <c r="D7" s="67" t="s">
        <v>8</v>
      </c>
      <c r="E7" s="62"/>
    </row>
    <row r="8" spans="1:5" s="68" customFormat="1" ht="18" customHeight="1" x14ac:dyDescent="0.3">
      <c r="A8" s="314" t="s">
        <v>218</v>
      </c>
      <c r="B8" s="315"/>
      <c r="C8" s="84"/>
      <c r="D8" s="84"/>
      <c r="E8" s="62"/>
    </row>
    <row r="9" spans="1:5" s="68" customFormat="1" ht="18" customHeight="1" x14ac:dyDescent="0.3">
      <c r="A9" s="87">
        <v>1</v>
      </c>
      <c r="B9" s="69" t="s">
        <v>294</v>
      </c>
      <c r="C9" s="157">
        <f>SUM(C10:C18)</f>
        <v>49779</v>
      </c>
      <c r="D9" s="157">
        <f>SUM(D10:D18)</f>
        <v>47726</v>
      </c>
      <c r="E9" s="62"/>
    </row>
    <row r="10" spans="1:5" s="68" customFormat="1" ht="18" customHeight="1" x14ac:dyDescent="0.3">
      <c r="A10" s="87">
        <v>2</v>
      </c>
      <c r="B10" s="70" t="s">
        <v>295</v>
      </c>
      <c r="C10" s="86">
        <v>6361</v>
      </c>
      <c r="D10" s="86">
        <v>2368</v>
      </c>
      <c r="E10" s="62"/>
    </row>
    <row r="11" spans="1:5" ht="16.05" customHeight="1" x14ac:dyDescent="0.3">
      <c r="A11" s="87">
        <v>3</v>
      </c>
      <c r="B11" s="155" t="s">
        <v>298</v>
      </c>
      <c r="C11" s="156">
        <v>7080</v>
      </c>
      <c r="D11" s="156">
        <v>7080</v>
      </c>
      <c r="E11" s="61"/>
    </row>
    <row r="12" spans="1:5" ht="16.05" customHeight="1" x14ac:dyDescent="0.3">
      <c r="A12" s="87">
        <v>4</v>
      </c>
      <c r="B12" s="70" t="s">
        <v>299</v>
      </c>
      <c r="C12" s="71">
        <v>31338</v>
      </c>
      <c r="D12" s="71">
        <v>32232</v>
      </c>
      <c r="E12" s="61"/>
    </row>
    <row r="13" spans="1:5" ht="16.05" customHeight="1" x14ac:dyDescent="0.3">
      <c r="A13" s="87">
        <v>5</v>
      </c>
      <c r="B13" s="70" t="s">
        <v>300</v>
      </c>
      <c r="C13" s="71">
        <v>2381</v>
      </c>
      <c r="D13" s="71">
        <v>2381</v>
      </c>
      <c r="E13" s="61"/>
    </row>
    <row r="14" spans="1:5" ht="16.05" customHeight="1" x14ac:dyDescent="0.3">
      <c r="A14" s="87">
        <v>6</v>
      </c>
      <c r="B14" s="70" t="s">
        <v>301</v>
      </c>
      <c r="C14" s="71">
        <v>1430</v>
      </c>
      <c r="D14" s="71">
        <v>1430</v>
      </c>
      <c r="E14" s="61"/>
    </row>
    <row r="15" spans="1:5" ht="31.05" customHeight="1" x14ac:dyDescent="0.3">
      <c r="A15" s="87">
        <v>7</v>
      </c>
      <c r="B15" s="70" t="s">
        <v>302</v>
      </c>
      <c r="C15" s="71">
        <v>559</v>
      </c>
      <c r="D15" s="71">
        <v>559</v>
      </c>
      <c r="E15" s="61"/>
    </row>
    <row r="16" spans="1:5" ht="16.05" customHeight="1" x14ac:dyDescent="0.3">
      <c r="A16" s="87">
        <v>8</v>
      </c>
      <c r="B16" s="70" t="s">
        <v>303</v>
      </c>
      <c r="C16" s="71">
        <v>630</v>
      </c>
      <c r="D16" s="91">
        <v>0</v>
      </c>
      <c r="E16" s="61"/>
    </row>
    <row r="17" spans="1:5" ht="33.450000000000003" customHeight="1" x14ac:dyDescent="0.3">
      <c r="A17" s="87">
        <v>9</v>
      </c>
      <c r="B17" s="70" t="s">
        <v>369</v>
      </c>
      <c r="C17" s="91">
        <v>0</v>
      </c>
      <c r="D17" s="71">
        <f>500+748</f>
        <v>1248</v>
      </c>
      <c r="E17" s="61"/>
    </row>
    <row r="18" spans="1:5" ht="33.450000000000003" customHeight="1" x14ac:dyDescent="0.3">
      <c r="A18" s="87">
        <v>10</v>
      </c>
      <c r="B18" s="70" t="s">
        <v>391</v>
      </c>
      <c r="C18" s="91">
        <v>0</v>
      </c>
      <c r="D18" s="71">
        <v>428</v>
      </c>
      <c r="E18" s="61"/>
    </row>
    <row r="19" spans="1:5" ht="16.05" customHeight="1" x14ac:dyDescent="0.3">
      <c r="A19" s="87">
        <v>11</v>
      </c>
      <c r="B19" s="69" t="s">
        <v>296</v>
      </c>
      <c r="C19" s="90">
        <f>SUM(C20:C20)</f>
        <v>12855</v>
      </c>
      <c r="D19" s="90">
        <f>SUM(D20:D20)</f>
        <v>12886</v>
      </c>
      <c r="E19" s="61"/>
    </row>
    <row r="20" spans="1:5" ht="16.05" customHeight="1" thickBot="1" x14ac:dyDescent="0.35">
      <c r="A20" s="231">
        <v>12</v>
      </c>
      <c r="B20" s="70" t="s">
        <v>223</v>
      </c>
      <c r="C20" s="89">
        <v>12855</v>
      </c>
      <c r="D20" s="89">
        <v>12886</v>
      </c>
      <c r="E20" s="61"/>
    </row>
    <row r="21" spans="1:5" s="75" customFormat="1" ht="18" customHeight="1" thickBot="1" x14ac:dyDescent="0.35">
      <c r="A21" s="159">
        <v>13</v>
      </c>
      <c r="B21" s="73" t="s">
        <v>297</v>
      </c>
      <c r="C21" s="158">
        <f>C9+C19</f>
        <v>62634</v>
      </c>
      <c r="D21" s="158">
        <f>D9+D19</f>
        <v>60612</v>
      </c>
      <c r="E21" s="66"/>
    </row>
  </sheetData>
  <mergeCells count="2">
    <mergeCell ref="A3:D3"/>
    <mergeCell ref="A8:B8"/>
  </mergeCells>
  <pageMargins left="0.7" right="0.7" top="0.75" bottom="0.75" header="0.3" footer="0.3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7"/>
  <sheetViews>
    <sheetView zoomScaleNormal="100" workbookViewId="0">
      <selection activeCell="C5" sqref="C5"/>
    </sheetView>
  </sheetViews>
  <sheetFormatPr defaultColWidth="9.21875" defaultRowHeight="14.4" x14ac:dyDescent="0.3"/>
  <cols>
    <col min="1" max="1" width="52.77734375" style="61" customWidth="1"/>
    <col min="2" max="2" width="28" style="61" customWidth="1"/>
    <col min="3" max="3" width="29.6640625" style="61" customWidth="1"/>
    <col min="4" max="4" width="11" style="60" customWidth="1"/>
    <col min="5" max="5" width="11.77734375" style="60" customWidth="1"/>
    <col min="6" max="16384" width="9.21875" style="60"/>
  </cols>
  <sheetData>
    <row r="3" spans="1:3" ht="20.25" customHeight="1" x14ac:dyDescent="0.3">
      <c r="A3" s="312" t="s">
        <v>304</v>
      </c>
      <c r="B3" s="313"/>
      <c r="C3" s="313"/>
    </row>
    <row r="5" spans="1:3" ht="26.25" customHeight="1" thickBot="1" x14ac:dyDescent="0.35">
      <c r="A5" s="62"/>
      <c r="B5" s="160"/>
      <c r="C5" s="250" t="s">
        <v>305</v>
      </c>
    </row>
    <row r="6" spans="1:3" ht="26.25" customHeight="1" thickBot="1" x14ac:dyDescent="0.35">
      <c r="A6" s="318" t="s">
        <v>306</v>
      </c>
      <c r="B6" s="64" t="s">
        <v>308</v>
      </c>
      <c r="C6" s="64" t="s">
        <v>309</v>
      </c>
    </row>
    <row r="7" spans="1:3" s="66" customFormat="1" ht="49.5" customHeight="1" thickBot="1" x14ac:dyDescent="0.35">
      <c r="A7" s="319"/>
      <c r="B7" s="64" t="s">
        <v>307</v>
      </c>
      <c r="C7" s="64" t="s">
        <v>307</v>
      </c>
    </row>
    <row r="8" spans="1:3" s="68" customFormat="1" ht="18" customHeight="1" thickBot="1" x14ac:dyDescent="0.35">
      <c r="A8" s="64" t="s">
        <v>6</v>
      </c>
      <c r="B8" s="67" t="s">
        <v>7</v>
      </c>
      <c r="C8" s="67" t="s">
        <v>8</v>
      </c>
    </row>
    <row r="9" spans="1:3" s="68" customFormat="1" ht="18" customHeight="1" x14ac:dyDescent="0.3">
      <c r="A9" s="162" t="s">
        <v>310</v>
      </c>
      <c r="B9" s="178"/>
      <c r="C9" s="179"/>
    </row>
    <row r="10" spans="1:3" s="68" customFormat="1" ht="18" customHeight="1" x14ac:dyDescent="0.3">
      <c r="A10" s="163" t="s">
        <v>313</v>
      </c>
      <c r="B10" s="180">
        <v>11</v>
      </c>
      <c r="C10" s="181">
        <v>11</v>
      </c>
    </row>
    <row r="11" spans="1:3" s="68" customFormat="1" ht="18" customHeight="1" thickBot="1" x14ac:dyDescent="0.35">
      <c r="A11" s="161" t="s">
        <v>314</v>
      </c>
      <c r="B11" s="182">
        <v>2</v>
      </c>
      <c r="C11" s="183">
        <v>2</v>
      </c>
    </row>
    <row r="12" spans="1:3" ht="16.05" customHeight="1" thickBot="1" x14ac:dyDescent="0.35">
      <c r="A12" s="164" t="s">
        <v>327</v>
      </c>
      <c r="B12" s="184">
        <f>SUM(B10:B11)</f>
        <v>13</v>
      </c>
      <c r="C12" s="184">
        <f>SUM(C10:C11)</f>
        <v>13</v>
      </c>
    </row>
    <row r="13" spans="1:3" ht="16.05" customHeight="1" x14ac:dyDescent="0.3">
      <c r="A13" s="165"/>
      <c r="B13" s="169"/>
      <c r="C13" s="166"/>
    </row>
    <row r="14" spans="1:3" ht="16.05" customHeight="1" x14ac:dyDescent="0.3">
      <c r="A14" s="167" t="s">
        <v>311</v>
      </c>
      <c r="B14" s="170"/>
      <c r="C14" s="168"/>
    </row>
    <row r="15" spans="1:3" ht="16.05" customHeight="1" x14ac:dyDescent="0.3">
      <c r="A15" s="167" t="s">
        <v>312</v>
      </c>
      <c r="B15" s="171">
        <v>2.5</v>
      </c>
      <c r="C15" s="172">
        <v>2.5</v>
      </c>
    </row>
    <row r="16" spans="1:3" ht="31.05" customHeight="1" x14ac:dyDescent="0.3">
      <c r="A16" s="167" t="s">
        <v>315</v>
      </c>
      <c r="B16" s="171">
        <v>6</v>
      </c>
      <c r="C16" s="172">
        <v>6</v>
      </c>
    </row>
    <row r="17" spans="1:3" ht="16.05" customHeight="1" x14ac:dyDescent="0.3">
      <c r="A17" s="167" t="s">
        <v>316</v>
      </c>
      <c r="B17" s="171">
        <v>2</v>
      </c>
      <c r="C17" s="172">
        <v>2</v>
      </c>
    </row>
    <row r="18" spans="1:3" ht="16.05" customHeight="1" x14ac:dyDescent="0.3">
      <c r="A18" s="167" t="s">
        <v>317</v>
      </c>
      <c r="B18" s="171">
        <v>2</v>
      </c>
      <c r="C18" s="172">
        <v>2</v>
      </c>
    </row>
    <row r="19" spans="1:3" ht="16.05" customHeight="1" x14ac:dyDescent="0.3">
      <c r="A19" s="167" t="s">
        <v>318</v>
      </c>
      <c r="B19" s="171">
        <v>1</v>
      </c>
      <c r="C19" s="172">
        <v>1</v>
      </c>
    </row>
    <row r="20" spans="1:3" ht="16.05" customHeight="1" x14ac:dyDescent="0.3">
      <c r="A20" s="167" t="s">
        <v>319</v>
      </c>
      <c r="B20" s="171">
        <v>1</v>
      </c>
      <c r="C20" s="172">
        <v>1</v>
      </c>
    </row>
    <row r="21" spans="1:3" ht="16.05" customHeight="1" x14ac:dyDescent="0.3">
      <c r="A21" s="167" t="s">
        <v>320</v>
      </c>
      <c r="B21" s="171">
        <v>1</v>
      </c>
      <c r="C21" s="172">
        <v>1</v>
      </c>
    </row>
    <row r="22" spans="1:3" ht="16.05" customHeight="1" x14ac:dyDescent="0.3">
      <c r="A22" s="167" t="s">
        <v>321</v>
      </c>
      <c r="B22" s="171">
        <v>1</v>
      </c>
      <c r="C22" s="172">
        <v>1</v>
      </c>
    </row>
    <row r="23" spans="1:3" ht="16.05" customHeight="1" x14ac:dyDescent="0.3">
      <c r="A23" s="167" t="s">
        <v>322</v>
      </c>
      <c r="B23" s="173">
        <v>1.5</v>
      </c>
      <c r="C23" s="174">
        <v>1.5</v>
      </c>
    </row>
    <row r="24" spans="1:3" ht="16.05" customHeight="1" x14ac:dyDescent="0.3">
      <c r="A24" s="243" t="s">
        <v>323</v>
      </c>
      <c r="B24" s="175">
        <f>SUM(B15:B23)</f>
        <v>18</v>
      </c>
      <c r="C24" s="175">
        <f>SUM(C15:C23)</f>
        <v>18</v>
      </c>
    </row>
    <row r="25" spans="1:3" s="75" customFormat="1" ht="18" customHeight="1" thickBot="1" x14ac:dyDescent="0.35">
      <c r="A25" s="244" t="s">
        <v>324</v>
      </c>
      <c r="B25" s="176">
        <v>6</v>
      </c>
      <c r="C25" s="177">
        <v>37</v>
      </c>
    </row>
    <row r="26" spans="1:3" ht="16.2" thickBot="1" x14ac:dyDescent="0.35">
      <c r="A26" s="164" t="s">
        <v>325</v>
      </c>
      <c r="B26" s="185">
        <f>B24+B25</f>
        <v>24</v>
      </c>
      <c r="C26" s="185">
        <f>C24+C25</f>
        <v>55</v>
      </c>
    </row>
    <row r="27" spans="1:3" ht="16.2" thickBot="1" x14ac:dyDescent="0.35">
      <c r="A27" s="164" t="s">
        <v>326</v>
      </c>
      <c r="B27" s="185">
        <f>B12+B26</f>
        <v>37</v>
      </c>
      <c r="C27" s="185">
        <f>C12+C26</f>
        <v>68</v>
      </c>
    </row>
  </sheetData>
  <mergeCells count="2">
    <mergeCell ref="A6:A7"/>
    <mergeCell ref="A3:C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zoomScaleNormal="100" workbookViewId="0">
      <selection activeCell="C12" sqref="C12"/>
    </sheetView>
  </sheetViews>
  <sheetFormatPr defaultColWidth="9.21875" defaultRowHeight="14.4" x14ac:dyDescent="0.3"/>
  <cols>
    <col min="1" max="1" width="33.21875" style="186" customWidth="1"/>
    <col min="2" max="5" width="11.77734375" style="186" customWidth="1"/>
    <col min="6" max="6" width="11.21875" style="186" customWidth="1"/>
    <col min="7" max="16384" width="9.21875" style="186"/>
  </cols>
  <sheetData>
    <row r="1" spans="1:6" ht="27.75" customHeight="1" x14ac:dyDescent="0.3">
      <c r="A1" s="325" t="s">
        <v>359</v>
      </c>
      <c r="B1" s="325"/>
      <c r="C1" s="325"/>
      <c r="D1" s="325"/>
      <c r="E1" s="325"/>
      <c r="F1" s="326"/>
    </row>
    <row r="2" spans="1:6" x14ac:dyDescent="0.3">
      <c r="A2" s="325"/>
      <c r="B2" s="325"/>
      <c r="C2" s="325"/>
      <c r="D2" s="325"/>
      <c r="E2" s="325"/>
      <c r="F2" s="326"/>
    </row>
    <row r="3" spans="1:6" x14ac:dyDescent="0.3">
      <c r="A3" s="325" t="s">
        <v>335</v>
      </c>
      <c r="B3" s="326"/>
      <c r="C3" s="326"/>
      <c r="D3" s="326"/>
      <c r="E3" s="326"/>
      <c r="F3" s="326"/>
    </row>
    <row r="4" spans="1:6" x14ac:dyDescent="0.3">
      <c r="A4" s="187"/>
      <c r="B4" s="327" t="s">
        <v>360</v>
      </c>
      <c r="C4" s="326"/>
      <c r="D4" s="326"/>
      <c r="E4" s="326"/>
      <c r="F4" s="326"/>
    </row>
    <row r="6" spans="1:6" ht="30" customHeight="1" x14ac:dyDescent="0.3">
      <c r="A6" s="222" t="s">
        <v>328</v>
      </c>
      <c r="B6" s="322" t="s">
        <v>349</v>
      </c>
      <c r="C6" s="322"/>
      <c r="D6" s="322"/>
      <c r="E6" s="322"/>
      <c r="F6" s="322"/>
    </row>
    <row r="7" spans="1:6" ht="15.6" x14ac:dyDescent="0.3">
      <c r="A7" s="188" t="s">
        <v>329</v>
      </c>
      <c r="B7" s="323" t="s">
        <v>350</v>
      </c>
      <c r="C7" s="324"/>
      <c r="D7" s="324"/>
      <c r="E7" s="324"/>
      <c r="F7" s="324"/>
    </row>
    <row r="8" spans="1:6" ht="16.2" thickBot="1" x14ac:dyDescent="0.35">
      <c r="A8" s="188"/>
      <c r="B8" s="188"/>
      <c r="C8" s="320" t="s">
        <v>330</v>
      </c>
      <c r="D8" s="320"/>
      <c r="E8" s="321"/>
      <c r="F8" s="321"/>
    </row>
    <row r="9" spans="1:6" ht="15" thickBot="1" x14ac:dyDescent="0.35">
      <c r="A9" s="189" t="s">
        <v>331</v>
      </c>
      <c r="B9" s="190" t="s">
        <v>332</v>
      </c>
      <c r="C9" s="191" t="s">
        <v>333</v>
      </c>
      <c r="D9" s="191" t="s">
        <v>334</v>
      </c>
      <c r="E9" s="191" t="s">
        <v>335</v>
      </c>
      <c r="F9" s="192" t="s">
        <v>336</v>
      </c>
    </row>
    <row r="10" spans="1:6" x14ac:dyDescent="0.3">
      <c r="A10" s="193" t="s">
        <v>337</v>
      </c>
      <c r="B10" s="194"/>
      <c r="C10" s="195">
        <v>27652</v>
      </c>
      <c r="D10" s="195"/>
      <c r="E10" s="195">
        <v>18373</v>
      </c>
      <c r="F10" s="196">
        <f>SUM(B10:E10)</f>
        <v>46025</v>
      </c>
    </row>
    <row r="11" spans="1:6" x14ac:dyDescent="0.3">
      <c r="A11" s="197" t="s">
        <v>338</v>
      </c>
      <c r="B11" s="198"/>
      <c r="C11" s="199">
        <v>27652</v>
      </c>
      <c r="D11" s="200"/>
      <c r="E11" s="199">
        <v>18373</v>
      </c>
      <c r="F11" s="201">
        <f>SUM(C11:E11)</f>
        <v>46025</v>
      </c>
    </row>
    <row r="12" spans="1:6" x14ac:dyDescent="0.3">
      <c r="A12" s="202" t="s">
        <v>339</v>
      </c>
      <c r="B12" s="203">
        <v>232200</v>
      </c>
      <c r="C12" s="204">
        <f>111608-27652</f>
        <v>83956</v>
      </c>
      <c r="D12" s="204">
        <v>105077</v>
      </c>
      <c r="E12" s="204"/>
      <c r="F12" s="205">
        <f>SUM(B12:E12)</f>
        <v>421233</v>
      </c>
    </row>
    <row r="13" spans="1:6" x14ac:dyDescent="0.3">
      <c r="A13" s="202" t="s">
        <v>340</v>
      </c>
      <c r="B13" s="206"/>
      <c r="C13" s="204"/>
      <c r="D13" s="207"/>
      <c r="E13" s="204"/>
      <c r="F13" s="205">
        <f>SUM(C13:E13)</f>
        <v>0</v>
      </c>
    </row>
    <row r="14" spans="1:6" x14ac:dyDescent="0.3">
      <c r="A14" s="202" t="s">
        <v>341</v>
      </c>
      <c r="B14" s="206"/>
      <c r="C14" s="204"/>
      <c r="D14" s="207"/>
      <c r="E14" s="204"/>
      <c r="F14" s="205">
        <f>SUM(C14:E14)</f>
        <v>0</v>
      </c>
    </row>
    <row r="15" spans="1:6" x14ac:dyDescent="0.3">
      <c r="A15" s="202" t="s">
        <v>342</v>
      </c>
      <c r="B15" s="206"/>
      <c r="C15" s="204"/>
      <c r="D15" s="204"/>
      <c r="E15" s="204"/>
      <c r="F15" s="205">
        <f>SUM(C15:E15)</f>
        <v>0</v>
      </c>
    </row>
    <row r="16" spans="1:6" ht="15" thickBot="1" x14ac:dyDescent="0.35">
      <c r="A16" s="208"/>
      <c r="B16" s="209"/>
      <c r="C16" s="210"/>
      <c r="D16" s="211"/>
      <c r="E16" s="210"/>
      <c r="F16" s="205">
        <f>SUM(C16:E16)</f>
        <v>0</v>
      </c>
    </row>
    <row r="17" spans="1:6" ht="15" thickBot="1" x14ac:dyDescent="0.35">
      <c r="A17" s="212" t="s">
        <v>343</v>
      </c>
      <c r="B17" s="213">
        <v>232200</v>
      </c>
      <c r="C17" s="214">
        <f>C10+SUM(C12:C16)</f>
        <v>111608</v>
      </c>
      <c r="D17" s="214">
        <f>D10+SUM(D12:D16)</f>
        <v>105077</v>
      </c>
      <c r="E17" s="214">
        <f>E10+SUM(E12:E16)</f>
        <v>18373</v>
      </c>
      <c r="F17" s="215">
        <f>F10+SUM(F12:F16)</f>
        <v>467258</v>
      </c>
    </row>
    <row r="18" spans="1:6" ht="15" thickBot="1" x14ac:dyDescent="0.35">
      <c r="A18" s="216"/>
      <c r="B18" s="216"/>
      <c r="C18" s="216"/>
      <c r="D18" s="216"/>
      <c r="E18" s="216"/>
      <c r="F18" s="216"/>
    </row>
    <row r="19" spans="1:6" ht="15" thickBot="1" x14ac:dyDescent="0.35">
      <c r="A19" s="189" t="s">
        <v>344</v>
      </c>
      <c r="B19" s="190" t="s">
        <v>332</v>
      </c>
      <c r="C19" s="191" t="s">
        <v>333</v>
      </c>
      <c r="D19" s="191" t="s">
        <v>334</v>
      </c>
      <c r="E19" s="191" t="s">
        <v>335</v>
      </c>
      <c r="F19" s="192" t="s">
        <v>336</v>
      </c>
    </row>
    <row r="20" spans="1:6" x14ac:dyDescent="0.3">
      <c r="A20" s="193" t="s">
        <v>345</v>
      </c>
      <c r="B20" s="217"/>
      <c r="C20" s="195"/>
      <c r="D20" s="195"/>
      <c r="E20" s="195"/>
      <c r="F20" s="196">
        <f>SUM(C20:E20)</f>
        <v>0</v>
      </c>
    </row>
    <row r="21" spans="1:6" x14ac:dyDescent="0.3">
      <c r="A21" s="218" t="s">
        <v>346</v>
      </c>
      <c r="B21" s="203">
        <v>232200</v>
      </c>
      <c r="C21" s="204">
        <v>111608</v>
      </c>
      <c r="D21" s="204">
        <v>105077</v>
      </c>
      <c r="E21" s="204">
        <v>15515</v>
      </c>
      <c r="F21" s="205">
        <f>SUM(B21:E21)</f>
        <v>464400</v>
      </c>
    </row>
    <row r="22" spans="1:6" x14ac:dyDescent="0.3">
      <c r="A22" s="202" t="s">
        <v>347</v>
      </c>
      <c r="B22" s="206"/>
      <c r="C22" s="204"/>
      <c r="D22" s="204"/>
      <c r="E22" s="204"/>
      <c r="F22" s="205">
        <f>SUM(B22:E22)</f>
        <v>0</v>
      </c>
    </row>
    <row r="23" spans="1:6" x14ac:dyDescent="0.3">
      <c r="A23" s="202" t="s">
        <v>95</v>
      </c>
      <c r="B23" s="219"/>
      <c r="C23" s="204"/>
      <c r="D23" s="204"/>
      <c r="E23" s="204">
        <v>2858</v>
      </c>
      <c r="F23" s="205">
        <f>SUM(B23:E23)</f>
        <v>2858</v>
      </c>
    </row>
    <row r="24" spans="1:6" x14ac:dyDescent="0.3">
      <c r="A24" s="220"/>
      <c r="B24" s="221"/>
      <c r="C24" s="204"/>
      <c r="D24" s="204"/>
      <c r="E24" s="204"/>
      <c r="F24" s="205">
        <f>SUM(C24:E24)</f>
        <v>0</v>
      </c>
    </row>
    <row r="25" spans="1:6" x14ac:dyDescent="0.3">
      <c r="A25" s="220"/>
      <c r="B25" s="221"/>
      <c r="C25" s="204"/>
      <c r="D25" s="204"/>
      <c r="E25" s="204"/>
      <c r="F25" s="205">
        <f>SUM(C25:E25)</f>
        <v>0</v>
      </c>
    </row>
    <row r="26" spans="1:6" ht="15" thickBot="1" x14ac:dyDescent="0.35">
      <c r="A26" s="208"/>
      <c r="B26" s="209"/>
      <c r="C26" s="210"/>
      <c r="D26" s="210"/>
      <c r="E26" s="210"/>
      <c r="F26" s="205">
        <f>SUM(C26:E26)</f>
        <v>0</v>
      </c>
    </row>
    <row r="27" spans="1:6" ht="15" thickBot="1" x14ac:dyDescent="0.35">
      <c r="A27" s="212" t="s">
        <v>348</v>
      </c>
      <c r="B27" s="213">
        <v>232200</v>
      </c>
      <c r="C27" s="214">
        <f>SUM(C20:C26)</f>
        <v>111608</v>
      </c>
      <c r="D27" s="214">
        <f>SUM(D20:D26)</f>
        <v>105077</v>
      </c>
      <c r="E27" s="214">
        <f>SUM(E20:E26)</f>
        <v>18373</v>
      </c>
      <c r="F27" s="215">
        <f>SUM(F20:F26)</f>
        <v>467258</v>
      </c>
    </row>
    <row r="30" spans="1:6" ht="27.75" customHeight="1" x14ac:dyDescent="0.3">
      <c r="A30" s="222" t="s">
        <v>328</v>
      </c>
      <c r="B30" s="322" t="s">
        <v>351</v>
      </c>
      <c r="C30" s="322"/>
      <c r="D30" s="322"/>
      <c r="E30" s="322"/>
      <c r="F30" s="322"/>
    </row>
    <row r="31" spans="1:6" ht="15.6" x14ac:dyDescent="0.3">
      <c r="A31" s="188" t="s">
        <v>329</v>
      </c>
      <c r="B31" s="323" t="s">
        <v>352</v>
      </c>
      <c r="C31" s="324"/>
      <c r="D31" s="324"/>
      <c r="E31" s="324"/>
      <c r="F31" s="324"/>
    </row>
    <row r="32" spans="1:6" ht="16.2" thickBot="1" x14ac:dyDescent="0.35">
      <c r="A32" s="188"/>
      <c r="B32" s="188"/>
      <c r="C32" s="320" t="s">
        <v>330</v>
      </c>
      <c r="D32" s="320"/>
      <c r="E32" s="321"/>
      <c r="F32" s="321"/>
    </row>
    <row r="33" spans="1:6" ht="15" thickBot="1" x14ac:dyDescent="0.35">
      <c r="A33" s="189" t="s">
        <v>331</v>
      </c>
      <c r="B33" s="190" t="s">
        <v>332</v>
      </c>
      <c r="C33" s="191" t="s">
        <v>333</v>
      </c>
      <c r="D33" s="191" t="s">
        <v>334</v>
      </c>
      <c r="E33" s="191" t="s">
        <v>335</v>
      </c>
      <c r="F33" s="192" t="s">
        <v>336</v>
      </c>
    </row>
    <row r="34" spans="1:6" x14ac:dyDescent="0.3">
      <c r="A34" s="193" t="s">
        <v>337</v>
      </c>
      <c r="B34" s="194"/>
      <c r="C34" s="195"/>
      <c r="D34" s="195"/>
      <c r="E34" s="195"/>
      <c r="F34" s="196">
        <f>SUM(B34:E34)</f>
        <v>0</v>
      </c>
    </row>
    <row r="35" spans="1:6" x14ac:dyDescent="0.3">
      <c r="A35" s="197" t="s">
        <v>338</v>
      </c>
      <c r="B35" s="198"/>
      <c r="C35" s="199"/>
      <c r="D35" s="200"/>
      <c r="E35" s="199"/>
      <c r="F35" s="201">
        <f>SUM(C35:E35)</f>
        <v>0</v>
      </c>
    </row>
    <row r="36" spans="1:6" x14ac:dyDescent="0.3">
      <c r="A36" s="202" t="s">
        <v>339</v>
      </c>
      <c r="B36" s="203"/>
      <c r="C36" s="204">
        <v>41950</v>
      </c>
      <c r="D36" s="204"/>
      <c r="E36" s="204">
        <v>12214</v>
      </c>
      <c r="F36" s="205">
        <f>SUM(B36:E36)</f>
        <v>54164</v>
      </c>
    </row>
    <row r="37" spans="1:6" x14ac:dyDescent="0.3">
      <c r="A37" s="202" t="s">
        <v>340</v>
      </c>
      <c r="B37" s="206"/>
      <c r="C37" s="204"/>
      <c r="D37" s="207"/>
      <c r="E37" s="204"/>
      <c r="F37" s="205">
        <f>SUM(C37:E37)</f>
        <v>0</v>
      </c>
    </row>
    <row r="38" spans="1:6" x14ac:dyDescent="0.3">
      <c r="A38" s="202" t="s">
        <v>341</v>
      </c>
      <c r="B38" s="206"/>
      <c r="C38" s="204"/>
      <c r="D38" s="207"/>
      <c r="E38" s="204"/>
      <c r="F38" s="205">
        <f>SUM(C38:E38)</f>
        <v>0</v>
      </c>
    </row>
    <row r="39" spans="1:6" x14ac:dyDescent="0.3">
      <c r="A39" s="202" t="s">
        <v>342</v>
      </c>
      <c r="B39" s="206"/>
      <c r="C39" s="204"/>
      <c r="D39" s="204"/>
      <c r="E39" s="204"/>
      <c r="F39" s="205">
        <f>SUM(C39:E39)</f>
        <v>0</v>
      </c>
    </row>
    <row r="40" spans="1:6" ht="15" thickBot="1" x14ac:dyDescent="0.35">
      <c r="A40" s="208"/>
      <c r="B40" s="209"/>
      <c r="C40" s="210"/>
      <c r="D40" s="211"/>
      <c r="E40" s="210"/>
      <c r="F40" s="205">
        <f>SUM(C40:E40)</f>
        <v>0</v>
      </c>
    </row>
    <row r="41" spans="1:6" ht="15" thickBot="1" x14ac:dyDescent="0.35">
      <c r="A41" s="212" t="s">
        <v>343</v>
      </c>
      <c r="B41" s="213"/>
      <c r="C41" s="214">
        <f>C34+SUM(C36:C40)</f>
        <v>41950</v>
      </c>
      <c r="D41" s="214">
        <f>D34+SUM(D36:D40)</f>
        <v>0</v>
      </c>
      <c r="E41" s="214">
        <f>E34+SUM(E36:E40)</f>
        <v>12214</v>
      </c>
      <c r="F41" s="215">
        <f>F34+SUM(F36:F40)</f>
        <v>54164</v>
      </c>
    </row>
    <row r="42" spans="1:6" ht="15" thickBot="1" x14ac:dyDescent="0.35">
      <c r="A42" s="216"/>
      <c r="B42" s="216"/>
      <c r="C42" s="216"/>
      <c r="D42" s="216"/>
      <c r="E42" s="216"/>
      <c r="F42" s="216"/>
    </row>
    <row r="43" spans="1:6" ht="15" thickBot="1" x14ac:dyDescent="0.35">
      <c r="A43" s="189" t="s">
        <v>344</v>
      </c>
      <c r="B43" s="190" t="s">
        <v>332</v>
      </c>
      <c r="C43" s="191" t="s">
        <v>333</v>
      </c>
      <c r="D43" s="191" t="s">
        <v>334</v>
      </c>
      <c r="E43" s="191" t="s">
        <v>335</v>
      </c>
      <c r="F43" s="192" t="s">
        <v>336</v>
      </c>
    </row>
    <row r="44" spans="1:6" x14ac:dyDescent="0.3">
      <c r="A44" s="193" t="s">
        <v>345</v>
      </c>
      <c r="B44" s="217"/>
      <c r="C44" s="195">
        <v>7211</v>
      </c>
      <c r="D44" s="195">
        <f>11950-7211</f>
        <v>4739</v>
      </c>
      <c r="E44" s="195">
        <v>5860</v>
      </c>
      <c r="F44" s="196">
        <f>SUM(C44:E44)</f>
        <v>17810</v>
      </c>
    </row>
    <row r="45" spans="1:6" x14ac:dyDescent="0.3">
      <c r="A45" s="218" t="s">
        <v>346</v>
      </c>
      <c r="B45" s="203"/>
      <c r="C45" s="204">
        <v>2700</v>
      </c>
      <c r="D45" s="204"/>
      <c r="E45" s="204">
        <v>2285</v>
      </c>
      <c r="F45" s="205">
        <f>SUM(B45:E45)</f>
        <v>4985</v>
      </c>
    </row>
    <row r="46" spans="1:6" x14ac:dyDescent="0.3">
      <c r="A46" s="202" t="s">
        <v>347</v>
      </c>
      <c r="B46" s="206"/>
      <c r="C46" s="204"/>
      <c r="D46" s="204"/>
      <c r="E46" s="204"/>
      <c r="F46" s="205">
        <f>SUM(B46:E46)</f>
        <v>0</v>
      </c>
    </row>
    <row r="47" spans="1:6" x14ac:dyDescent="0.3">
      <c r="A47" s="202" t="s">
        <v>95</v>
      </c>
      <c r="B47" s="219"/>
      <c r="C47" s="204">
        <v>5287</v>
      </c>
      <c r="D47" s="204">
        <f>25410-2097</f>
        <v>23313</v>
      </c>
      <c r="E47" s="204">
        <v>2769</v>
      </c>
      <c r="F47" s="205">
        <f>SUM(B47:E47)</f>
        <v>31369</v>
      </c>
    </row>
    <row r="48" spans="1:6" x14ac:dyDescent="0.3">
      <c r="A48" s="220"/>
      <c r="B48" s="221"/>
      <c r="C48" s="204"/>
      <c r="D48" s="204"/>
      <c r="E48" s="204"/>
      <c r="F48" s="205">
        <f>SUM(C48:E48)</f>
        <v>0</v>
      </c>
    </row>
    <row r="49" spans="1:6" x14ac:dyDescent="0.3">
      <c r="A49" s="220"/>
      <c r="B49" s="221"/>
      <c r="C49" s="204"/>
      <c r="D49" s="204"/>
      <c r="E49" s="204"/>
      <c r="F49" s="205">
        <f>SUM(C49:E49)</f>
        <v>0</v>
      </c>
    </row>
    <row r="50" spans="1:6" ht="15" thickBot="1" x14ac:dyDescent="0.35">
      <c r="A50" s="208"/>
      <c r="B50" s="209"/>
      <c r="C50" s="210"/>
      <c r="D50" s="210"/>
      <c r="E50" s="210"/>
      <c r="F50" s="205">
        <f>SUM(C50:E50)</f>
        <v>0</v>
      </c>
    </row>
    <row r="51" spans="1:6" ht="15" thickBot="1" x14ac:dyDescent="0.35">
      <c r="A51" s="212" t="s">
        <v>348</v>
      </c>
      <c r="B51" s="213"/>
      <c r="C51" s="214">
        <f>SUM(C44:C50)</f>
        <v>15198</v>
      </c>
      <c r="D51" s="214">
        <f>SUM(D44:D50)</f>
        <v>28052</v>
      </c>
      <c r="E51" s="214">
        <f>SUM(E44:E50)</f>
        <v>10914</v>
      </c>
      <c r="F51" s="215">
        <f>SUM(F44:F50)</f>
        <v>54164</v>
      </c>
    </row>
    <row r="54" spans="1:6" ht="31.05" customHeight="1" x14ac:dyDescent="0.3">
      <c r="A54" s="222" t="s">
        <v>328</v>
      </c>
      <c r="B54" s="322" t="s">
        <v>353</v>
      </c>
      <c r="C54" s="322"/>
      <c r="D54" s="322"/>
      <c r="E54" s="322"/>
      <c r="F54" s="322"/>
    </row>
    <row r="55" spans="1:6" ht="15.6" x14ac:dyDescent="0.3">
      <c r="A55" s="188" t="s">
        <v>329</v>
      </c>
      <c r="B55" s="323" t="s">
        <v>354</v>
      </c>
      <c r="C55" s="324"/>
      <c r="D55" s="324"/>
      <c r="E55" s="324"/>
      <c r="F55" s="324"/>
    </row>
    <row r="56" spans="1:6" ht="16.2" thickBot="1" x14ac:dyDescent="0.35">
      <c r="A56" s="188"/>
      <c r="B56" s="188"/>
      <c r="C56" s="320" t="s">
        <v>330</v>
      </c>
      <c r="D56" s="320"/>
      <c r="E56" s="321"/>
      <c r="F56" s="321"/>
    </row>
    <row r="57" spans="1:6" ht="15" thickBot="1" x14ac:dyDescent="0.35">
      <c r="A57" s="189" t="s">
        <v>331</v>
      </c>
      <c r="B57" s="190" t="s">
        <v>332</v>
      </c>
      <c r="C57" s="191" t="s">
        <v>333</v>
      </c>
      <c r="D57" s="191" t="s">
        <v>334</v>
      </c>
      <c r="E57" s="191" t="s">
        <v>335</v>
      </c>
      <c r="F57" s="192" t="s">
        <v>336</v>
      </c>
    </row>
    <row r="58" spans="1:6" x14ac:dyDescent="0.3">
      <c r="A58" s="193" t="s">
        <v>337</v>
      </c>
      <c r="B58" s="194"/>
      <c r="C58" s="195"/>
      <c r="D58" s="195"/>
      <c r="E58" s="195"/>
      <c r="F58" s="196">
        <f>SUM(B58:E58)</f>
        <v>0</v>
      </c>
    </row>
    <row r="59" spans="1:6" x14ac:dyDescent="0.3">
      <c r="A59" s="197" t="s">
        <v>338</v>
      </c>
      <c r="B59" s="198"/>
      <c r="C59" s="199"/>
      <c r="D59" s="200"/>
      <c r="E59" s="199"/>
      <c r="F59" s="201">
        <f>SUM(C59:E59)</f>
        <v>0</v>
      </c>
    </row>
    <row r="60" spans="1:6" x14ac:dyDescent="0.3">
      <c r="A60" s="202" t="s">
        <v>339</v>
      </c>
      <c r="B60" s="203"/>
      <c r="C60" s="204"/>
      <c r="D60" s="204">
        <v>5100</v>
      </c>
      <c r="E60" s="204"/>
      <c r="F60" s="205">
        <f>SUM(B60:E60)</f>
        <v>5100</v>
      </c>
    </row>
    <row r="61" spans="1:6" x14ac:dyDescent="0.3">
      <c r="A61" s="202" t="s">
        <v>340</v>
      </c>
      <c r="B61" s="206"/>
      <c r="C61" s="204"/>
      <c r="D61" s="207"/>
      <c r="E61" s="204"/>
      <c r="F61" s="205">
        <f>SUM(C61:E61)</f>
        <v>0</v>
      </c>
    </row>
    <row r="62" spans="1:6" x14ac:dyDescent="0.3">
      <c r="A62" s="202" t="s">
        <v>341</v>
      </c>
      <c r="B62" s="206"/>
      <c r="C62" s="204"/>
      <c r="D62" s="207"/>
      <c r="E62" s="204"/>
      <c r="F62" s="205">
        <f>SUM(C62:E62)</f>
        <v>0</v>
      </c>
    </row>
    <row r="63" spans="1:6" x14ac:dyDescent="0.3">
      <c r="A63" s="202" t="s">
        <v>342</v>
      </c>
      <c r="B63" s="206"/>
      <c r="C63" s="204"/>
      <c r="D63" s="204"/>
      <c r="E63" s="204"/>
      <c r="F63" s="205">
        <f>SUM(C63:E63)</f>
        <v>0</v>
      </c>
    </row>
    <row r="64" spans="1:6" ht="15" thickBot="1" x14ac:dyDescent="0.35">
      <c r="A64" s="208"/>
      <c r="B64" s="209"/>
      <c r="C64" s="210"/>
      <c r="D64" s="211"/>
      <c r="E64" s="210"/>
      <c r="F64" s="205">
        <f>SUM(C64:E64)</f>
        <v>0</v>
      </c>
    </row>
    <row r="65" spans="1:6" ht="15" thickBot="1" x14ac:dyDescent="0.35">
      <c r="A65" s="212" t="s">
        <v>343</v>
      </c>
      <c r="B65" s="213"/>
      <c r="C65" s="214">
        <f>C58+SUM(C60:C64)</f>
        <v>0</v>
      </c>
      <c r="D65" s="214">
        <f>D58+SUM(D60:D64)</f>
        <v>5100</v>
      </c>
      <c r="E65" s="214">
        <f>E58+SUM(E60:E64)</f>
        <v>0</v>
      </c>
      <c r="F65" s="215">
        <f>F58+SUM(F60:F64)</f>
        <v>5100</v>
      </c>
    </row>
    <row r="66" spans="1:6" ht="15" thickBot="1" x14ac:dyDescent="0.35">
      <c r="A66" s="216"/>
      <c r="B66" s="216"/>
      <c r="C66" s="216"/>
      <c r="D66" s="216"/>
      <c r="E66" s="216"/>
      <c r="F66" s="216"/>
    </row>
    <row r="67" spans="1:6" ht="15" thickBot="1" x14ac:dyDescent="0.35">
      <c r="A67" s="189" t="s">
        <v>344</v>
      </c>
      <c r="B67" s="190" t="s">
        <v>332</v>
      </c>
      <c r="C67" s="191" t="s">
        <v>333</v>
      </c>
      <c r="D67" s="191" t="s">
        <v>334</v>
      </c>
      <c r="E67" s="191" t="s">
        <v>335</v>
      </c>
      <c r="F67" s="192" t="s">
        <v>336</v>
      </c>
    </row>
    <row r="68" spans="1:6" x14ac:dyDescent="0.3">
      <c r="A68" s="193" t="s">
        <v>345</v>
      </c>
      <c r="B68" s="217"/>
      <c r="C68" s="195"/>
      <c r="D68" s="195"/>
      <c r="E68" s="195">
        <v>425</v>
      </c>
      <c r="F68" s="196">
        <f>SUM(C68:E68)</f>
        <v>425</v>
      </c>
    </row>
    <row r="69" spans="1:6" x14ac:dyDescent="0.3">
      <c r="A69" s="218" t="s">
        <v>346</v>
      </c>
      <c r="B69" s="203"/>
      <c r="C69" s="204"/>
      <c r="D69" s="204"/>
      <c r="E69" s="204">
        <v>1188</v>
      </c>
      <c r="F69" s="205">
        <f>SUM(B69:E69)</f>
        <v>1188</v>
      </c>
    </row>
    <row r="70" spans="1:6" x14ac:dyDescent="0.3">
      <c r="A70" s="202" t="s">
        <v>347</v>
      </c>
      <c r="B70" s="206"/>
      <c r="C70" s="204"/>
      <c r="D70" s="204"/>
      <c r="E70" s="204"/>
      <c r="F70" s="205">
        <f>SUM(B70:E70)</f>
        <v>0</v>
      </c>
    </row>
    <row r="71" spans="1:6" x14ac:dyDescent="0.3">
      <c r="A71" s="202" t="s">
        <v>95</v>
      </c>
      <c r="B71" s="219"/>
      <c r="C71" s="204"/>
      <c r="D71" s="204"/>
      <c r="E71" s="204">
        <v>3487</v>
      </c>
      <c r="F71" s="205">
        <f>SUM(B71:E71)</f>
        <v>3487</v>
      </c>
    </row>
    <row r="72" spans="1:6" x14ac:dyDescent="0.3">
      <c r="A72" s="220"/>
      <c r="B72" s="221"/>
      <c r="C72" s="204"/>
      <c r="D72" s="204"/>
      <c r="E72" s="204"/>
      <c r="F72" s="205">
        <f>SUM(C72:E72)</f>
        <v>0</v>
      </c>
    </row>
    <row r="73" spans="1:6" x14ac:dyDescent="0.3">
      <c r="A73" s="220"/>
      <c r="B73" s="221"/>
      <c r="C73" s="204"/>
      <c r="D73" s="204"/>
      <c r="E73" s="204"/>
      <c r="F73" s="205">
        <f>SUM(C73:E73)</f>
        <v>0</v>
      </c>
    </row>
    <row r="74" spans="1:6" ht="15" thickBot="1" x14ac:dyDescent="0.35">
      <c r="A74" s="208"/>
      <c r="B74" s="209"/>
      <c r="C74" s="210"/>
      <c r="D74" s="210"/>
      <c r="E74" s="210"/>
      <c r="F74" s="205">
        <f>SUM(C74:E74)</f>
        <v>0</v>
      </c>
    </row>
    <row r="75" spans="1:6" ht="15" thickBot="1" x14ac:dyDescent="0.35">
      <c r="A75" s="212" t="s">
        <v>348</v>
      </c>
      <c r="B75" s="213"/>
      <c r="C75" s="214">
        <f>SUM(C68:C74)</f>
        <v>0</v>
      </c>
      <c r="D75" s="214">
        <f>SUM(D68:D74)</f>
        <v>0</v>
      </c>
      <c r="E75" s="214">
        <f>SUM(E68:E74)</f>
        <v>5100</v>
      </c>
      <c r="F75" s="215">
        <f>SUM(F68:F74)</f>
        <v>5100</v>
      </c>
    </row>
    <row r="78" spans="1:6" ht="33.450000000000003" customHeight="1" x14ac:dyDescent="0.3">
      <c r="A78" s="222" t="s">
        <v>328</v>
      </c>
      <c r="B78" s="322" t="s">
        <v>355</v>
      </c>
      <c r="C78" s="322"/>
      <c r="D78" s="322"/>
      <c r="E78" s="322"/>
      <c r="F78" s="322"/>
    </row>
    <row r="79" spans="1:6" ht="15.6" x14ac:dyDescent="0.3">
      <c r="A79" s="188" t="s">
        <v>329</v>
      </c>
      <c r="B79" s="323" t="s">
        <v>356</v>
      </c>
      <c r="C79" s="324"/>
      <c r="D79" s="324"/>
      <c r="E79" s="324"/>
      <c r="F79" s="324"/>
    </row>
    <row r="80" spans="1:6" ht="16.2" thickBot="1" x14ac:dyDescent="0.35">
      <c r="A80" s="188"/>
      <c r="B80" s="188"/>
      <c r="C80" s="320" t="s">
        <v>330</v>
      </c>
      <c r="D80" s="320"/>
      <c r="E80" s="321"/>
      <c r="F80" s="321"/>
    </row>
    <row r="81" spans="1:6" ht="15" thickBot="1" x14ac:dyDescent="0.35">
      <c r="A81" s="189" t="s">
        <v>331</v>
      </c>
      <c r="B81" s="190" t="s">
        <v>332</v>
      </c>
      <c r="C81" s="191" t="s">
        <v>333</v>
      </c>
      <c r="D81" s="191" t="s">
        <v>334</v>
      </c>
      <c r="E81" s="191" t="s">
        <v>335</v>
      </c>
      <c r="F81" s="192" t="s">
        <v>336</v>
      </c>
    </row>
    <row r="82" spans="1:6" x14ac:dyDescent="0.3">
      <c r="A82" s="193" t="s">
        <v>337</v>
      </c>
      <c r="B82" s="194"/>
      <c r="C82" s="195"/>
      <c r="D82" s="195"/>
      <c r="E82" s="195"/>
      <c r="F82" s="196">
        <f>SUM(B82:E82)</f>
        <v>0</v>
      </c>
    </row>
    <row r="83" spans="1:6" x14ac:dyDescent="0.3">
      <c r="A83" s="197" t="s">
        <v>338</v>
      </c>
      <c r="B83" s="198"/>
      <c r="C83" s="199"/>
      <c r="D83" s="200"/>
      <c r="E83" s="199"/>
      <c r="F83" s="201">
        <f>SUM(C83:E83)</f>
        <v>0</v>
      </c>
    </row>
    <row r="84" spans="1:6" x14ac:dyDescent="0.3">
      <c r="A84" s="202" t="s">
        <v>339</v>
      </c>
      <c r="B84" s="203"/>
      <c r="C84" s="204"/>
      <c r="D84" s="204">
        <v>36400</v>
      </c>
      <c r="E84" s="204">
        <v>23856</v>
      </c>
      <c r="F84" s="205">
        <f>SUM(B84:E84)</f>
        <v>60256</v>
      </c>
    </row>
    <row r="85" spans="1:6" x14ac:dyDescent="0.3">
      <c r="A85" s="202" t="s">
        <v>340</v>
      </c>
      <c r="B85" s="206"/>
      <c r="C85" s="204"/>
      <c r="D85" s="207"/>
      <c r="E85" s="204"/>
      <c r="F85" s="205">
        <f>SUM(C85:E85)</f>
        <v>0</v>
      </c>
    </row>
    <row r="86" spans="1:6" x14ac:dyDescent="0.3">
      <c r="A86" s="202" t="s">
        <v>341</v>
      </c>
      <c r="B86" s="206"/>
      <c r="C86" s="204"/>
      <c r="D86" s="207"/>
      <c r="E86" s="204"/>
      <c r="F86" s="205">
        <f>SUM(C86:E86)</f>
        <v>0</v>
      </c>
    </row>
    <row r="87" spans="1:6" x14ac:dyDescent="0.3">
      <c r="A87" s="202" t="s">
        <v>342</v>
      </c>
      <c r="B87" s="206"/>
      <c r="C87" s="204"/>
      <c r="D87" s="204"/>
      <c r="E87" s="204"/>
      <c r="F87" s="205">
        <f>SUM(C87:E87)</f>
        <v>0</v>
      </c>
    </row>
    <row r="88" spans="1:6" ht="15" thickBot="1" x14ac:dyDescent="0.35">
      <c r="A88" s="208"/>
      <c r="B88" s="209"/>
      <c r="C88" s="210"/>
      <c r="D88" s="211"/>
      <c r="E88" s="210"/>
      <c r="F88" s="205">
        <f>SUM(C88:E88)</f>
        <v>0</v>
      </c>
    </row>
    <row r="89" spans="1:6" ht="15" thickBot="1" x14ac:dyDescent="0.35">
      <c r="A89" s="212" t="s">
        <v>343</v>
      </c>
      <c r="B89" s="213"/>
      <c r="C89" s="214">
        <f>C82+SUM(C84:C88)</f>
        <v>0</v>
      </c>
      <c r="D89" s="214">
        <f>D82+SUM(D84:D88)</f>
        <v>36400</v>
      </c>
      <c r="E89" s="214">
        <f>E82+SUM(E84:E88)</f>
        <v>23856</v>
      </c>
      <c r="F89" s="215">
        <f>F82+SUM(F84:F88)</f>
        <v>60256</v>
      </c>
    </row>
    <row r="90" spans="1:6" ht="15" thickBot="1" x14ac:dyDescent="0.35">
      <c r="A90" s="216"/>
      <c r="B90" s="216"/>
      <c r="C90" s="216"/>
      <c r="D90" s="216"/>
      <c r="E90" s="216"/>
      <c r="F90" s="216"/>
    </row>
    <row r="91" spans="1:6" ht="15" thickBot="1" x14ac:dyDescent="0.35">
      <c r="A91" s="189" t="s">
        <v>344</v>
      </c>
      <c r="B91" s="190" t="s">
        <v>332</v>
      </c>
      <c r="C91" s="191" t="s">
        <v>333</v>
      </c>
      <c r="D91" s="191" t="s">
        <v>334</v>
      </c>
      <c r="E91" s="191" t="s">
        <v>335</v>
      </c>
      <c r="F91" s="192" t="s">
        <v>336</v>
      </c>
    </row>
    <row r="92" spans="1:6" x14ac:dyDescent="0.3">
      <c r="A92" s="193" t="s">
        <v>345</v>
      </c>
      <c r="B92" s="217"/>
      <c r="C92" s="195"/>
      <c r="D92" s="195">
        <v>10336</v>
      </c>
      <c r="E92" s="195">
        <v>19671</v>
      </c>
      <c r="F92" s="196">
        <f>SUM(C92:E92)</f>
        <v>30007</v>
      </c>
    </row>
    <row r="93" spans="1:6" x14ac:dyDescent="0.3">
      <c r="A93" s="218" t="s">
        <v>346</v>
      </c>
      <c r="B93" s="203"/>
      <c r="C93" s="204"/>
      <c r="D93" s="204"/>
      <c r="E93" s="204"/>
      <c r="F93" s="205">
        <f>SUM(B93:E93)</f>
        <v>0</v>
      </c>
    </row>
    <row r="94" spans="1:6" x14ac:dyDescent="0.3">
      <c r="A94" s="202" t="s">
        <v>347</v>
      </c>
      <c r="B94" s="206"/>
      <c r="C94" s="204"/>
      <c r="D94" s="204"/>
      <c r="E94" s="204">
        <v>3024</v>
      </c>
      <c r="F94" s="205">
        <f>SUM(B94:E94)</f>
        <v>3024</v>
      </c>
    </row>
    <row r="95" spans="1:6" x14ac:dyDescent="0.3">
      <c r="A95" s="202" t="s">
        <v>95</v>
      </c>
      <c r="B95" s="219"/>
      <c r="C95" s="204"/>
      <c r="D95" s="204">
        <v>11249</v>
      </c>
      <c r="E95" s="204">
        <v>15976</v>
      </c>
      <c r="F95" s="205">
        <f>SUM(B95:E95)</f>
        <v>27225</v>
      </c>
    </row>
    <row r="96" spans="1:6" x14ac:dyDescent="0.3">
      <c r="A96" s="220"/>
      <c r="B96" s="221"/>
      <c r="C96" s="204"/>
      <c r="D96" s="204"/>
      <c r="E96" s="204"/>
      <c r="F96" s="205">
        <f>SUM(C96:E96)</f>
        <v>0</v>
      </c>
    </row>
    <row r="97" spans="1:6" x14ac:dyDescent="0.3">
      <c r="A97" s="220"/>
      <c r="B97" s="221"/>
      <c r="C97" s="204"/>
      <c r="D97" s="204"/>
      <c r="E97" s="204"/>
      <c r="F97" s="205">
        <f>SUM(C97:E97)</f>
        <v>0</v>
      </c>
    </row>
    <row r="98" spans="1:6" ht="15" thickBot="1" x14ac:dyDescent="0.35">
      <c r="A98" s="208"/>
      <c r="B98" s="209"/>
      <c r="C98" s="210"/>
      <c r="D98" s="210"/>
      <c r="E98" s="210"/>
      <c r="F98" s="205">
        <f>SUM(C98:E98)</f>
        <v>0</v>
      </c>
    </row>
    <row r="99" spans="1:6" ht="15" thickBot="1" x14ac:dyDescent="0.35">
      <c r="A99" s="212" t="s">
        <v>348</v>
      </c>
      <c r="B99" s="213"/>
      <c r="C99" s="214">
        <f>SUM(C92:C98)</f>
        <v>0</v>
      </c>
      <c r="D99" s="214">
        <f>SUM(D92:D98)</f>
        <v>21585</v>
      </c>
      <c r="E99" s="214">
        <f>SUM(E92:E98)</f>
        <v>38671</v>
      </c>
      <c r="F99" s="215">
        <f>SUM(F92:F98)</f>
        <v>60256</v>
      </c>
    </row>
    <row r="102" spans="1:6" ht="31.95" customHeight="1" x14ac:dyDescent="0.3">
      <c r="A102" s="222" t="s">
        <v>328</v>
      </c>
      <c r="B102" s="322" t="s">
        <v>357</v>
      </c>
      <c r="C102" s="322"/>
      <c r="D102" s="322"/>
      <c r="E102" s="322"/>
      <c r="F102" s="322"/>
    </row>
    <row r="103" spans="1:6" ht="15.6" x14ac:dyDescent="0.3">
      <c r="A103" s="188" t="s">
        <v>329</v>
      </c>
      <c r="B103" s="323" t="s">
        <v>358</v>
      </c>
      <c r="C103" s="324"/>
      <c r="D103" s="324"/>
      <c r="E103" s="324"/>
      <c r="F103" s="324"/>
    </row>
    <row r="104" spans="1:6" ht="16.2" thickBot="1" x14ac:dyDescent="0.35">
      <c r="A104" s="188"/>
      <c r="B104" s="188"/>
      <c r="C104" s="320" t="s">
        <v>330</v>
      </c>
      <c r="D104" s="320"/>
      <c r="E104" s="321"/>
      <c r="F104" s="321"/>
    </row>
    <row r="105" spans="1:6" ht="15" thickBot="1" x14ac:dyDescent="0.35">
      <c r="A105" s="189" t="s">
        <v>331</v>
      </c>
      <c r="B105" s="190" t="s">
        <v>332</v>
      </c>
      <c r="C105" s="191" t="s">
        <v>333</v>
      </c>
      <c r="D105" s="191" t="s">
        <v>334</v>
      </c>
      <c r="E105" s="191" t="s">
        <v>335</v>
      </c>
      <c r="F105" s="192" t="s">
        <v>336</v>
      </c>
    </row>
    <row r="106" spans="1:6" x14ac:dyDescent="0.3">
      <c r="A106" s="193" t="s">
        <v>337</v>
      </c>
      <c r="B106" s="194"/>
      <c r="C106" s="195">
        <v>657</v>
      </c>
      <c r="D106" s="195">
        <v>2660</v>
      </c>
      <c r="E106" s="195"/>
      <c r="F106" s="196">
        <f>SUM(B106:E106)</f>
        <v>3317</v>
      </c>
    </row>
    <row r="107" spans="1:6" x14ac:dyDescent="0.3">
      <c r="A107" s="197" t="s">
        <v>338</v>
      </c>
      <c r="B107" s="198"/>
      <c r="C107" s="199"/>
      <c r="D107" s="200"/>
      <c r="E107" s="199"/>
      <c r="F107" s="201">
        <f>SUM(C107:E107)</f>
        <v>0</v>
      </c>
    </row>
    <row r="108" spans="1:6" x14ac:dyDescent="0.3">
      <c r="A108" s="202" t="s">
        <v>339</v>
      </c>
      <c r="B108" s="203"/>
      <c r="C108" s="204"/>
      <c r="D108" s="204">
        <v>12425</v>
      </c>
      <c r="E108" s="204">
        <v>7574</v>
      </c>
      <c r="F108" s="205">
        <f>SUM(B108:E108)</f>
        <v>19999</v>
      </c>
    </row>
    <row r="109" spans="1:6" x14ac:dyDescent="0.3">
      <c r="A109" s="202" t="s">
        <v>340</v>
      </c>
      <c r="B109" s="206"/>
      <c r="C109" s="204"/>
      <c r="D109" s="207"/>
      <c r="E109" s="204"/>
      <c r="F109" s="205">
        <f>SUM(C109:E109)</f>
        <v>0</v>
      </c>
    </row>
    <row r="110" spans="1:6" x14ac:dyDescent="0.3">
      <c r="A110" s="202" t="s">
        <v>341</v>
      </c>
      <c r="B110" s="206"/>
      <c r="C110" s="204"/>
      <c r="D110" s="207"/>
      <c r="E110" s="204"/>
      <c r="F110" s="205">
        <f>SUM(C110:E110)</f>
        <v>0</v>
      </c>
    </row>
    <row r="111" spans="1:6" x14ac:dyDescent="0.3">
      <c r="A111" s="202" t="s">
        <v>342</v>
      </c>
      <c r="B111" s="206"/>
      <c r="C111" s="204"/>
      <c r="D111" s="204"/>
      <c r="E111" s="204"/>
      <c r="F111" s="205">
        <f>SUM(C111:E111)</f>
        <v>0</v>
      </c>
    </row>
    <row r="112" spans="1:6" ht="15" thickBot="1" x14ac:dyDescent="0.35">
      <c r="A112" s="208"/>
      <c r="B112" s="209"/>
      <c r="C112" s="210"/>
      <c r="D112" s="211"/>
      <c r="E112" s="210"/>
      <c r="F112" s="205">
        <f>SUM(C112:E112)</f>
        <v>0</v>
      </c>
    </row>
    <row r="113" spans="1:6" ht="15" thickBot="1" x14ac:dyDescent="0.35">
      <c r="A113" s="212" t="s">
        <v>343</v>
      </c>
      <c r="B113" s="213"/>
      <c r="C113" s="214">
        <f>C106+SUM(C108:C112)</f>
        <v>657</v>
      </c>
      <c r="D113" s="214">
        <f>D106+SUM(D108:D112)</f>
        <v>15085</v>
      </c>
      <c r="E113" s="214">
        <f>E106+SUM(E108:E112)</f>
        <v>7574</v>
      </c>
      <c r="F113" s="215">
        <f>F106+SUM(F108:F112)</f>
        <v>23316</v>
      </c>
    </row>
    <row r="114" spans="1:6" ht="15" thickBot="1" x14ac:dyDescent="0.35">
      <c r="A114" s="216"/>
      <c r="B114" s="216"/>
      <c r="C114" s="216"/>
      <c r="D114" s="216"/>
      <c r="E114" s="216"/>
      <c r="F114" s="216"/>
    </row>
    <row r="115" spans="1:6" ht="15" thickBot="1" x14ac:dyDescent="0.35">
      <c r="A115" s="189" t="s">
        <v>344</v>
      </c>
      <c r="B115" s="190" t="s">
        <v>332</v>
      </c>
      <c r="C115" s="191" t="s">
        <v>333</v>
      </c>
      <c r="D115" s="191" t="s">
        <v>334</v>
      </c>
      <c r="E115" s="191" t="s">
        <v>335</v>
      </c>
      <c r="F115" s="192" t="s">
        <v>336</v>
      </c>
    </row>
    <row r="116" spans="1:6" x14ac:dyDescent="0.3">
      <c r="A116" s="193" t="s">
        <v>345</v>
      </c>
      <c r="B116" s="217"/>
      <c r="C116" s="195"/>
      <c r="D116" s="195"/>
      <c r="E116" s="195"/>
      <c r="F116" s="196">
        <f>SUM(C116:E116)</f>
        <v>0</v>
      </c>
    </row>
    <row r="117" spans="1:6" x14ac:dyDescent="0.3">
      <c r="A117" s="218" t="s">
        <v>346</v>
      </c>
      <c r="B117" s="203"/>
      <c r="C117" s="204"/>
      <c r="D117" s="204">
        <v>14628</v>
      </c>
      <c r="E117" s="204">
        <f>3763-9</f>
        <v>3754</v>
      </c>
      <c r="F117" s="205">
        <f>SUM(B117:E117)</f>
        <v>18382</v>
      </c>
    </row>
    <row r="118" spans="1:6" x14ac:dyDescent="0.3">
      <c r="A118" s="202" t="s">
        <v>347</v>
      </c>
      <c r="B118" s="206"/>
      <c r="C118" s="204"/>
      <c r="D118" s="204"/>
      <c r="E118" s="204">
        <v>3007</v>
      </c>
      <c r="F118" s="205">
        <f>SUM(B118:E118)</f>
        <v>3007</v>
      </c>
    </row>
    <row r="119" spans="1:6" x14ac:dyDescent="0.3">
      <c r="A119" s="202" t="s">
        <v>95</v>
      </c>
      <c r="B119" s="219"/>
      <c r="C119" s="204">
        <v>657</v>
      </c>
      <c r="D119" s="204"/>
      <c r="E119" s="204">
        <f>158+656+1095-639</f>
        <v>1270</v>
      </c>
      <c r="F119" s="205">
        <f>SUM(B119:E119)</f>
        <v>1927</v>
      </c>
    </row>
    <row r="120" spans="1:6" x14ac:dyDescent="0.3">
      <c r="A120" s="220"/>
      <c r="B120" s="221"/>
      <c r="C120" s="204"/>
      <c r="D120" s="204"/>
      <c r="E120" s="204"/>
      <c r="F120" s="205">
        <f>SUM(C120:E120)</f>
        <v>0</v>
      </c>
    </row>
    <row r="121" spans="1:6" x14ac:dyDescent="0.3">
      <c r="A121" s="220"/>
      <c r="B121" s="221"/>
      <c r="C121" s="204"/>
      <c r="D121" s="204"/>
      <c r="E121" s="204"/>
      <c r="F121" s="205">
        <f>SUM(C121:E121)</f>
        <v>0</v>
      </c>
    </row>
    <row r="122" spans="1:6" ht="15" thickBot="1" x14ac:dyDescent="0.35">
      <c r="A122" s="208"/>
      <c r="B122" s="209"/>
      <c r="C122" s="210"/>
      <c r="D122" s="210"/>
      <c r="E122" s="210"/>
      <c r="F122" s="205">
        <f>SUM(C122:E122)</f>
        <v>0</v>
      </c>
    </row>
    <row r="123" spans="1:6" ht="15" thickBot="1" x14ac:dyDescent="0.35">
      <c r="A123" s="212" t="s">
        <v>348</v>
      </c>
      <c r="B123" s="213"/>
      <c r="C123" s="214">
        <f>SUM(C116:C122)</f>
        <v>657</v>
      </c>
      <c r="D123" s="214">
        <f>SUM(D116:D122)</f>
        <v>14628</v>
      </c>
      <c r="E123" s="214">
        <f>SUM(E116:E122)</f>
        <v>8031</v>
      </c>
      <c r="F123" s="215">
        <f>SUM(F116:F122)</f>
        <v>23316</v>
      </c>
    </row>
  </sheetData>
  <mergeCells count="18">
    <mergeCell ref="A1:F2"/>
    <mergeCell ref="A3:F3"/>
    <mergeCell ref="B55:F55"/>
    <mergeCell ref="C56:F56"/>
    <mergeCell ref="B6:F6"/>
    <mergeCell ref="B4:F4"/>
    <mergeCell ref="B7:F7"/>
    <mergeCell ref="C8:F8"/>
    <mergeCell ref="B30:F30"/>
    <mergeCell ref="B31:F31"/>
    <mergeCell ref="C80:F80"/>
    <mergeCell ref="B102:F102"/>
    <mergeCell ref="C32:F32"/>
    <mergeCell ref="B54:F54"/>
    <mergeCell ref="B103:F103"/>
    <mergeCell ref="C104:F104"/>
    <mergeCell ref="B78:F78"/>
    <mergeCell ref="B79:F79"/>
  </mergeCells>
  <conditionalFormatting sqref="E57">
    <cfRule type="cellIs" dxfId="14" priority="8" stopIfTrue="1" operator="equal">
      <formula>0</formula>
    </cfRule>
  </conditionalFormatting>
  <conditionalFormatting sqref="D8:E8 B22:D22 E25:E27 F10:F17 C17:E17 C27:D27 F20:F27 E15:E16 E18 E20:E22">
    <cfRule type="cellIs" dxfId="13" priority="22" stopIfTrue="1" operator="equal">
      <formula>0</formula>
    </cfRule>
  </conditionalFormatting>
  <conditionalFormatting sqref="E9">
    <cfRule type="cellIs" dxfId="12" priority="16" stopIfTrue="1" operator="equal">
      <formula>0</formula>
    </cfRule>
  </conditionalFormatting>
  <conditionalFormatting sqref="E43">
    <cfRule type="cellIs" dxfId="11" priority="12" stopIfTrue="1" operator="equal">
      <formula>0</formula>
    </cfRule>
  </conditionalFormatting>
  <conditionalFormatting sqref="E19">
    <cfRule type="cellIs" dxfId="10" priority="15" stopIfTrue="1" operator="equal">
      <formula>0</formula>
    </cfRule>
  </conditionalFormatting>
  <conditionalFormatting sqref="E67">
    <cfRule type="cellIs" dxfId="9" priority="7" stopIfTrue="1" operator="equal">
      <formula>0</formula>
    </cfRule>
  </conditionalFormatting>
  <conditionalFormatting sqref="D80:E80 B94:D94 E97:E99 F82:F89 C89:E89 C99:D99 F92:F99 E87:E88 E90 E92:E94">
    <cfRule type="cellIs" dxfId="8" priority="6" stopIfTrue="1" operator="equal">
      <formula>0</formula>
    </cfRule>
  </conditionalFormatting>
  <conditionalFormatting sqref="D32:E32 B46:D46 E49:E51 F34:F41 C41:E41 C51:D51 F44:F51 E39:E40 E42 E44:E46">
    <cfRule type="cellIs" dxfId="7" priority="14" stopIfTrue="1" operator="equal">
      <formula>0</formula>
    </cfRule>
  </conditionalFormatting>
  <conditionalFormatting sqref="E33">
    <cfRule type="cellIs" dxfId="6" priority="13" stopIfTrue="1" operator="equal">
      <formula>0</formula>
    </cfRule>
  </conditionalFormatting>
  <conditionalFormatting sqref="D56:E56 B70:D70 E73:E75 F58:F65 C65:E65 C75:D75 F68:F75 E63:E64 E66 E68:E70">
    <cfRule type="cellIs" dxfId="5" priority="9" stopIfTrue="1" operator="equal">
      <formula>0</formula>
    </cfRule>
  </conditionalFormatting>
  <conditionalFormatting sqref="E91">
    <cfRule type="cellIs" dxfId="4" priority="4" stopIfTrue="1" operator="equal">
      <formula>0</formula>
    </cfRule>
  </conditionalFormatting>
  <conditionalFormatting sqref="E81">
    <cfRule type="cellIs" dxfId="3" priority="5" stopIfTrue="1" operator="equal">
      <formula>0</formula>
    </cfRule>
  </conditionalFormatting>
  <conditionalFormatting sqref="E115">
    <cfRule type="cellIs" dxfId="2" priority="1" stopIfTrue="1" operator="equal">
      <formula>0</formula>
    </cfRule>
  </conditionalFormatting>
  <conditionalFormatting sqref="D104:E104 B118:D118 E121:E123 F106:F113 C113:E113 C123:D123 F116:F123 E111:E112 E114 E116:E118">
    <cfRule type="cellIs" dxfId="1" priority="3" stopIfTrue="1" operator="equal">
      <formula>0</formula>
    </cfRule>
  </conditionalFormatting>
  <conditionalFormatting sqref="E105">
    <cfRule type="cellIs" dxfId="0" priority="2" stopIfTrue="1" operator="equal">
      <formula>0</formula>
    </cfRule>
  </conditionalFormatting>
  <pageMargins left="0.7" right="0.7" top="0.75" bottom="0.75" header="0.3" footer="0.3"/>
  <pageSetup paperSize="9" scale="79" orientation="portrait" r:id="rId1"/>
  <rowBreaks count="2" manualBreakCount="2">
    <brk id="51" max="5" man="1"/>
    <brk id="9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ColWidth="9.21875" defaultRowHeight="14.4" x14ac:dyDescent="0.3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zoomScaleNormal="100" workbookViewId="0">
      <selection activeCell="O4" sqref="O4"/>
    </sheetView>
  </sheetViews>
  <sheetFormatPr defaultRowHeight="14.4" x14ac:dyDescent="0.3"/>
  <cols>
    <col min="1" max="1" width="3.77734375" customWidth="1"/>
    <col min="2" max="7" width="9.21875" hidden="1" customWidth="1"/>
    <col min="8" max="8" width="3.5546875" bestFit="1" customWidth="1"/>
    <col min="9" max="9" width="5.44140625" customWidth="1"/>
    <col min="10" max="10" width="55.44140625" customWidth="1"/>
    <col min="11" max="11" width="19.44140625" customWidth="1"/>
    <col min="12" max="12" width="18.5546875" customWidth="1"/>
    <col min="13" max="13" width="14.44140625" customWidth="1"/>
    <col min="14" max="14" width="13.77734375" customWidth="1"/>
    <col min="15" max="15" width="17.77734375" customWidth="1"/>
  </cols>
  <sheetData>
    <row r="1" spans="1:16" x14ac:dyDescent="0.3">
      <c r="H1" s="253"/>
      <c r="I1" s="253"/>
      <c r="J1" s="253"/>
      <c r="K1" s="253"/>
      <c r="L1" s="253"/>
      <c r="M1" s="253"/>
      <c r="N1" s="253"/>
      <c r="O1" s="253"/>
      <c r="P1" s="47"/>
    </row>
    <row r="2" spans="1:16" s="47" customFormat="1" ht="19.5" customHeight="1" x14ac:dyDescent="0.3">
      <c r="H2" s="254" t="s">
        <v>232</v>
      </c>
      <c r="I2" s="254"/>
      <c r="J2" s="254"/>
      <c r="K2" s="254"/>
      <c r="L2" s="254"/>
      <c r="M2" s="254"/>
      <c r="N2" s="254"/>
      <c r="O2" s="254"/>
    </row>
    <row r="3" spans="1:16" ht="16.8" x14ac:dyDescent="0.3">
      <c r="H3" s="255" t="s">
        <v>256</v>
      </c>
      <c r="I3" s="255"/>
      <c r="J3" s="255"/>
      <c r="K3" s="255"/>
      <c r="L3" s="255"/>
      <c r="M3" s="255"/>
      <c r="N3" s="255"/>
      <c r="O3" s="255"/>
    </row>
    <row r="4" spans="1:16" ht="20.25" customHeight="1" x14ac:dyDescent="0.3">
      <c r="H4" s="96"/>
      <c r="I4" s="96"/>
      <c r="J4" s="96"/>
      <c r="K4" s="96"/>
      <c r="L4" s="96"/>
      <c r="M4" s="96" t="s">
        <v>32</v>
      </c>
      <c r="N4" s="96"/>
      <c r="O4" s="249" t="s">
        <v>393</v>
      </c>
    </row>
    <row r="5" spans="1:16" s="52" customFormat="1" ht="16.8" x14ac:dyDescent="0.25">
      <c r="A5" s="259" t="s">
        <v>163</v>
      </c>
      <c r="B5" s="48"/>
      <c r="C5" s="48"/>
      <c r="D5" s="48"/>
      <c r="E5" s="48"/>
      <c r="F5" s="48"/>
      <c r="G5" s="48"/>
      <c r="H5" s="272" t="s">
        <v>212</v>
      </c>
      <c r="I5" s="272"/>
      <c r="J5" s="273"/>
      <c r="K5" s="261" t="s">
        <v>229</v>
      </c>
      <c r="L5" s="261" t="s">
        <v>390</v>
      </c>
      <c r="M5" s="256" t="s">
        <v>254</v>
      </c>
      <c r="N5" s="257"/>
      <c r="O5" s="258"/>
    </row>
    <row r="6" spans="1:16" s="49" customFormat="1" ht="45.75" customHeight="1" x14ac:dyDescent="0.3">
      <c r="A6" s="260"/>
      <c r="B6" s="48"/>
      <c r="C6" s="48"/>
      <c r="D6" s="48"/>
      <c r="E6" s="48"/>
      <c r="F6" s="48"/>
      <c r="G6" s="48"/>
      <c r="H6" s="274"/>
      <c r="I6" s="274"/>
      <c r="J6" s="275"/>
      <c r="K6" s="262"/>
      <c r="L6" s="262"/>
      <c r="M6" s="97" t="s">
        <v>87</v>
      </c>
      <c r="N6" s="97" t="s">
        <v>88</v>
      </c>
      <c r="O6" s="97" t="s">
        <v>224</v>
      </c>
    </row>
    <row r="7" spans="1:16" s="49" customFormat="1" ht="17.399999999999999" x14ac:dyDescent="0.3">
      <c r="A7" s="236"/>
      <c r="B7" s="48"/>
      <c r="C7" s="48"/>
      <c r="D7" s="48"/>
      <c r="E7" s="48"/>
      <c r="F7" s="48"/>
      <c r="G7" s="48"/>
      <c r="H7" s="256" t="s">
        <v>6</v>
      </c>
      <c r="I7" s="276"/>
      <c r="J7" s="277"/>
      <c r="K7" s="97" t="s">
        <v>7</v>
      </c>
      <c r="L7" s="97" t="s">
        <v>8</v>
      </c>
      <c r="M7" s="97" t="s">
        <v>105</v>
      </c>
      <c r="N7" s="97" t="s">
        <v>230</v>
      </c>
      <c r="O7" s="97" t="s">
        <v>248</v>
      </c>
    </row>
    <row r="8" spans="1:16" s="53" customFormat="1" ht="16.8" x14ac:dyDescent="0.3">
      <c r="A8" s="237">
        <v>1</v>
      </c>
      <c r="H8" s="266" t="s">
        <v>101</v>
      </c>
      <c r="I8" s="267"/>
      <c r="J8" s="268"/>
      <c r="K8" s="101">
        <f>SUM(K9+K23+K36+K44)</f>
        <v>365838</v>
      </c>
      <c r="L8" s="101">
        <f>SUM(L9+L23+L36+L44)</f>
        <v>422440</v>
      </c>
      <c r="M8" s="101">
        <f>SUM(M9+M23+M36+M44)</f>
        <v>389031</v>
      </c>
      <c r="N8" s="101">
        <f>SUM(N9+N23+N36+N44)</f>
        <v>33409</v>
      </c>
      <c r="O8" s="101">
        <f>SUM(O9+O23+O36+O44)</f>
        <v>0</v>
      </c>
    </row>
    <row r="9" spans="1:16" s="55" customFormat="1" ht="16.8" x14ac:dyDescent="0.3">
      <c r="A9" s="238">
        <v>2</v>
      </c>
      <c r="H9" s="102" t="s">
        <v>90</v>
      </c>
      <c r="I9" s="103"/>
      <c r="J9" s="103" t="s">
        <v>107</v>
      </c>
      <c r="K9" s="104">
        <f>SUM(K10+K16)</f>
        <v>230505</v>
      </c>
      <c r="L9" s="104">
        <f>SUM(L10+L16)</f>
        <v>296188</v>
      </c>
      <c r="M9" s="104">
        <f>SUM(M10+M16)</f>
        <v>264749</v>
      </c>
      <c r="N9" s="104">
        <f>SUM(N10+N16)</f>
        <v>31439</v>
      </c>
      <c r="O9" s="104">
        <f>SUM(O10:O24)</f>
        <v>0</v>
      </c>
    </row>
    <row r="10" spans="1:16" s="56" customFormat="1" ht="16.8" x14ac:dyDescent="0.3">
      <c r="A10" s="239">
        <v>3</v>
      </c>
      <c r="H10" s="105"/>
      <c r="I10" s="106" t="s">
        <v>168</v>
      </c>
      <c r="J10" s="105" t="s">
        <v>155</v>
      </c>
      <c r="K10" s="107">
        <f>SUM(K11:K15)</f>
        <v>176903</v>
      </c>
      <c r="L10" s="107">
        <f>SUM(L11:L15)</f>
        <v>195445</v>
      </c>
      <c r="M10" s="107">
        <f>SUM(M11:M15)</f>
        <v>195445</v>
      </c>
      <c r="N10" s="107">
        <f>SUM(N11:N15)</f>
        <v>0</v>
      </c>
      <c r="O10" s="107">
        <f>SUM(O11:O15)</f>
        <v>0</v>
      </c>
    </row>
    <row r="11" spans="1:16" s="56" customFormat="1" ht="16.8" x14ac:dyDescent="0.3">
      <c r="A11" s="239">
        <v>4</v>
      </c>
      <c r="H11" s="105"/>
      <c r="I11" s="106"/>
      <c r="J11" s="108" t="s">
        <v>156</v>
      </c>
      <c r="K11" s="109">
        <v>82018</v>
      </c>
      <c r="L11" s="109">
        <v>91140</v>
      </c>
      <c r="M11" s="109">
        <v>91140</v>
      </c>
      <c r="N11" s="109">
        <v>0</v>
      </c>
      <c r="O11" s="109">
        <v>0</v>
      </c>
    </row>
    <row r="12" spans="1:16" s="56" customFormat="1" ht="16.8" x14ac:dyDescent="0.3">
      <c r="A12" s="237">
        <v>5</v>
      </c>
      <c r="H12" s="105"/>
      <c r="I12" s="106"/>
      <c r="J12" s="108" t="s">
        <v>157</v>
      </c>
      <c r="K12" s="109">
        <v>90577</v>
      </c>
      <c r="L12" s="109">
        <v>98516</v>
      </c>
      <c r="M12" s="109">
        <v>98516</v>
      </c>
      <c r="N12" s="109">
        <v>0</v>
      </c>
      <c r="O12" s="109">
        <v>0</v>
      </c>
    </row>
    <row r="13" spans="1:16" s="56" customFormat="1" ht="16.8" x14ac:dyDescent="0.3">
      <c r="A13" s="238">
        <v>6</v>
      </c>
      <c r="H13" s="105"/>
      <c r="I13" s="106"/>
      <c r="J13" s="108" t="s">
        <v>158</v>
      </c>
      <c r="K13" s="109">
        <v>4308</v>
      </c>
      <c r="L13" s="109">
        <v>5789</v>
      </c>
      <c r="M13" s="109">
        <v>5789</v>
      </c>
      <c r="N13" s="109">
        <v>0</v>
      </c>
      <c r="O13" s="109">
        <v>0</v>
      </c>
    </row>
    <row r="14" spans="1:16" s="56" customFormat="1" ht="16.8" x14ac:dyDescent="0.3">
      <c r="A14" s="239">
        <v>7</v>
      </c>
      <c r="H14" s="105"/>
      <c r="I14" s="106"/>
      <c r="J14" s="108" t="s">
        <v>233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</row>
    <row r="15" spans="1:16" s="56" customFormat="1" ht="16.8" x14ac:dyDescent="0.3">
      <c r="A15" s="239">
        <v>8</v>
      </c>
      <c r="H15" s="105"/>
      <c r="I15" s="106"/>
      <c r="J15" s="108" t="s">
        <v>252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</row>
    <row r="16" spans="1:16" s="56" customFormat="1" ht="16.8" x14ac:dyDescent="0.3">
      <c r="A16" s="237">
        <v>9</v>
      </c>
      <c r="H16" s="105"/>
      <c r="I16" s="106" t="s">
        <v>169</v>
      </c>
      <c r="J16" s="105" t="s">
        <v>159</v>
      </c>
      <c r="K16" s="107">
        <f>SUM(K17:K22)</f>
        <v>53602</v>
      </c>
      <c r="L16" s="107">
        <f>SUM(L17:L22)</f>
        <v>100743</v>
      </c>
      <c r="M16" s="107">
        <f>SUM(M17:M22)</f>
        <v>69304</v>
      </c>
      <c r="N16" s="107">
        <f>SUM(N17:N22)</f>
        <v>31439</v>
      </c>
      <c r="O16" s="107">
        <f>SUM(O17:O22)</f>
        <v>0</v>
      </c>
    </row>
    <row r="17" spans="1:15" s="56" customFormat="1" ht="16.8" x14ac:dyDescent="0.3">
      <c r="A17" s="238">
        <v>10</v>
      </c>
      <c r="H17" s="105"/>
      <c r="I17" s="106"/>
      <c r="J17" s="108" t="s">
        <v>160</v>
      </c>
      <c r="K17" s="109">
        <v>22905</v>
      </c>
      <c r="L17" s="109">
        <v>22905</v>
      </c>
      <c r="M17" s="109">
        <v>22905</v>
      </c>
      <c r="N17" s="109">
        <v>0</v>
      </c>
      <c r="O17" s="109">
        <v>0</v>
      </c>
    </row>
    <row r="18" spans="1:15" s="56" customFormat="1" ht="16.8" x14ac:dyDescent="0.3">
      <c r="A18" s="239">
        <v>11</v>
      </c>
      <c r="H18" s="105"/>
      <c r="I18" s="106"/>
      <c r="J18" s="108" t="s">
        <v>237</v>
      </c>
      <c r="K18" s="109">
        <v>0</v>
      </c>
      <c r="L18" s="109">
        <v>1001</v>
      </c>
      <c r="M18" s="109">
        <v>1001</v>
      </c>
      <c r="N18" s="109">
        <v>0</v>
      </c>
      <c r="O18" s="109">
        <v>0</v>
      </c>
    </row>
    <row r="19" spans="1:15" s="56" customFormat="1" ht="16.8" x14ac:dyDescent="0.3">
      <c r="A19" s="239">
        <v>12</v>
      </c>
      <c r="H19" s="105"/>
      <c r="I19" s="106"/>
      <c r="J19" s="108" t="s">
        <v>167</v>
      </c>
      <c r="K19" s="109">
        <v>7007</v>
      </c>
      <c r="L19" s="109">
        <v>42540</v>
      </c>
      <c r="M19" s="109">
        <v>42540</v>
      </c>
      <c r="N19" s="109">
        <v>0</v>
      </c>
      <c r="O19" s="109">
        <v>0</v>
      </c>
    </row>
    <row r="20" spans="1:15" s="56" customFormat="1" ht="16.8" x14ac:dyDescent="0.3">
      <c r="A20" s="237">
        <v>13</v>
      </c>
      <c r="H20" s="105"/>
      <c r="I20" s="106"/>
      <c r="J20" s="108" t="s">
        <v>238</v>
      </c>
      <c r="K20" s="109">
        <v>0</v>
      </c>
      <c r="L20" s="109">
        <v>7583</v>
      </c>
      <c r="M20" s="109">
        <v>0</v>
      </c>
      <c r="N20" s="109">
        <v>7583</v>
      </c>
      <c r="O20" s="109">
        <v>0</v>
      </c>
    </row>
    <row r="21" spans="1:15" s="56" customFormat="1" ht="16.8" x14ac:dyDescent="0.3">
      <c r="A21" s="238">
        <v>14</v>
      </c>
      <c r="H21" s="105"/>
      <c r="I21" s="106"/>
      <c r="J21" s="108" t="s">
        <v>239</v>
      </c>
      <c r="K21" s="109">
        <v>20832</v>
      </c>
      <c r="L21" s="109">
        <v>23856</v>
      </c>
      <c r="M21" s="109">
        <v>0</v>
      </c>
      <c r="N21" s="109">
        <v>23856</v>
      </c>
      <c r="O21" s="109">
        <v>0</v>
      </c>
    </row>
    <row r="22" spans="1:15" s="56" customFormat="1" ht="16.8" x14ac:dyDescent="0.3">
      <c r="A22" s="239">
        <v>15</v>
      </c>
      <c r="H22" s="105"/>
      <c r="I22" s="106"/>
      <c r="J22" s="108" t="s">
        <v>240</v>
      </c>
      <c r="K22" s="109">
        <v>2858</v>
      </c>
      <c r="L22" s="109">
        <v>2858</v>
      </c>
      <c r="M22" s="109">
        <v>2858</v>
      </c>
      <c r="N22" s="109">
        <v>0</v>
      </c>
      <c r="O22" s="109">
        <v>0</v>
      </c>
    </row>
    <row r="23" spans="1:15" s="55" customFormat="1" ht="16.8" x14ac:dyDescent="0.3">
      <c r="A23" s="239">
        <v>16</v>
      </c>
      <c r="H23" s="102" t="s">
        <v>92</v>
      </c>
      <c r="I23" s="102"/>
      <c r="J23" s="103" t="s">
        <v>102</v>
      </c>
      <c r="K23" s="104">
        <f>SUM(K24+K27+K30+K32+K34)</f>
        <v>127900</v>
      </c>
      <c r="L23" s="104">
        <f>SUM(L24+L27+L30+L32+L34)</f>
        <v>114590</v>
      </c>
      <c r="M23" s="104">
        <f>SUM(M24+M27+M30+M32+M34)</f>
        <v>114590</v>
      </c>
      <c r="N23" s="104">
        <f>SUM(N24+N27+N30+N32+N34)</f>
        <v>0</v>
      </c>
      <c r="O23" s="104">
        <f>SUM(O24+O27+O30+O32+O34)</f>
        <v>0</v>
      </c>
    </row>
    <row r="24" spans="1:15" s="56" customFormat="1" ht="16.8" x14ac:dyDescent="0.3">
      <c r="A24" s="237">
        <v>17</v>
      </c>
      <c r="H24" s="105"/>
      <c r="I24" s="106" t="s">
        <v>175</v>
      </c>
      <c r="J24" s="105" t="s">
        <v>170</v>
      </c>
      <c r="K24" s="107">
        <f>SUM(K25:K26)</f>
        <v>23000</v>
      </c>
      <c r="L24" s="107">
        <f>SUM(L25:L26)</f>
        <v>23000</v>
      </c>
      <c r="M24" s="107">
        <f>SUM(M25:M26)</f>
        <v>23000</v>
      </c>
      <c r="N24" s="107">
        <f>SUM(N25:N26)</f>
        <v>0</v>
      </c>
      <c r="O24" s="107">
        <f>SUM(O25:O26)</f>
        <v>0</v>
      </c>
    </row>
    <row r="25" spans="1:15" s="51" customFormat="1" ht="16.8" x14ac:dyDescent="0.3">
      <c r="A25" s="238">
        <v>18</v>
      </c>
      <c r="H25" s="108"/>
      <c r="I25" s="110"/>
      <c r="J25" s="108" t="s">
        <v>171</v>
      </c>
      <c r="K25" s="109">
        <v>14000</v>
      </c>
      <c r="L25" s="109">
        <v>14000</v>
      </c>
      <c r="M25" s="109">
        <v>14000</v>
      </c>
      <c r="N25" s="109">
        <v>0</v>
      </c>
      <c r="O25" s="109">
        <v>0</v>
      </c>
    </row>
    <row r="26" spans="1:15" s="51" customFormat="1" ht="16.8" x14ac:dyDescent="0.3">
      <c r="A26" s="239">
        <v>19</v>
      </c>
      <c r="H26" s="108"/>
      <c r="I26" s="110"/>
      <c r="J26" s="108" t="s">
        <v>220</v>
      </c>
      <c r="K26" s="109">
        <v>9000</v>
      </c>
      <c r="L26" s="109">
        <v>9000</v>
      </c>
      <c r="M26" s="109">
        <v>9000</v>
      </c>
      <c r="N26" s="109">
        <v>0</v>
      </c>
      <c r="O26" s="109">
        <v>0</v>
      </c>
    </row>
    <row r="27" spans="1:15" s="51" customFormat="1" ht="16.8" x14ac:dyDescent="0.3">
      <c r="A27" s="239">
        <v>20</v>
      </c>
      <c r="H27" s="108"/>
      <c r="I27" s="106" t="s">
        <v>176</v>
      </c>
      <c r="J27" s="105" t="s">
        <v>172</v>
      </c>
      <c r="K27" s="107">
        <f>SUM(K28+K29)</f>
        <v>90000</v>
      </c>
      <c r="L27" s="107">
        <f>SUM(L28+L29)</f>
        <v>90000</v>
      </c>
      <c r="M27" s="107">
        <f>SUM(M28+M29)</f>
        <v>90000</v>
      </c>
      <c r="N27" s="107">
        <f>SUM(N28:N30)</f>
        <v>0</v>
      </c>
      <c r="O27" s="107">
        <f>SUM(O28:O30)</f>
        <v>0</v>
      </c>
    </row>
    <row r="28" spans="1:15" s="51" customFormat="1" ht="16.8" x14ac:dyDescent="0.3">
      <c r="A28" s="237">
        <v>21</v>
      </c>
      <c r="H28" s="108"/>
      <c r="I28" s="110"/>
      <c r="J28" s="108" t="s">
        <v>173</v>
      </c>
      <c r="K28" s="109">
        <v>90000</v>
      </c>
      <c r="L28" s="109">
        <v>90000</v>
      </c>
      <c r="M28" s="109">
        <v>90000</v>
      </c>
      <c r="N28" s="109">
        <v>0</v>
      </c>
      <c r="O28" s="109">
        <v>0</v>
      </c>
    </row>
    <row r="29" spans="1:15" s="51" customFormat="1" ht="16.8" x14ac:dyDescent="0.3">
      <c r="A29" s="238">
        <v>22</v>
      </c>
      <c r="H29" s="108"/>
      <c r="I29" s="110"/>
      <c r="J29" s="108" t="s">
        <v>174</v>
      </c>
      <c r="K29" s="109">
        <v>0</v>
      </c>
      <c r="L29" s="109">
        <v>0</v>
      </c>
      <c r="M29" s="109"/>
      <c r="N29" s="109">
        <v>0</v>
      </c>
      <c r="O29" s="109">
        <v>0</v>
      </c>
    </row>
    <row r="30" spans="1:15" s="51" customFormat="1" ht="16.8" x14ac:dyDescent="0.3">
      <c r="A30" s="239">
        <v>23</v>
      </c>
      <c r="H30" s="108"/>
      <c r="I30" s="106" t="s">
        <v>177</v>
      </c>
      <c r="J30" s="105" t="s">
        <v>178</v>
      </c>
      <c r="K30" s="107">
        <f>SUM(K31)</f>
        <v>14000</v>
      </c>
      <c r="L30" s="107">
        <f>SUM(L31)</f>
        <v>690</v>
      </c>
      <c r="M30" s="107">
        <f>SUM(M31)</f>
        <v>690</v>
      </c>
      <c r="N30" s="107">
        <v>0</v>
      </c>
      <c r="O30" s="107">
        <v>0</v>
      </c>
    </row>
    <row r="31" spans="1:15" s="51" customFormat="1" ht="16.8" x14ac:dyDescent="0.3">
      <c r="A31" s="239">
        <v>24</v>
      </c>
      <c r="H31" s="108"/>
      <c r="I31" s="106"/>
      <c r="J31" s="108" t="s">
        <v>179</v>
      </c>
      <c r="K31" s="109">
        <v>14000</v>
      </c>
      <c r="L31" s="109">
        <v>690</v>
      </c>
      <c r="M31" s="109">
        <v>690</v>
      </c>
      <c r="N31" s="109">
        <v>0</v>
      </c>
      <c r="O31" s="109">
        <v>0</v>
      </c>
    </row>
    <row r="32" spans="1:15" s="51" customFormat="1" ht="16.8" x14ac:dyDescent="0.3">
      <c r="A32" s="237">
        <v>25</v>
      </c>
      <c r="H32" s="108"/>
      <c r="I32" s="106" t="s">
        <v>180</v>
      </c>
      <c r="J32" s="105" t="s">
        <v>181</v>
      </c>
      <c r="K32" s="107">
        <f>SUM(K33)</f>
        <v>400</v>
      </c>
      <c r="L32" s="107">
        <f>SUM(L33)</f>
        <v>400</v>
      </c>
      <c r="M32" s="107">
        <f>SUM(M33)</f>
        <v>400</v>
      </c>
      <c r="N32" s="107">
        <f>SUM(N33)</f>
        <v>0</v>
      </c>
      <c r="O32" s="107">
        <f>SUM(O33)</f>
        <v>0</v>
      </c>
    </row>
    <row r="33" spans="1:15" s="51" customFormat="1" ht="16.8" x14ac:dyDescent="0.3">
      <c r="A33" s="238">
        <v>26</v>
      </c>
      <c r="H33" s="108"/>
      <c r="I33" s="106"/>
      <c r="J33" s="108" t="s">
        <v>182</v>
      </c>
      <c r="K33" s="109">
        <v>400</v>
      </c>
      <c r="L33" s="109">
        <v>400</v>
      </c>
      <c r="M33" s="109">
        <v>400</v>
      </c>
      <c r="N33" s="109">
        <v>0</v>
      </c>
      <c r="O33" s="109">
        <v>0</v>
      </c>
    </row>
    <row r="34" spans="1:15" s="51" customFormat="1" ht="16.8" x14ac:dyDescent="0.3">
      <c r="A34" s="239">
        <v>27</v>
      </c>
      <c r="H34" s="108"/>
      <c r="I34" s="106" t="s">
        <v>183</v>
      </c>
      <c r="J34" s="105" t="s">
        <v>184</v>
      </c>
      <c r="K34" s="107">
        <f>SUM(K35)</f>
        <v>500</v>
      </c>
      <c r="L34" s="107">
        <f>SUM(L35)</f>
        <v>500</v>
      </c>
      <c r="M34" s="107">
        <f>SUM(M35)</f>
        <v>500</v>
      </c>
      <c r="N34" s="107">
        <v>0</v>
      </c>
      <c r="O34" s="107">
        <v>0</v>
      </c>
    </row>
    <row r="35" spans="1:15" s="51" customFormat="1" ht="16.8" x14ac:dyDescent="0.3">
      <c r="A35" s="239">
        <v>28</v>
      </c>
      <c r="H35" s="108"/>
      <c r="I35" s="106"/>
      <c r="J35" s="108" t="s">
        <v>185</v>
      </c>
      <c r="K35" s="109">
        <v>500</v>
      </c>
      <c r="L35" s="109">
        <v>500</v>
      </c>
      <c r="M35" s="109">
        <v>500</v>
      </c>
      <c r="N35" s="109">
        <v>0</v>
      </c>
      <c r="O35" s="109">
        <v>0</v>
      </c>
    </row>
    <row r="36" spans="1:15" s="55" customFormat="1" ht="16.8" x14ac:dyDescent="0.3">
      <c r="A36" s="237">
        <v>29</v>
      </c>
      <c r="H36" s="102" t="s">
        <v>94</v>
      </c>
      <c r="I36" s="102"/>
      <c r="J36" s="103" t="s">
        <v>186</v>
      </c>
      <c r="K36" s="104">
        <f>SUM(K37:K43)</f>
        <v>7433</v>
      </c>
      <c r="L36" s="104">
        <f>SUM(L37:L43)</f>
        <v>8319</v>
      </c>
      <c r="M36" s="104">
        <f>SUM(M37:M43)</f>
        <v>6349</v>
      </c>
      <c r="N36" s="104">
        <f>SUM(N37:N43)</f>
        <v>1970</v>
      </c>
      <c r="O36" s="104">
        <f>SUM(O38:O43)</f>
        <v>0</v>
      </c>
    </row>
    <row r="37" spans="1:15" s="55" customFormat="1" ht="16.8" x14ac:dyDescent="0.3">
      <c r="A37" s="238">
        <v>30</v>
      </c>
      <c r="H37" s="102"/>
      <c r="I37" s="106" t="s">
        <v>109</v>
      </c>
      <c r="J37" s="105" t="s">
        <v>225</v>
      </c>
      <c r="K37" s="107">
        <v>5</v>
      </c>
      <c r="L37" s="107">
        <v>5</v>
      </c>
      <c r="M37" s="107">
        <v>0</v>
      </c>
      <c r="N37" s="107">
        <v>5</v>
      </c>
      <c r="O37" s="107">
        <v>0</v>
      </c>
    </row>
    <row r="38" spans="1:15" s="51" customFormat="1" ht="16.8" x14ac:dyDescent="0.3">
      <c r="A38" s="239">
        <v>31</v>
      </c>
      <c r="H38" s="108"/>
      <c r="I38" s="106" t="s">
        <v>113</v>
      </c>
      <c r="J38" s="105" t="s">
        <v>187</v>
      </c>
      <c r="K38" s="107">
        <v>6661</v>
      </c>
      <c r="L38" s="107">
        <v>6661</v>
      </c>
      <c r="M38" s="107">
        <v>4901</v>
      </c>
      <c r="N38" s="107">
        <v>1760</v>
      </c>
      <c r="O38" s="107">
        <v>0</v>
      </c>
    </row>
    <row r="39" spans="1:15" s="51" customFormat="1" ht="16.8" x14ac:dyDescent="0.3">
      <c r="A39" s="239">
        <v>32</v>
      </c>
      <c r="H39" s="108"/>
      <c r="I39" s="106" t="s">
        <v>117</v>
      </c>
      <c r="J39" s="105" t="s">
        <v>188</v>
      </c>
      <c r="K39" s="107">
        <v>0</v>
      </c>
      <c r="L39" s="107">
        <v>166</v>
      </c>
      <c r="M39" s="107">
        <v>166</v>
      </c>
      <c r="N39" s="107">
        <v>0</v>
      </c>
      <c r="O39" s="107">
        <v>0</v>
      </c>
    </row>
    <row r="40" spans="1:15" s="51" customFormat="1" ht="16.8" x14ac:dyDescent="0.3">
      <c r="A40" s="237">
        <v>33</v>
      </c>
      <c r="H40" s="108"/>
      <c r="I40" s="106" t="s">
        <v>126</v>
      </c>
      <c r="J40" s="105" t="s">
        <v>189</v>
      </c>
      <c r="K40" s="107">
        <v>226</v>
      </c>
      <c r="L40" s="107">
        <v>226</v>
      </c>
      <c r="M40" s="107">
        <v>226</v>
      </c>
      <c r="N40" s="107">
        <v>0</v>
      </c>
      <c r="O40" s="107">
        <v>0</v>
      </c>
    </row>
    <row r="41" spans="1:15" s="51" customFormat="1" ht="16.8" x14ac:dyDescent="0.3">
      <c r="A41" s="238">
        <v>34</v>
      </c>
      <c r="H41" s="108"/>
      <c r="I41" s="106" t="s">
        <v>129</v>
      </c>
      <c r="J41" s="105" t="s">
        <v>190</v>
      </c>
      <c r="K41" s="107">
        <v>496</v>
      </c>
      <c r="L41" s="107">
        <v>496</v>
      </c>
      <c r="M41" s="107">
        <v>291</v>
      </c>
      <c r="N41" s="107">
        <v>205</v>
      </c>
      <c r="O41" s="107">
        <v>0</v>
      </c>
    </row>
    <row r="42" spans="1:15" s="51" customFormat="1" ht="16.8" x14ac:dyDescent="0.3">
      <c r="A42" s="239">
        <v>35</v>
      </c>
      <c r="H42" s="108"/>
      <c r="I42" s="106" t="s">
        <v>213</v>
      </c>
      <c r="J42" s="105" t="s">
        <v>214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</row>
    <row r="43" spans="1:15" s="51" customFormat="1" ht="16.8" x14ac:dyDescent="0.3">
      <c r="A43" s="239">
        <v>36</v>
      </c>
      <c r="H43" s="108"/>
      <c r="I43" s="106" t="s">
        <v>226</v>
      </c>
      <c r="J43" s="105" t="s">
        <v>103</v>
      </c>
      <c r="K43" s="107">
        <v>45</v>
      </c>
      <c r="L43" s="107">
        <v>765</v>
      </c>
      <c r="M43" s="107">
        <v>765</v>
      </c>
      <c r="N43" s="107">
        <v>0</v>
      </c>
      <c r="O43" s="107">
        <v>0</v>
      </c>
    </row>
    <row r="44" spans="1:15" s="55" customFormat="1" ht="16.8" x14ac:dyDescent="0.3">
      <c r="A44" s="237">
        <v>37</v>
      </c>
      <c r="H44" s="102" t="s">
        <v>96</v>
      </c>
      <c r="I44" s="102"/>
      <c r="J44" s="103" t="s">
        <v>384</v>
      </c>
      <c r="K44" s="104">
        <f>SUM(K45:K46)</f>
        <v>0</v>
      </c>
      <c r="L44" s="104">
        <f>SUM(L45:L46)</f>
        <v>3343</v>
      </c>
      <c r="M44" s="104">
        <f>SUM(M45:M46)</f>
        <v>3343</v>
      </c>
      <c r="N44" s="104">
        <f>SUM(N45:N46)</f>
        <v>0</v>
      </c>
      <c r="O44" s="104">
        <f>SUM(O45:O46)</f>
        <v>0</v>
      </c>
    </row>
    <row r="45" spans="1:15" s="56" customFormat="1" ht="16.8" x14ac:dyDescent="0.3">
      <c r="A45" s="238">
        <v>38</v>
      </c>
      <c r="H45" s="235"/>
      <c r="I45" s="233" t="s">
        <v>134</v>
      </c>
      <c r="J45" s="234" t="s">
        <v>386</v>
      </c>
      <c r="K45" s="107">
        <v>0</v>
      </c>
      <c r="L45" s="107">
        <v>1200</v>
      </c>
      <c r="M45" s="107">
        <v>1200</v>
      </c>
      <c r="N45" s="107">
        <v>0</v>
      </c>
      <c r="O45" s="107">
        <v>0</v>
      </c>
    </row>
    <row r="46" spans="1:15" s="51" customFormat="1" ht="16.8" x14ac:dyDescent="0.3">
      <c r="A46" s="239">
        <v>39</v>
      </c>
      <c r="H46" s="232"/>
      <c r="I46" s="233" t="s">
        <v>135</v>
      </c>
      <c r="J46" s="234" t="s">
        <v>385</v>
      </c>
      <c r="K46" s="107">
        <v>0</v>
      </c>
      <c r="L46" s="107">
        <v>2143</v>
      </c>
      <c r="M46" s="107">
        <v>2143</v>
      </c>
      <c r="N46" s="107">
        <v>0</v>
      </c>
      <c r="O46" s="107">
        <v>0</v>
      </c>
    </row>
    <row r="47" spans="1:15" s="50" customFormat="1" ht="16.8" x14ac:dyDescent="0.3">
      <c r="A47" s="239">
        <v>40</v>
      </c>
      <c r="H47" s="266" t="s">
        <v>104</v>
      </c>
      <c r="I47" s="267"/>
      <c r="J47" s="268"/>
      <c r="K47" s="111">
        <f>SUM(K48+K58+K60)</f>
        <v>89982</v>
      </c>
      <c r="L47" s="111">
        <f>SUM(L48+L58+L60)</f>
        <v>128574</v>
      </c>
      <c r="M47" s="111">
        <f>SUM(M48+M58+M60)</f>
        <v>43842</v>
      </c>
      <c r="N47" s="111">
        <f>SUM(N48+N58+N60)</f>
        <v>84732</v>
      </c>
      <c r="O47" s="111">
        <f>SUM(O48+O58+O60)</f>
        <v>0</v>
      </c>
    </row>
    <row r="48" spans="1:15" s="51" customFormat="1" ht="16.8" x14ac:dyDescent="0.3">
      <c r="A48" s="237">
        <v>41</v>
      </c>
      <c r="H48" s="102" t="s">
        <v>90</v>
      </c>
      <c r="I48" s="108"/>
      <c r="J48" s="112" t="s">
        <v>191</v>
      </c>
      <c r="K48" s="104">
        <f>SUM(K49:K50)</f>
        <v>10598</v>
      </c>
      <c r="L48" s="104">
        <f>SUM(L49:L50)</f>
        <v>48473</v>
      </c>
      <c r="M48" s="104">
        <f>SUM(M49:M50)</f>
        <v>43842</v>
      </c>
      <c r="N48" s="104">
        <f>SUM(N49:N50)</f>
        <v>4631</v>
      </c>
      <c r="O48" s="104">
        <f>SUM(O49:O50)</f>
        <v>0</v>
      </c>
    </row>
    <row r="49" spans="1:15" s="56" customFormat="1" ht="16.8" x14ac:dyDescent="0.3">
      <c r="A49" s="238">
        <v>42</v>
      </c>
      <c r="H49" s="105"/>
      <c r="I49" s="106" t="s">
        <v>168</v>
      </c>
      <c r="J49" s="105" t="s">
        <v>227</v>
      </c>
      <c r="K49" s="107">
        <v>0</v>
      </c>
      <c r="L49" s="107">
        <v>0</v>
      </c>
      <c r="M49" s="107">
        <v>0</v>
      </c>
      <c r="N49" s="107">
        <v>0</v>
      </c>
      <c r="O49" s="107">
        <v>0</v>
      </c>
    </row>
    <row r="50" spans="1:15" s="56" customFormat="1" ht="16.8" x14ac:dyDescent="0.3">
      <c r="A50" s="239">
        <v>43</v>
      </c>
      <c r="H50" s="105"/>
      <c r="I50" s="106" t="s">
        <v>169</v>
      </c>
      <c r="J50" s="105" t="s">
        <v>228</v>
      </c>
      <c r="K50" s="107">
        <f>SUM(K51:K57)</f>
        <v>10598</v>
      </c>
      <c r="L50" s="107">
        <f>SUM(L51:L57)</f>
        <v>48473</v>
      </c>
      <c r="M50" s="107">
        <f>SUM(M51:M57)</f>
        <v>43842</v>
      </c>
      <c r="N50" s="107">
        <f>SUM(N51:N57)</f>
        <v>4631</v>
      </c>
      <c r="O50" s="107">
        <f>SUM(O51:O57)</f>
        <v>0</v>
      </c>
    </row>
    <row r="51" spans="1:15" s="56" customFormat="1" ht="16.8" x14ac:dyDescent="0.3">
      <c r="A51" s="239">
        <v>44</v>
      </c>
      <c r="H51" s="105"/>
      <c r="I51" s="106"/>
      <c r="J51" s="108" t="s">
        <v>238</v>
      </c>
      <c r="K51" s="109">
        <v>0</v>
      </c>
      <c r="L51" s="109">
        <v>4631</v>
      </c>
      <c r="M51" s="109">
        <v>0</v>
      </c>
      <c r="N51" s="109">
        <v>4631</v>
      </c>
      <c r="O51" s="109">
        <v>0</v>
      </c>
    </row>
    <row r="52" spans="1:15" s="56" customFormat="1" ht="16.8" x14ac:dyDescent="0.3">
      <c r="A52" s="237">
        <v>45</v>
      </c>
      <c r="H52" s="105"/>
      <c r="I52" s="106"/>
      <c r="J52" s="108" t="s">
        <v>239</v>
      </c>
      <c r="K52" s="109">
        <v>3024</v>
      </c>
      <c r="L52" s="109">
        <v>0</v>
      </c>
      <c r="M52" s="109">
        <v>0</v>
      </c>
      <c r="N52" s="109">
        <v>0</v>
      </c>
      <c r="O52" s="109">
        <v>0</v>
      </c>
    </row>
    <row r="53" spans="1:15" s="56" customFormat="1" ht="16.8" x14ac:dyDescent="0.3">
      <c r="A53" s="238">
        <v>46</v>
      </c>
      <c r="H53" s="105"/>
      <c r="I53" s="106"/>
      <c r="J53" s="108" t="s">
        <v>387</v>
      </c>
      <c r="K53" s="109">
        <v>0</v>
      </c>
      <c r="L53" s="109">
        <v>7832</v>
      </c>
      <c r="M53" s="109">
        <v>7832</v>
      </c>
      <c r="N53" s="109">
        <v>0</v>
      </c>
      <c r="O53" s="109">
        <v>0</v>
      </c>
    </row>
    <row r="54" spans="1:15" s="56" customFormat="1" ht="16.8" x14ac:dyDescent="0.3">
      <c r="A54" s="239">
        <v>47</v>
      </c>
      <c r="H54" s="105"/>
      <c r="I54" s="106"/>
      <c r="J54" s="108" t="s">
        <v>240</v>
      </c>
      <c r="K54" s="109">
        <v>0</v>
      </c>
      <c r="L54" s="109">
        <v>15515</v>
      </c>
      <c r="M54" s="109">
        <v>15515</v>
      </c>
      <c r="N54" s="109">
        <v>0</v>
      </c>
      <c r="O54" s="109">
        <v>0</v>
      </c>
    </row>
    <row r="55" spans="1:15" s="56" customFormat="1" ht="16.8" x14ac:dyDescent="0.3">
      <c r="A55" s="239">
        <v>48</v>
      </c>
      <c r="H55" s="105"/>
      <c r="I55" s="106"/>
      <c r="J55" s="108" t="s">
        <v>241</v>
      </c>
      <c r="K55" s="109">
        <v>7574</v>
      </c>
      <c r="L55" s="109">
        <v>7574</v>
      </c>
      <c r="M55" s="109">
        <v>7574</v>
      </c>
      <c r="N55" s="109">
        <v>0</v>
      </c>
      <c r="O55" s="109">
        <v>0</v>
      </c>
    </row>
    <row r="56" spans="1:15" s="56" customFormat="1" ht="16.8" x14ac:dyDescent="0.3">
      <c r="A56" s="237">
        <v>49</v>
      </c>
      <c r="H56" s="105"/>
      <c r="I56" s="106"/>
      <c r="J56" s="108" t="s">
        <v>167</v>
      </c>
      <c r="K56" s="109">
        <v>0</v>
      </c>
      <c r="L56" s="109">
        <v>9926</v>
      </c>
      <c r="M56" s="109">
        <v>9926</v>
      </c>
      <c r="N56" s="109">
        <v>0</v>
      </c>
      <c r="O56" s="109">
        <v>0</v>
      </c>
    </row>
    <row r="57" spans="1:15" s="56" customFormat="1" ht="16.8" x14ac:dyDescent="0.3">
      <c r="A57" s="238">
        <v>50</v>
      </c>
      <c r="H57" s="105"/>
      <c r="I57" s="106"/>
      <c r="J57" s="108" t="s">
        <v>362</v>
      </c>
      <c r="K57" s="109">
        <v>0</v>
      </c>
      <c r="L57" s="109">
        <v>2995</v>
      </c>
      <c r="M57" s="109">
        <v>2995</v>
      </c>
      <c r="N57" s="109">
        <v>0</v>
      </c>
      <c r="O57" s="109">
        <v>0</v>
      </c>
    </row>
    <row r="58" spans="1:15" s="55" customFormat="1" ht="16.8" x14ac:dyDescent="0.3">
      <c r="A58" s="239">
        <v>51</v>
      </c>
      <c r="H58" s="102" t="s">
        <v>92</v>
      </c>
      <c r="I58" s="103"/>
      <c r="J58" s="103" t="s">
        <v>192</v>
      </c>
      <c r="K58" s="104">
        <f>SUM(K59)</f>
        <v>0</v>
      </c>
      <c r="L58" s="104">
        <f>SUM(L59)</f>
        <v>717</v>
      </c>
      <c r="M58" s="104">
        <f>SUM(M59)</f>
        <v>0</v>
      </c>
      <c r="N58" s="104">
        <f>SUM(N59)</f>
        <v>717</v>
      </c>
      <c r="O58" s="104">
        <f>SUM(O59)</f>
        <v>0</v>
      </c>
    </row>
    <row r="59" spans="1:15" s="51" customFormat="1" ht="16.8" x14ac:dyDescent="0.3">
      <c r="A59" s="239">
        <v>52</v>
      </c>
      <c r="H59" s="108"/>
      <c r="I59" s="106" t="s">
        <v>175</v>
      </c>
      <c r="J59" s="105" t="s">
        <v>193</v>
      </c>
      <c r="K59" s="109">
        <v>0</v>
      </c>
      <c r="L59" s="109">
        <v>717</v>
      </c>
      <c r="M59" s="109">
        <v>0</v>
      </c>
      <c r="N59" s="109">
        <v>717</v>
      </c>
      <c r="O59" s="109">
        <v>0</v>
      </c>
    </row>
    <row r="60" spans="1:15" s="51" customFormat="1" ht="16.8" x14ac:dyDescent="0.3">
      <c r="A60" s="237">
        <v>53</v>
      </c>
      <c r="H60" s="102" t="s">
        <v>94</v>
      </c>
      <c r="I60" s="103"/>
      <c r="J60" s="103" t="s">
        <v>194</v>
      </c>
      <c r="K60" s="104">
        <f>SUM(K61)</f>
        <v>79384</v>
      </c>
      <c r="L60" s="104">
        <f>SUM(L61)</f>
        <v>79384</v>
      </c>
      <c r="M60" s="104">
        <f>SUM(M61)</f>
        <v>0</v>
      </c>
      <c r="N60" s="104">
        <f>SUM(N61)</f>
        <v>79384</v>
      </c>
      <c r="O60" s="104">
        <f>SUM(O61)</f>
        <v>0</v>
      </c>
    </row>
    <row r="61" spans="1:15" s="51" customFormat="1" ht="16.8" x14ac:dyDescent="0.3">
      <c r="A61" s="238">
        <v>54</v>
      </c>
      <c r="H61" s="102"/>
      <c r="I61" s="106" t="s">
        <v>109</v>
      </c>
      <c r="J61" s="105" t="s">
        <v>195</v>
      </c>
      <c r="K61" s="107">
        <f>SUM(K62:K65)</f>
        <v>79384</v>
      </c>
      <c r="L61" s="107">
        <f>SUM(L62:L65)</f>
        <v>79384</v>
      </c>
      <c r="M61" s="107">
        <f>SUM(M62:M64)</f>
        <v>0</v>
      </c>
      <c r="N61" s="107">
        <f>SUM(N62:N65)</f>
        <v>79384</v>
      </c>
      <c r="O61" s="107">
        <f>SUM(O62:O64)</f>
        <v>0</v>
      </c>
    </row>
    <row r="62" spans="1:15" s="51" customFormat="1" ht="16.8" x14ac:dyDescent="0.3">
      <c r="A62" s="239">
        <v>55</v>
      </c>
      <c r="H62" s="102"/>
      <c r="I62" s="103"/>
      <c r="J62" s="108" t="s">
        <v>249</v>
      </c>
      <c r="K62" s="109">
        <v>50000</v>
      </c>
      <c r="L62" s="109">
        <v>50000</v>
      </c>
      <c r="M62" s="109">
        <v>0</v>
      </c>
      <c r="N62" s="109">
        <v>50000</v>
      </c>
      <c r="O62" s="109">
        <v>0</v>
      </c>
    </row>
    <row r="63" spans="1:15" s="51" customFormat="1" ht="16.8" x14ac:dyDescent="0.3">
      <c r="A63" s="239">
        <v>56</v>
      </c>
      <c r="H63" s="102"/>
      <c r="I63" s="103"/>
      <c r="J63" s="108" t="s">
        <v>266</v>
      </c>
      <c r="K63" s="109">
        <v>4992</v>
      </c>
      <c r="L63" s="109">
        <v>4992</v>
      </c>
      <c r="M63" s="109">
        <v>0</v>
      </c>
      <c r="N63" s="109">
        <v>4992</v>
      </c>
      <c r="O63" s="109">
        <v>0</v>
      </c>
    </row>
    <row r="64" spans="1:15" s="51" customFormat="1" ht="16.8" x14ac:dyDescent="0.3">
      <c r="A64" s="237">
        <v>57</v>
      </c>
      <c r="H64" s="152"/>
      <c r="I64" s="153"/>
      <c r="J64" s="152" t="s">
        <v>250</v>
      </c>
      <c r="K64" s="109">
        <v>19897</v>
      </c>
      <c r="L64" s="109">
        <v>19897</v>
      </c>
      <c r="M64" s="109">
        <v>0</v>
      </c>
      <c r="N64" s="109">
        <v>19897</v>
      </c>
      <c r="O64" s="109">
        <v>0</v>
      </c>
    </row>
    <row r="65" spans="1:19" s="51" customFormat="1" ht="16.8" x14ac:dyDescent="0.3">
      <c r="A65" s="238">
        <v>58</v>
      </c>
      <c r="B65" s="154"/>
      <c r="C65" s="154"/>
      <c r="D65" s="154"/>
      <c r="E65" s="154"/>
      <c r="F65" s="154"/>
      <c r="G65" s="154"/>
      <c r="H65" s="108"/>
      <c r="I65" s="106"/>
      <c r="J65" s="108" t="s">
        <v>267</v>
      </c>
      <c r="K65" s="109">
        <v>4495</v>
      </c>
      <c r="L65" s="109">
        <v>4495</v>
      </c>
      <c r="M65" s="109">
        <v>0</v>
      </c>
      <c r="N65" s="109">
        <v>4495</v>
      </c>
      <c r="O65" s="109">
        <v>0</v>
      </c>
    </row>
    <row r="66" spans="1:19" s="54" customFormat="1" ht="21" customHeight="1" x14ac:dyDescent="0.3">
      <c r="A66" s="239">
        <v>59</v>
      </c>
      <c r="H66" s="269" t="s">
        <v>196</v>
      </c>
      <c r="I66" s="270"/>
      <c r="J66" s="271"/>
      <c r="K66" s="111">
        <f>SUM(K8,K47)</f>
        <v>455820</v>
      </c>
      <c r="L66" s="111">
        <f>SUM(L8,L47)</f>
        <v>551014</v>
      </c>
      <c r="M66" s="111">
        <f>SUM(M8,M47)</f>
        <v>432873</v>
      </c>
      <c r="N66" s="111">
        <f>SUM(N8,N47)</f>
        <v>118141</v>
      </c>
      <c r="O66" s="111">
        <f>SUM(O8,O47)</f>
        <v>0</v>
      </c>
    </row>
    <row r="67" spans="1:19" s="52" customFormat="1" ht="16.8" x14ac:dyDescent="0.3">
      <c r="A67" s="239">
        <v>60</v>
      </c>
      <c r="H67" s="98" t="s">
        <v>198</v>
      </c>
      <c r="I67" s="99"/>
      <c r="J67" s="100"/>
      <c r="K67" s="111"/>
      <c r="L67" s="111"/>
      <c r="M67" s="111"/>
      <c r="N67" s="111"/>
      <c r="O67" s="111"/>
    </row>
    <row r="68" spans="1:19" s="52" customFormat="1" ht="16.8" x14ac:dyDescent="0.25">
      <c r="A68" s="237">
        <v>61</v>
      </c>
      <c r="H68" s="113" t="s">
        <v>90</v>
      </c>
      <c r="I68" s="114"/>
      <c r="J68" s="115" t="s">
        <v>197</v>
      </c>
      <c r="K68" s="116">
        <v>119564</v>
      </c>
      <c r="L68" s="116">
        <v>119564</v>
      </c>
      <c r="M68" s="116">
        <v>119564</v>
      </c>
      <c r="N68" s="116">
        <v>0</v>
      </c>
      <c r="O68" s="116">
        <v>0</v>
      </c>
    </row>
    <row r="69" spans="1:19" s="51" customFormat="1" ht="14.25" customHeight="1" x14ac:dyDescent="0.3">
      <c r="A69" s="238">
        <v>62</v>
      </c>
      <c r="B69" s="52"/>
      <c r="C69" s="52"/>
      <c r="D69" s="52"/>
      <c r="E69" s="52"/>
      <c r="F69" s="52"/>
      <c r="G69" s="52"/>
      <c r="H69" s="263" t="s">
        <v>199</v>
      </c>
      <c r="I69" s="264"/>
      <c r="J69" s="265"/>
      <c r="K69" s="111">
        <f>SUM(K68)</f>
        <v>119564</v>
      </c>
      <c r="L69" s="111">
        <f>SUM(L68)</f>
        <v>119564</v>
      </c>
      <c r="M69" s="111">
        <f>SUM(M68)</f>
        <v>119564</v>
      </c>
      <c r="N69" s="111">
        <f>SUM(N68)</f>
        <v>0</v>
      </c>
      <c r="O69" s="111">
        <f>SUM(O68)</f>
        <v>0</v>
      </c>
    </row>
    <row r="70" spans="1:19" s="51" customFormat="1" ht="16.8" x14ac:dyDescent="0.3">
      <c r="A70" s="239">
        <v>63</v>
      </c>
      <c r="B70" s="52"/>
      <c r="C70" s="52"/>
      <c r="D70" s="52"/>
      <c r="E70" s="52"/>
      <c r="F70" s="52"/>
      <c r="G70" s="52"/>
      <c r="H70" s="263" t="s">
        <v>200</v>
      </c>
      <c r="I70" s="264"/>
      <c r="J70" s="265"/>
      <c r="K70" s="111">
        <f>SUM(K66+K69)</f>
        <v>575384</v>
      </c>
      <c r="L70" s="111">
        <f>SUM(L66+L69)</f>
        <v>670578</v>
      </c>
      <c r="M70" s="111">
        <f>SUM(M66+M69)</f>
        <v>552437</v>
      </c>
      <c r="N70" s="111">
        <f>SUM(N66+N69)</f>
        <v>118141</v>
      </c>
      <c r="O70" s="111">
        <f>SUM(O66+O69)</f>
        <v>0</v>
      </c>
    </row>
    <row r="71" spans="1:19" ht="17.399999999999999" x14ac:dyDescent="0.35">
      <c r="H71" s="117"/>
      <c r="I71" s="117"/>
      <c r="J71" s="117"/>
      <c r="K71" s="117"/>
      <c r="L71" s="117"/>
      <c r="M71" s="117"/>
      <c r="N71" s="117"/>
      <c r="O71" s="117"/>
      <c r="S71" s="49"/>
    </row>
  </sheetData>
  <mergeCells count="14">
    <mergeCell ref="H69:J69"/>
    <mergeCell ref="H70:J70"/>
    <mergeCell ref="H8:J8"/>
    <mergeCell ref="H47:J47"/>
    <mergeCell ref="H66:J66"/>
    <mergeCell ref="H5:J6"/>
    <mergeCell ref="H7:J7"/>
    <mergeCell ref="H1:O1"/>
    <mergeCell ref="H2:O2"/>
    <mergeCell ref="H3:O3"/>
    <mergeCell ref="M5:O5"/>
    <mergeCell ref="A5:A6"/>
    <mergeCell ref="K5:K6"/>
    <mergeCell ref="L5:L6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zoomScaleNormal="100" workbookViewId="0">
      <selection activeCell="O4" sqref="O4"/>
    </sheetView>
  </sheetViews>
  <sheetFormatPr defaultColWidth="9.21875" defaultRowHeight="17.399999999999999" x14ac:dyDescent="0.35"/>
  <cols>
    <col min="1" max="1" width="4.77734375" style="117" customWidth="1"/>
    <col min="2" max="6" width="9.21875" style="117" hidden="1" customWidth="1"/>
    <col min="7" max="7" width="0.77734375" style="117" hidden="1" customWidth="1"/>
    <col min="8" max="8" width="3.5546875" style="117" bestFit="1" customWidth="1"/>
    <col min="9" max="9" width="4.44140625" style="117" customWidth="1"/>
    <col min="10" max="10" width="49.77734375" style="117" customWidth="1"/>
    <col min="11" max="11" width="18.77734375" style="117" customWidth="1"/>
    <col min="12" max="12" width="17.77734375" style="117" customWidth="1"/>
    <col min="13" max="14" width="12.77734375" style="117" customWidth="1"/>
    <col min="15" max="15" width="18.44140625" style="117" customWidth="1"/>
    <col min="16" max="16384" width="9.21875" style="117"/>
  </cols>
  <sheetData>
    <row r="1" spans="1:16" x14ac:dyDescent="0.35">
      <c r="H1" s="281"/>
      <c r="I1" s="281"/>
      <c r="J1" s="281"/>
      <c r="K1" s="281"/>
      <c r="L1" s="281"/>
      <c r="M1" s="281"/>
      <c r="N1" s="281"/>
      <c r="O1" s="281"/>
      <c r="P1" s="118"/>
    </row>
    <row r="2" spans="1:16" s="118" customFormat="1" ht="19.5" customHeight="1" x14ac:dyDescent="0.35">
      <c r="H2" s="254" t="s">
        <v>232</v>
      </c>
      <c r="I2" s="254"/>
      <c r="J2" s="254"/>
      <c r="K2" s="254"/>
      <c r="L2" s="254"/>
      <c r="M2" s="254"/>
      <c r="N2" s="254"/>
      <c r="O2" s="254"/>
    </row>
    <row r="3" spans="1:16" x14ac:dyDescent="0.35">
      <c r="H3" s="255" t="s">
        <v>257</v>
      </c>
      <c r="I3" s="255"/>
      <c r="J3" s="255"/>
      <c r="K3" s="255"/>
      <c r="L3" s="255"/>
      <c r="M3" s="255"/>
      <c r="N3" s="255"/>
      <c r="O3" s="255"/>
    </row>
    <row r="4" spans="1:16" ht="20.25" customHeight="1" x14ac:dyDescent="0.35">
      <c r="H4" s="96"/>
      <c r="I4" s="96"/>
      <c r="J4" s="96"/>
      <c r="K4" s="96"/>
      <c r="L4" s="96"/>
      <c r="M4" s="96" t="s">
        <v>32</v>
      </c>
      <c r="N4" s="96"/>
      <c r="O4" s="249" t="s">
        <v>394</v>
      </c>
    </row>
    <row r="5" spans="1:16" s="49" customFormat="1" ht="14.25" customHeight="1" x14ac:dyDescent="0.3">
      <c r="A5" s="278" t="s">
        <v>163</v>
      </c>
      <c r="H5" s="272" t="s">
        <v>211</v>
      </c>
      <c r="I5" s="272"/>
      <c r="J5" s="273"/>
      <c r="K5" s="282" t="s">
        <v>229</v>
      </c>
      <c r="L5" s="261" t="s">
        <v>390</v>
      </c>
      <c r="M5" s="256" t="s">
        <v>254</v>
      </c>
      <c r="N5" s="257"/>
      <c r="O5" s="258"/>
    </row>
    <row r="6" spans="1:16" s="49" customFormat="1" ht="45.75" customHeight="1" x14ac:dyDescent="0.3">
      <c r="A6" s="279"/>
      <c r="H6" s="274"/>
      <c r="I6" s="274"/>
      <c r="J6" s="275"/>
      <c r="K6" s="283"/>
      <c r="L6" s="262"/>
      <c r="M6" s="97" t="s">
        <v>87</v>
      </c>
      <c r="N6" s="97" t="s">
        <v>88</v>
      </c>
      <c r="O6" s="97" t="s">
        <v>224</v>
      </c>
    </row>
    <row r="7" spans="1:16" s="49" customFormat="1" x14ac:dyDescent="0.3">
      <c r="A7" s="119"/>
      <c r="H7" s="256" t="s">
        <v>6</v>
      </c>
      <c r="I7" s="276"/>
      <c r="J7" s="277"/>
      <c r="K7" s="97" t="s">
        <v>7</v>
      </c>
      <c r="L7" s="97" t="s">
        <v>8</v>
      </c>
      <c r="M7" s="97" t="s">
        <v>105</v>
      </c>
      <c r="N7" s="97" t="s">
        <v>230</v>
      </c>
      <c r="O7" s="97" t="s">
        <v>248</v>
      </c>
    </row>
    <row r="8" spans="1:16" s="122" customFormat="1" ht="16.8" x14ac:dyDescent="0.3">
      <c r="A8" s="121">
        <v>1</v>
      </c>
      <c r="H8" s="266" t="s">
        <v>89</v>
      </c>
      <c r="I8" s="267"/>
      <c r="J8" s="268"/>
      <c r="K8" s="111">
        <f>SUM(K9+K10+K11+K33+K39)</f>
        <v>310492</v>
      </c>
      <c r="L8" s="111">
        <f>SUM(L9+L10+L11+L33+L39)</f>
        <v>381970</v>
      </c>
      <c r="M8" s="111">
        <f>SUM(M9+M10+M11+M33+M39)</f>
        <v>308238</v>
      </c>
      <c r="N8" s="111">
        <f>SUM(N9+N10+N11+N33+N39)</f>
        <v>73732</v>
      </c>
      <c r="O8" s="111">
        <f>SUM(O9:O39)</f>
        <v>0</v>
      </c>
    </row>
    <row r="9" spans="1:16" s="78" customFormat="1" ht="16.8" x14ac:dyDescent="0.3">
      <c r="A9" s="121">
        <v>2</v>
      </c>
      <c r="H9" s="102" t="s">
        <v>90</v>
      </c>
      <c r="I9" s="108"/>
      <c r="J9" s="103" t="s">
        <v>91</v>
      </c>
      <c r="K9" s="123">
        <v>88074</v>
      </c>
      <c r="L9" s="123">
        <v>127578</v>
      </c>
      <c r="M9" s="123">
        <v>97671</v>
      </c>
      <c r="N9" s="104">
        <v>29907</v>
      </c>
      <c r="O9" s="104">
        <v>0</v>
      </c>
    </row>
    <row r="10" spans="1:16" s="78" customFormat="1" ht="16.8" x14ac:dyDescent="0.3">
      <c r="A10" s="121">
        <v>3</v>
      </c>
      <c r="H10" s="102" t="s">
        <v>92</v>
      </c>
      <c r="I10" s="108"/>
      <c r="J10" s="103" t="s">
        <v>93</v>
      </c>
      <c r="K10" s="104">
        <v>14842</v>
      </c>
      <c r="L10" s="104">
        <v>17629</v>
      </c>
      <c r="M10" s="104">
        <v>14278</v>
      </c>
      <c r="N10" s="104">
        <v>3351</v>
      </c>
      <c r="O10" s="104">
        <v>0</v>
      </c>
    </row>
    <row r="11" spans="1:16" s="78" customFormat="1" ht="16.8" x14ac:dyDescent="0.3">
      <c r="A11" s="121">
        <v>4</v>
      </c>
      <c r="H11" s="102" t="s">
        <v>94</v>
      </c>
      <c r="I11" s="108"/>
      <c r="J11" s="103" t="s">
        <v>95</v>
      </c>
      <c r="K11" s="104">
        <f>SUM(K12+K15+K18+K26+K29)</f>
        <v>98007</v>
      </c>
      <c r="L11" s="104">
        <f>SUM(L12+L15+L18+L26+L29)</f>
        <v>119554</v>
      </c>
      <c r="M11" s="104">
        <f>SUM(M12+M15+M18+M26+M29)</f>
        <v>91030</v>
      </c>
      <c r="N11" s="104">
        <f>SUM(N12+N15+N18+N26+N29)</f>
        <v>28524</v>
      </c>
      <c r="O11" s="104">
        <v>0</v>
      </c>
    </row>
    <row r="12" spans="1:16" s="78" customFormat="1" ht="16.8" x14ac:dyDescent="0.3">
      <c r="A12" s="121">
        <v>5</v>
      </c>
      <c r="H12" s="108"/>
      <c r="I12" s="106" t="s">
        <v>109</v>
      </c>
      <c r="J12" s="105" t="s">
        <v>110</v>
      </c>
      <c r="K12" s="107">
        <f>SUM(K13+K14)</f>
        <v>22545</v>
      </c>
      <c r="L12" s="107">
        <f>SUM(L13+L14)</f>
        <v>27287</v>
      </c>
      <c r="M12" s="107">
        <f>SUM(M13+M14)</f>
        <v>20009</v>
      </c>
      <c r="N12" s="107">
        <f>SUM(N13+N14)</f>
        <v>7278</v>
      </c>
      <c r="O12" s="107">
        <f>SUM(O13+O14)</f>
        <v>0</v>
      </c>
    </row>
    <row r="13" spans="1:16" s="78" customFormat="1" ht="16.8" x14ac:dyDescent="0.3">
      <c r="A13" s="121">
        <v>6</v>
      </c>
      <c r="H13" s="108"/>
      <c r="I13" s="124"/>
      <c r="J13" s="108" t="s">
        <v>111</v>
      </c>
      <c r="K13" s="109">
        <v>440</v>
      </c>
      <c r="L13" s="109">
        <v>1181</v>
      </c>
      <c r="M13" s="109">
        <v>440</v>
      </c>
      <c r="N13" s="109">
        <v>741</v>
      </c>
      <c r="O13" s="109">
        <v>0</v>
      </c>
    </row>
    <row r="14" spans="1:16" s="78" customFormat="1" ht="16.8" x14ac:dyDescent="0.3">
      <c r="A14" s="121">
        <v>7</v>
      </c>
      <c r="H14" s="108"/>
      <c r="I14" s="124"/>
      <c r="J14" s="108" t="s">
        <v>112</v>
      </c>
      <c r="K14" s="109">
        <v>22105</v>
      </c>
      <c r="L14" s="109">
        <v>26106</v>
      </c>
      <c r="M14" s="109">
        <v>19569</v>
      </c>
      <c r="N14" s="109">
        <v>6537</v>
      </c>
      <c r="O14" s="109">
        <v>0</v>
      </c>
    </row>
    <row r="15" spans="1:16" s="78" customFormat="1" ht="16.8" x14ac:dyDescent="0.3">
      <c r="A15" s="121">
        <v>8</v>
      </c>
      <c r="H15" s="108"/>
      <c r="I15" s="106" t="s">
        <v>113</v>
      </c>
      <c r="J15" s="105" t="s">
        <v>114</v>
      </c>
      <c r="K15" s="107">
        <f>SUM(K16+K17)</f>
        <v>1865</v>
      </c>
      <c r="L15" s="107">
        <f>SUM(L16+L17)</f>
        <v>2656</v>
      </c>
      <c r="M15" s="107">
        <f>SUM(M16+M17)</f>
        <v>2600</v>
      </c>
      <c r="N15" s="107">
        <f>SUM(N16+N17)</f>
        <v>56</v>
      </c>
      <c r="O15" s="107">
        <f>SUM(O16+O17)</f>
        <v>0</v>
      </c>
    </row>
    <row r="16" spans="1:16" s="78" customFormat="1" ht="16.8" x14ac:dyDescent="0.3">
      <c r="A16" s="121">
        <v>9</v>
      </c>
      <c r="H16" s="108"/>
      <c r="I16" s="125"/>
      <c r="J16" s="108" t="s">
        <v>115</v>
      </c>
      <c r="K16" s="109">
        <v>1482</v>
      </c>
      <c r="L16" s="109">
        <v>2022</v>
      </c>
      <c r="M16" s="109">
        <v>1966</v>
      </c>
      <c r="N16" s="109">
        <v>56</v>
      </c>
      <c r="O16" s="109">
        <v>0</v>
      </c>
    </row>
    <row r="17" spans="1:15" s="78" customFormat="1" ht="16.8" x14ac:dyDescent="0.3">
      <c r="A17" s="121">
        <v>10</v>
      </c>
      <c r="H17" s="108"/>
      <c r="I17" s="125"/>
      <c r="J17" s="108" t="s">
        <v>116</v>
      </c>
      <c r="K17" s="109">
        <v>383</v>
      </c>
      <c r="L17" s="109">
        <v>634</v>
      </c>
      <c r="M17" s="109">
        <v>634</v>
      </c>
      <c r="N17" s="109">
        <v>0</v>
      </c>
      <c r="O17" s="109">
        <v>0</v>
      </c>
    </row>
    <row r="18" spans="1:15" s="78" customFormat="1" ht="16.8" x14ac:dyDescent="0.3">
      <c r="A18" s="121">
        <v>11</v>
      </c>
      <c r="H18" s="108"/>
      <c r="I18" s="106" t="s">
        <v>117</v>
      </c>
      <c r="J18" s="105" t="s">
        <v>118</v>
      </c>
      <c r="K18" s="107">
        <f>SUM(K19:K25)</f>
        <v>54020</v>
      </c>
      <c r="L18" s="107">
        <f>SUM(L19:L25)</f>
        <v>62820</v>
      </c>
      <c r="M18" s="107">
        <f>SUM(M19:M25)</f>
        <v>48278</v>
      </c>
      <c r="N18" s="107">
        <f>SUM(N19:N25)</f>
        <v>14542</v>
      </c>
      <c r="O18" s="107">
        <f>SUM(O19:O25)</f>
        <v>0</v>
      </c>
    </row>
    <row r="19" spans="1:15" s="78" customFormat="1" ht="16.8" x14ac:dyDescent="0.3">
      <c r="A19" s="121">
        <v>12</v>
      </c>
      <c r="H19" s="108"/>
      <c r="I19" s="125"/>
      <c r="J19" s="108" t="s">
        <v>119</v>
      </c>
      <c r="K19" s="109">
        <v>9900</v>
      </c>
      <c r="L19" s="109">
        <v>11800</v>
      </c>
      <c r="M19" s="109">
        <v>9760</v>
      </c>
      <c r="N19" s="109">
        <v>2040</v>
      </c>
      <c r="O19" s="109">
        <v>0</v>
      </c>
    </row>
    <row r="20" spans="1:15" s="78" customFormat="1" ht="16.8" x14ac:dyDescent="0.3">
      <c r="A20" s="121">
        <v>13</v>
      </c>
      <c r="H20" s="108"/>
      <c r="I20" s="125"/>
      <c r="J20" s="108" t="s">
        <v>120</v>
      </c>
      <c r="K20" s="109">
        <v>488</v>
      </c>
      <c r="L20" s="109">
        <v>488</v>
      </c>
      <c r="M20" s="109">
        <v>488</v>
      </c>
      <c r="N20" s="109">
        <v>0</v>
      </c>
      <c r="O20" s="109">
        <v>0</v>
      </c>
    </row>
    <row r="21" spans="1:15" s="78" customFormat="1" ht="16.8" x14ac:dyDescent="0.3">
      <c r="A21" s="121">
        <v>14</v>
      </c>
      <c r="H21" s="108"/>
      <c r="I21" s="125"/>
      <c r="J21" s="108" t="s">
        <v>121</v>
      </c>
      <c r="K21" s="109">
        <v>485</v>
      </c>
      <c r="L21" s="109">
        <v>986</v>
      </c>
      <c r="M21" s="109">
        <v>986</v>
      </c>
      <c r="N21" s="109">
        <v>0</v>
      </c>
      <c r="O21" s="109">
        <v>0</v>
      </c>
    </row>
    <row r="22" spans="1:15" s="78" customFormat="1" ht="16.8" x14ac:dyDescent="0.3">
      <c r="A22" s="121">
        <v>15</v>
      </c>
      <c r="H22" s="108"/>
      <c r="I22" s="125"/>
      <c r="J22" s="108" t="s">
        <v>122</v>
      </c>
      <c r="K22" s="109">
        <v>3152</v>
      </c>
      <c r="L22" s="109">
        <v>3152</v>
      </c>
      <c r="M22" s="109">
        <v>3152</v>
      </c>
      <c r="N22" s="109">
        <v>0</v>
      </c>
      <c r="O22" s="109">
        <v>0</v>
      </c>
    </row>
    <row r="23" spans="1:15" s="78" customFormat="1" ht="16.8" x14ac:dyDescent="0.3">
      <c r="A23" s="121">
        <v>16</v>
      </c>
      <c r="H23" s="108"/>
      <c r="I23" s="125"/>
      <c r="J23" s="108" t="s">
        <v>123</v>
      </c>
      <c r="K23" s="109">
        <v>0</v>
      </c>
      <c r="L23" s="109">
        <v>166</v>
      </c>
      <c r="M23" s="109">
        <v>166</v>
      </c>
      <c r="N23" s="109">
        <v>0</v>
      </c>
      <c r="O23" s="109">
        <v>0</v>
      </c>
    </row>
    <row r="24" spans="1:15" s="78" customFormat="1" ht="16.8" x14ac:dyDescent="0.3">
      <c r="A24" s="121">
        <v>17</v>
      </c>
      <c r="H24" s="108"/>
      <c r="I24" s="125"/>
      <c r="J24" s="108" t="s">
        <v>124</v>
      </c>
      <c r="K24" s="109">
        <v>28092</v>
      </c>
      <c r="L24" s="109">
        <v>34004</v>
      </c>
      <c r="M24" s="109">
        <v>21502</v>
      </c>
      <c r="N24" s="109">
        <v>12502</v>
      </c>
      <c r="O24" s="109">
        <v>0</v>
      </c>
    </row>
    <row r="25" spans="1:15" s="78" customFormat="1" ht="16.8" x14ac:dyDescent="0.3">
      <c r="A25" s="121">
        <v>18</v>
      </c>
      <c r="H25" s="108"/>
      <c r="I25" s="125"/>
      <c r="J25" s="108" t="s">
        <v>125</v>
      </c>
      <c r="K25" s="109">
        <v>11903</v>
      </c>
      <c r="L25" s="109">
        <v>12224</v>
      </c>
      <c r="M25" s="109">
        <v>12224</v>
      </c>
      <c r="N25" s="109">
        <v>0</v>
      </c>
      <c r="O25" s="109">
        <v>0</v>
      </c>
    </row>
    <row r="26" spans="1:15" s="78" customFormat="1" ht="16.8" x14ac:dyDescent="0.3">
      <c r="A26" s="121">
        <v>19</v>
      </c>
      <c r="H26" s="108"/>
      <c r="I26" s="106" t="s">
        <v>126</v>
      </c>
      <c r="J26" s="105" t="s">
        <v>127</v>
      </c>
      <c r="K26" s="107">
        <f>SUM(K27:K28)</f>
        <v>745</v>
      </c>
      <c r="L26" s="107">
        <f>SUM(L27:L28)</f>
        <v>745</v>
      </c>
      <c r="M26" s="107">
        <f>SUM(M27:M28)</f>
        <v>150</v>
      </c>
      <c r="N26" s="107">
        <f>SUM(N27:N28)</f>
        <v>595</v>
      </c>
      <c r="O26" s="107">
        <f>SUM(O27:O28)</f>
        <v>0</v>
      </c>
    </row>
    <row r="27" spans="1:15" s="78" customFormat="1" ht="16.8" x14ac:dyDescent="0.3">
      <c r="A27" s="121">
        <v>20</v>
      </c>
      <c r="H27" s="108"/>
      <c r="I27" s="125"/>
      <c r="J27" s="108" t="s">
        <v>128</v>
      </c>
      <c r="K27" s="109">
        <v>150</v>
      </c>
      <c r="L27" s="109">
        <v>150</v>
      </c>
      <c r="M27" s="109">
        <v>150</v>
      </c>
      <c r="N27" s="109">
        <v>0</v>
      </c>
      <c r="O27" s="109">
        <v>0</v>
      </c>
    </row>
    <row r="28" spans="1:15" s="78" customFormat="1" ht="16.8" x14ac:dyDescent="0.3">
      <c r="A28" s="121">
        <v>21</v>
      </c>
      <c r="H28" s="108"/>
      <c r="I28" s="125"/>
      <c r="J28" s="108" t="s">
        <v>221</v>
      </c>
      <c r="K28" s="109">
        <v>595</v>
      </c>
      <c r="L28" s="109">
        <v>595</v>
      </c>
      <c r="M28" s="109">
        <v>0</v>
      </c>
      <c r="N28" s="109">
        <v>595</v>
      </c>
      <c r="O28" s="109">
        <v>0</v>
      </c>
    </row>
    <row r="29" spans="1:15" s="78" customFormat="1" ht="16.8" x14ac:dyDescent="0.3">
      <c r="A29" s="121">
        <v>22</v>
      </c>
      <c r="H29" s="108"/>
      <c r="I29" s="106" t="s">
        <v>129</v>
      </c>
      <c r="J29" s="105" t="s">
        <v>130</v>
      </c>
      <c r="K29" s="107">
        <f>SUM(K30:K32)</f>
        <v>18832</v>
      </c>
      <c r="L29" s="107">
        <f>SUM(L30:L32)</f>
        <v>26046</v>
      </c>
      <c r="M29" s="107">
        <f>SUM(M30:M32)</f>
        <v>19993</v>
      </c>
      <c r="N29" s="107">
        <f>SUM(N30:N32)</f>
        <v>6053</v>
      </c>
      <c r="O29" s="107">
        <f>SUM(O30:O32)</f>
        <v>0</v>
      </c>
    </row>
    <row r="30" spans="1:15" s="78" customFormat="1" ht="16.8" x14ac:dyDescent="0.3">
      <c r="A30" s="121">
        <v>23</v>
      </c>
      <c r="H30" s="108"/>
      <c r="I30" s="125"/>
      <c r="J30" s="108" t="s">
        <v>131</v>
      </c>
      <c r="K30" s="109">
        <v>18108</v>
      </c>
      <c r="L30" s="109">
        <v>25322</v>
      </c>
      <c r="M30" s="109">
        <v>19269</v>
      </c>
      <c r="N30" s="109">
        <v>6053</v>
      </c>
      <c r="O30" s="109">
        <v>0</v>
      </c>
    </row>
    <row r="31" spans="1:15" s="78" customFormat="1" ht="16.8" x14ac:dyDescent="0.3">
      <c r="A31" s="121">
        <v>24</v>
      </c>
      <c r="H31" s="108"/>
      <c r="I31" s="125"/>
      <c r="J31" s="108" t="s">
        <v>132</v>
      </c>
      <c r="K31" s="109">
        <v>498</v>
      </c>
      <c r="L31" s="109">
        <v>498</v>
      </c>
      <c r="M31" s="109">
        <v>498</v>
      </c>
      <c r="N31" s="109">
        <v>0</v>
      </c>
      <c r="O31" s="109">
        <v>0</v>
      </c>
    </row>
    <row r="32" spans="1:15" s="78" customFormat="1" ht="16.8" x14ac:dyDescent="0.3">
      <c r="A32" s="121">
        <v>25</v>
      </c>
      <c r="H32" s="108"/>
      <c r="I32" s="125"/>
      <c r="J32" s="108" t="s">
        <v>133</v>
      </c>
      <c r="K32" s="109">
        <v>226</v>
      </c>
      <c r="L32" s="109">
        <v>226</v>
      </c>
      <c r="M32" s="109">
        <v>226</v>
      </c>
      <c r="N32" s="109">
        <v>0</v>
      </c>
      <c r="O32" s="109">
        <v>0</v>
      </c>
    </row>
    <row r="33" spans="1:15" s="78" customFormat="1" ht="16.8" x14ac:dyDescent="0.3">
      <c r="A33" s="121">
        <v>26</v>
      </c>
      <c r="H33" s="102" t="s">
        <v>96</v>
      </c>
      <c r="I33" s="103"/>
      <c r="J33" s="103" t="s">
        <v>98</v>
      </c>
      <c r="K33" s="104">
        <f>SUM(K34:K38)</f>
        <v>9145</v>
      </c>
      <c r="L33" s="104">
        <f>SUM(L34:L38)</f>
        <v>9145</v>
      </c>
      <c r="M33" s="104">
        <f>SUM(M34:M38)</f>
        <v>9145</v>
      </c>
      <c r="N33" s="104">
        <f>SUM(N34:N38)</f>
        <v>0</v>
      </c>
      <c r="O33" s="104">
        <v>0</v>
      </c>
    </row>
    <row r="34" spans="1:15" s="78" customFormat="1" ht="16.8" x14ac:dyDescent="0.3">
      <c r="A34" s="121">
        <v>27</v>
      </c>
      <c r="H34" s="110"/>
      <c r="I34" s="106" t="s">
        <v>134</v>
      </c>
      <c r="J34" s="105" t="s">
        <v>251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</row>
    <row r="35" spans="1:15" s="78" customFormat="1" ht="16.8" x14ac:dyDescent="0.3">
      <c r="A35" s="121">
        <v>28</v>
      </c>
      <c r="H35" s="110"/>
      <c r="I35" s="106" t="s">
        <v>135</v>
      </c>
      <c r="J35" s="105" t="s">
        <v>235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</row>
    <row r="36" spans="1:15" s="78" customFormat="1" ht="16.8" x14ac:dyDescent="0.3">
      <c r="A36" s="121">
        <v>29</v>
      </c>
      <c r="H36" s="110"/>
      <c r="I36" s="106" t="s">
        <v>136</v>
      </c>
      <c r="J36" s="105" t="s">
        <v>139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</row>
    <row r="37" spans="1:15" s="78" customFormat="1" ht="16.8" x14ac:dyDescent="0.3">
      <c r="A37" s="121">
        <v>30</v>
      </c>
      <c r="H37" s="110"/>
      <c r="I37" s="106" t="s">
        <v>137</v>
      </c>
      <c r="J37" s="105" t="s">
        <v>140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</row>
    <row r="38" spans="1:15" s="78" customFormat="1" ht="16.8" x14ac:dyDescent="0.3">
      <c r="A38" s="121">
        <v>31</v>
      </c>
      <c r="H38" s="110"/>
      <c r="I38" s="106" t="s">
        <v>138</v>
      </c>
      <c r="J38" s="105" t="s">
        <v>141</v>
      </c>
      <c r="K38" s="107">
        <v>9145</v>
      </c>
      <c r="L38" s="107">
        <v>9145</v>
      </c>
      <c r="M38" s="107">
        <v>9145</v>
      </c>
      <c r="N38" s="107">
        <v>0</v>
      </c>
      <c r="O38" s="107">
        <v>0</v>
      </c>
    </row>
    <row r="39" spans="1:15" s="78" customFormat="1" ht="16.8" x14ac:dyDescent="0.3">
      <c r="A39" s="121">
        <v>32</v>
      </c>
      <c r="H39" s="102" t="s">
        <v>97</v>
      </c>
      <c r="I39" s="102"/>
      <c r="J39" s="103" t="s">
        <v>142</v>
      </c>
      <c r="K39" s="104">
        <f>SUM(K40+K41+K46+K49)</f>
        <v>100424</v>
      </c>
      <c r="L39" s="104">
        <f>SUM(L40+L41+L46+L49)</f>
        <v>108064</v>
      </c>
      <c r="M39" s="104">
        <f>SUM(M40+M41+M46+M49)</f>
        <v>96114</v>
      </c>
      <c r="N39" s="104">
        <f>SUM(N40+N41+N46+N49)</f>
        <v>11950</v>
      </c>
      <c r="O39" s="104">
        <f>SUM(O40+O41+O46+O49)</f>
        <v>0</v>
      </c>
    </row>
    <row r="40" spans="1:15" s="78" customFormat="1" ht="16.8" x14ac:dyDescent="0.3">
      <c r="A40" s="121">
        <v>33</v>
      </c>
      <c r="H40" s="102"/>
      <c r="I40" s="106" t="s">
        <v>145</v>
      </c>
      <c r="J40" s="105" t="s">
        <v>215</v>
      </c>
      <c r="K40" s="107">
        <v>0</v>
      </c>
      <c r="L40" s="107">
        <f>1617+90</f>
        <v>1707</v>
      </c>
      <c r="M40" s="107">
        <v>1707</v>
      </c>
      <c r="N40" s="107">
        <v>0</v>
      </c>
      <c r="O40" s="107">
        <v>0</v>
      </c>
    </row>
    <row r="41" spans="1:15" s="78" customFormat="1" ht="16.8" x14ac:dyDescent="0.3">
      <c r="A41" s="121">
        <v>34</v>
      </c>
      <c r="H41" s="110"/>
      <c r="I41" s="106" t="s">
        <v>146</v>
      </c>
      <c r="J41" s="105" t="s">
        <v>143</v>
      </c>
      <c r="K41" s="107">
        <f>SUM(K42:K45)</f>
        <v>81664</v>
      </c>
      <c r="L41" s="107">
        <f>SUM(L42:L45)</f>
        <v>84568</v>
      </c>
      <c r="M41" s="107">
        <f>SUM(M42:M45)</f>
        <v>84568</v>
      </c>
      <c r="N41" s="107">
        <f>SUM(N42:N45)</f>
        <v>0</v>
      </c>
      <c r="O41" s="107">
        <f>SUM(O42:O45)</f>
        <v>0</v>
      </c>
    </row>
    <row r="42" spans="1:15" s="78" customFormat="1" ht="16.8" x14ac:dyDescent="0.3">
      <c r="A42" s="121"/>
      <c r="H42" s="110"/>
      <c r="I42" s="106"/>
      <c r="J42" s="108" t="s">
        <v>268</v>
      </c>
      <c r="K42" s="109">
        <v>450</v>
      </c>
      <c r="L42" s="109">
        <v>450</v>
      </c>
      <c r="M42" s="109">
        <v>450</v>
      </c>
      <c r="N42" s="109">
        <v>0</v>
      </c>
      <c r="O42" s="109"/>
    </row>
    <row r="43" spans="1:15" s="78" customFormat="1" ht="16.8" x14ac:dyDescent="0.3">
      <c r="A43" s="121">
        <v>35</v>
      </c>
      <c r="H43" s="110"/>
      <c r="I43" s="106"/>
      <c r="J43" s="108" t="s">
        <v>144</v>
      </c>
      <c r="K43" s="109">
        <v>78402</v>
      </c>
      <c r="L43" s="109">
        <f>78402+2904</f>
        <v>81306</v>
      </c>
      <c r="M43" s="109">
        <v>81306</v>
      </c>
      <c r="N43" s="109">
        <v>0</v>
      </c>
      <c r="O43" s="109">
        <v>0</v>
      </c>
    </row>
    <row r="44" spans="1:15" s="78" customFormat="1" ht="16.8" x14ac:dyDescent="0.3">
      <c r="A44" s="121">
        <v>36</v>
      </c>
      <c r="H44" s="110"/>
      <c r="I44" s="106"/>
      <c r="J44" s="108" t="s">
        <v>242</v>
      </c>
      <c r="K44" s="109">
        <v>2129</v>
      </c>
      <c r="L44" s="109">
        <v>2129</v>
      </c>
      <c r="M44" s="109">
        <v>2129</v>
      </c>
      <c r="N44" s="109">
        <v>0</v>
      </c>
      <c r="O44" s="109">
        <v>0</v>
      </c>
    </row>
    <row r="45" spans="1:15" s="78" customFormat="1" ht="16.8" x14ac:dyDescent="0.3">
      <c r="A45" s="121">
        <v>37</v>
      </c>
      <c r="H45" s="110"/>
      <c r="I45" s="110"/>
      <c r="J45" s="108" t="s">
        <v>269</v>
      </c>
      <c r="K45" s="109">
        <v>683</v>
      </c>
      <c r="L45" s="109">
        <v>683</v>
      </c>
      <c r="M45" s="109">
        <v>683</v>
      </c>
      <c r="N45" s="109">
        <v>0</v>
      </c>
      <c r="O45" s="109">
        <v>0</v>
      </c>
    </row>
    <row r="46" spans="1:15" s="78" customFormat="1" ht="16.8" x14ac:dyDescent="0.3">
      <c r="A46" s="121">
        <v>38</v>
      </c>
      <c r="H46" s="110"/>
      <c r="I46" s="106" t="s">
        <v>149</v>
      </c>
      <c r="J46" s="105" t="s">
        <v>147</v>
      </c>
      <c r="K46" s="107">
        <f>SUM(K47:K48)</f>
        <v>14000</v>
      </c>
      <c r="L46" s="107">
        <f>SUM(L47:L48)</f>
        <v>11950</v>
      </c>
      <c r="M46" s="107">
        <f>SUM(M47:M48)</f>
        <v>0</v>
      </c>
      <c r="N46" s="107">
        <f>SUM(N47:N48)</f>
        <v>11950</v>
      </c>
      <c r="O46" s="107">
        <f>SUM(O47:O48)</f>
        <v>0</v>
      </c>
    </row>
    <row r="47" spans="1:15" s="78" customFormat="1" ht="16.8" x14ac:dyDescent="0.3">
      <c r="A47" s="121">
        <v>39</v>
      </c>
      <c r="H47" s="110"/>
      <c r="I47" s="106"/>
      <c r="J47" s="108" t="s">
        <v>148</v>
      </c>
      <c r="K47" s="109">
        <v>14000</v>
      </c>
      <c r="L47" s="109">
        <f>11950-700</f>
        <v>11250</v>
      </c>
      <c r="M47" s="109">
        <v>0</v>
      </c>
      <c r="N47" s="109">
        <v>11250</v>
      </c>
      <c r="O47" s="109">
        <v>0</v>
      </c>
    </row>
    <row r="48" spans="1:15" s="78" customFormat="1" ht="16.8" x14ac:dyDescent="0.3">
      <c r="A48" s="126">
        <v>41</v>
      </c>
      <c r="H48" s="110"/>
      <c r="I48" s="106"/>
      <c r="J48" s="108" t="s">
        <v>222</v>
      </c>
      <c r="K48" s="109">
        <v>0</v>
      </c>
      <c r="L48" s="109">
        <v>700</v>
      </c>
      <c r="M48" s="109">
        <v>0</v>
      </c>
      <c r="N48" s="109">
        <v>700</v>
      </c>
      <c r="O48" s="109">
        <v>0</v>
      </c>
    </row>
    <row r="49" spans="1:19" s="78" customFormat="1" ht="16.8" x14ac:dyDescent="0.3">
      <c r="A49" s="126">
        <v>42</v>
      </c>
      <c r="H49" s="110"/>
      <c r="I49" s="106" t="s">
        <v>217</v>
      </c>
      <c r="J49" s="105" t="s">
        <v>150</v>
      </c>
      <c r="K49" s="107">
        <v>4760</v>
      </c>
      <c r="L49" s="107">
        <v>9839</v>
      </c>
      <c r="M49" s="107">
        <v>9839</v>
      </c>
      <c r="N49" s="107">
        <v>0</v>
      </c>
      <c r="O49" s="107">
        <v>0</v>
      </c>
    </row>
    <row r="50" spans="1:19" s="122" customFormat="1" ht="16.8" x14ac:dyDescent="0.3">
      <c r="A50" s="126">
        <v>43</v>
      </c>
      <c r="H50" s="98" t="s">
        <v>99</v>
      </c>
      <c r="I50" s="99"/>
      <c r="J50" s="100"/>
      <c r="K50" s="111">
        <f>SUM(K51:K53)</f>
        <v>200187</v>
      </c>
      <c r="L50" s="111">
        <f>SUM(L51:L53)</f>
        <v>220524</v>
      </c>
      <c r="M50" s="111">
        <f>SUM(M51:M53)</f>
        <v>121088</v>
      </c>
      <c r="N50" s="111">
        <f>SUM(N51:N53)</f>
        <v>99436</v>
      </c>
      <c r="O50" s="111">
        <f>SUM(O51:O53)</f>
        <v>0</v>
      </c>
    </row>
    <row r="51" spans="1:19" s="127" customFormat="1" ht="16.8" x14ac:dyDescent="0.3">
      <c r="A51" s="121">
        <v>44</v>
      </c>
      <c r="H51" s="102" t="s">
        <v>90</v>
      </c>
      <c r="I51" s="103"/>
      <c r="J51" s="103" t="s">
        <v>151</v>
      </c>
      <c r="K51" s="104">
        <v>137553</v>
      </c>
      <c r="L51" s="104">
        <v>159249</v>
      </c>
      <c r="M51" s="104">
        <v>72491</v>
      </c>
      <c r="N51" s="104">
        <v>86758</v>
      </c>
      <c r="O51" s="104">
        <v>0</v>
      </c>
    </row>
    <row r="52" spans="1:19" s="127" customFormat="1" ht="16.8" x14ac:dyDescent="0.3">
      <c r="A52" s="121">
        <v>45</v>
      </c>
      <c r="H52" s="102" t="s">
        <v>92</v>
      </c>
      <c r="I52" s="103"/>
      <c r="J52" s="103" t="s">
        <v>152</v>
      </c>
      <c r="K52" s="104">
        <v>62634</v>
      </c>
      <c r="L52" s="104">
        <v>60612</v>
      </c>
      <c r="M52" s="104">
        <v>48597</v>
      </c>
      <c r="N52" s="104">
        <v>12015</v>
      </c>
      <c r="O52" s="104">
        <v>0</v>
      </c>
    </row>
    <row r="53" spans="1:19" s="127" customFormat="1" ht="16.8" x14ac:dyDescent="0.3">
      <c r="A53" s="121">
        <v>46</v>
      </c>
      <c r="H53" s="102" t="s">
        <v>94</v>
      </c>
      <c r="I53" s="103"/>
      <c r="J53" s="103" t="s">
        <v>153</v>
      </c>
      <c r="K53" s="104">
        <f>SUM(K54:K56)</f>
        <v>0</v>
      </c>
      <c r="L53" s="104">
        <f>SUM(L54:L56)</f>
        <v>663</v>
      </c>
      <c r="M53" s="104">
        <f>SUM(M54:M56)</f>
        <v>0</v>
      </c>
      <c r="N53" s="104">
        <f>SUM(N54:N56)</f>
        <v>663</v>
      </c>
      <c r="O53" s="104">
        <f>SUM(O54:O56)</f>
        <v>0</v>
      </c>
    </row>
    <row r="54" spans="1:19" s="78" customFormat="1" ht="16.8" x14ac:dyDescent="0.3">
      <c r="A54" s="121">
        <v>47</v>
      </c>
      <c r="H54" s="108"/>
      <c r="I54" s="106" t="s">
        <v>109</v>
      </c>
      <c r="J54" s="105" t="s">
        <v>106</v>
      </c>
      <c r="K54" s="107">
        <v>0</v>
      </c>
      <c r="L54" s="107">
        <v>63</v>
      </c>
      <c r="M54" s="107">
        <v>0</v>
      </c>
      <c r="N54" s="107">
        <v>63</v>
      </c>
      <c r="O54" s="107">
        <v>0</v>
      </c>
    </row>
    <row r="55" spans="1:19" s="78" customFormat="1" ht="16.8" x14ac:dyDescent="0.3">
      <c r="A55" s="121">
        <v>48</v>
      </c>
      <c r="H55" s="108"/>
      <c r="I55" s="106" t="s">
        <v>113</v>
      </c>
      <c r="J55" s="105" t="s">
        <v>100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</row>
    <row r="56" spans="1:19" s="78" customFormat="1" ht="16.8" x14ac:dyDescent="0.3">
      <c r="A56" s="126">
        <v>49</v>
      </c>
      <c r="H56" s="108"/>
      <c r="I56" s="106" t="s">
        <v>117</v>
      </c>
      <c r="J56" s="105" t="s">
        <v>154</v>
      </c>
      <c r="K56" s="107">
        <v>0</v>
      </c>
      <c r="L56" s="107">
        <v>600</v>
      </c>
      <c r="M56" s="107">
        <v>0</v>
      </c>
      <c r="N56" s="107">
        <v>600</v>
      </c>
      <c r="O56" s="107">
        <v>0</v>
      </c>
    </row>
    <row r="57" spans="1:19" s="128" customFormat="1" ht="16.8" x14ac:dyDescent="0.3">
      <c r="A57" s="121">
        <v>50</v>
      </c>
      <c r="H57" s="263" t="s">
        <v>164</v>
      </c>
      <c r="I57" s="264"/>
      <c r="J57" s="280"/>
      <c r="K57" s="111">
        <f>SUM(K8,K50,)</f>
        <v>510679</v>
      </c>
      <c r="L57" s="111">
        <f>SUM(L8,L50,)</f>
        <v>602494</v>
      </c>
      <c r="M57" s="111">
        <f>SUM(M8,M50,)</f>
        <v>429326</v>
      </c>
      <c r="N57" s="111">
        <f>SUM(N8,N50,)</f>
        <v>173168</v>
      </c>
      <c r="O57" s="111">
        <f>SUM(O8,O50,)</f>
        <v>0</v>
      </c>
    </row>
    <row r="58" spans="1:19" s="128" customFormat="1" ht="16.8" x14ac:dyDescent="0.3">
      <c r="A58" s="121">
        <v>51</v>
      </c>
      <c r="H58" s="98" t="s">
        <v>161</v>
      </c>
      <c r="I58" s="99"/>
      <c r="J58" s="100"/>
      <c r="K58" s="111"/>
      <c r="L58" s="111"/>
      <c r="M58" s="111"/>
      <c r="N58" s="111"/>
      <c r="O58" s="111"/>
    </row>
    <row r="59" spans="1:19" s="128" customFormat="1" ht="16.8" x14ac:dyDescent="0.3">
      <c r="A59" s="126">
        <v>52</v>
      </c>
      <c r="H59" s="113" t="s">
        <v>90</v>
      </c>
      <c r="I59" s="129"/>
      <c r="J59" s="130" t="s">
        <v>216</v>
      </c>
      <c r="K59" s="107">
        <v>7077</v>
      </c>
      <c r="L59" s="107">
        <v>7077</v>
      </c>
      <c r="M59" s="107">
        <v>7077</v>
      </c>
      <c r="N59" s="107">
        <v>0</v>
      </c>
      <c r="O59" s="107">
        <v>0</v>
      </c>
    </row>
    <row r="60" spans="1:19" s="127" customFormat="1" ht="16.8" x14ac:dyDescent="0.3">
      <c r="A60" s="121">
        <v>53</v>
      </c>
      <c r="H60" s="113" t="s">
        <v>92</v>
      </c>
      <c r="I60" s="114"/>
      <c r="J60" s="130" t="s">
        <v>162</v>
      </c>
      <c r="K60" s="107">
        <v>57628</v>
      </c>
      <c r="L60" s="107">
        <v>61007</v>
      </c>
      <c r="M60" s="107">
        <v>61007</v>
      </c>
      <c r="N60" s="107">
        <v>0</v>
      </c>
      <c r="O60" s="107">
        <v>0</v>
      </c>
    </row>
    <row r="61" spans="1:19" s="128" customFormat="1" ht="16.8" x14ac:dyDescent="0.3">
      <c r="A61" s="121">
        <v>54</v>
      </c>
      <c r="H61" s="263" t="s">
        <v>165</v>
      </c>
      <c r="I61" s="264"/>
      <c r="J61" s="265"/>
      <c r="K61" s="111">
        <f>SUM(K59:K60)</f>
        <v>64705</v>
      </c>
      <c r="L61" s="111">
        <f>SUM(L59:L60)</f>
        <v>68084</v>
      </c>
      <c r="M61" s="111">
        <f>SUM(M59:M60)</f>
        <v>68084</v>
      </c>
      <c r="N61" s="111">
        <f>SUM(N59:N60)</f>
        <v>0</v>
      </c>
      <c r="O61" s="111">
        <f>SUM(O59:O60)</f>
        <v>0</v>
      </c>
    </row>
    <row r="62" spans="1:19" s="128" customFormat="1" ht="16.8" x14ac:dyDescent="0.3">
      <c r="A62" s="121">
        <v>55</v>
      </c>
      <c r="H62" s="263" t="s">
        <v>166</v>
      </c>
      <c r="I62" s="264"/>
      <c r="J62" s="265"/>
      <c r="K62" s="111">
        <f>SUM(K57+K61)</f>
        <v>575384</v>
      </c>
      <c r="L62" s="111">
        <f>SUM(L57+L61)</f>
        <v>670578</v>
      </c>
      <c r="M62" s="111">
        <f>SUM(M57+M61)</f>
        <v>497410</v>
      </c>
      <c r="N62" s="111">
        <f>SUM(N57+N61)</f>
        <v>173168</v>
      </c>
      <c r="O62" s="111">
        <f>SUM(O57+O61)</f>
        <v>0</v>
      </c>
    </row>
    <row r="63" spans="1:19" x14ac:dyDescent="0.35">
      <c r="S63" s="49"/>
    </row>
  </sheetData>
  <mergeCells count="13">
    <mergeCell ref="H61:J61"/>
    <mergeCell ref="H62:J62"/>
    <mergeCell ref="H1:O1"/>
    <mergeCell ref="H2:O2"/>
    <mergeCell ref="H3:O3"/>
    <mergeCell ref="K5:K6"/>
    <mergeCell ref="A5:A6"/>
    <mergeCell ref="H5:J6"/>
    <mergeCell ref="M5:O5"/>
    <mergeCell ref="H7:J7"/>
    <mergeCell ref="H8:J8"/>
    <mergeCell ref="H57:J57"/>
    <mergeCell ref="L5:L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O4" sqref="O4"/>
    </sheetView>
  </sheetViews>
  <sheetFormatPr defaultColWidth="9.21875" defaultRowHeight="17.399999999999999" x14ac:dyDescent="0.35"/>
  <cols>
    <col min="1" max="1" width="3.77734375" style="117" customWidth="1"/>
    <col min="2" max="7" width="9.21875" style="117" hidden="1" customWidth="1"/>
    <col min="8" max="8" width="3.5546875" style="117" bestFit="1" customWidth="1"/>
    <col min="9" max="9" width="4.44140625" style="117" customWidth="1"/>
    <col min="10" max="10" width="49.77734375" style="117" customWidth="1"/>
    <col min="11" max="11" width="16.5546875" style="117" customWidth="1"/>
    <col min="12" max="12" width="15.77734375" style="117" customWidth="1"/>
    <col min="13" max="13" width="13.21875" style="117" customWidth="1"/>
    <col min="14" max="14" width="14.6640625" style="117" customWidth="1"/>
    <col min="15" max="15" width="18.109375" style="117" customWidth="1"/>
    <col min="16" max="16384" width="9.21875" style="117"/>
  </cols>
  <sheetData>
    <row r="1" spans="1:16" x14ac:dyDescent="0.35">
      <c r="H1" s="281"/>
      <c r="I1" s="281"/>
      <c r="J1" s="281"/>
      <c r="K1" s="281"/>
      <c r="L1" s="281"/>
      <c r="M1" s="281"/>
      <c r="N1" s="281"/>
      <c r="O1" s="281"/>
      <c r="P1" s="118"/>
    </row>
    <row r="2" spans="1:16" s="118" customFormat="1" ht="19.5" customHeight="1" x14ac:dyDescent="0.35">
      <c r="H2" s="254" t="s">
        <v>201</v>
      </c>
      <c r="I2" s="254"/>
      <c r="J2" s="254"/>
      <c r="K2" s="254"/>
      <c r="L2" s="254"/>
      <c r="M2" s="254"/>
      <c r="N2" s="254"/>
      <c r="O2" s="254"/>
    </row>
    <row r="3" spans="1:16" x14ac:dyDescent="0.35">
      <c r="H3" s="255" t="s">
        <v>256</v>
      </c>
      <c r="I3" s="255"/>
      <c r="J3" s="255"/>
      <c r="K3" s="255"/>
      <c r="L3" s="255"/>
      <c r="M3" s="255"/>
      <c r="N3" s="255"/>
      <c r="O3" s="255"/>
    </row>
    <row r="4" spans="1:16" ht="20.25" customHeight="1" x14ac:dyDescent="0.35">
      <c r="H4" s="96"/>
      <c r="I4" s="96"/>
      <c r="J4" s="96"/>
      <c r="K4" s="96"/>
      <c r="L4" s="96"/>
      <c r="M4" s="96" t="s">
        <v>32</v>
      </c>
      <c r="N4" s="96"/>
      <c r="O4" s="249" t="s">
        <v>395</v>
      </c>
    </row>
    <row r="5" spans="1:16" s="128" customFormat="1" ht="16.8" x14ac:dyDescent="0.3">
      <c r="A5" s="285" t="s">
        <v>163</v>
      </c>
      <c r="B5" s="49"/>
      <c r="C5" s="49"/>
      <c r="D5" s="49"/>
      <c r="E5" s="49"/>
      <c r="F5" s="49"/>
      <c r="G5" s="49"/>
      <c r="H5" s="272" t="s">
        <v>212</v>
      </c>
      <c r="I5" s="272"/>
      <c r="J5" s="273"/>
      <c r="K5" s="261" t="s">
        <v>229</v>
      </c>
      <c r="L5" s="273" t="s">
        <v>390</v>
      </c>
      <c r="M5" s="256" t="s">
        <v>258</v>
      </c>
      <c r="N5" s="257"/>
      <c r="O5" s="258"/>
    </row>
    <row r="6" spans="1:16" s="49" customFormat="1" ht="49.5" customHeight="1" x14ac:dyDescent="0.3">
      <c r="A6" s="286"/>
      <c r="H6" s="274"/>
      <c r="I6" s="274"/>
      <c r="J6" s="275"/>
      <c r="K6" s="262"/>
      <c r="L6" s="284"/>
      <c r="M6" s="97" t="s">
        <v>87</v>
      </c>
      <c r="N6" s="97" t="s">
        <v>88</v>
      </c>
      <c r="O6" s="97" t="s">
        <v>224</v>
      </c>
    </row>
    <row r="7" spans="1:16" s="49" customFormat="1" x14ac:dyDescent="0.3">
      <c r="A7" s="119"/>
      <c r="H7" s="256" t="s">
        <v>6</v>
      </c>
      <c r="I7" s="276"/>
      <c r="J7" s="277"/>
      <c r="K7" s="97" t="s">
        <v>7</v>
      </c>
      <c r="L7" s="97" t="s">
        <v>8</v>
      </c>
      <c r="M7" s="97" t="s">
        <v>361</v>
      </c>
      <c r="N7" s="97" t="s">
        <v>105</v>
      </c>
      <c r="O7" s="97" t="s">
        <v>230</v>
      </c>
    </row>
    <row r="8" spans="1:16" s="131" customFormat="1" ht="16.8" x14ac:dyDescent="0.3">
      <c r="A8" s="224">
        <v>1</v>
      </c>
      <c r="H8" s="266" t="s">
        <v>101</v>
      </c>
      <c r="I8" s="267"/>
      <c r="J8" s="268"/>
      <c r="K8" s="101">
        <f>SUM(K9+K14+K20)</f>
        <v>9188</v>
      </c>
      <c r="L8" s="101">
        <f>SUM(L9+L14+L20)</f>
        <v>8965</v>
      </c>
      <c r="M8" s="101">
        <f>SUM(M9+M14+M20)</f>
        <v>0</v>
      </c>
      <c r="N8" s="101">
        <f>SUM(N9+N14+N20)</f>
        <v>0</v>
      </c>
      <c r="O8" s="101">
        <f>SUM(O9+O14+O20)</f>
        <v>8965</v>
      </c>
    </row>
    <row r="9" spans="1:16" s="127" customFormat="1" x14ac:dyDescent="0.35">
      <c r="A9" s="225">
        <v>2</v>
      </c>
      <c r="H9" s="102" t="s">
        <v>90</v>
      </c>
      <c r="I9" s="103"/>
      <c r="J9" s="103" t="s">
        <v>107</v>
      </c>
      <c r="K9" s="104">
        <f>SUM(K10+K11)</f>
        <v>0</v>
      </c>
      <c r="L9" s="104">
        <f>SUM(L10+L11)</f>
        <v>0</v>
      </c>
      <c r="M9" s="104">
        <f>SUM(M10+M11)</f>
        <v>0</v>
      </c>
      <c r="N9" s="104">
        <f>SUM(N10+N11)</f>
        <v>0</v>
      </c>
      <c r="O9" s="104">
        <f>SUM(O10+O11)</f>
        <v>0</v>
      </c>
    </row>
    <row r="10" spans="1:16" s="132" customFormat="1" x14ac:dyDescent="0.35">
      <c r="A10" s="226">
        <v>3</v>
      </c>
      <c r="H10" s="105"/>
      <c r="I10" s="106" t="s">
        <v>168</v>
      </c>
      <c r="J10" s="105" t="s">
        <v>155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</row>
    <row r="11" spans="1:16" s="132" customFormat="1" x14ac:dyDescent="0.35">
      <c r="A11" s="226">
        <v>4</v>
      </c>
      <c r="H11" s="105"/>
      <c r="I11" s="106" t="s">
        <v>169</v>
      </c>
      <c r="J11" s="105" t="s">
        <v>159</v>
      </c>
      <c r="K11" s="107">
        <f>SUM(K12:K13)</f>
        <v>0</v>
      </c>
      <c r="L11" s="107">
        <f>SUM(L12:L13)</f>
        <v>0</v>
      </c>
      <c r="M11" s="107">
        <f>SUM(M12:M13)</f>
        <v>0</v>
      </c>
      <c r="N11" s="107">
        <f>SUM(N12:N13)</f>
        <v>0</v>
      </c>
      <c r="O11" s="107">
        <f>SUM(O12:O13)</f>
        <v>0</v>
      </c>
    </row>
    <row r="12" spans="1:16" s="132" customFormat="1" x14ac:dyDescent="0.35">
      <c r="A12" s="226">
        <v>5</v>
      </c>
      <c r="H12" s="105"/>
      <c r="I12" s="106"/>
      <c r="J12" s="108" t="s">
        <v>243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</row>
    <row r="13" spans="1:16" s="132" customFormat="1" x14ac:dyDescent="0.35">
      <c r="A13" s="224">
        <v>6</v>
      </c>
      <c r="H13" s="105"/>
      <c r="I13" s="106"/>
      <c r="J13" s="108" t="s">
        <v>253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</row>
    <row r="14" spans="1:16" s="127" customFormat="1" x14ac:dyDescent="0.35">
      <c r="A14" s="225">
        <v>7</v>
      </c>
      <c r="H14" s="102" t="s">
        <v>92</v>
      </c>
      <c r="I14" s="102"/>
      <c r="J14" s="103" t="s">
        <v>102</v>
      </c>
      <c r="K14" s="104">
        <f>SUM(K15+K16+K17+K18+K19)</f>
        <v>60</v>
      </c>
      <c r="L14" s="104">
        <f>SUM(L15+L16+L17+L18+L19)</f>
        <v>60</v>
      </c>
      <c r="M14" s="104">
        <f>SUM(M15+M16+M17+M18+M19)</f>
        <v>0</v>
      </c>
      <c r="N14" s="104">
        <f>SUM(N15+N16+N17+N18+N19)</f>
        <v>0</v>
      </c>
      <c r="O14" s="104">
        <f>SUM(O15+O16+O17+O18+O19)</f>
        <v>60</v>
      </c>
    </row>
    <row r="15" spans="1:16" s="132" customFormat="1" x14ac:dyDescent="0.35">
      <c r="A15" s="226">
        <v>8</v>
      </c>
      <c r="H15" s="105"/>
      <c r="I15" s="106" t="s">
        <v>175</v>
      </c>
      <c r="J15" s="105" t="s">
        <v>170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</row>
    <row r="16" spans="1:16" s="78" customFormat="1" ht="16.8" x14ac:dyDescent="0.3">
      <c r="A16" s="226">
        <v>9</v>
      </c>
      <c r="H16" s="108"/>
      <c r="I16" s="106" t="s">
        <v>176</v>
      </c>
      <c r="J16" s="105" t="s">
        <v>172</v>
      </c>
      <c r="K16" s="107">
        <v>0</v>
      </c>
      <c r="L16" s="107">
        <v>0</v>
      </c>
      <c r="M16" s="107">
        <v>0</v>
      </c>
      <c r="N16" s="107">
        <f>SUM(N17:N17)</f>
        <v>0</v>
      </c>
      <c r="O16" s="107">
        <v>0</v>
      </c>
    </row>
    <row r="17" spans="1:15" s="78" customFormat="1" ht="16.8" x14ac:dyDescent="0.3">
      <c r="A17" s="226">
        <v>10</v>
      </c>
      <c r="H17" s="108"/>
      <c r="I17" s="106" t="s">
        <v>177</v>
      </c>
      <c r="J17" s="105" t="s">
        <v>178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</row>
    <row r="18" spans="1:15" s="78" customFormat="1" ht="16.8" x14ac:dyDescent="0.3">
      <c r="A18" s="224">
        <v>11</v>
      </c>
      <c r="H18" s="108"/>
      <c r="I18" s="106" t="s">
        <v>180</v>
      </c>
      <c r="J18" s="105" t="s">
        <v>181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</row>
    <row r="19" spans="1:15" s="78" customFormat="1" x14ac:dyDescent="0.35">
      <c r="A19" s="225">
        <v>12</v>
      </c>
      <c r="H19" s="108"/>
      <c r="I19" s="106" t="s">
        <v>183</v>
      </c>
      <c r="J19" s="105" t="s">
        <v>184</v>
      </c>
      <c r="K19" s="107">
        <v>60</v>
      </c>
      <c r="L19" s="107">
        <v>60</v>
      </c>
      <c r="M19" s="107">
        <v>0</v>
      </c>
      <c r="N19" s="107">
        <v>0</v>
      </c>
      <c r="O19" s="107">
        <v>60</v>
      </c>
    </row>
    <row r="20" spans="1:15" s="127" customFormat="1" ht="16.8" x14ac:dyDescent="0.3">
      <c r="A20" s="226">
        <v>13</v>
      </c>
      <c r="H20" s="102" t="s">
        <v>94</v>
      </c>
      <c r="I20" s="102"/>
      <c r="J20" s="103" t="s">
        <v>186</v>
      </c>
      <c r="K20" s="104">
        <f>SUM(K21:K25)</f>
        <v>9128</v>
      </c>
      <c r="L20" s="104">
        <f>SUM(L21:L25)</f>
        <v>8905</v>
      </c>
      <c r="M20" s="104">
        <f>SUM(M21:M25)</f>
        <v>0</v>
      </c>
      <c r="N20" s="104">
        <f>SUM(N21:N25)</f>
        <v>0</v>
      </c>
      <c r="O20" s="104">
        <f>SUM(O21:O25)</f>
        <v>8905</v>
      </c>
    </row>
    <row r="21" spans="1:15" s="78" customFormat="1" ht="16.8" x14ac:dyDescent="0.3">
      <c r="A21" s="226">
        <v>14</v>
      </c>
      <c r="H21" s="108"/>
      <c r="I21" s="106" t="s">
        <v>109</v>
      </c>
      <c r="J21" s="105" t="s">
        <v>187</v>
      </c>
      <c r="K21" s="107">
        <v>9120</v>
      </c>
      <c r="L21" s="107">
        <v>8850</v>
      </c>
      <c r="M21" s="107">
        <v>0</v>
      </c>
      <c r="N21" s="107">
        <v>0</v>
      </c>
      <c r="O21" s="107">
        <v>8850</v>
      </c>
    </row>
    <row r="22" spans="1:15" s="78" customFormat="1" ht="16.8" x14ac:dyDescent="0.3">
      <c r="A22" s="226">
        <v>15</v>
      </c>
      <c r="H22" s="108"/>
      <c r="I22" s="106" t="s">
        <v>113</v>
      </c>
      <c r="J22" s="105" t="s">
        <v>188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</row>
    <row r="23" spans="1:15" s="78" customFormat="1" ht="16.8" x14ac:dyDescent="0.3">
      <c r="A23" s="224">
        <v>16</v>
      </c>
      <c r="H23" s="108"/>
      <c r="I23" s="106" t="s">
        <v>117</v>
      </c>
      <c r="J23" s="105" t="s">
        <v>189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</row>
    <row r="24" spans="1:15" s="78" customFormat="1" x14ac:dyDescent="0.35">
      <c r="A24" s="225">
        <v>17</v>
      </c>
      <c r="H24" s="108"/>
      <c r="I24" s="106" t="s">
        <v>126</v>
      </c>
      <c r="J24" s="105" t="s">
        <v>190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</row>
    <row r="25" spans="1:15" s="78" customFormat="1" ht="16.8" x14ac:dyDescent="0.3">
      <c r="A25" s="226">
        <v>18</v>
      </c>
      <c r="H25" s="108"/>
      <c r="I25" s="106" t="s">
        <v>129</v>
      </c>
      <c r="J25" s="105" t="s">
        <v>103</v>
      </c>
      <c r="K25" s="107">
        <v>8</v>
      </c>
      <c r="L25" s="107">
        <v>55</v>
      </c>
      <c r="M25" s="107">
        <v>0</v>
      </c>
      <c r="N25" s="107">
        <v>0</v>
      </c>
      <c r="O25" s="107">
        <v>55</v>
      </c>
    </row>
    <row r="26" spans="1:15" s="122" customFormat="1" ht="18.75" customHeight="1" x14ac:dyDescent="0.3">
      <c r="A26" s="226">
        <v>19</v>
      </c>
      <c r="H26" s="266" t="s">
        <v>104</v>
      </c>
      <c r="I26" s="267"/>
      <c r="J26" s="268"/>
      <c r="K26" s="111">
        <f>SUM(K27+K29+K31)</f>
        <v>0</v>
      </c>
      <c r="L26" s="111">
        <f>SUM(L27+L29+L31)</f>
        <v>0</v>
      </c>
      <c r="M26" s="111">
        <f>SUM(M27+M29+M31)</f>
        <v>0</v>
      </c>
      <c r="N26" s="111">
        <f>SUM(N27+N29+N31)</f>
        <v>0</v>
      </c>
      <c r="O26" s="111">
        <f>SUM(O27+O29+O31)</f>
        <v>0</v>
      </c>
    </row>
    <row r="27" spans="1:15" s="78" customFormat="1" ht="16.8" x14ac:dyDescent="0.3">
      <c r="A27" s="226">
        <v>20</v>
      </c>
      <c r="H27" s="102" t="s">
        <v>90</v>
      </c>
      <c r="I27" s="108"/>
      <c r="J27" s="112" t="s">
        <v>191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</row>
    <row r="28" spans="1:15" s="132" customFormat="1" x14ac:dyDescent="0.35">
      <c r="A28" s="224">
        <v>21</v>
      </c>
      <c r="H28" s="105"/>
      <c r="I28" s="106" t="s">
        <v>168</v>
      </c>
      <c r="J28" s="105" t="s">
        <v>236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</row>
    <row r="29" spans="1:15" s="127" customFormat="1" x14ac:dyDescent="0.35">
      <c r="A29" s="225">
        <v>22</v>
      </c>
      <c r="H29" s="102" t="s">
        <v>92</v>
      </c>
      <c r="I29" s="103"/>
      <c r="J29" s="103" t="s">
        <v>192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</row>
    <row r="30" spans="1:15" s="78" customFormat="1" ht="16.8" x14ac:dyDescent="0.3">
      <c r="A30" s="226">
        <v>23</v>
      </c>
      <c r="H30" s="108"/>
      <c r="I30" s="106" t="s">
        <v>175</v>
      </c>
      <c r="J30" s="105" t="s">
        <v>193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</row>
    <row r="31" spans="1:15" s="78" customFormat="1" ht="16.8" x14ac:dyDescent="0.3">
      <c r="A31" s="226">
        <v>24</v>
      </c>
      <c r="H31" s="102" t="s">
        <v>94</v>
      </c>
      <c r="I31" s="103"/>
      <c r="J31" s="103" t="s">
        <v>194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</row>
    <row r="32" spans="1:15" s="78" customFormat="1" ht="16.8" x14ac:dyDescent="0.3">
      <c r="A32" s="226">
        <v>25</v>
      </c>
      <c r="H32" s="108"/>
      <c r="I32" s="106" t="s">
        <v>109</v>
      </c>
      <c r="J32" s="105" t="s">
        <v>195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</row>
    <row r="33" spans="1:19" s="128" customFormat="1" ht="18.75" customHeight="1" x14ac:dyDescent="0.3">
      <c r="A33" s="224">
        <v>26</v>
      </c>
      <c r="H33" s="263" t="s">
        <v>196</v>
      </c>
      <c r="I33" s="264"/>
      <c r="J33" s="280"/>
      <c r="K33" s="111">
        <f>SUM(K8,K26)</f>
        <v>9188</v>
      </c>
      <c r="L33" s="111">
        <f>SUM(L8,L26)</f>
        <v>8965</v>
      </c>
      <c r="M33" s="111">
        <f>SUM(M8,M26)</f>
        <v>0</v>
      </c>
      <c r="N33" s="111">
        <f>SUM(N8,N26)</f>
        <v>0</v>
      </c>
      <c r="O33" s="111">
        <f>SUM(O8,O26)</f>
        <v>8965</v>
      </c>
    </row>
    <row r="34" spans="1:19" s="128" customFormat="1" ht="21.75" customHeight="1" x14ac:dyDescent="0.35">
      <c r="A34" s="225">
        <v>27</v>
      </c>
      <c r="H34" s="98" t="s">
        <v>198</v>
      </c>
      <c r="I34" s="99"/>
      <c r="J34" s="100"/>
      <c r="K34" s="111"/>
      <c r="L34" s="111"/>
      <c r="M34" s="111"/>
      <c r="N34" s="111"/>
      <c r="O34" s="111"/>
    </row>
    <row r="35" spans="1:19" ht="18" customHeight="1" x14ac:dyDescent="0.35">
      <c r="A35" s="226">
        <v>28</v>
      </c>
      <c r="B35" s="127"/>
      <c r="C35" s="127"/>
      <c r="D35" s="127"/>
      <c r="E35" s="127"/>
      <c r="F35" s="127"/>
      <c r="G35" s="127"/>
      <c r="H35" s="113" t="s">
        <v>90</v>
      </c>
      <c r="I35" s="114"/>
      <c r="J35" s="115" t="s">
        <v>197</v>
      </c>
      <c r="K35" s="116">
        <v>384</v>
      </c>
      <c r="L35" s="116">
        <v>384</v>
      </c>
      <c r="M35" s="116">
        <v>0</v>
      </c>
      <c r="N35" s="116">
        <v>0</v>
      </c>
      <c r="O35" s="116">
        <v>384</v>
      </c>
    </row>
    <row r="36" spans="1:19" ht="18" customHeight="1" x14ac:dyDescent="0.35">
      <c r="A36" s="226">
        <v>29</v>
      </c>
      <c r="B36" s="127"/>
      <c r="C36" s="127"/>
      <c r="D36" s="127"/>
      <c r="E36" s="127"/>
      <c r="F36" s="127"/>
      <c r="G36" s="127"/>
      <c r="H36" s="113" t="s">
        <v>92</v>
      </c>
      <c r="I36" s="114"/>
      <c r="J36" s="115" t="s">
        <v>162</v>
      </c>
      <c r="K36" s="116">
        <v>57628</v>
      </c>
      <c r="L36" s="116">
        <f>60006+1001</f>
        <v>61007</v>
      </c>
      <c r="M36" s="116">
        <v>0</v>
      </c>
      <c r="N36" s="116">
        <v>0</v>
      </c>
      <c r="O36" s="116">
        <v>61007</v>
      </c>
    </row>
    <row r="37" spans="1:19" s="78" customFormat="1" ht="18.75" customHeight="1" x14ac:dyDescent="0.3">
      <c r="A37" s="226">
        <v>30</v>
      </c>
      <c r="B37" s="128"/>
      <c r="C37" s="128"/>
      <c r="D37" s="128"/>
      <c r="E37" s="128"/>
      <c r="F37" s="128"/>
      <c r="G37" s="128"/>
      <c r="H37" s="263" t="s">
        <v>199</v>
      </c>
      <c r="I37" s="264"/>
      <c r="J37" s="265"/>
      <c r="K37" s="111">
        <f>SUM(K35:K36)</f>
        <v>58012</v>
      </c>
      <c r="L37" s="111">
        <f>SUM(L35:L36)</f>
        <v>61391</v>
      </c>
      <c r="M37" s="111">
        <f>SUM(M35:M36)</f>
        <v>0</v>
      </c>
      <c r="N37" s="111">
        <f>SUM(N35:N36)</f>
        <v>0</v>
      </c>
      <c r="O37" s="111">
        <f>SUM(O35:O36)</f>
        <v>61391</v>
      </c>
    </row>
    <row r="38" spans="1:19" s="78" customFormat="1" ht="21.75" customHeight="1" x14ac:dyDescent="0.3">
      <c r="A38" s="224">
        <v>31</v>
      </c>
      <c r="B38" s="128"/>
      <c r="C38" s="128"/>
      <c r="D38" s="128"/>
      <c r="E38" s="128"/>
      <c r="F38" s="128"/>
      <c r="G38" s="128"/>
      <c r="H38" s="263" t="s">
        <v>200</v>
      </c>
      <c r="I38" s="264"/>
      <c r="J38" s="265"/>
      <c r="K38" s="111">
        <f>SUM(K33+K37)</f>
        <v>67200</v>
      </c>
      <c r="L38" s="111">
        <f>SUM(L33+L37)</f>
        <v>70356</v>
      </c>
      <c r="M38" s="111">
        <f>SUM(M33+M37)</f>
        <v>0</v>
      </c>
      <c r="N38" s="111">
        <f>SUM(N33+N37)</f>
        <v>0</v>
      </c>
      <c r="O38" s="111">
        <f>SUM(O33+O37)</f>
        <v>70356</v>
      </c>
    </row>
    <row r="39" spans="1:19" x14ac:dyDescent="0.35">
      <c r="S39" s="49"/>
    </row>
  </sheetData>
  <mergeCells count="14">
    <mergeCell ref="H1:O1"/>
    <mergeCell ref="H2:O2"/>
    <mergeCell ref="H3:O3"/>
    <mergeCell ref="H38:J38"/>
    <mergeCell ref="M5:O5"/>
    <mergeCell ref="H7:J7"/>
    <mergeCell ref="H8:J8"/>
    <mergeCell ref="H26:J26"/>
    <mergeCell ref="H33:J33"/>
    <mergeCell ref="H37:J37"/>
    <mergeCell ref="L5:L6"/>
    <mergeCell ref="K5:K6"/>
    <mergeCell ref="A5:A6"/>
    <mergeCell ref="H5:J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zoomScaleNormal="100" workbookViewId="0">
      <selection activeCell="O4" sqref="O4"/>
    </sheetView>
  </sheetViews>
  <sheetFormatPr defaultColWidth="9.21875" defaultRowHeight="17.399999999999999" x14ac:dyDescent="0.35"/>
  <cols>
    <col min="1" max="1" width="4.44140625" style="117" customWidth="1"/>
    <col min="2" max="7" width="9.21875" style="117" hidden="1" customWidth="1"/>
    <col min="8" max="8" width="3.5546875" style="117" bestFit="1" customWidth="1"/>
    <col min="9" max="9" width="4.44140625" style="117" customWidth="1"/>
    <col min="10" max="10" width="49.44140625" style="117" customWidth="1"/>
    <col min="11" max="11" width="17" style="117" customWidth="1"/>
    <col min="12" max="12" width="16.44140625" style="117" customWidth="1"/>
    <col min="13" max="13" width="14" style="117" customWidth="1"/>
    <col min="14" max="14" width="14.44140625" style="117" customWidth="1"/>
    <col min="15" max="15" width="17.88671875" style="117" customWidth="1"/>
    <col min="16" max="16384" width="9.21875" style="117"/>
  </cols>
  <sheetData>
    <row r="1" spans="1:16" x14ac:dyDescent="0.35">
      <c r="H1" s="281"/>
      <c r="I1" s="281"/>
      <c r="J1" s="281"/>
      <c r="K1" s="281"/>
      <c r="L1" s="281"/>
      <c r="M1" s="281"/>
      <c r="N1" s="281"/>
      <c r="O1" s="281"/>
      <c r="P1" s="118"/>
    </row>
    <row r="2" spans="1:16" s="118" customFormat="1" ht="19.5" customHeight="1" x14ac:dyDescent="0.35">
      <c r="H2" s="254" t="s">
        <v>201</v>
      </c>
      <c r="I2" s="254"/>
      <c r="J2" s="254"/>
      <c r="K2" s="254"/>
      <c r="L2" s="254"/>
      <c r="M2" s="254"/>
      <c r="N2" s="254"/>
      <c r="O2" s="254"/>
    </row>
    <row r="3" spans="1:16" x14ac:dyDescent="0.35">
      <c r="H3" s="255" t="s">
        <v>259</v>
      </c>
      <c r="I3" s="255"/>
      <c r="J3" s="255"/>
      <c r="K3" s="255"/>
      <c r="L3" s="255"/>
      <c r="M3" s="255"/>
      <c r="N3" s="255"/>
      <c r="O3" s="255"/>
    </row>
    <row r="4" spans="1:16" ht="17.25" customHeight="1" x14ac:dyDescent="0.35">
      <c r="H4" s="96"/>
      <c r="I4" s="96"/>
      <c r="J4" s="96"/>
      <c r="K4" s="96"/>
      <c r="L4" s="96"/>
      <c r="M4" s="96" t="s">
        <v>32</v>
      </c>
      <c r="N4" s="96"/>
      <c r="O4" s="249" t="s">
        <v>396</v>
      </c>
    </row>
    <row r="5" spans="1:16" s="49" customFormat="1" ht="14.25" customHeight="1" x14ac:dyDescent="0.3">
      <c r="A5" s="285" t="s">
        <v>163</v>
      </c>
      <c r="H5" s="272" t="s">
        <v>211</v>
      </c>
      <c r="I5" s="272"/>
      <c r="J5" s="273"/>
      <c r="K5" s="261" t="s">
        <v>229</v>
      </c>
      <c r="L5" s="273" t="s">
        <v>390</v>
      </c>
      <c r="M5" s="256" t="s">
        <v>258</v>
      </c>
      <c r="N5" s="257"/>
      <c r="O5" s="258"/>
    </row>
    <row r="6" spans="1:16" s="49" customFormat="1" ht="48.75" customHeight="1" x14ac:dyDescent="0.3">
      <c r="A6" s="286"/>
      <c r="H6" s="274"/>
      <c r="I6" s="274"/>
      <c r="J6" s="275"/>
      <c r="K6" s="262"/>
      <c r="L6" s="284"/>
      <c r="M6" s="97" t="s">
        <v>87</v>
      </c>
      <c r="N6" s="97" t="s">
        <v>88</v>
      </c>
      <c r="O6" s="97" t="s">
        <v>224</v>
      </c>
    </row>
    <row r="7" spans="1:16" s="49" customFormat="1" x14ac:dyDescent="0.3">
      <c r="A7" s="227"/>
      <c r="H7" s="256" t="s">
        <v>6</v>
      </c>
      <c r="I7" s="276"/>
      <c r="J7" s="277"/>
      <c r="K7" s="97" t="s">
        <v>7</v>
      </c>
      <c r="L7" s="97" t="s">
        <v>8</v>
      </c>
      <c r="M7" s="97" t="s">
        <v>361</v>
      </c>
      <c r="N7" s="120" t="s">
        <v>105</v>
      </c>
      <c r="O7" s="97" t="s">
        <v>230</v>
      </c>
    </row>
    <row r="8" spans="1:16" s="122" customFormat="1" ht="16.8" x14ac:dyDescent="0.3">
      <c r="A8" s="226">
        <v>1</v>
      </c>
      <c r="H8" s="266" t="s">
        <v>89</v>
      </c>
      <c r="I8" s="267"/>
      <c r="J8" s="268"/>
      <c r="K8" s="111">
        <f>SUM(K9:K11)</f>
        <v>66921</v>
      </c>
      <c r="L8" s="111">
        <f>SUM(L9:L11)</f>
        <v>69538</v>
      </c>
      <c r="M8" s="111">
        <f>SUM(M9+M10+M11+M31+M32)</f>
        <v>0</v>
      </c>
      <c r="N8" s="111">
        <f>SUM(N9+N10+N11+N31+N32)</f>
        <v>0</v>
      </c>
      <c r="O8" s="111">
        <f>SUM(O9:O11)</f>
        <v>69538</v>
      </c>
    </row>
    <row r="9" spans="1:16" s="78" customFormat="1" ht="16.8" x14ac:dyDescent="0.3">
      <c r="A9" s="226">
        <v>2</v>
      </c>
      <c r="H9" s="102" t="s">
        <v>90</v>
      </c>
      <c r="I9" s="108"/>
      <c r="J9" s="103" t="s">
        <v>91</v>
      </c>
      <c r="K9" s="104">
        <v>50315</v>
      </c>
      <c r="L9" s="104">
        <v>51414</v>
      </c>
      <c r="M9" s="123">
        <v>0</v>
      </c>
      <c r="N9" s="104">
        <v>0</v>
      </c>
      <c r="O9" s="104">
        <v>51414</v>
      </c>
    </row>
    <row r="10" spans="1:16" s="78" customFormat="1" ht="16.8" x14ac:dyDescent="0.3">
      <c r="A10" s="226">
        <v>3</v>
      </c>
      <c r="H10" s="102" t="s">
        <v>92</v>
      </c>
      <c r="I10" s="108"/>
      <c r="J10" s="103" t="s">
        <v>93</v>
      </c>
      <c r="K10" s="104">
        <v>9015</v>
      </c>
      <c r="L10" s="104">
        <v>8558</v>
      </c>
      <c r="M10" s="104">
        <v>0</v>
      </c>
      <c r="N10" s="104">
        <v>0</v>
      </c>
      <c r="O10" s="104">
        <v>8558</v>
      </c>
    </row>
    <row r="11" spans="1:16" s="78" customFormat="1" ht="16.8" x14ac:dyDescent="0.3">
      <c r="A11" s="226">
        <v>4</v>
      </c>
      <c r="H11" s="102" t="s">
        <v>94</v>
      </c>
      <c r="I11" s="108"/>
      <c r="J11" s="103" t="s">
        <v>95</v>
      </c>
      <c r="K11" s="104">
        <f>SUM(K12+K15+K18+K25+K27+K31+K32)</f>
        <v>7591</v>
      </c>
      <c r="L11" s="104">
        <f>SUM(L12+L15+L18+L25+L27+L31+L32)</f>
        <v>9566</v>
      </c>
      <c r="M11" s="104">
        <f>SUM(M12+M15+M18+M25+M27+M31+M32)</f>
        <v>0</v>
      </c>
      <c r="N11" s="104">
        <f>SUM(N12+N15+N18+N25+N27+N31+N32)</f>
        <v>0</v>
      </c>
      <c r="O11" s="104">
        <f>SUM(O12+O15+O18+O25+O27+O31+O32)</f>
        <v>9566</v>
      </c>
    </row>
    <row r="12" spans="1:16" s="78" customFormat="1" ht="16.8" x14ac:dyDescent="0.3">
      <c r="A12" s="226">
        <v>5</v>
      </c>
      <c r="H12" s="108"/>
      <c r="I12" s="133" t="s">
        <v>109</v>
      </c>
      <c r="J12" s="105" t="s">
        <v>110</v>
      </c>
      <c r="K12" s="107">
        <f>SUM(K13+K14)</f>
        <v>1015</v>
      </c>
      <c r="L12" s="107">
        <f>SUM(L13+L14)</f>
        <v>1015</v>
      </c>
      <c r="M12" s="107">
        <f>SUM(M13+M14)</f>
        <v>0</v>
      </c>
      <c r="N12" s="107">
        <f>SUM(N13+N14)</f>
        <v>0</v>
      </c>
      <c r="O12" s="107">
        <f>SUM(O13+O14)</f>
        <v>1015</v>
      </c>
    </row>
    <row r="13" spans="1:16" s="78" customFormat="1" ht="16.8" x14ac:dyDescent="0.3">
      <c r="A13" s="226">
        <v>6</v>
      </c>
      <c r="H13" s="108"/>
      <c r="I13" s="124"/>
      <c r="J13" s="108" t="s">
        <v>111</v>
      </c>
      <c r="K13" s="109">
        <v>175</v>
      </c>
      <c r="L13" s="109">
        <v>175</v>
      </c>
      <c r="M13" s="109">
        <v>0</v>
      </c>
      <c r="N13" s="109">
        <v>0</v>
      </c>
      <c r="O13" s="109">
        <v>175</v>
      </c>
    </row>
    <row r="14" spans="1:16" s="78" customFormat="1" ht="16.8" x14ac:dyDescent="0.3">
      <c r="A14" s="226">
        <v>7</v>
      </c>
      <c r="H14" s="108"/>
      <c r="I14" s="124"/>
      <c r="J14" s="108" t="s">
        <v>112</v>
      </c>
      <c r="K14" s="109">
        <v>840</v>
      </c>
      <c r="L14" s="109">
        <v>840</v>
      </c>
      <c r="M14" s="109">
        <v>0</v>
      </c>
      <c r="N14" s="109">
        <v>0</v>
      </c>
      <c r="O14" s="109">
        <v>840</v>
      </c>
    </row>
    <row r="15" spans="1:16" s="78" customFormat="1" ht="16.8" x14ac:dyDescent="0.3">
      <c r="A15" s="226">
        <v>8</v>
      </c>
      <c r="H15" s="108"/>
      <c r="I15" s="106" t="s">
        <v>113</v>
      </c>
      <c r="J15" s="105" t="s">
        <v>114</v>
      </c>
      <c r="K15" s="107">
        <f>SUM(K16+K17)</f>
        <v>930</v>
      </c>
      <c r="L15" s="107">
        <f>SUM(L16+L17)</f>
        <v>930</v>
      </c>
      <c r="M15" s="107">
        <f>SUM(M16+M17)</f>
        <v>0</v>
      </c>
      <c r="N15" s="107">
        <f>SUM(N16+N17)</f>
        <v>0</v>
      </c>
      <c r="O15" s="107">
        <f>SUM(O16+O17)</f>
        <v>930</v>
      </c>
    </row>
    <row r="16" spans="1:16" s="78" customFormat="1" ht="16.8" x14ac:dyDescent="0.3">
      <c r="A16" s="226">
        <v>9</v>
      </c>
      <c r="H16" s="108"/>
      <c r="I16" s="125"/>
      <c r="J16" s="108" t="s">
        <v>115</v>
      </c>
      <c r="K16" s="109">
        <v>580</v>
      </c>
      <c r="L16" s="109">
        <v>580</v>
      </c>
      <c r="M16" s="109">
        <v>0</v>
      </c>
      <c r="N16" s="109">
        <v>0</v>
      </c>
      <c r="O16" s="109">
        <v>580</v>
      </c>
    </row>
    <row r="17" spans="1:15" s="78" customFormat="1" ht="16.8" x14ac:dyDescent="0.3">
      <c r="A17" s="226">
        <v>10</v>
      </c>
      <c r="H17" s="108"/>
      <c r="I17" s="125"/>
      <c r="J17" s="108" t="s">
        <v>116</v>
      </c>
      <c r="K17" s="109">
        <v>350</v>
      </c>
      <c r="L17" s="109">
        <v>350</v>
      </c>
      <c r="M17" s="109">
        <v>0</v>
      </c>
      <c r="N17" s="109">
        <v>0</v>
      </c>
      <c r="O17" s="109">
        <v>350</v>
      </c>
    </row>
    <row r="18" spans="1:15" s="78" customFormat="1" ht="16.8" x14ac:dyDescent="0.3">
      <c r="A18" s="226">
        <v>11</v>
      </c>
      <c r="H18" s="108"/>
      <c r="I18" s="106" t="s">
        <v>117</v>
      </c>
      <c r="J18" s="105" t="s">
        <v>118</v>
      </c>
      <c r="K18" s="107">
        <f>SUM(K19:K24)</f>
        <v>4141</v>
      </c>
      <c r="L18" s="107">
        <f>SUM(L19:L24)</f>
        <v>5710</v>
      </c>
      <c r="M18" s="107">
        <f>SUM(M19:M24)</f>
        <v>0</v>
      </c>
      <c r="N18" s="107">
        <f>SUM(N19:N24)</f>
        <v>0</v>
      </c>
      <c r="O18" s="107">
        <f>SUM(O19:O24)</f>
        <v>5710</v>
      </c>
    </row>
    <row r="19" spans="1:15" s="78" customFormat="1" ht="16.8" x14ac:dyDescent="0.3">
      <c r="A19" s="226">
        <v>12</v>
      </c>
      <c r="H19" s="108"/>
      <c r="I19" s="125"/>
      <c r="J19" s="108" t="s">
        <v>119</v>
      </c>
      <c r="K19" s="109">
        <v>880</v>
      </c>
      <c r="L19" s="109">
        <v>1900</v>
      </c>
      <c r="M19" s="109">
        <v>0</v>
      </c>
      <c r="N19" s="109">
        <v>0</v>
      </c>
      <c r="O19" s="109">
        <v>1900</v>
      </c>
    </row>
    <row r="20" spans="1:15" s="78" customFormat="1" ht="16.8" x14ac:dyDescent="0.3">
      <c r="A20" s="226">
        <v>13</v>
      </c>
      <c r="H20" s="108"/>
      <c r="I20" s="125"/>
      <c r="J20" s="108" t="s">
        <v>120</v>
      </c>
      <c r="K20" s="109">
        <v>250</v>
      </c>
      <c r="L20" s="109">
        <v>350</v>
      </c>
      <c r="M20" s="109">
        <v>0</v>
      </c>
      <c r="N20" s="109">
        <v>0</v>
      </c>
      <c r="O20" s="109">
        <v>350</v>
      </c>
    </row>
    <row r="21" spans="1:15" s="78" customFormat="1" ht="16.8" x14ac:dyDescent="0.3">
      <c r="A21" s="226">
        <v>14</v>
      </c>
      <c r="H21" s="108"/>
      <c r="I21" s="125"/>
      <c r="J21" s="108" t="s">
        <v>121</v>
      </c>
      <c r="K21" s="109">
        <v>1000</v>
      </c>
      <c r="L21" s="109">
        <v>1000</v>
      </c>
      <c r="M21" s="109">
        <v>0</v>
      </c>
      <c r="N21" s="109">
        <v>0</v>
      </c>
      <c r="O21" s="109">
        <v>1000</v>
      </c>
    </row>
    <row r="22" spans="1:15" s="78" customFormat="1" ht="16.8" x14ac:dyDescent="0.3">
      <c r="A22" s="226">
        <v>15</v>
      </c>
      <c r="H22" s="108"/>
      <c r="I22" s="125"/>
      <c r="J22" s="108" t="s">
        <v>122</v>
      </c>
      <c r="K22" s="109">
        <v>80</v>
      </c>
      <c r="L22" s="109">
        <v>80</v>
      </c>
      <c r="M22" s="109">
        <v>0</v>
      </c>
      <c r="N22" s="109">
        <v>0</v>
      </c>
      <c r="O22" s="109">
        <v>80</v>
      </c>
    </row>
    <row r="23" spans="1:15" s="78" customFormat="1" ht="16.8" x14ac:dyDescent="0.3">
      <c r="A23" s="226">
        <v>16</v>
      </c>
      <c r="H23" s="108"/>
      <c r="I23" s="125"/>
      <c r="J23" s="108" t="s">
        <v>124</v>
      </c>
      <c r="K23" s="109">
        <v>1034</v>
      </c>
      <c r="L23" s="109">
        <v>1483</v>
      </c>
      <c r="M23" s="109">
        <v>0</v>
      </c>
      <c r="N23" s="109">
        <v>0</v>
      </c>
      <c r="O23" s="109">
        <v>1483</v>
      </c>
    </row>
    <row r="24" spans="1:15" s="78" customFormat="1" ht="16.8" x14ac:dyDescent="0.3">
      <c r="A24" s="226">
        <v>17</v>
      </c>
      <c r="H24" s="108"/>
      <c r="I24" s="125"/>
      <c r="J24" s="108" t="s">
        <v>125</v>
      </c>
      <c r="K24" s="109">
        <v>897</v>
      </c>
      <c r="L24" s="109">
        <v>897</v>
      </c>
      <c r="M24" s="109">
        <v>0</v>
      </c>
      <c r="N24" s="109">
        <v>0</v>
      </c>
      <c r="O24" s="109">
        <v>897</v>
      </c>
    </row>
    <row r="25" spans="1:15" s="78" customFormat="1" ht="16.8" x14ac:dyDescent="0.3">
      <c r="A25" s="226">
        <v>18</v>
      </c>
      <c r="H25" s="108"/>
      <c r="I25" s="106" t="s">
        <v>126</v>
      </c>
      <c r="J25" s="105" t="s">
        <v>127</v>
      </c>
      <c r="K25" s="107">
        <f>SUM(K26)</f>
        <v>300</v>
      </c>
      <c r="L25" s="107">
        <f>SUM(L26)</f>
        <v>300</v>
      </c>
      <c r="M25" s="107">
        <v>0</v>
      </c>
      <c r="N25" s="107">
        <v>0</v>
      </c>
      <c r="O25" s="107">
        <f>SUM(O26)</f>
        <v>300</v>
      </c>
    </row>
    <row r="26" spans="1:15" s="78" customFormat="1" ht="16.8" x14ac:dyDescent="0.3">
      <c r="A26" s="226">
        <v>19</v>
      </c>
      <c r="H26" s="108"/>
      <c r="I26" s="125"/>
      <c r="J26" s="108" t="s">
        <v>128</v>
      </c>
      <c r="K26" s="109">
        <v>300</v>
      </c>
      <c r="L26" s="109">
        <v>300</v>
      </c>
      <c r="M26" s="109">
        <v>0</v>
      </c>
      <c r="N26" s="109">
        <v>0</v>
      </c>
      <c r="O26" s="109">
        <v>300</v>
      </c>
    </row>
    <row r="27" spans="1:15" s="78" customFormat="1" ht="16.8" x14ac:dyDescent="0.3">
      <c r="A27" s="226">
        <v>20</v>
      </c>
      <c r="H27" s="108"/>
      <c r="I27" s="106" t="s">
        <v>129</v>
      </c>
      <c r="J27" s="105" t="s">
        <v>130</v>
      </c>
      <c r="K27" s="107">
        <f>SUM(K28:K30)</f>
        <v>1205</v>
      </c>
      <c r="L27" s="107">
        <f>SUM(L28:L30)</f>
        <v>1611</v>
      </c>
      <c r="M27" s="107">
        <f>SUM(M28:M30)</f>
        <v>0</v>
      </c>
      <c r="N27" s="107">
        <f>SUM(N28:N30)</f>
        <v>0</v>
      </c>
      <c r="O27" s="107">
        <f>SUM(O28:O30)</f>
        <v>1611</v>
      </c>
    </row>
    <row r="28" spans="1:15" s="78" customFormat="1" ht="16.8" x14ac:dyDescent="0.3">
      <c r="A28" s="226">
        <v>21</v>
      </c>
      <c r="H28" s="108"/>
      <c r="I28" s="125"/>
      <c r="J28" s="108" t="s">
        <v>131</v>
      </c>
      <c r="K28" s="109">
        <v>1195</v>
      </c>
      <c r="L28" s="109">
        <v>1601</v>
      </c>
      <c r="M28" s="109">
        <v>0</v>
      </c>
      <c r="N28" s="109">
        <v>0</v>
      </c>
      <c r="O28" s="109">
        <v>1601</v>
      </c>
    </row>
    <row r="29" spans="1:15" s="78" customFormat="1" ht="16.8" x14ac:dyDescent="0.3">
      <c r="A29" s="226">
        <v>22</v>
      </c>
      <c r="H29" s="108"/>
      <c r="I29" s="125"/>
      <c r="J29" s="108" t="s">
        <v>132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</row>
    <row r="30" spans="1:15" s="78" customFormat="1" ht="16.8" x14ac:dyDescent="0.3">
      <c r="A30" s="226">
        <v>23</v>
      </c>
      <c r="H30" s="108"/>
      <c r="I30" s="125"/>
      <c r="J30" s="108" t="s">
        <v>133</v>
      </c>
      <c r="K30" s="109">
        <v>10</v>
      </c>
      <c r="L30" s="109">
        <v>10</v>
      </c>
      <c r="M30" s="109">
        <v>0</v>
      </c>
      <c r="N30" s="109">
        <v>0</v>
      </c>
      <c r="O30" s="109">
        <v>10</v>
      </c>
    </row>
    <row r="31" spans="1:15" s="78" customFormat="1" ht="16.8" x14ac:dyDescent="0.3">
      <c r="A31" s="226">
        <v>24</v>
      </c>
      <c r="H31" s="102" t="s">
        <v>96</v>
      </c>
      <c r="I31" s="103"/>
      <c r="J31" s="103" t="s">
        <v>98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</row>
    <row r="32" spans="1:15" s="78" customFormat="1" ht="16.8" x14ac:dyDescent="0.3">
      <c r="A32" s="226">
        <v>25</v>
      </c>
      <c r="H32" s="102" t="s">
        <v>97</v>
      </c>
      <c r="I32" s="102"/>
      <c r="J32" s="103" t="s">
        <v>142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</row>
    <row r="33" spans="1:19" s="122" customFormat="1" ht="19.5" customHeight="1" x14ac:dyDescent="0.3">
      <c r="A33" s="226">
        <v>26</v>
      </c>
      <c r="H33" s="98" t="s">
        <v>99</v>
      </c>
      <c r="I33" s="99"/>
      <c r="J33" s="100"/>
      <c r="K33" s="111">
        <f>SUM(K34:K36)</f>
        <v>279</v>
      </c>
      <c r="L33" s="111">
        <f>SUM(L34:L36)</f>
        <v>818</v>
      </c>
      <c r="M33" s="111">
        <f>SUM(M34:M36)</f>
        <v>0</v>
      </c>
      <c r="N33" s="111">
        <f>SUM(N34:N36)</f>
        <v>0</v>
      </c>
      <c r="O33" s="111">
        <f>SUM(O34:O36)</f>
        <v>818</v>
      </c>
    </row>
    <row r="34" spans="1:19" s="127" customFormat="1" ht="16.8" x14ac:dyDescent="0.3">
      <c r="A34" s="226">
        <v>27</v>
      </c>
      <c r="H34" s="102" t="s">
        <v>90</v>
      </c>
      <c r="I34" s="103"/>
      <c r="J34" s="103" t="s">
        <v>151</v>
      </c>
      <c r="K34" s="104">
        <v>279</v>
      </c>
      <c r="L34" s="104">
        <f>627+191</f>
        <v>818</v>
      </c>
      <c r="M34" s="104">
        <v>0</v>
      </c>
      <c r="N34" s="104">
        <v>0</v>
      </c>
      <c r="O34" s="104">
        <v>818</v>
      </c>
    </row>
    <row r="35" spans="1:19" s="127" customFormat="1" ht="16.8" x14ac:dyDescent="0.3">
      <c r="A35" s="226">
        <v>28</v>
      </c>
      <c r="H35" s="102" t="s">
        <v>92</v>
      </c>
      <c r="I35" s="103"/>
      <c r="J35" s="103" t="s">
        <v>152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</row>
    <row r="36" spans="1:19" s="127" customFormat="1" ht="16.8" x14ac:dyDescent="0.3">
      <c r="A36" s="226">
        <v>29</v>
      </c>
      <c r="H36" s="102" t="s">
        <v>94</v>
      </c>
      <c r="I36" s="103"/>
      <c r="J36" s="103" t="s">
        <v>153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</row>
    <row r="37" spans="1:19" s="128" customFormat="1" ht="19.5" customHeight="1" x14ac:dyDescent="0.3">
      <c r="A37" s="226">
        <v>30</v>
      </c>
      <c r="H37" s="263" t="s">
        <v>164</v>
      </c>
      <c r="I37" s="264"/>
      <c r="J37" s="280"/>
      <c r="K37" s="111">
        <f>SUM(K8,K33,)</f>
        <v>67200</v>
      </c>
      <c r="L37" s="111">
        <f>SUM(L8,L33,)</f>
        <v>70356</v>
      </c>
      <c r="M37" s="111">
        <f>SUM(M8,M33,)</f>
        <v>0</v>
      </c>
      <c r="N37" s="111">
        <f>SUM(N8,N33,)</f>
        <v>0</v>
      </c>
      <c r="O37" s="111">
        <f>SUM(O8,O33,)</f>
        <v>70356</v>
      </c>
    </row>
    <row r="38" spans="1:19" s="128" customFormat="1" ht="16.8" x14ac:dyDescent="0.3">
      <c r="A38" s="226">
        <v>31</v>
      </c>
      <c r="H38" s="98" t="s">
        <v>161</v>
      </c>
      <c r="I38" s="99"/>
      <c r="J38" s="100"/>
      <c r="K38" s="111"/>
      <c r="L38" s="111"/>
      <c r="M38" s="111"/>
      <c r="N38" s="111"/>
      <c r="O38" s="111"/>
    </row>
    <row r="39" spans="1:19" s="127" customFormat="1" ht="16.8" x14ac:dyDescent="0.3">
      <c r="A39" s="226">
        <v>32</v>
      </c>
      <c r="H39" s="113" t="s">
        <v>90</v>
      </c>
      <c r="I39" s="114"/>
      <c r="J39" s="115" t="s">
        <v>162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</row>
    <row r="40" spans="1:19" s="128" customFormat="1" ht="16.8" x14ac:dyDescent="0.3">
      <c r="A40" s="226">
        <v>33</v>
      </c>
      <c r="H40" s="263" t="s">
        <v>165</v>
      </c>
      <c r="I40" s="264"/>
      <c r="J40" s="265"/>
      <c r="K40" s="111">
        <v>0</v>
      </c>
      <c r="L40" s="111">
        <v>0</v>
      </c>
      <c r="M40" s="111">
        <v>0</v>
      </c>
      <c r="N40" s="111">
        <v>0</v>
      </c>
      <c r="O40" s="111">
        <v>0</v>
      </c>
    </row>
    <row r="41" spans="1:19" s="128" customFormat="1" ht="18.75" customHeight="1" x14ac:dyDescent="0.3">
      <c r="A41" s="226">
        <v>34</v>
      </c>
      <c r="H41" s="263" t="s">
        <v>166</v>
      </c>
      <c r="I41" s="264"/>
      <c r="J41" s="265"/>
      <c r="K41" s="111">
        <f>SUM(K37+K40)</f>
        <v>67200</v>
      </c>
      <c r="L41" s="111">
        <f>SUM(L37+L40)</f>
        <v>70356</v>
      </c>
      <c r="M41" s="111">
        <f>SUM(M37+M40)</f>
        <v>0</v>
      </c>
      <c r="N41" s="111">
        <f>SUM(N37+N40)</f>
        <v>0</v>
      </c>
      <c r="O41" s="111">
        <f>SUM(O37+O40)</f>
        <v>70356</v>
      </c>
    </row>
    <row r="42" spans="1:19" x14ac:dyDescent="0.35">
      <c r="S42" s="49"/>
    </row>
  </sheetData>
  <mergeCells count="13">
    <mergeCell ref="H40:J40"/>
    <mergeCell ref="H41:J41"/>
    <mergeCell ref="H1:O1"/>
    <mergeCell ref="H2:O2"/>
    <mergeCell ref="H3:O3"/>
    <mergeCell ref="K5:K6"/>
    <mergeCell ref="A5:A6"/>
    <mergeCell ref="H5:J6"/>
    <mergeCell ref="M5:O5"/>
    <mergeCell ref="H7:J7"/>
    <mergeCell ref="H8:J8"/>
    <mergeCell ref="H37:J37"/>
    <mergeCell ref="L5:L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7" zoomScaleNormal="100" workbookViewId="0">
      <selection activeCell="E4" sqref="E4:F4"/>
    </sheetView>
  </sheetViews>
  <sheetFormatPr defaultRowHeight="14.4" x14ac:dyDescent="0.3"/>
  <cols>
    <col min="1" max="1" width="6.77734375" customWidth="1"/>
    <col min="2" max="2" width="49.6640625" customWidth="1"/>
    <col min="3" max="3" width="16.77734375" customWidth="1"/>
    <col min="4" max="4" width="10.5546875" customWidth="1"/>
    <col min="5" max="5" width="18.21875" customWidth="1"/>
    <col min="6" max="6" width="11.77734375" customWidth="1"/>
  </cols>
  <sheetData>
    <row r="1" spans="1:6" ht="19.5" customHeight="1" x14ac:dyDescent="0.3">
      <c r="A1" s="48"/>
    </row>
    <row r="2" spans="1:6" ht="38.25" customHeight="1" x14ac:dyDescent="0.3"/>
    <row r="3" spans="1:6" s="57" customFormat="1" ht="74.25" customHeight="1" x14ac:dyDescent="0.3">
      <c r="A3" s="304" t="s">
        <v>262</v>
      </c>
      <c r="B3" s="304"/>
      <c r="C3" s="304"/>
      <c r="D3" s="305"/>
      <c r="E3" s="305"/>
      <c r="F3" s="305"/>
    </row>
    <row r="4" spans="1:6" ht="24.75" customHeight="1" thickBot="1" x14ac:dyDescent="0.35">
      <c r="A4" s="149"/>
      <c r="B4" s="150"/>
      <c r="C4" s="147" t="s">
        <v>32</v>
      </c>
      <c r="D4" s="151"/>
      <c r="E4" s="290" t="s">
        <v>261</v>
      </c>
      <c r="F4" s="291"/>
    </row>
    <row r="5" spans="1:6" s="57" customFormat="1" ht="61.5" customHeight="1" x14ac:dyDescent="0.25">
      <c r="A5" s="137" t="s">
        <v>163</v>
      </c>
      <c r="B5" s="138" t="s">
        <v>202</v>
      </c>
      <c r="C5" s="296" t="s">
        <v>260</v>
      </c>
      <c r="D5" s="307"/>
      <c r="E5" s="296" t="s">
        <v>390</v>
      </c>
      <c r="F5" s="297"/>
    </row>
    <row r="6" spans="1:6" ht="15" customHeight="1" x14ac:dyDescent="0.3">
      <c r="A6" s="139"/>
      <c r="B6" s="134" t="s">
        <v>6</v>
      </c>
      <c r="C6" s="298" t="s">
        <v>7</v>
      </c>
      <c r="D6" s="308"/>
      <c r="E6" s="298" t="s">
        <v>8</v>
      </c>
      <c r="F6" s="299"/>
    </row>
    <row r="7" spans="1:6" s="48" customFormat="1" ht="15" customHeight="1" x14ac:dyDescent="0.3">
      <c r="A7" s="140">
        <v>1</v>
      </c>
      <c r="B7" s="109" t="s">
        <v>202</v>
      </c>
      <c r="C7" s="300">
        <v>3000</v>
      </c>
      <c r="D7" s="310"/>
      <c r="E7" s="300">
        <f>3000+1914+301+1200+2143</f>
        <v>8558</v>
      </c>
      <c r="F7" s="301"/>
    </row>
    <row r="8" spans="1:6" s="48" customFormat="1" ht="15" customHeight="1" x14ac:dyDescent="0.3">
      <c r="A8" s="140">
        <v>2</v>
      </c>
      <c r="B8" s="111" t="s">
        <v>203</v>
      </c>
      <c r="C8" s="292">
        <f>SUM(C7)</f>
        <v>3000</v>
      </c>
      <c r="D8" s="311"/>
      <c r="E8" s="292">
        <f>SUM(E7)</f>
        <v>8558</v>
      </c>
      <c r="F8" s="293"/>
    </row>
    <row r="9" spans="1:6" s="48" customFormat="1" ht="15" customHeight="1" x14ac:dyDescent="0.3">
      <c r="A9" s="140">
        <v>3</v>
      </c>
      <c r="B9" s="135" t="s">
        <v>270</v>
      </c>
      <c r="C9" s="302">
        <v>531</v>
      </c>
      <c r="D9" s="306"/>
      <c r="E9" s="302">
        <v>531</v>
      </c>
      <c r="F9" s="303"/>
    </row>
    <row r="10" spans="1:6" s="48" customFormat="1" ht="15" customHeight="1" x14ac:dyDescent="0.3">
      <c r="A10" s="140">
        <v>4</v>
      </c>
      <c r="B10" s="135" t="s">
        <v>271</v>
      </c>
      <c r="C10" s="287">
        <v>750</v>
      </c>
      <c r="D10" s="288"/>
      <c r="E10" s="287">
        <v>750</v>
      </c>
      <c r="F10" s="289"/>
    </row>
    <row r="11" spans="1:6" s="48" customFormat="1" ht="15" customHeight="1" x14ac:dyDescent="0.3">
      <c r="A11" s="140">
        <v>5</v>
      </c>
      <c r="B11" s="135" t="s">
        <v>272</v>
      </c>
      <c r="C11" s="287">
        <v>479</v>
      </c>
      <c r="D11" s="288"/>
      <c r="E11" s="287">
        <v>0</v>
      </c>
      <c r="F11" s="289"/>
    </row>
    <row r="12" spans="1:6" ht="15" customHeight="1" x14ac:dyDescent="0.3">
      <c r="A12" s="140">
        <v>6</v>
      </c>
      <c r="B12" s="136" t="s">
        <v>204</v>
      </c>
      <c r="C12" s="292">
        <f>SUM(C9:C11)</f>
        <v>1760</v>
      </c>
      <c r="D12" s="306"/>
      <c r="E12" s="292">
        <f>SUM(E9:E11)</f>
        <v>1281</v>
      </c>
      <c r="F12" s="293"/>
    </row>
    <row r="13" spans="1:6" s="59" customFormat="1" ht="15" customHeight="1" thickBot="1" x14ac:dyDescent="0.35">
      <c r="A13" s="141">
        <v>7</v>
      </c>
      <c r="B13" s="142" t="s">
        <v>205</v>
      </c>
      <c r="C13" s="294">
        <f>SUM(C8+C12)</f>
        <v>4760</v>
      </c>
      <c r="D13" s="309"/>
      <c r="E13" s="294">
        <f>SUM(E8+E12)</f>
        <v>9839</v>
      </c>
      <c r="F13" s="295"/>
    </row>
    <row r="15" spans="1:6" x14ac:dyDescent="0.3">
      <c r="D15" s="58"/>
      <c r="E15" s="58"/>
      <c r="F15" s="58"/>
    </row>
  </sheetData>
  <mergeCells count="20">
    <mergeCell ref="A3:F3"/>
    <mergeCell ref="C9:D9"/>
    <mergeCell ref="C12:D12"/>
    <mergeCell ref="C5:D5"/>
    <mergeCell ref="C6:D6"/>
    <mergeCell ref="C13:D13"/>
    <mergeCell ref="E11:F11"/>
    <mergeCell ref="C7:D7"/>
    <mergeCell ref="C8:D8"/>
    <mergeCell ref="C10:D10"/>
    <mergeCell ref="C11:D11"/>
    <mergeCell ref="E10:F10"/>
    <mergeCell ref="E4:F4"/>
    <mergeCell ref="E12:F12"/>
    <mergeCell ref="E13:F13"/>
    <mergeCell ref="E5:F5"/>
    <mergeCell ref="E6:F6"/>
    <mergeCell ref="E7:F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>
      <selection activeCell="F9" sqref="F9"/>
    </sheetView>
  </sheetViews>
  <sheetFormatPr defaultColWidth="9.21875" defaultRowHeight="14.4" x14ac:dyDescent="0.3"/>
  <cols>
    <col min="1" max="1" width="16.77734375" style="60" customWidth="1"/>
    <col min="2" max="2" width="54.77734375" style="61" customWidth="1"/>
    <col min="3" max="4" width="31" style="61" customWidth="1"/>
    <col min="5" max="6" width="11" style="60" customWidth="1"/>
    <col min="7" max="7" width="11.77734375" style="60" customWidth="1"/>
    <col min="8" max="16384" width="9.21875" style="60"/>
  </cols>
  <sheetData>
    <row r="1" spans="1:5" x14ac:dyDescent="0.3">
      <c r="E1" s="148"/>
    </row>
    <row r="3" spans="1:5" ht="20.25" customHeight="1" x14ac:dyDescent="0.3">
      <c r="A3" s="312" t="s">
        <v>263</v>
      </c>
      <c r="B3" s="313"/>
      <c r="C3" s="313"/>
      <c r="D3" s="313"/>
    </row>
    <row r="5" spans="1:5" ht="26.25" customHeight="1" thickBot="1" x14ac:dyDescent="0.35">
      <c r="A5" s="61"/>
      <c r="B5" s="62"/>
      <c r="C5" s="251" t="s">
        <v>397</v>
      </c>
      <c r="D5" s="250" t="s">
        <v>264</v>
      </c>
      <c r="E5" s="61"/>
    </row>
    <row r="6" spans="1:5" s="66" customFormat="1" ht="49.5" customHeight="1" thickBot="1" x14ac:dyDescent="0.35">
      <c r="A6" s="63" t="s">
        <v>163</v>
      </c>
      <c r="B6" s="64" t="s">
        <v>209</v>
      </c>
      <c r="C6" s="65" t="s">
        <v>265</v>
      </c>
      <c r="D6" s="65" t="s">
        <v>231</v>
      </c>
    </row>
    <row r="7" spans="1:5" s="68" customFormat="1" ht="18" customHeight="1" thickBot="1" x14ac:dyDescent="0.35">
      <c r="A7" s="77"/>
      <c r="B7" s="64" t="s">
        <v>6</v>
      </c>
      <c r="C7" s="67" t="s">
        <v>7</v>
      </c>
      <c r="D7" s="67" t="s">
        <v>8</v>
      </c>
      <c r="E7" s="62"/>
    </row>
    <row r="8" spans="1:5" s="68" customFormat="1" ht="18" customHeight="1" x14ac:dyDescent="0.3">
      <c r="A8" s="314" t="s">
        <v>218</v>
      </c>
      <c r="B8" s="315"/>
      <c r="C8" s="84">
        <f>C9+C26+C33+C46</f>
        <v>137553</v>
      </c>
      <c r="D8" s="84">
        <f>SUM(D9+D26+D33+D46)</f>
        <v>159249</v>
      </c>
      <c r="E8" s="62"/>
    </row>
    <row r="9" spans="1:5" s="68" customFormat="1" ht="18" customHeight="1" x14ac:dyDescent="0.3">
      <c r="A9" s="87">
        <v>1</v>
      </c>
      <c r="B9" s="69" t="s">
        <v>206</v>
      </c>
      <c r="C9" s="85">
        <f>SUM(C10:C25)</f>
        <v>88650</v>
      </c>
      <c r="D9" s="85">
        <f>SUM(D10:D25)</f>
        <v>97813</v>
      </c>
      <c r="E9" s="62"/>
    </row>
    <row r="10" spans="1:5" s="68" customFormat="1" ht="18" customHeight="1" x14ac:dyDescent="0.3">
      <c r="A10" s="87">
        <v>2</v>
      </c>
      <c r="B10" s="70" t="s">
        <v>273</v>
      </c>
      <c r="C10" s="86">
        <v>41208</v>
      </c>
      <c r="D10" s="240">
        <f>43711+437</f>
        <v>44148</v>
      </c>
      <c r="E10" s="62"/>
    </row>
    <row r="11" spans="1:5" ht="16.05" customHeight="1" x14ac:dyDescent="0.3">
      <c r="A11" s="72">
        <v>3</v>
      </c>
      <c r="B11" s="155" t="s">
        <v>274</v>
      </c>
      <c r="C11" s="156">
        <v>3931</v>
      </c>
      <c r="D11" s="241">
        <v>3930</v>
      </c>
      <c r="E11" s="61"/>
    </row>
    <row r="12" spans="1:5" ht="16.05" customHeight="1" x14ac:dyDescent="0.3">
      <c r="A12" s="87">
        <v>4</v>
      </c>
      <c r="B12" s="70" t="s">
        <v>275</v>
      </c>
      <c r="C12" s="71">
        <v>16849</v>
      </c>
      <c r="D12" s="91">
        <v>17001</v>
      </c>
      <c r="E12" s="61"/>
    </row>
    <row r="13" spans="1:5" ht="16.05" customHeight="1" x14ac:dyDescent="0.3">
      <c r="A13" s="87">
        <v>5</v>
      </c>
      <c r="B13" s="70" t="s">
        <v>276</v>
      </c>
      <c r="C13" s="71">
        <v>16717</v>
      </c>
      <c r="D13" s="91">
        <v>21692</v>
      </c>
      <c r="E13" s="61"/>
    </row>
    <row r="14" spans="1:5" ht="16.05" customHeight="1" x14ac:dyDescent="0.3">
      <c r="A14" s="72">
        <v>6</v>
      </c>
      <c r="B14" s="70" t="s">
        <v>277</v>
      </c>
      <c r="C14" s="71">
        <v>945</v>
      </c>
      <c r="D14" s="91">
        <v>500</v>
      </c>
      <c r="E14" s="61"/>
    </row>
    <row r="15" spans="1:5" ht="16.05" customHeight="1" x14ac:dyDescent="0.3">
      <c r="A15" s="87">
        <v>7</v>
      </c>
      <c r="B15" s="70" t="s">
        <v>278</v>
      </c>
      <c r="C15" s="71">
        <v>1500</v>
      </c>
      <c r="D15" s="91">
        <v>530</v>
      </c>
      <c r="E15" s="61"/>
    </row>
    <row r="16" spans="1:5" ht="16.05" customHeight="1" x14ac:dyDescent="0.3">
      <c r="A16" s="87">
        <v>8</v>
      </c>
      <c r="B16" s="70" t="s">
        <v>279</v>
      </c>
      <c r="C16" s="71">
        <v>1500</v>
      </c>
      <c r="D16" s="91">
        <v>0</v>
      </c>
      <c r="E16" s="61"/>
    </row>
    <row r="17" spans="1:5" ht="16.05" customHeight="1" x14ac:dyDescent="0.3">
      <c r="A17" s="72">
        <v>9</v>
      </c>
      <c r="B17" s="70" t="s">
        <v>280</v>
      </c>
      <c r="C17" s="71">
        <v>1400</v>
      </c>
      <c r="D17" s="91">
        <v>1400</v>
      </c>
      <c r="E17" s="61"/>
    </row>
    <row r="18" spans="1:5" ht="16.05" customHeight="1" x14ac:dyDescent="0.3">
      <c r="A18" s="87">
        <v>10</v>
      </c>
      <c r="B18" s="70" t="s">
        <v>281</v>
      </c>
      <c r="C18" s="71">
        <v>1000</v>
      </c>
      <c r="D18" s="91">
        <v>0</v>
      </c>
      <c r="E18" s="61"/>
    </row>
    <row r="19" spans="1:5" ht="16.05" customHeight="1" x14ac:dyDescent="0.3">
      <c r="A19" s="87">
        <v>11</v>
      </c>
      <c r="B19" s="70" t="s">
        <v>282</v>
      </c>
      <c r="C19" s="71">
        <v>500</v>
      </c>
      <c r="D19" s="91">
        <v>500</v>
      </c>
      <c r="E19" s="61"/>
    </row>
    <row r="20" spans="1:5" ht="16.05" customHeight="1" x14ac:dyDescent="0.3">
      <c r="A20" s="72">
        <v>12</v>
      </c>
      <c r="B20" s="70" t="s">
        <v>283</v>
      </c>
      <c r="C20" s="71">
        <v>1500</v>
      </c>
      <c r="D20" s="91">
        <v>1439</v>
      </c>
      <c r="E20" s="61"/>
    </row>
    <row r="21" spans="1:5" ht="16.05" customHeight="1" x14ac:dyDescent="0.3">
      <c r="A21" s="87">
        <v>13</v>
      </c>
      <c r="B21" s="70" t="s">
        <v>284</v>
      </c>
      <c r="C21" s="91">
        <v>1600</v>
      </c>
      <c r="D21" s="91">
        <v>1600</v>
      </c>
      <c r="E21" s="61"/>
    </row>
    <row r="22" spans="1:5" ht="16.05" customHeight="1" x14ac:dyDescent="0.3">
      <c r="A22" s="87">
        <v>14</v>
      </c>
      <c r="B22" s="70" t="s">
        <v>363</v>
      </c>
      <c r="C22" s="91">
        <v>0</v>
      </c>
      <c r="D22" s="91">
        <v>255</v>
      </c>
      <c r="E22" s="61"/>
    </row>
    <row r="23" spans="1:5" ht="16.05" customHeight="1" x14ac:dyDescent="0.3">
      <c r="A23" s="72">
        <v>15</v>
      </c>
      <c r="B23" s="70" t="s">
        <v>371</v>
      </c>
      <c r="C23" s="91">
        <v>0</v>
      </c>
      <c r="D23" s="91">
        <v>2399</v>
      </c>
      <c r="E23" s="61"/>
    </row>
    <row r="24" spans="1:5" ht="16.05" customHeight="1" x14ac:dyDescent="0.3">
      <c r="A24" s="87">
        <v>16</v>
      </c>
      <c r="B24" s="70" t="s">
        <v>370</v>
      </c>
      <c r="C24" s="91">
        <v>0</v>
      </c>
      <c r="D24" s="91">
        <v>600</v>
      </c>
      <c r="E24" s="61"/>
    </row>
    <row r="25" spans="1:5" ht="30.45" customHeight="1" x14ac:dyDescent="0.3">
      <c r="A25" s="87">
        <v>17</v>
      </c>
      <c r="B25" s="70" t="s">
        <v>376</v>
      </c>
      <c r="C25" s="91">
        <v>0</v>
      </c>
      <c r="D25" s="91">
        <v>1819</v>
      </c>
      <c r="E25" s="61"/>
    </row>
    <row r="26" spans="1:5" ht="16.05" customHeight="1" x14ac:dyDescent="0.3">
      <c r="A26" s="72">
        <v>18</v>
      </c>
      <c r="B26" s="69" t="s">
        <v>234</v>
      </c>
      <c r="C26" s="95">
        <f>SUM(C27:C32)</f>
        <v>801</v>
      </c>
      <c r="D26" s="95">
        <f>SUM(D27:D32)</f>
        <v>3149</v>
      </c>
      <c r="E26" s="61"/>
    </row>
    <row r="27" spans="1:5" s="82" customFormat="1" ht="16.05" customHeight="1" x14ac:dyDescent="0.3">
      <c r="A27" s="87">
        <v>19</v>
      </c>
      <c r="B27" s="70" t="s">
        <v>244</v>
      </c>
      <c r="C27" s="91">
        <v>461</v>
      </c>
      <c r="D27" s="91">
        <f>461+198</f>
        <v>659</v>
      </c>
      <c r="E27" s="81"/>
    </row>
    <row r="28" spans="1:5" ht="16.05" customHeight="1" x14ac:dyDescent="0.3">
      <c r="A28" s="87">
        <v>20</v>
      </c>
      <c r="B28" s="70" t="s">
        <v>366</v>
      </c>
      <c r="C28" s="91">
        <v>340</v>
      </c>
      <c r="D28" s="91">
        <v>310</v>
      </c>
      <c r="E28" s="61"/>
    </row>
    <row r="29" spans="1:5" ht="16.05" customHeight="1" x14ac:dyDescent="0.3">
      <c r="A29" s="72">
        <v>21</v>
      </c>
      <c r="B29" s="70" t="s">
        <v>364</v>
      </c>
      <c r="C29" s="91">
        <v>0</v>
      </c>
      <c r="D29" s="91">
        <v>1544</v>
      </c>
      <c r="E29" s="61"/>
    </row>
    <row r="30" spans="1:5" ht="16.05" customHeight="1" x14ac:dyDescent="0.3">
      <c r="A30" s="87">
        <v>22</v>
      </c>
      <c r="B30" s="70" t="s">
        <v>367</v>
      </c>
      <c r="C30" s="91">
        <v>0</v>
      </c>
      <c r="D30" s="91">
        <v>304</v>
      </c>
      <c r="E30" s="61"/>
    </row>
    <row r="31" spans="1:5" ht="16.05" customHeight="1" x14ac:dyDescent="0.3">
      <c r="A31" s="87">
        <v>23</v>
      </c>
      <c r="B31" s="70" t="s">
        <v>368</v>
      </c>
      <c r="C31" s="91">
        <v>0</v>
      </c>
      <c r="D31" s="91">
        <v>194</v>
      </c>
      <c r="E31" s="61"/>
    </row>
    <row r="32" spans="1:5" ht="16.05" customHeight="1" x14ac:dyDescent="0.3">
      <c r="A32" s="72">
        <v>24</v>
      </c>
      <c r="B32" s="70" t="s">
        <v>365</v>
      </c>
      <c r="C32" s="91">
        <v>0</v>
      </c>
      <c r="D32" s="91">
        <v>138</v>
      </c>
      <c r="E32" s="61"/>
    </row>
    <row r="33" spans="1:5" ht="16.05" customHeight="1" x14ac:dyDescent="0.3">
      <c r="A33" s="87">
        <v>25</v>
      </c>
      <c r="B33" s="69" t="s">
        <v>207</v>
      </c>
      <c r="C33" s="95">
        <f>SUM(C34:C45)</f>
        <v>21966</v>
      </c>
      <c r="D33" s="95">
        <f>SUM(D34:D45)</f>
        <v>24431</v>
      </c>
      <c r="E33" s="61"/>
    </row>
    <row r="34" spans="1:5" ht="16.05" customHeight="1" x14ac:dyDescent="0.3">
      <c r="A34" s="87">
        <v>26</v>
      </c>
      <c r="B34" s="70" t="s">
        <v>245</v>
      </c>
      <c r="C34" s="71">
        <v>276</v>
      </c>
      <c r="D34" s="91">
        <v>276</v>
      </c>
      <c r="E34" s="61"/>
    </row>
    <row r="35" spans="1:5" ht="16.05" customHeight="1" x14ac:dyDescent="0.3">
      <c r="A35" s="72">
        <v>27</v>
      </c>
      <c r="B35" s="70" t="s">
        <v>285</v>
      </c>
      <c r="C35" s="71">
        <v>15515</v>
      </c>
      <c r="D35" s="91">
        <v>15515</v>
      </c>
      <c r="E35" s="61"/>
    </row>
    <row r="36" spans="1:5" ht="28.95" customHeight="1" x14ac:dyDescent="0.3">
      <c r="A36" s="87">
        <v>28</v>
      </c>
      <c r="B36" s="70" t="s">
        <v>286</v>
      </c>
      <c r="C36" s="71">
        <v>998</v>
      </c>
      <c r="D36" s="91">
        <v>998</v>
      </c>
      <c r="E36" s="61"/>
    </row>
    <row r="37" spans="1:5" ht="17.55" customHeight="1" x14ac:dyDescent="0.3">
      <c r="A37" s="87">
        <v>29</v>
      </c>
      <c r="B37" s="70" t="s">
        <v>287</v>
      </c>
      <c r="C37" s="71">
        <v>932</v>
      </c>
      <c r="D37" s="91">
        <v>932</v>
      </c>
      <c r="E37" s="61"/>
    </row>
    <row r="38" spans="1:5" ht="16.05" customHeight="1" x14ac:dyDescent="0.3">
      <c r="A38" s="72">
        <v>30</v>
      </c>
      <c r="B38" s="70" t="s">
        <v>288</v>
      </c>
      <c r="C38" s="71">
        <v>295</v>
      </c>
      <c r="D38" s="91">
        <v>295</v>
      </c>
      <c r="E38" s="61"/>
    </row>
    <row r="39" spans="1:5" ht="16.05" customHeight="1" x14ac:dyDescent="0.3">
      <c r="A39" s="87">
        <v>31</v>
      </c>
      <c r="B39" s="70" t="s">
        <v>289</v>
      </c>
      <c r="C39" s="71">
        <v>3150</v>
      </c>
      <c r="D39" s="91">
        <v>0</v>
      </c>
      <c r="E39" s="61"/>
    </row>
    <row r="40" spans="1:5" ht="16.05" customHeight="1" x14ac:dyDescent="0.3">
      <c r="A40" s="87">
        <v>32</v>
      </c>
      <c r="B40" s="70" t="s">
        <v>290</v>
      </c>
      <c r="C40" s="71">
        <v>800</v>
      </c>
      <c r="D40" s="91">
        <v>0</v>
      </c>
      <c r="E40" s="61"/>
    </row>
    <row r="41" spans="1:5" ht="16.05" customHeight="1" x14ac:dyDescent="0.3">
      <c r="A41" s="72">
        <v>33</v>
      </c>
      <c r="B41" s="70" t="s">
        <v>372</v>
      </c>
      <c r="C41" s="91">
        <v>0</v>
      </c>
      <c r="D41" s="91">
        <v>69</v>
      </c>
      <c r="E41" s="61"/>
    </row>
    <row r="42" spans="1:5" ht="16.05" customHeight="1" x14ac:dyDescent="0.3">
      <c r="A42" s="87">
        <v>34</v>
      </c>
      <c r="B42" s="70" t="s">
        <v>373</v>
      </c>
      <c r="C42" s="91">
        <v>0</v>
      </c>
      <c r="D42" s="91">
        <v>280</v>
      </c>
      <c r="E42" s="61"/>
    </row>
    <row r="43" spans="1:5" ht="16.05" customHeight="1" x14ac:dyDescent="0.3">
      <c r="A43" s="87">
        <v>35</v>
      </c>
      <c r="B43" s="70" t="s">
        <v>374</v>
      </c>
      <c r="C43" s="91">
        <v>0</v>
      </c>
      <c r="D43" s="91">
        <v>153</v>
      </c>
      <c r="E43" s="61"/>
    </row>
    <row r="44" spans="1:5" ht="16.05" customHeight="1" x14ac:dyDescent="0.3">
      <c r="A44" s="72">
        <v>36</v>
      </c>
      <c r="B44" s="70" t="s">
        <v>375</v>
      </c>
      <c r="C44" s="91">
        <v>0</v>
      </c>
      <c r="D44" s="91">
        <v>2630</v>
      </c>
      <c r="E44" s="61"/>
    </row>
    <row r="45" spans="1:5" ht="16.05" customHeight="1" x14ac:dyDescent="0.3">
      <c r="A45" s="229">
        <v>37</v>
      </c>
      <c r="B45" s="70" t="s">
        <v>377</v>
      </c>
      <c r="C45" s="91">
        <v>0</v>
      </c>
      <c r="D45" s="71">
        <v>3283</v>
      </c>
      <c r="E45" s="61"/>
    </row>
    <row r="46" spans="1:5" ht="16.05" customHeight="1" x14ac:dyDescent="0.3">
      <c r="A46" s="87">
        <v>38</v>
      </c>
      <c r="B46" s="69" t="s">
        <v>208</v>
      </c>
      <c r="C46" s="90">
        <f>SUM(C47:C47)</f>
        <v>26136</v>
      </c>
      <c r="D46" s="90">
        <f>SUM(D47:D47)</f>
        <v>33856</v>
      </c>
      <c r="E46" s="61"/>
    </row>
    <row r="47" spans="1:5" ht="16.05" customHeight="1" thickBot="1" x14ac:dyDescent="0.35">
      <c r="A47" s="87">
        <v>39</v>
      </c>
      <c r="B47" s="70" t="s">
        <v>223</v>
      </c>
      <c r="C47" s="89">
        <v>26136</v>
      </c>
      <c r="D47" s="89">
        <v>33856</v>
      </c>
      <c r="E47" s="61"/>
    </row>
    <row r="48" spans="1:5" ht="16.05" customHeight="1" x14ac:dyDescent="0.3">
      <c r="A48" s="316" t="s">
        <v>219</v>
      </c>
      <c r="B48" s="317"/>
      <c r="C48" s="88">
        <f>SUM(C49+C53+C59)</f>
        <v>279</v>
      </c>
      <c r="D48" s="88">
        <f>SUM(D49+D53+D59)</f>
        <v>818</v>
      </c>
      <c r="E48" s="61"/>
    </row>
    <row r="49" spans="1:5" ht="16.05" customHeight="1" x14ac:dyDescent="0.3">
      <c r="A49" s="83">
        <v>40</v>
      </c>
      <c r="B49" s="69" t="s">
        <v>234</v>
      </c>
      <c r="C49" s="143">
        <f>SUM(C50:C52)</f>
        <v>40</v>
      </c>
      <c r="D49" s="143">
        <f>SUM(D50:D52)</f>
        <v>93</v>
      </c>
      <c r="E49" s="61"/>
    </row>
    <row r="50" spans="1:5" ht="16.05" customHeight="1" x14ac:dyDescent="0.3">
      <c r="A50" s="83">
        <v>41</v>
      </c>
      <c r="B50" s="70" t="s">
        <v>378</v>
      </c>
      <c r="C50" s="91">
        <v>40</v>
      </c>
      <c r="D50" s="91">
        <v>40</v>
      </c>
      <c r="E50" s="61"/>
    </row>
    <row r="51" spans="1:5" ht="16.05" customHeight="1" x14ac:dyDescent="0.3">
      <c r="A51" s="83">
        <v>42</v>
      </c>
      <c r="B51" s="70" t="s">
        <v>379</v>
      </c>
      <c r="C51" s="91">
        <v>0</v>
      </c>
      <c r="D51" s="91">
        <v>33</v>
      </c>
      <c r="E51" s="61"/>
    </row>
    <row r="52" spans="1:5" ht="16.05" customHeight="1" x14ac:dyDescent="0.3">
      <c r="A52" s="83">
        <v>43</v>
      </c>
      <c r="B52" s="70" t="s">
        <v>380</v>
      </c>
      <c r="C52" s="91">
        <v>0</v>
      </c>
      <c r="D52" s="91">
        <v>20</v>
      </c>
      <c r="E52" s="61"/>
    </row>
    <row r="53" spans="1:5" ht="16.05" customHeight="1" x14ac:dyDescent="0.3">
      <c r="A53" s="83">
        <v>44</v>
      </c>
      <c r="B53" s="69" t="s">
        <v>207</v>
      </c>
      <c r="C53" s="76">
        <f>SUM(C54:C58)</f>
        <v>180</v>
      </c>
      <c r="D53" s="76">
        <f>SUM(D54:D58)</f>
        <v>551</v>
      </c>
      <c r="E53" s="61"/>
    </row>
    <row r="54" spans="1:5" ht="16.05" customHeight="1" x14ac:dyDescent="0.3">
      <c r="A54" s="83">
        <v>45</v>
      </c>
      <c r="B54" s="70" t="s">
        <v>381</v>
      </c>
      <c r="C54" s="91">
        <v>60</v>
      </c>
      <c r="D54" s="91">
        <v>60</v>
      </c>
      <c r="E54" s="61"/>
    </row>
    <row r="55" spans="1:5" ht="16.05" customHeight="1" x14ac:dyDescent="0.3">
      <c r="A55" s="83">
        <v>46</v>
      </c>
      <c r="B55" s="70" t="s">
        <v>290</v>
      </c>
      <c r="C55" s="91">
        <v>0</v>
      </c>
      <c r="D55" s="91">
        <f>250+150</f>
        <v>400</v>
      </c>
      <c r="E55" s="61"/>
    </row>
    <row r="56" spans="1:5" ht="16.05" customHeight="1" x14ac:dyDescent="0.3">
      <c r="A56" s="83">
        <v>47</v>
      </c>
      <c r="B56" s="70" t="s">
        <v>382</v>
      </c>
      <c r="C56" s="91">
        <v>20</v>
      </c>
      <c r="D56" s="91">
        <v>13</v>
      </c>
      <c r="E56" s="61"/>
    </row>
    <row r="57" spans="1:5" ht="16.05" customHeight="1" x14ac:dyDescent="0.3">
      <c r="A57" s="83">
        <v>48</v>
      </c>
      <c r="B57" s="70" t="s">
        <v>383</v>
      </c>
      <c r="C57" s="91">
        <v>0</v>
      </c>
      <c r="D57" s="91">
        <v>9</v>
      </c>
      <c r="E57" s="61"/>
    </row>
    <row r="58" spans="1:5" ht="16.05" customHeight="1" x14ac:dyDescent="0.3">
      <c r="A58" s="83">
        <v>49</v>
      </c>
      <c r="B58" s="70" t="s">
        <v>291</v>
      </c>
      <c r="C58" s="91">
        <v>100</v>
      </c>
      <c r="D58" s="91">
        <v>69</v>
      </c>
      <c r="E58" s="61"/>
    </row>
    <row r="59" spans="1:5" ht="16.05" customHeight="1" x14ac:dyDescent="0.3">
      <c r="A59" s="83">
        <v>50</v>
      </c>
      <c r="B59" s="69" t="s">
        <v>208</v>
      </c>
      <c r="C59" s="90">
        <f>SUM(C60)</f>
        <v>59</v>
      </c>
      <c r="D59" s="90">
        <f>SUM(D60)</f>
        <v>174</v>
      </c>
      <c r="E59" s="61"/>
    </row>
    <row r="60" spans="1:5" ht="16.05" customHeight="1" thickBot="1" x14ac:dyDescent="0.35">
      <c r="A60" s="230">
        <v>51</v>
      </c>
      <c r="B60" s="70" t="s">
        <v>223</v>
      </c>
      <c r="C60" s="91">
        <v>59</v>
      </c>
      <c r="D60" s="228">
        <f>133+41</f>
        <v>174</v>
      </c>
      <c r="E60" s="61"/>
    </row>
    <row r="61" spans="1:5" s="75" customFormat="1" ht="18" customHeight="1" thickBot="1" x14ac:dyDescent="0.35">
      <c r="A61" s="159">
        <v>52</v>
      </c>
      <c r="B61" s="73" t="s">
        <v>210</v>
      </c>
      <c r="C61" s="74">
        <f>SUM(C8+C48)</f>
        <v>137832</v>
      </c>
      <c r="D61" s="74">
        <f>SUM(D8+D48)</f>
        <v>160067</v>
      </c>
      <c r="E61" s="66"/>
    </row>
  </sheetData>
  <mergeCells count="3">
    <mergeCell ref="A3:D3"/>
    <mergeCell ref="A8:B8"/>
    <mergeCell ref="A48:B48"/>
  </mergeCells>
  <pageMargins left="0.7" right="0.7" top="0.75" bottom="0.75" header="0.3" footer="0.3"/>
  <pageSetup paperSize="9" scale="53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atWqrGYJ2jScy+wNdFrhesiWN+rL5KdQLhkXwPLHYbU=</DigestValue>
    </Reference>
    <Reference Type="http://www.w3.org/2000/09/xmldsig#Object" URI="#idOfficeObject">
      <DigestMethod Algorithm="http://www.w3.org/2001/04/xmlenc#sha256"/>
      <DigestValue>TEo3J8UlnWEMai3hqN0JIeG/WSoCq9FqInA60W+fUeA=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OURvdZuobFikDgpxPF+g3/F197MGg4yUa0Qd28qsiqc=</DigestValue>
    </Reference>
    <Reference Type="http://www.w3.org/2000/09/xmldsig#Object" URI="#idValidSigLnImg">
      <DigestMethod Algorithm="http://www.w3.org/2001/04/xmlenc#sha256"/>
      <DigestValue>nkdgDzIojSVIyf0G2rU0+TiJl8MoWDt71OCkYH3fOvc=</DigestValue>
    </Reference>
    <Reference Type="http://www.w3.org/2000/09/xmldsig#Object" URI="#idInvalidSigLnImg">
      <DigestMethod Algorithm="http://www.w3.org/2001/04/xmlenc#sha256"/>
      <DigestValue>FhfyQBPUiddjqre80J/GA2SnVxua4l8TfGDvaaAhdro=</DigestValue>
    </Reference>
  </SignedInfo>
  <SignatureValue>Q0SAnbKv0ga7fCqwivdgE4Vwe8ViWdCiiiJgo/cy23pDheRXy6yAGUb4q0GcihjuCswwp4QLVRyj
zo7BIvLFT0GRLZm+taLHynEOrxToNd9iRuV0p6Y5g2R7K1QrKfI5awW+2Ty/S8l3QOU8KDehvzZc
gzEHuLqxfeqoZglfqzk7YT2HYg8TWhFwgDFngbEAJkysRt1eo7PnVPQ2mcgzjK9zT28nmFDgg/Kc
emvw4PONwehCODrPCd06Kolm7R0Af6pk3yKcUNiGwp6+ZydHij4uQE2WcQhqNmW3emfEi4+kNOzx
sLy+L//9dLQj81WhX8KNC8APi54dscn1fq3ing==</SignatureValue>
  <KeyInfo>
    <X509Data>
      <X509Certificate>MIIIMzCCBxugAwIBAgIITiHdmybesmMwDQYJKoZIhvcNAQELBQAwgaMxCzAJBgNVBAYTAkhVMREwDwYDVQQHDAhCdWRhcGVzdDE8MDoGA1UECgwzTklTWiBOZW16ZXRpIEluZm9rb21tdW5pa8OhY2nDs3MgU3pvbGfDoWx0YXTDsyBacnQuMUMwQQYDVQQDDDpNaW7FkXPDrXRldHQgS8O2emlnYXpnYXTDoXNpIFRhbsO6c8OtdHbDoW55a2lhZMOzIC0gR09WIENBMB4XDTIwMDUyMTExNTA1OVoXDTIyMDUyMTExNTA1OVowgeIxCzAJBgNVBAYTAkhVMQ4wDAYDVQQHDAVIYXJ0YTEcMBoGA1UEYQwTVkFUSFUtMTU3MjQ0NjEtMi0wMzErMCkGA1UECgwiSGFydGEgTmFneWvDtnpzw6lnIMOWbmtvcm3DoW55emF0YTEWMBQGA1UEDAwNcG9sZ8Ohcm1lc3RlcjEUMBIGA1UEBAwLRG9sbGVuc3RlaW4xETAPBgNVBCoMCEzDoXN6bMOzMRgwFgYDVQQFEw9ETzIwMTgwNTExLTFETzExHTAbBgNVBAMMFERvbGxlbnN0ZWluIEzDoXN6bMOzMIIBIjANBgkqhkiG9w0BAQEFAAOCAQ8AMIIBCgKCAQEA2dIdTR8bZKmeE69XIOJ6eLK+cMk4ONaF9YRqQI0kVFE/Uizk7RxYP6fdOjyB/DvQx5C2K2ESo/vl0xd3+s5Xda8iBrQteOOO4RIA1jAGeJnuF5SKkXsRkZRBNH5BKRqR5RJDiuvQWNNC4ajHPwhr4N4YaPpEEbdqOKzZFhQJG5TCkw0vMQipq3YP5xEVyKhskqZ7Qor4I2cKx4SXsdBIIQiyVTNgZnT4x7/MAiAlsQrDCB2hTYQTr4uY9Sp35Gip4ZPRl2KPMOqg1s48RfyxlrMXyWtNZqKEmxOohGdS6DQyIS+lG8V8zNloVH1AhTb/KSMDNqf+e1Nzt6J+8+IKRwIDAQABo4IEKDCCBCQwegYIKwYBBQUHAQEEbjBsMDgGCCsGAQUFBzAChixodHRwOi8vcWNhLmhpdGVsZXMuZ292Lmh1L2Nlci9HT1ZDQS1RS0VULmNlcjAwBggrBgEFBQcwAYYkaHR0cDovL3FvY3NwLmhpdGVsZXMuZ292Lmh1L29jc3Ata2V0MB0GA1UdDgQWBBSXN43Tiu0crlHKn/1eUlxaq5YA/TAMBgNVHRMBAf8EAjAAMB8GA1UdIwQYMBaAFCNQuDfHDE7/V4Fcmyzm2KZYP8DRMIICEQYDVR0gBIICCDCCAgQwCQYHBACL7EABADCCAeUGDwKBWAGBSIhMZCoDAREBAzCCAdAwLgYIKwYBBQUHAgEWImh0dHA6Ly9oaXRlbGVzLmdvdi5odS9zemFiYWx5emF0b2swggGcBggrBgEFBQcCAjCCAY4eggGKAEUAegAgAGUAZwB5ACAAZQAtAGEAbADhAO0AcgDhAHMAIABjAOkAbAD6ACwAIABtAGkAbgFRAHMA7QB0AGUAdAB0ACwAIABzAHoAbwBmAHQAdgBlAHIAZQBzACwAIABrAGkAYQBkAG0A4QBuAHkAbwB6APMAaQAgAHQAYQBuAPoAcwDtAHQAdgDhAG4AeQAsACAAbQBlAGwAeQAgAGEAIABOAEkAUwBaACAAWgByAHQALgAgAHMAegBhAGIA4QBsAHkAegBhAHQAYQBpACAAKABCAFMAWgAtAE0AVABUACwAIABCAFIALQBNAFQAVAAsACAAwQBTAFoARgAtAEcATwBWAEMAQQApACAAcwB6AGUAcgBpAG4AdAAgAOkAcgB0AGUAbABtAGUAegBlAG4AZAFRAC4AIABUAG8AdgDhAGIAYgBpACAAaQBuAGYAbwByAG0A4QBjAGkA8wBrADoAIABoAHQAdABwADoALwAvAGgAaQB0AGUAbABlAHMALgBnAG8AdgAuAGgAdTAOBgwCgVgBgUiITGQqAwcwPQYDVR0fBDYwNDAyoDCgLoYsaHR0cDovL3FjYS5oaXRlbGVzLmdvdi5odS9jcmwvR09WQ0EtUUtFVC5jcmwwDgYDVR0PAQH/BAQDAgZAMBkGA1UdEQQSMBCBDmhhcnRhQGhhcnRhLmh1MIHYBggrBgEFBQcBAwSByzCByDAIBgYEAI5GAQEwFQYGBACORgECMAsTA0hVRgIBAAIBADALBgYEAI5GAQMCAQowgYIGBgQAjkYBBTB4MDoWNGh0dHBzOi8vaGl0ZWxlcy5nb3YuaHUvc3phYmFseXphdG9rL0dvdkNBLVBEUy1IVS5wZGYTAkhVMDoWNGh0dHBzOi8vaGl0ZWxlcy5nb3YuaHUvc3phYmFseXphdG9rL0dvdkNBLVBEUy1FTi5wZGYTAkVOMBMGBgQAjkYBBjAJBgcEAI5GAQYBMA0GCSqGSIb3DQEBCwUAA4IBAQB6razNKrbjBCvxsoXdNtKMI5Zbyf+20kiD2+CYrIifUoth1Er6ckRu8tct3+gXZzlD4UagIGP2cSzARrvcP4tnWUzChAdDicY5fAuaNX8g6f9zbrKjiNsngzQnUa6zXvWWVBu4a/tbwG+1aph4arIXd53cGQ1/qh5OqyYFmVVYfQcP9aPifXEnx59NkC+B2KIYqaT27jNQcjZD/WjutdKRWNvbnOpivGP2O36bV3Ik0uzNwwT2/a17C+JcDvWd4GZT3rIk91VOMR0Izp+YrgE3l1rVF7RFLAK1Pdjt3w2G97kJxN6xos4wVm9u9ySuy3AhPdDh026f9cwNgEQXlw0S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A86zVTj70nB/9aR3XUP5lCsvi9G/KrK3r+DW6c7tGf8=</DigestValue>
      </Reference>
      <Reference URI="/xl/calcChain.xml?ContentType=application/vnd.openxmlformats-officedocument.spreadsheetml.calcChain+xml">
        <DigestMethod Algorithm="http://www.w3.org/2001/04/xmlenc#sha256"/>
        <DigestValue>9TqVJXeLaKae+xBZzQyFks3B0i5wl7ZmYEsmlL55PmM=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D90MRxH0KFGjdNRc90I3o9j17UUtWCklJnyn4zSfg0Y=</DigestValue>
      </Reference>
      <Reference URI="/xl/media/image1.emf?ContentType=image/x-emf">
        <DigestMethod Algorithm="http://www.w3.org/2001/04/xmlenc#sha256"/>
        <DigestValue>+Ixer6oJk6yuaP1ctJniNVvpK9paDhH7evG95zUaevE=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gszD9qd0iF8rqC/0CEQoDIw/JzCb/xl1dx7vQXdxE2M=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2Cqc6o8egyzd3xJy/gt1is79XJvIlBgZmrVjdInQFN8=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q9da2SEmLKGAhPr9RZyyUbelVYrf3WPifsygKAYJ/g4=</DigestValue>
      </Reference>
      <Reference URI="/xl/sharedStrings.xml?ContentType=application/vnd.openxmlformats-officedocument.spreadsheetml.sharedStrings+xml">
        <DigestMethod Algorithm="http://www.w3.org/2001/04/xmlenc#sha256"/>
        <DigestValue>1O7wI4e9V03Hz3U0wUjQVRPMM7D8iIUMnms3cdihTK0=</DigestValue>
      </Reference>
      <Reference URI="/xl/styles.xml?ContentType=application/vnd.openxmlformats-officedocument.spreadsheetml.styles+xml">
        <DigestMethod Algorithm="http://www.w3.org/2001/04/xmlenc#sha256"/>
        <DigestValue>xftfMegOruNuVHg2WeDo4AqWQI278Pm51ZJxH1szjyQ=</DigestValue>
      </Reference>
      <Reference URI="/xl/theme/theme1.xml?ContentType=application/vnd.openxmlformats-officedocument.theme+xml">
        <DigestMethod Algorithm="http://www.w3.org/2001/04/xmlenc#sha256"/>
        <DigestValue>7ba+lA3YQIqanQiVjeeFHuFV6jprxvy1cWS4qClevE8=</DigestValue>
      </Reference>
      <Reference URI="/xl/workbook.xml?ContentType=application/vnd.openxmlformats-officedocument.spreadsheetml.sheet.main+xml">
        <DigestMethod Algorithm="http://www.w3.org/2001/04/xmlenc#sha256"/>
        <DigestValue>Yz/e8k/vK4N8BSZmJsm9MoAL/xKFPwQy+YOiWVBPWyw=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sheet1.xml?ContentType=application/vnd.openxmlformats-officedocument.spreadsheetml.worksheet+xml">
        <DigestMethod Algorithm="http://www.w3.org/2001/04/xmlenc#sha256"/>
        <DigestValue>zViY1BIwGgHUX/UkQRKYNLpyXffgPQTN5nhQXQVFdEY=</DigestValue>
      </Reference>
      <Reference URI="/xl/worksheets/sheet10.xml?ContentType=application/vnd.openxmlformats-officedocument.spreadsheetml.worksheet+xml">
        <DigestMethod Algorithm="http://www.w3.org/2001/04/xmlenc#sha256"/>
        <DigestValue>k2Vs64ts5fDPNXyFT2YHGu7fxB+L5BNk0nJPYx7vxD0=</DigestValue>
      </Reference>
      <Reference URI="/xl/worksheets/sheet11.xml?ContentType=application/vnd.openxmlformats-officedocument.spreadsheetml.worksheet+xml">
        <DigestMethod Algorithm="http://www.w3.org/2001/04/xmlenc#sha256"/>
        <DigestValue>oIK13iciPeeN6LlU16DgcEV5Oa41X0j8mdW7N29DrDY=</DigestValue>
      </Reference>
      <Reference URI="/xl/worksheets/sheet12.xml?ContentType=application/vnd.openxmlformats-officedocument.spreadsheetml.worksheet+xml">
        <DigestMethod Algorithm="http://www.w3.org/2001/04/xmlenc#sha256"/>
        <DigestValue>w4uS+Utq4Ti2Gbm+fdmh0UXGMRy+eFtGcqY0w2S2f2E=</DigestValue>
      </Reference>
      <Reference URI="/xl/worksheets/sheet2.xml?ContentType=application/vnd.openxmlformats-officedocument.spreadsheetml.worksheet+xml">
        <DigestMethod Algorithm="http://www.w3.org/2001/04/xmlenc#sha256"/>
        <DigestValue>LFzOwU9L1mH+Yw17u0lhyRFjaXj5Zo7wquOaLOOlcEI=</DigestValue>
      </Reference>
      <Reference URI="/xl/worksheets/sheet3.xml?ContentType=application/vnd.openxmlformats-officedocument.spreadsheetml.worksheet+xml">
        <DigestMethod Algorithm="http://www.w3.org/2001/04/xmlenc#sha256"/>
        <DigestValue>ummvIKaUr3Bl/AsEYG0EFvpRDrkAwNoqTB+9jREe1eg=</DigestValue>
      </Reference>
      <Reference URI="/xl/worksheets/sheet4.xml?ContentType=application/vnd.openxmlformats-officedocument.spreadsheetml.worksheet+xml">
        <DigestMethod Algorithm="http://www.w3.org/2001/04/xmlenc#sha256"/>
        <DigestValue>CTF2wjloF3UzP58GD0OUeSdnNTfnIyFMWK8DDQDcSi0=</DigestValue>
      </Reference>
      <Reference URI="/xl/worksheets/sheet5.xml?ContentType=application/vnd.openxmlformats-officedocument.spreadsheetml.worksheet+xml">
        <DigestMethod Algorithm="http://www.w3.org/2001/04/xmlenc#sha256"/>
        <DigestValue>UC57qWFPAf9nwi5LoajzmVEqPrBwft4KsJcttNcXX88=</DigestValue>
      </Reference>
      <Reference URI="/xl/worksheets/sheet6.xml?ContentType=application/vnd.openxmlformats-officedocument.spreadsheetml.worksheet+xml">
        <DigestMethod Algorithm="http://www.w3.org/2001/04/xmlenc#sha256"/>
        <DigestValue>AFIzLy8WHIoxqJb9AC2I+fraV4AwTIXfOeC/vXhH7tk=</DigestValue>
      </Reference>
      <Reference URI="/xl/worksheets/sheet7.xml?ContentType=application/vnd.openxmlformats-officedocument.spreadsheetml.worksheet+xml">
        <DigestMethod Algorithm="http://www.w3.org/2001/04/xmlenc#sha256"/>
        <DigestValue>V2fr9HAOdyJO5o5DA+p0zLYWtQ0dNALodOhih040MYo=</DigestValue>
      </Reference>
      <Reference URI="/xl/worksheets/sheet8.xml?ContentType=application/vnd.openxmlformats-officedocument.spreadsheetml.worksheet+xml">
        <DigestMethod Algorithm="http://www.w3.org/2001/04/xmlenc#sha256"/>
        <DigestValue>bCZkEX1IN2hSZlhfGyGRxK/p7EONBXrPGyftCMsU1P4=</DigestValue>
      </Reference>
      <Reference URI="/xl/worksheets/sheet9.xml?ContentType=application/vnd.openxmlformats-officedocument.spreadsheetml.worksheet+xml">
        <DigestMethod Algorithm="http://www.w3.org/2001/04/xmlenc#sha256"/>
        <DigestValue>Nhk5ipK0EWc+JTaoddHVtrdTYgmCFujLmfL/2xwabBc=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2020-08-28T09:44:33Z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{C966A776-D3FC-48AE-8AA1-F3B939DE3CC4}</SetupID>
          <SignatureText>Dollenstein László</SignatureText>
          <SignatureImage/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2020-08-28T09:44:33Z</xd:SigningTime>
          <xd:SigningCertificate>
            <xd:Cert>
              <xd:CertDigest>
                <DigestMethod Algorithm="http://www.w3.org/2001/04/xmlenc#sha256"/>
                <DigestValue>gYOHdEMMcXU/jqJU5tiHNgd7u/7gz18j6t5BoM1xuQ8=</DigestValue>
              </xd:CertDigest>
              <xd:IssuerSerial>
                <X509IssuerName>CN=Minősített Közigazgatási Tanúsítványkiadó - GOV CA, O=NISZ Nemzeti Infokommunikációs Szolgáltató Zrt., L=Budapest, C=HU</X509IssuerName>
                <X509SerialNumber>5630024667631628899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vDCCBaSgAwIBAgIEQ3yYQTANBgkqhkiG9w0BAQsFADBIMQswCQYDVQQGEwJodTE5MDcGA1UEAwwwS0dZSFNaIChQdWJsaWMgQWRtaW5pc3RyYXRpb24gUm9vdCBDQSAtIEh1bmdhcnkpMB4XDTE0MDMyMDA5MzQwNloXDTI0MDMyMDEwMDQwNlowgaMxCzAJBgNVBAYTAkhVMREwDwYDVQQHDAhCdWRhcGVzdDE8MDoGA1UECgwzTklTWiBOZW16ZXRpIEluZm9rb21tdW5pa8OhY2nDs3MgU3pvbGfDoWx0YXTDsyBacnQuMUMwQQYDVQQDDDpNaW7FkXPDrXRldHQgS8O2emlnYXpnYXTDoXNpIFRhbsO6c8OtdHbDoW55a2lhZMOzIC0gR09WIENBMIIBIjANBgkqhkiG9w0BAQEFAAOCAQ8AMIIBCgKCAQEAng0K/ywu2mQSa6I9w9gyuis6aJKs/8qJGDn0fO8Tvdlfjd997e1qdXrEYXuDDLMmHcKF+FcwTJowpBOUw4QNme2ijeqqm+WdLGiTAkLIkP7aLw4yNzfxrlR4mmZnY1iXT97cSPkogVK2YjQjBDqRr0mlJs4HYQjnrhINpgy76UPKsT+PH+Npx5F7qBPXOANqSYkAf8oZROx9VVianRZ7aCNC4/yNIGi4tIFf2mx2qAB+BzykKSVoNPOsZD1T2fV3EBVQ3fWoue5STrxW5ISo3ar9A7EfNhtzd73ULqUOd0nDdeN4Eb8bkIIspx8p3vV4+YRyFUmvaPsXwMkeBJ3pvQIDAQABo4IDUDCCA0wwDgYDVR0PAQH/BAQDAgEGMBIGA1UdEwEB/wQIMAYBAf8CAQAwggIIBgNVHSAEggH/MIIB+zCCAfcGCgKBWAFkKgGBSAIwggHnMCMGCCsGAQUFBwIBFhdodHRwOi8vY3Aua2d5aHN6Lmdvdi5odTCCAb4GCCsGAQUFBwICMIIBsB6CAawAQQAgAGgAaQB0AGUAbABlAHMA7QB0AOkAcwAtAHMAegBvAGwAZwDhAGwAdABhAHQA8wAgAGoAbwBnAG8AcwB1AGwAdAAgAGsA9gB6AGkAZwBhAHoAZwBhAHQA4QBzAGkAIABmAGUAbABoAGEAcwB6AG4A4QBsAOEAcwByAGEAIABzAHoAbwBsAGcA4QBsAPMALAAgAGgAYQB0APMAcwDhAGcAbwBrACAA4QBsAHQAYQBsACAAaABhAHMAegBuAOEAbAB0ACAAYQBsAOEA7QByAOEAcwBoAG8AegAgAHQAYQByAHQAbwB6APMAIAB0AGEAbgD6AHMA7QB0AHYA4QBuAHkAbwBrACAAawBpAGIAbwBjAHMA4QB0AOEAcwDhAHIAYQAuACAATQBpAG4AZABlAG4AIABmAGUAbABlAGwBUQBzAHMA6QBnACAAawBpAHoA4QByAHYAYQAgAGEAIABoAGkAdABlAGwAZQBzAO0AdADpAHMAaQAgAHIAZQBuAGQAYgBlAG4AIABmAG8AZwBsAGEAbAB0AGEAawAgAHMAegBlAHIAaQBuAHQALjB4BggrBgEFBQcBAQRsMGowOwYIKwYBBQUHMAKGL2h0dHA6Ly9haWEua2d5aHN6Lmdvdi5odS9LR1lIU1pfQ0FfMjAwOTEyMTAuY2VyMCsGCCsGAQUFBzABhh9odHRwOi8vb2NzcC5rZ3loc3ouZ292Lmh1L29jc3AvMEAGA1UdHwQ5MDcwNaAzoDGGL2h0dHA6Ly9jcmwua2d5aHN6Lmdvdi5odS9LR1lIU1pfQ0FfMjAwOTEyMTAuY3JsMB4GA1UdEQQXMBWBE2luZm9AaGl0ZWxlcy5nb3YuaHUwHwYDVR0jBBgwFoAU/JzmxrAK6h/X+n4uIAVoXAdKwuIwHQYDVR0OBBYEFCNQuDfHDE7/V4Fcmyzm2KZYP8DRMA0GCSqGSIb3DQEBCwUAA4IBAQCqtojNGY8BkCckyML9BJ6dsiPM2G6va162SqQK4tNJCJDc+kwm/Cmu3SCiJZhAqcUyGBHUEY/mGO/MixA9RBgMz3DfjpkO5OYiLpJwiyNw+aeIMVlpAdc4a59jfbFNpJB870ECTZjv0xG7L8mOd+7YfWjsmbTxiIsP0n8M6A4k8fLAB90SpFxFKFwk7pH7OpuZE8P5lzccuJavq2SkqZEosaq4LEZAhGeqd6SxMTJW91i1NFrnZXLLhwMdMlgNSlKS+Dz+BQYZ+DntwtKgo4I9/zytnL3gSTUvoUMblEmoCx3quvj+05NkgtVZVCyEjF0n678JGx0Ypbm6GnrrLnqR</xd:EncapsulatedX509Certificate>
            <xd:EncapsulatedX509Certificate>MIIE4jCCA8qgAwIBAgIEQ3ySpDANBgkqhkiG9w0BAQsFADBIMQswCQYDVQQGEwJodTE5MDcGA1UEAwwwS0dZSFNaIChQdWJsaWMgQWRtaW5pc3RyYXRpb24gUm9vdCBDQSAtIEh1bmdhcnkpMB4XDTA5MTIxMDE0NTI1OFoXDTI5MTIxMDE1MjI1OFowSDELMAkGA1UEBhMCaHUxOTA3BgNVBAMMMEtHWUhTWiAoUHVibGljIEFkbWluaXN0cmF0aW9uIFJvb3QgQ0EgLSBIdW5nYXJ5KTCCASIwDQYJKoZIhvcNAQEBBQADggEPADCCAQoCggEBALYC9w+w1eI26CWfueo6VjbeIDNP6IfzLN1WOb4c1iJ8QfNQApAAO5XeproNe18PqU+l579nEcm1iMOyd30eLwK8obrULu32AAVhR3QSLzyiE7ZQI/whBdRTjZp3omN6zkcNTQVCA9cpiaF4wvW9WxYgHZRrdDFVlH8bIQH+s/P5VbCydvb+rjxIkcrLDYXinfcuFMh/WjV8EyVLG5VIYckpJlI2puj/snV+yAUnJbNDdZXWw3XCQIFYkxYAV+sbYHQK7akjzfvkS//6YsQzUAs9PPA3A0E0FcK/Yna3+MnrF3P+uCRukvHj326ZNgKcp4fqI2dllMAdgFZ8EHPgDY0CAwEAAaOCAdIwggHOMA4GA1UdDwEB/wQEAwIBBjAPBgNVHRMBAf8EBTADAQH/MIHbBgNVHSAEgdMwgdAwgc0GCgKBWAFkKgGBSAIwgb4wIwYIKwYBBQUHAgEWF2h0dHA6Ly9jcC5rZ3loc3ouZ292Lmh1MIGWBggrBgEFBQcCAjCBiR6BhgBNAGkAbgBkAGUAbgAgAGYAZQBsAGUAbAFRAHMAcwDpAGcAIABrAGkAegDhAHIAdgBhACAAYQAgAGgAaQB0AGUAbABlAHMA7QB0AOkAcwBpACAAcgBlAG4AZABiAGUAbgAgAGYAbwBnAGwAYQBsAHQAYQBrACAAcwB6AGUAcgBpAG4AdAAuMEsGCCsGAQUFBwEBBD8wPTA7BggrBgEFBQcwAoYvaHR0cDovL2FpYS5rZ3loc3ouZ292Lmh1L0tHWUhTWl9DQV8yMDA5MTIxMC5jcnQwQAYDVR0fBDkwNzA1oDOgMYYvaHR0cDovL2NybC5rZ3loc3ouZ292Lmh1L0tHWUhTWl9DQV8yMDA5MTIxMC5jcmwwHwYDVR0jBBgwFoAU/JzmxrAK6h/X+n4uIAVoXAdKwuIwHQYDVR0OBBYEFPyc5sawCuof1/p+LiAFaFwHSsLiMA0GCSqGSIb3DQEBCwUAA4IBAQAlTwPEVBV6iUNi2mUkrduR6WKt9kAJNTl22JAjh7FY4g1+svqYSXqeV96vF8sYoKl4NHzb76qlVJKuDQKSjpxFpLej645WbzmklEp8J/omuK5TGFvUaplghhjEDG1lnydul1Rng2PDPttEtcS4y3rKx+xUHsnj/jHbOOhffsODCwTyozMgXjL1biItALHUM0eADLfQ4hNYK20IJK3feKDz67x4NKvWfICLX2q7rb+Y/xxROubsX27m8LfgTZmD3JA4e/WncKFN/iMggrlNmjCgDV6gsJVrNotuuTFrBBoJUphunW5fpZrAqeuCB+NSNQgngqpS0ZEJvDIL4SLfXZQ0</xd:EncapsulatedX509Certificate>
          </xd:CertificateValues>
        </xd:UnsignedSignatureProperties>
      </xd:UnsignedProperties>
    </xd:QualifyingProperties>
  </Object>
  <Object Id="idValidSigLnImg">AQAAAGwAAAAAAAAAAAAAAD8BAACfAAAAAAAAAAAAAABmFgAALAsAACBFTUYAAAEAnBsAAKoAAAAGAAAAAAAAAAAAAAAAAAAAgAcAADgEAABYAQAAwQAAAAAAAAAAAAAAAAAAAMA/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OcAAAAFAAAAMQEAABUAAADnAAAABQAAAEsAAAARAAAAIQDwAAAAAAAAAAAAAACAPwAAAAAAAAAAAACAPwAAAAAAAAAAAAAAAAAAAAAAAAAAAAAAAAAAAAAAAAAAJQAAAAwAAAAAAACAKAAAAAwAAAABAAAAUgAAAHABAAABAAAA8////wAAAAAAAAAAAAAAAJABAAAAAAABAAAAAHMAZQBnAG8AZQAgAHUAaQAAAAAAAAAAAAAAAAAAAAAAAAAAAAAAAAAAAAAAAAAAAAAAAAAAAAAAAAAAAAAAAAAAAAAADvEudSBejHVgwD0DDo32dyUAAAAzAAAAYAAAADMAAAByAAAATM1cBXrbLOv/////QMYvA7rehXcAAAAAFQAxAAAAWBGYxS8DAQAAAAICAAAUxS8DAgAAAAEAAAACAAAAFgEAAIarkQrWKc4O1MYvAynwLnUkxS8DIItQEQAALnUAAAAA8////wAAAAAAAAAAAAAAAJABAAAAAAABAAAAAHMAZQBnAG8AZQAgAHUAaQDHExHoiMUvA41lgHYAAIx1fMUvAwAAAACExS8DAAAAALGvhHcAAIx1AAAAABMAFAAOjfZ3IF6MdZzFLwPE9BR1AAAAAGjsZwXgxI11ZHYACAAAAAAlAAAADAAAAAEAAAAYAAAADAAAAAAAAAASAAAADAAAAAEAAAAeAAAAGAAAAOcAAAAFAAAAMgEAABYAAAAlAAAADAAAAAEAAABUAAAAnAAAAOgAAAAFAAAAMAEAABUAAAABAAAAVVWPQYX2jkHoAAAABQAAAA0AAABMAAAAAAAAAAAAAAAAAAAA//////////9oAAAAMgAwADIAMAAuACAAMAA4AC4AIAAyADgALgAAAAcAAAAHAAAABwAAAAcAAAADAAAABAAAAAcAAAAHAAAAAwAAAAQAAAAHAAAABwAAAAMAAABLAAAAQAAAADAAAAAFAAAAIAAAAAEAAAABAAAAEAAAAAAAAAAAAAAAQAEAAKAAAAAAAAAAAAAAAEABAACgAAAAUgAAAHABAAACAAAAFAAAAAkAAAAAAAAAAAAAALwCAAAAAADuAQICIlMAeQBzAHQAZQBtAAAAAAAAAAAAAAAAAAAAAAAAAAAAAAAAAAAAAAAAAAAAAAAAAAAAAAAAAAAAAAAAAAAAAAAAAAAAzEzudpoBAADgM0MDAAAAAGDAPQNgwD0D5Iz2dwAAAABckC4D3gUAAAAAAAAAAAAAAAAAAAAAAABYxD0DAAAAAAAAAAAAAAAAAAAAAAAAAAAAAAAAAAAAAAAAAAAAAAAAAAAAAAAAAAAAAAAAAAAAAAAAAAAAAAAAbhDxdgAAEOgYkS4D2BDqdmDAPQOxr4R3AAAAAOgR6nb//wAAAAAAAMsS6nbLEup2SJEuA0yRLgPkjPZ3AAAAAAAAAAAAAAAABwAAAAAAAADErn92CQAAAICRLgMHAAAAgJEuAwAAAAABAAAAAdgAAAACAAAAAAAAAAAAAGjsZwXgxI11ZHYACAAAAAAlAAAADAAAAAIAAAAnAAAAGAAAAAMAAAAAAAAAAAAAAAAAAAAlAAAADAAAAAMAAABMAAAAZAAAAAAAAAAAAAAA//////////8AAAAAHAAAAAAAAAA/AAAAIQDwAAAAAAAAAAAAAACAPwAAAAAAAAAAAACAPwAAAAAAAAAAAAAAAAAAAAAAAAAAAAAAAAAAAAAAAAAAJQAAAAwAAAAAAACAKAAAAAwAAAADAAAAJwAAABgAAAADAAAAAAAAAAAAAAAAAAAAJQAAAAwAAAADAAAATAAAAGQAAAAAAAAAAAAAAP//////////AAAAABwAAABAAQAAAAAAACEA8AAAAAAAAAAAAAAAgD8AAAAAAAAAAAAAgD8AAAAAAAAAAAAAAAAAAAAAAAAAAAAAAAAAAAAAAAAAACUAAAAMAAAAAAAAgCgAAAAMAAAAAwAAACcAAAAYAAAAAwAAAAAAAAAAAAAAAAAAACUAAAAMAAAAAwAAAEwAAABkAAAAAAAAAAAAAAD//////////0ABAAAcAAAAAAAAAD8AAAAhAPAAAAAAAAAAAAAAAIA/AAAAAAAAAAAAAIA/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///wAAAAAAJQAAAAwAAAADAAAATAAAAGQAAAAAAAAAHAAAAD8BAABaAAAAAAAAABwAAABAAQAAPwAAACEA8AAAAAAAAAAAAAAAgD8AAAAAAAAAAAAAgD8AAAAAAAAAAAAAAAAAAAAAAAAAAAAAAAAAAAAAAAAAACUAAAAMAAAAAAAAgCgAAAAMAAAAAwAAACcAAAAYAAAAAwAAAAAAAAD///8AAAAAACUAAAAMAAAAAwAAAEwAAABkAAAACwAAADcAAAAhAAAAWgAAAAsAAAA3AAAAFwAAACQAAAAhAPAAAAAAAAAAAAAAAIA/AAAAAAAAAAAAAIA/AAAAAAAAAAAAAAAAAAAAAAAAAAAAAAAAAAAAAAAAAAAlAAAADAAAAAAAAIAoAAAADAAAAAMAAABSAAAAcAEAAAMAAADg////AAAAAAAAAAAAAAAAkAEAAAAAAAEAAAAAYQByAGkAYQBsAAAAAAAAAAAAAAAAAAAAAAAAAAAAAAAAAAAAAAAAAAAAAAAAAAAAAAAAAAAAAAAAAAAAAAAAAAAALwMO8S51nLMMfJ5T6nbvIQoKAAAAACAAAAC49bUUKNUvAzDVLwNd1uVQAAA9AwAAAAAgAAAA7NkvA6APAACs2S8DaLeyeyAAAAABAAAAdZ2yewBSDHq49bUUlaCye0iA8yRY1i8D6ruRCgAAAAAo1y8DKfAudXjVLwMHAAAAAAAudezZLwPg////AAAAAAAAAAAAAAAAkAEAAAAAAAEAAAAAYQByAGkAYQBsAAAAAAAAAAAAAAAAAAAAAAAAAAAAAAAAAAAAxK5/dgAAAADc1i8DBgAAANzWLwMAAAAAAQAAAAHYAAAAAgAAAAAAAAAAAAAAAAAAAAAAAGjsZwVkdgAIAAAAACUAAAAMAAAAAwAAABgAAAAMAAAAAAAAABIAAAAMAAAAAQAAABYAAAAMAAAACAAAAFQAAABUAAAADAAAADcAAAAgAAAAWgAAAAEAAABVVY9BhfaOQQwAAABbAAAAAQAAAEwAAAAEAAAACwAAADcAAAAiAAAAWwAAAFAAAABYAHypFQAAABYAAAAMAAAAAAAAACUAAAAMAAAAAgAAACcAAAAYAAAABAAAAAAAAAD///8AAAAAACUAAAAMAAAABAAAAEwAAABkAAAAMAAAACAAAAA0AQAAWgAAADAAAAAgAAAABQEAADsAAAAhAPAAAAAAAAAAAAAAAIA/AAAAAAAAAAAAAIA/AAAAAAAAAAAAAAAAAAAAAAAAAAAAAAAAAAAAAAAAAAAlAAAADAAAAAAAAIAoAAAADAAAAAQAAAAnAAAAGAAAAAQAAAAAAAAA////AAAAAAAlAAAADAAAAAQAAABMAAAAZAAAADAAAAAgAAAANAEAAFYAAAAwAAAAIAAAAAUBAAA3AAAAIQDwAAAAAAAAAAAAAACAPwAAAAAAAAAAAACAPwAAAAAAAAAAAAAAAAAAAAAAAAAAAAAAAAAAAAAAAAAAJQAAAAwAAAAAAACAKAAAAAwAAAAEAAAAJwAAABgAAAAEAAAAAAAAAP///wAAAAAAJQAAAAwAAAAEAAAATAAAAGQAAAAwAAAAOwAAAM0AAABWAAAAMAAAADsAAACeAAAAHAAAACEA8AAAAAAAAAAAAAAAgD8AAAAAAAAAAAAAgD8AAAAAAAAAAAAAAAAAAAAAAAAAAAAAAAAAAAAAAAAAACUAAAAMAAAAAAAAgCgAAAAMAAAABAAAAFIAAABwAQAABAAAAOz///8AAAAAAAAAAAAAAACQAQAAAAAAAQAAAABzAGUAZwBvAGUAIAB1AGkAAAAAAAAAAAAAAAAAAAAAAAAAAAAAAAAAAAAAAAAAAAAAAAAAAAAAAAAAAAAAAAAAAAAvAw7xLnUkXgx6AgAAAGImCtgEDdF7/////0jXLwOfXbp75FwMejkAAAAc3C8Do1m6ewIAAACIo5YFAAAAAAAAAAAAAAAAAAAAQGiXRy6o1y8DIAAAAAcAAAAgAAAAAdYvA5geuBRWu5EKpNcvA6TXLwMp8C519NUvAzCNUBEAAC51fD4XH+z///8AAAAAAAAAAAAAAACQAQAAAAAAAQAAAABzAGUAZwBvAGUAIAB1AGkAAAAAAAAAAAAAAAAAAAAAAAkAAAAAAAAAxK5/dgAAAABY1y8DCQAAAFjXLwMAAAAAAQAAAAHYAAAAAgAAAAAAAAAAAABo7GcF4MSNdWR2AAgAAAAAJQAAAAwAAAAEAAAAGAAAAAwAAAAAAAAAEgAAAAwAAAABAAAAHgAAABgAAAAwAAAAOwAAAM4AAABXAAAAJQAAAAwAAAAEAAAAVAAAALgAAAAxAAAAOwAAAMwAAABWAAAAAQAAAFVVj0GF9o5BMQAAADsAAAASAAAATAAAAAAAAAAAAAAAAAAAAP//////////cAAAAEQAbwBsAGwAZQBuAHMAdABlAGkAbgAgAEwA4QBzAHoAbADzAA4AAAAMAAAABQAAAAUAAAAKAAAACwAAAAgAAAAHAAAACgAAAAUAAAALAAAABQAAAAkAAAAKAAAACAAAAAkAAAAFAAAADAAAAEsAAABAAAAAMAAAAAUAAAAgAAAAAQAAAAEAAAAQAAAAAAAAAAAAAABAAQAAoAAAAAAAAAAAAAAAQAEAAKAAAAAlAAAADAAAAAIAAAAnAAAAGAAAAAUAAAAAAAAA////AAAAAAAlAAAADAAAAAUAAABMAAAAZAAAAAAAAABhAAAAPwEAAJsAAAAAAAAAYQAAAEABAAA7AAAAIQDwAAAAAAAAAAAAAACAPwAAAAAAAAAAAACAPwAAAAAAAAAAAAAAAAAAAAAAAAAAAAAAAAAAAAAAAAAAJQAAAAwAAAAAAACAKAAAAAwAAAAFAAAAJwAAABgAAAAFAAAAAAAAAP///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4AAAADwAAAGEAAAB2AAAAcQAAAAEAAABVVY9BhfaOQQ8AAABhAAAAEgAAAEwAAAAAAAAAAAAAAAAAAAD//////////3AAAABEAG8AbABsAGUAbgBzAHQAZQBpAG4AIABMAOEAcwB6AGwA8wAJAAAACAAAAAMAAAADAAAABwAAAAcAAAAGAAAABAAAAAcAAAADAAAABwAAAAQAAAAGAAAABwAAAAYAAAAGAAAAAwAAAAgAAABLAAAAQAAAADAAAAAFAAAAIAAAAAEAAAABAAAAEAAAAAAAAAAAAAAAQAEAAKAAAAAAAAAAAAAAAEABAACgAAAAJQAAAAwAAAACAAAAJwAAABgAAAAFAAAAAAAAAP///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UAAAADwAAAHYAAABdAAAAhgAAAAEAAABVVY9BhfaOQQ8AAAB2AAAADAAAAEwAAAAAAAAAAAAAAAAAAAD//////////2QAAABwAG8AbABnAOEAcgBtAGUAcwB0AGUAcgAIAAAACAAAAAMAAAAIAAAABwAAAAUAAAALAAAABwAAAAYAAAAEAAAABwAAAAUAAABLAAAAQAAAADAAAAAFAAAAIAAAAAEAAAABAAAAEAAAAAAAAAAAAAAAQAEAAKAAAAAAAAAAAAAAAEABAACgAAAAJQAAAAwAAAACAAAAJwAAABgAAAAFAAAAAAAAAP///wAAAAAAJQAAAAwAAAAFAAAATAAAAGQAAAAOAAAAiwAAAKMAAACbAAAADgAAAIsAAACWAAAAEQAAACEA8AAAAAAAAAAAAAAAgD8AAAAAAAAAAAAAgD8AAAAAAAAAAAAAAAAAAAAAAAAAAAAAAAAAAAAAAAAAACUAAAAMAAAAAAAAgCgAAAAMAAAABQAAACUAAAAMAAAAAQAAABgAAAAMAAAAAAAAABIAAAAMAAAAAQAAABYAAAAMAAAAAAAAAFQAAADwAAAADwAAAIsAAACiAAAAmwAAAAEAAABVVY9BhfaOQQ8AAACLAAAAGwAAAEwAAAAEAAAADgAAAIsAAACkAAAAnAAAAIQAAABBAGwA4QDtAHIAdABhADoAIABEAG8AbABsAGUAbgBzAHQAZQBpAG4AIABMAOEAcwB6AGwA8wAAAAgAAAADAAAABwAAAAMAAAAFAAAABAAAAAcAAAADAAAABAAAAAkAAAAIAAAAAwAAAAMAAAAHAAAABwAAAAYAAAAEAAAABwAAAAMAAAAHAAAABAAAAAYAAAAHAAAABgAAAAYAAAADAAAACAAAABYAAAAMAAAAAAAAACUAAAAMAAAAAgAAAA4AAAAUAAAAAAAAABAAAAAUAAAA</Object>
  <Object Id="idInvalidSigLnImg">AQAAAGwAAAAAAAAAAAAAAD8BAACfAAAAAAAAAAAAAABmFgAALAsAACBFTUYAAAEA1B8AALAAAAAGAAAAAAAAAAAAAAAAAAAAgAcAADgEAABYAQAAwQAAAAAAAAAAAAAAAAAAAMA/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A4AAAAEAAAAIQAAABcAAAAOAAAABAAAABQAAAAUAAAAIQDwAAAAAAAAAAAAAACAPwAAAAAAAAAAAACAPwAAAAAAAAAAAAAAAAAAAAAAAAAAAAAAAAAAAAAAAAAAJQAAAAwAAAAAAACAKAAAAAwAAAABAAAAUAAAAHQDAAAQAAAABQAAAB8AAAAUAAAAEAAAAAUAAAAAAAAAAAAAABAAAAAQAAAATAAAACgAAAB0AAAAAAMAAAAAAAAAAAAAEAAAACgAAAAQAAAAEAAAAAEAGAAAAAAAAAAAAAAAAAAAAAAAAAAAAAAAAAAAAAAAAAAAAAAAAAAAAAAKFkIcPLYRJW8AAAAAAAAAAAAAAAAAAAAAAAAIETQOHlwAAAAAAAAAAAAAAAAAAAARJW8fQ8kfQ8kLGUsAAAAAAAAAAAAAAAAIETQdQMEJEzt7t91LdKBLdKBLdKA/YocECRgcPbgfQ8keQcQIEjYWIzAdLT4IETQdQMEVLosAAABLdKClzeR7t92+1uV7t91pdn4HEDEdQMEfQ8kdQMEIETQIETQdQMEdP70ECRgAAABLdKB7t93t7e3t7e3t7e3t7e19fX0GDiocPLYfQ8kdQMEdQMEfQ8kJEzslOlAAAABLdKC91eTt7e3t7e3t7e3t7e3t7e1TU1MECBodP70fQ8kfQ8kWMJABAgI3VXYAAABLdKB7t93t7e2+eje+eje1dDRWVlYECBoXMpcfQ8kfQ8kfQ8kfQ8kULIYBAwkAAABLdKC91eTt7e3t7e3t7e09PT0KF0YdP78fQ8kfQ8kQI2oFCyEVLYkfQ8kaOq4HEDFLdKB7t93t7e3Z5Op7t90OFRobO7MfQ8kcPbgKFkQyMjKkpKQ6OjoGDioRJW8ECh5LdKC91eTt7e17t917t90+XG8GDiwQI2oHCRFsbGzn5+ft7e3t7e2Toq0oPlYAAABLdKB7t93t7e17t917t917t91bh6ODg4PLy8vt7e3t7e3t7e3t7e17t91LdKAAAABLdKC91eTt7e3Z5Op7t917t93M3eft7e3t7e3t7e3t7e3t7e3t7e3E2OZLdKAAAABLdKB7t93t7e3t7e3t7e3t7e3t7e3t7e3t7e3t7e3t7e3t7e3t7e17t91LdKAAAABLdKClzeR7t92+1uV7t92+1uV7t92+1uV7t92+1uV7t92+1uV7t92qz+VLdKAAAAB7t91LdKBLdKBLdKBLdKBLdKBLdKBLdKBLdKBLdKBLdKBLdKBLdKBLdKB7t90AAAAAAAAAAAAAAAAAAAAAAAAAAAAAAAAAAAAAAAAAAAAAAAAAAAAAAAAAAAAAAAAAAAAnAAAAGAAAAAEAAAAAAAAA////AAAAAAAlAAAADAAAAAEAAABMAAAAZAAAADAAAAAFAAAAnQAAABUAAAAwAAAABQAAAG4AAAARAAAAIQDwAAAAAAAAAAAAAACAPwAAAAAAAAAAAACAPwAAAAAAAAAAAAAAAAAAAAAAAAAAAAAAAAAAAAAAAAAAJQAAAAwAAAAAAACAKAAAAAwAAAABAAAAUgAAAHABAAABAAAA8////wAAAAAAAAAAAAAAAJABAAAAAAABAAAAAHMAZQBnAG8AZQAgAHUAaQAAAAAAAAAAAAAAAAAAAAAAAAAAAAAAAAAAAAAAAAAAAAAAAAAAAAAAAAAAAAAAAAAAAAAADvEudSBejHVgwD0DDo32dyUAAAAzAAAAYAAAADMAAAByAAAATM1cBXrbLOv/////QMYvA7rehXcAAAAAFQAxAAAAWBGYxS8DAQAAAAICAAAUxS8DAgAAAAEAAAACAAAAFgEAAIarkQrWKc4O1MYvAynwLnUkxS8DIItQEQAALnUAAAAA8////wAAAAAAAAAAAAAAAJABAAAAAAABAAAAAHMAZQBnAG8AZQAgAHUAaQDHExHoiMUvA41lgHYAAIx1fMUvAwAAAACExS8DAAAAALGvhHcAAIx1AAAAABMAFAAOjfZ3IF6MdZzFLwPE9BR1AAAAAGjsZwXgxI11ZHYACAAAAAAlAAAADAAAAAEAAAAYAAAADAAAAP8AAAASAAAADAAAAAEAAAAeAAAAGAAAADAAAAAFAAAAngAAABYAAAAlAAAADAAAAAEAAABUAAAAwAAAADEAAAAFAAAAnAAAABUAAAABAAAAVVWPQYX2jkExAAAABQAAABMAAABMAAAAAAAAAAAAAAAAAAAA//////////90AAAAyQByAHYA6QBuAHkAdABlAGwAZQBuACAAYQBsAOEA7QByAOEAcwDwAAcAAAAFAAAABgAAAAcAAAAHAAAABgAAAAQAAAAHAAAAAwAAAAcAAAAHAAAABAAAAAcAAAADAAAABwAAAAMAAAAFAAAABwAAAAYAAABLAAAAQAAAADAAAAAFAAAAIAAAAAEAAAABAAAAEAAAAAAAAAAAAAAAQAEAAKAAAAAAAAAAAAAAAEABAACgAAAAUgAAAHABAAACAAAAFAAAAAkAAAAAAAAAAAAAALwCAAAAAADuAQICIlMAeQBzAHQAZQBtAAAAAAAAAAAAAAAAAAAAAAAAAAAAAAAAAAAAAAAAAAAAAAAAAAAAAAAAAAAAAAAAAAAAAAAAAAAAzEzudpoBAADgM0MDAAAAAGDAPQNgwD0D5Iz2dwAAAABckC4D3gUAAAAAAAAAAAAAAAAAAAAAAABYxD0DAAAAAAAAAAAAAAAAAAAAAAAAAAAAAAAAAAAAAAAAAAAAAAAAAAAAAAAAAAAAAAAAAAAAAAAAAAAAAAAAbhDxdgAAEOgYkS4D2BDqdmDAPQOxr4R3AAAAAOgR6nb//wAAAAAAAMsS6nbLEup2SJEuA0yRLgPkjPZ3AAAAAAAAAAAAAAAABwAAAAAAAADErn92CQAAAICRLgMHAAAAgJEuAwAAAAABAAAAAdgAAAACAAAAAAAAAAAAAGjsZwXgxI11ZHYACAAAAAAlAAAADAAAAAIAAAAnAAAAGAAAAAMAAAAAAAAAAAAAAAAAAAAlAAAADAAAAAMAAABMAAAAZAAAAAAAAAAAAAAA//////////8AAAAAHAAAAAAAAAA/AAAAIQDwAAAAAAAAAAAAAACAPwAAAAAAAAAAAACAPwAAAAAAAAAAAAAAAAAAAAAAAAAAAAAAAAAAAAAAAAAAJQAAAAwAAAAAAACAKAAAAAwAAAADAAAAJwAAABgAAAADAAAAAAAAAAAAAAAAAAAAJQAAAAwAAAADAAAATAAAAGQAAAAAAAAAAAAAAP//////////AAAAABwAAABAAQAAAAAAACEA8AAAAAAAAAAAAAAAgD8AAAAAAAAAAAAAgD8AAAAAAAAAAAAAAAAAAAAAAAAAAAAAAAAAAAAAAAAAACUAAAAMAAAAAAAAgCgAAAAMAAAAAwAAACcAAAAYAAAAAwAAAAAAAAAAAAAAAAAAACUAAAAMAAAAAwAAAEwAAABkAAAAAAAAAAAAAAD//////////0ABAAAcAAAAAAAAAD8AAAAhAPAAAAAAAAAAAAAAAIA/AAAAAAAAAAAAAIA/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///wAAAAAAJQAAAAwAAAADAAAATAAAAGQAAAAAAAAAHAAAAD8BAABaAAAAAAAAABwAAABAAQAAPwAAACEA8AAAAAAAAAAAAAAAgD8AAAAAAAAAAAAAgD8AAAAAAAAAAAAAAAAAAAAAAAAAAAAAAAAAAAAAAAAAACUAAAAMAAAAAAAAgCgAAAAMAAAAAwAAACcAAAAYAAAAAwAAAAAAAAD///8AAAAAACUAAAAMAAAAAwAAAEwAAABkAAAACwAAADcAAAAhAAAAWgAAAAsAAAA3AAAAFwAAACQAAAAhAPAAAAAAAAAAAAAAAIA/AAAAAAAAAAAAAIA/AAAAAAAAAAAAAAAAAAAAAAAAAAAAAAAAAAAAAAAAAAAlAAAADAAAAAAAAIAoAAAADAAAAAMAAABSAAAAcAEAAAMAAADg////AAAAAAAAAAAAAAAAkAEAAAAAAAEAAAAAYQByAGkAYQBsAAAAAAAAAAAAAAAAAAAAAAAAAAAAAAAAAAAAAAAAAAAAAAAAAAAAAAAAAAAAAAAAAAAAAAAAAAAALwMO8S51nLMMfJ5T6nbvIQoKAAAAACAAAAC49bUUKNUvAzDVLwNd1uVQAAA9AwAAAAAgAAAA7NkvA6APAACs2S8DaLeyeyAAAAABAAAAdZ2yewBSDHq49bUUlaCye0iA8yRY1i8D6ruRCgAAAAAo1y8DKfAudXjVLwMHAAAAAAAudezZLwPg////AAAAAAAAAAAAAAAAkAEAAAAAAAEAAAAAYQByAGkAYQBsAAAAAAAAAAAAAAAAAAAAAAAAAAAAAAAAAAAAxK5/dgAAAADc1i8DBgAAANzWLwMAAAAAAQAAAAHYAAAAAgAAAAAAAAAAAAAAAAAAAAAAAGjsZwVkdgAIAAAAACUAAAAMAAAAAwAAABgAAAAMAAAAAAAAABIAAAAMAAAAAQAAABYAAAAMAAAACAAAAFQAAABUAAAADAAAADcAAAAgAAAAWgAAAAEAAABVVY9BhfaOQQwAAABbAAAAAQAAAEwAAAAEAAAACwAAADcAAAAiAAAAWwAAAFAAAABYAAAAFQAAABYAAAAMAAAAAAAAACUAAAAMAAAAAgAAACcAAAAYAAAABAAAAAAAAAD///8AAAAAACUAAAAMAAAABAAAAEwAAABkAAAAMAAAACAAAAA0AQAAWgAAADAAAAAgAAAABQEAADsAAAAhAPAAAAAAAAAAAAAAAIA/AAAAAAAAAAAAAIA/AAAAAAAAAAAAAAAAAAAAAAAAAAAAAAAAAAAAAAAAAAAlAAAADAAAAAAAAIAoAAAADAAAAAQAAAAnAAAAGAAAAAQAAAAAAAAA////AAAAAAAlAAAADAAAAAQAAABMAAAAZAAAADAAAAAgAAAANAEAAFYAAAAwAAAAIAAAAAUBAAA3AAAAIQDwAAAAAAAAAAAAAACAPwAAAAAAAAAAAACAPwAAAAAAAAAAAAAAAAAAAAAAAAAAAAAAAAAAAAAAAAAAJQAAAAwAAAAAAACAKAAAAAwAAAAEAAAAJwAAABgAAAAEAAAAAAAAAP///wAAAAAAJQAAAAwAAAAEAAAATAAAAGQAAAAwAAAAOwAAAM0AAABWAAAAMAAAADsAAACeAAAAHAAAACEA8AAAAAAAAAAAAAAAgD8AAAAAAAAAAAAAgD8AAAAAAAAAAAAAAAAAAAAAAAAAAAAAAAAAAAAAAAAAACUAAAAMAAAAAAAAgCgAAAAMAAAABAAAAFIAAABwAQAABAAAAOz///8AAAAAAAAAAAAAAACQAQAAAAAAAQAAAABzAGUAZwBvAGUAIAB1AGkAAAAAAAAAAAAAAAAAAAAAAAAAAAAAAAAAAAAAAAAAAAAAAAAAAAAAAAAAAAAAAAAAAAAvAw7xLnUkXgx6AgAAAGImCtgEDdF7/////0jXLwOfXbp75FwMejkAAAAc3C8Do1m6ewIAAACIo5YFAAAAAAAAAAAAAAAAAAAAQGiXRy6o1y8DIAAAAAcAAAAgAAAAAdYvA5geuBRWu5EKpNcvA6TXLwMp8C519NUvAzCNUBEAAC51fD4XH+z///8AAAAAAAAAAAAAAACQAQAAAAAAAQAAAABzAGUAZwBvAGUAIAB1AGkAAAAAAAAAAAAAAAAAAAAAAAkAAAAAAAAAxK5/dgAAAABY1y8DCQAAAFjXLwMAAAAAAQAAAAHYAAAAAgAAAAAAAAAAAABo7GcF4MSNdWR2AAgAAAAAJQAAAAwAAAAEAAAAGAAAAAwAAAAAAAAAEgAAAAwAAAABAAAAHgAAABgAAAAwAAAAOwAAAM4AAABXAAAAJQAAAAwAAAAEAAAAVAAAALgAAAAxAAAAOwAAAMwAAABWAAAAAQAAAFVVj0GF9o5BMQAAADsAAAASAAAATAAAAAAAAAAAAAAAAAAAAP//////////cAAAAEQAbwBsAGwAZQBuAHMAdABlAGkAbgAgAEwA4QBzAHoAbADzAA4AAAAMAAAABQAAAAUAAAAKAAAACwAAAAgAAAAHAAAACgAAAAUAAAALAAAABQAAAAkAAAAKAAAACAAAAAkAAAAFAAAADAAAAEsAAABAAAAAMAAAAAUAAAAgAAAAAQAAAAEAAAAQAAAAAAAAAAAAAABAAQAAoAAAAAAAAAAAAAAAQAEAAKAAAAAlAAAADAAAAAIAAAAnAAAAGAAAAAUAAAAAAAAA////AAAAAAAlAAAADAAAAAUAAABMAAAAZAAAAAAAAABhAAAAPwEAAJsAAAAAAAAAYQAAAEABAAA7AAAAIQDwAAAAAAAAAAAAAACAPwAAAAAAAAAAAACAPwAAAAAAAAAAAAAAAAAAAAAAAAAAAAAAAAAAAAAAAAAAJQAAAAwAAAAAAACAKAAAAAwAAAAFAAAAJwAAABgAAAAFAAAAAAAAAP///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4AAAADwAAAGEAAAB2AAAAcQAAAAEAAABVVY9BhfaOQQ8AAABhAAAAEgAAAEwAAAAAAAAAAAAAAAAAAAD//////////3AAAABEAG8AbABsAGUAbgBzAHQAZQBpAG4AIABMAOEAcwB6AGwA8wAJAAAACAAAAAMAAAADAAAABwAAAAcAAAAGAAAABAAAAAcAAAADAAAABwAAAAQAAAAGAAAABwAAAAYAAAAGAAAAAwAAAAgAAABLAAAAQAAAADAAAAAFAAAAIAAAAAEAAAABAAAAEAAAAAAAAAAAAAAAQAEAAKAAAAAAAAAAAAAAAEABAACgAAAAJQAAAAwAAAACAAAAJwAAABgAAAAFAAAAAAAAAP///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UAAAADwAAAHYAAABdAAAAhgAAAAEAAABVVY9BhfaOQQ8AAAB2AAAADAAAAEwAAAAAAAAAAAAAAAAAAAD//////////2QAAABwAG8AbABnAOEAcgBtAGUAcwB0AGUAcgAIAAAACAAAAAMAAAAIAAAABwAAAAUAAAALAAAABwAAAAYAAAAEAAAABwAAAAUAAABLAAAAQAAAADAAAAAFAAAAIAAAAAEAAAABAAAAEAAAAAAAAAAAAAAAQAEAAKAAAAAAAAAAAAAAAEABAACgAAAAJQAAAAwAAAACAAAAJwAAABgAAAAFAAAAAAAAAP///wAAAAAAJQAAAAwAAAAFAAAATAAAAGQAAAAOAAAAiwAAAKMAAACbAAAADgAAAIsAAACWAAAAEQAAACEA8AAAAAAAAAAAAAAAgD8AAAAAAAAAAAAAgD8AAAAAAAAAAAAAAAAAAAAAAAAAAAAAAAAAAAAAAAAAACUAAAAMAAAAAAAAgCgAAAAMAAAABQAAACUAAAAMAAAAAQAAABgAAAAMAAAAAAAAABIAAAAMAAAAAQAAABYAAAAMAAAAAAAAAFQAAADwAAAADwAAAIsAAACiAAAAmwAAAAEAAABVVY9BhfaOQQ8AAACLAAAAGwAAAEwAAAAEAAAADgAAAIsAAACkAAAAnAAAAIQAAABBAGwA4QDtAHIAdABhADoAIABEAG8AbABsAGUAbgBzAHQAZQBpAG4AIABMAOEAcwB6AGwA8wAAAAgAAAADAAAABwAAAAMAAAAFAAAABAAAAAcAAAADAAAABAAAAAkAAAAIAAAAAwAAAAMAAAAHAAAABwAAAAYAAAAEAAAABwAAAAMAAAAHAAAABAAAAAYAAAAHAAAABgAAAAYAAAADAAAACA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</vt:lpstr>
      <vt:lpstr>Munka2</vt:lpstr>
      <vt:lpstr>Munka3</vt:lpstr>
      <vt:lpstr>2.</vt:lpstr>
      <vt:lpstr>3.</vt:lpstr>
      <vt:lpstr>4.</vt:lpstr>
      <vt:lpstr>5.</vt:lpstr>
      <vt:lpstr>6.</vt:lpstr>
      <vt:lpstr>7.</vt:lpstr>
      <vt:lpstr>8</vt:lpstr>
      <vt:lpstr>9</vt:lpstr>
      <vt:lpstr>10</vt:lpstr>
      <vt:lpstr>'1.'!Nyomtatási_terület</vt:lpstr>
      <vt:lpstr>'10'!Nyomtatási_terület</vt:lpstr>
      <vt:lpstr>'6.'!Nyomtatási_terület</vt:lpstr>
      <vt:lpstr>'7.'!Nyomtatási_terület</vt:lpstr>
      <vt:lpstr>'8'!Nyomtatási_terület</vt:lpstr>
      <vt:lpstr>'9'!Nyomtatási_terület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2013-01-19T13:18:41Z</cp:lastPrinted>
  <dcterms:created xsi:type="dcterms:W3CDTF">2006-09-16T00:00:00Z</dcterms:created>
  <dcterms:modified xsi:type="dcterms:W3CDTF">2020-08-28T09:44:00Z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26cd3365-566e-4ce5-a7b1-79a94fd37595</vt:lpwstr>
  </property>
</Properties>
</file>