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4_ 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50" i="1" s="1"/>
  <c r="C49" i="1"/>
  <c r="C48" i="1" s="1"/>
  <c r="C47" i="1" s="1"/>
  <c r="D48" i="1"/>
  <c r="E48" i="1" s="1"/>
  <c r="B48" i="1"/>
  <c r="D47" i="1"/>
  <c r="B47" i="1"/>
  <c r="E43" i="1"/>
  <c r="D42" i="1"/>
  <c r="E42" i="1" s="1"/>
  <c r="C42" i="1"/>
  <c r="B42" i="1"/>
  <c r="E40" i="1"/>
  <c r="E39" i="1"/>
  <c r="E38" i="1"/>
  <c r="E37" i="1"/>
  <c r="E36" i="1"/>
  <c r="C35" i="1"/>
  <c r="E35" i="1" s="1"/>
  <c r="D34" i="1"/>
  <c r="B34" i="1"/>
  <c r="C32" i="1"/>
  <c r="E32" i="1" s="1"/>
  <c r="B32" i="1"/>
  <c r="B30" i="1" s="1"/>
  <c r="E31" i="1"/>
  <c r="C31" i="1"/>
  <c r="D30" i="1"/>
  <c r="E30" i="1" s="1"/>
  <c r="C30" i="1"/>
  <c r="E27" i="1"/>
  <c r="E26" i="1"/>
  <c r="E25" i="1"/>
  <c r="C25" i="1"/>
  <c r="B25" i="1"/>
  <c r="C24" i="1"/>
  <c r="C19" i="1" s="1"/>
  <c r="E19" i="1" s="1"/>
  <c r="B24" i="1"/>
  <c r="E23" i="1"/>
  <c r="E22" i="1"/>
  <c r="E21" i="1"/>
  <c r="D21" i="1"/>
  <c r="C21" i="1"/>
  <c r="B21" i="1"/>
  <c r="E20" i="1"/>
  <c r="D20" i="1"/>
  <c r="C20" i="1"/>
  <c r="B20" i="1"/>
  <c r="D19" i="1"/>
  <c r="B19" i="1"/>
  <c r="E17" i="1"/>
  <c r="C16" i="1"/>
  <c r="E16" i="1" s="1"/>
  <c r="E15" i="1"/>
  <c r="E14" i="1"/>
  <c r="D13" i="1"/>
  <c r="E13" i="1" s="1"/>
  <c r="C13" i="1"/>
  <c r="B13" i="1"/>
  <c r="B11" i="1" l="1"/>
  <c r="B7" i="1" s="1"/>
  <c r="E34" i="1"/>
  <c r="E47" i="1"/>
  <c r="E24" i="1"/>
  <c r="C34" i="1"/>
  <c r="C11" i="1" s="1"/>
  <c r="C7" i="1" s="1"/>
  <c r="E49" i="1"/>
  <c r="D11" i="1"/>
  <c r="E11" i="1" l="1"/>
  <c r="D7" i="1"/>
  <c r="E7" i="1" s="1"/>
</calcChain>
</file>

<file path=xl/sharedStrings.xml><?xml version="1.0" encoding="utf-8"?>
<sst xmlns="http://schemas.openxmlformats.org/spreadsheetml/2006/main" count="42" uniqueCount="40">
  <si>
    <t xml:space="preserve">2018. évi  működési célú pénzeszközátadás, egyéb támogatás, ellátottak pénzbeni juttatásai                     </t>
  </si>
  <si>
    <t xml:space="preserve">Ft-ban </t>
  </si>
  <si>
    <t>Eredeti</t>
  </si>
  <si>
    <t>Módosított</t>
  </si>
  <si>
    <t>Teljesítés</t>
  </si>
  <si>
    <t>Telj %-a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</si>
  <si>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</si>
  <si>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</si>
  <si>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</si>
  <si>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</si>
  <si>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</si>
  <si>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</si>
  <si>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</si>
  <si>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</si>
  <si>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</si>
  <si>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</si>
  <si>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</si>
  <si>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Orosháza és Térsége Ivóvízminőség-javító Önkormányzati Társulás működési hoz.</t>
  </si>
  <si>
    <t xml:space="preserve">   - DAREH Önkormányzati Társulás  tagdíj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</si>
  <si>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</si>
  <si>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</si>
  <si>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</t>
  </si>
  <si>
    <t xml:space="preserve">   - Dél-alföldi Termálfürdők Egyesülete tagdíj</t>
  </si>
  <si>
    <t xml:space="preserve">   - Úszásoktatás támogatása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</si>
  <si>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</si>
  <si>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</si>
  <si>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</si>
  <si>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</si>
  <si>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</si>
  <si>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</si>
  <si>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</si>
  <si>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</si>
  <si>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 xml:space="preserve">   - szociális célú tüzelőanyagvásárlás (önerő)</t>
  </si>
  <si>
    <t xml:space="preserve">   - természetbeni gyermekvédelmi támogatás</t>
  </si>
  <si>
    <t>Egyéb átadott pénzeszközök</t>
  </si>
  <si>
    <t xml:space="preserve">   - Előző évi elszámolások kiadásai</t>
  </si>
  <si>
    <t>Önként vállalt önkormányzati feladatok</t>
  </si>
  <si>
    <t xml:space="preserve">   - Bursa ösztöndíj</t>
  </si>
  <si>
    <t xml:space="preserve">   - lakásvásárlás támogatása</t>
  </si>
  <si>
    <t>4. melléklet az 5/2019. (IV. 17.))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</si>
</sst>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#,##0.00_ ;\-#,##0.00\ "/>
    <numFmt numFmtId="166" formatCode="\ #,##0&quot;     &quot;;\-#,##0&quot;     &quot;;&quot; -&quot;#&quot;     &quot;;@\ 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2"/>
    <xf numFmtId="0" fontId="4" fillId="0" borderId="0" xfId="2" applyFont="1" applyAlignment="1">
      <alignment horizontal="center" vertical="center" wrapText="1"/>
    </xf>
    <xf numFmtId="0" fontId="3" fillId="0" borderId="0" xfId="2" applyFont="1"/>
    <xf numFmtId="0" fontId="4" fillId="0" borderId="0" xfId="2" applyFont="1"/>
    <xf numFmtId="3" fontId="5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2" applyFont="1" applyBorder="1"/>
    <xf numFmtId="0" fontId="5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7" fillId="2" borderId="3" xfId="2" applyFont="1" applyFill="1" applyBorder="1"/>
    <xf numFmtId="3" fontId="7" fillId="2" borderId="4" xfId="2" applyNumberFormat="1" applyFont="1" applyFill="1" applyBorder="1"/>
    <xf numFmtId="165" fontId="8" fillId="3" borderId="1" xfId="1" applyNumberFormat="1" applyFont="1" applyFill="1" applyBorder="1"/>
    <xf numFmtId="3" fontId="3" fillId="0" borderId="0" xfId="2" applyNumberFormat="1" applyFont="1"/>
    <xf numFmtId="0" fontId="7" fillId="0" borderId="0" xfId="2" applyFont="1" applyFill="1" applyBorder="1"/>
    <xf numFmtId="3" fontId="7" fillId="0" borderId="0" xfId="2" applyNumberFormat="1" applyFont="1" applyFill="1" applyBorder="1"/>
    <xf numFmtId="166" fontId="1" fillId="0" borderId="0" xfId="1" applyNumberFormat="1"/>
    <xf numFmtId="0" fontId="9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wrapText="1"/>
    </xf>
    <xf numFmtId="0" fontId="9" fillId="0" borderId="0" xfId="2" applyFont="1" applyAlignment="1">
      <alignment wrapText="1"/>
    </xf>
    <xf numFmtId="3" fontId="9" fillId="0" borderId="0" xfId="2" applyNumberFormat="1" applyFont="1" applyFill="1" applyBorder="1"/>
    <xf numFmtId="3" fontId="9" fillId="0" borderId="0" xfId="2" applyNumberFormat="1" applyFont="1"/>
    <xf numFmtId="165" fontId="10" fillId="0" borderId="0" xfId="1" applyNumberFormat="1" applyFont="1"/>
    <xf numFmtId="3" fontId="5" fillId="0" borderId="0" xfId="2" applyNumberFormat="1" applyFont="1"/>
    <xf numFmtId="0" fontId="9" fillId="0" borderId="0" xfId="2" applyFont="1" applyBorder="1" applyAlignment="1">
      <alignment wrapText="1"/>
    </xf>
    <xf numFmtId="3" fontId="11" fillId="0" borderId="0" xfId="2" applyNumberFormat="1" applyFont="1"/>
    <xf numFmtId="0" fontId="12" fillId="0" borderId="0" xfId="2" applyFont="1" applyBorder="1" applyAlignment="1">
      <alignment wrapText="1"/>
    </xf>
    <xf numFmtId="3" fontId="12" fillId="0" borderId="0" xfId="2" applyNumberFormat="1" applyFont="1"/>
    <xf numFmtId="165" fontId="6" fillId="0" borderId="0" xfId="1" applyNumberFormat="1" applyFont="1"/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2" fontId="12" fillId="0" borderId="0" xfId="2" applyNumberFormat="1" applyFont="1" applyBorder="1" applyAlignment="1">
      <alignment wrapText="1"/>
    </xf>
    <xf numFmtId="0" fontId="11" fillId="0" borderId="0" xfId="2" applyFont="1" applyBorder="1" applyAlignment="1">
      <alignment wrapText="1"/>
    </xf>
    <xf numFmtId="3" fontId="13" fillId="0" borderId="0" xfId="2" applyNumberFormat="1" applyFont="1"/>
    <xf numFmtId="0" fontId="7" fillId="0" borderId="0" xfId="2" applyFont="1" applyFill="1" applyBorder="1" applyAlignment="1">
      <alignment horizontal="center" wrapText="1"/>
    </xf>
    <xf numFmtId="3" fontId="6" fillId="0" borderId="0" xfId="0" applyNumberFormat="1" applyFont="1"/>
    <xf numFmtId="0" fontId="4" fillId="0" borderId="0" xfId="2" applyFont="1" applyFill="1" applyAlignment="1">
      <alignment wrapText="1"/>
    </xf>
    <xf numFmtId="0" fontId="7" fillId="0" borderId="0" xfId="2" applyFont="1" applyFill="1" applyBorder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9" fillId="0" borderId="0" xfId="2" applyFont="1"/>
    <xf numFmtId="0" fontId="9" fillId="0" borderId="0" xfId="2" applyFont="1" applyBorder="1"/>
    <xf numFmtId="3" fontId="7" fillId="0" borderId="0" xfId="2" applyNumberFormat="1" applyFont="1"/>
    <xf numFmtId="0" fontId="5" fillId="0" borderId="0" xfId="2" applyFont="1" applyBorder="1"/>
    <xf numFmtId="2" fontId="12" fillId="0" borderId="0" xfId="2" applyNumberFormat="1" applyFont="1" applyBorder="1"/>
    <xf numFmtId="0" fontId="4" fillId="0" borderId="0" xfId="2" applyFont="1" applyFill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116"/>
  <sheetViews>
    <sheetView tabSelected="1" workbookViewId="0">
      <selection activeCell="A2" sqref="A2"/>
    </sheetView>
  </sheetViews>
  <sheetFormatPr defaultRowHeight="12.75" x14ac:dyDescent="0.2"/>
  <cols>
    <col min="1" max="1" width="49.85546875" style="4" customWidth="1"/>
    <col min="2" max="2" width="11.5703125" style="4" customWidth="1"/>
    <col min="3" max="3" width="11.7109375" style="27" customWidth="1"/>
    <col min="4" max="4" width="12.7109375" style="2" customWidth="1"/>
    <col min="5" max="5" width="7" style="2" customWidth="1"/>
    <col min="6" max="6" width="14.5703125" style="2" customWidth="1"/>
    <col min="7" max="25" width="9.140625" style="2" customWidth="1"/>
    <col min="26" max="26" width="10.140625" style="2" customWidth="1"/>
    <col min="27" max="27" width="9.7109375" style="2" customWidth="1"/>
    <col min="28" max="218" width="9.140625" style="2" customWidth="1"/>
  </cols>
  <sheetData>
    <row r="1" spans="1:218" x14ac:dyDescent="0.2">
      <c r="A1" s="1" t="s">
        <v>39</v>
      </c>
      <c r="B1" s="1"/>
      <c r="C1" s="1"/>
      <c r="D1" s="1"/>
      <c r="E1" s="1"/>
    </row>
    <row r="3" spans="1:218" ht="25.5" customHeight="1" x14ac:dyDescent="0.2">
      <c r="A3" s="3" t="s">
        <v>0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</row>
    <row r="4" spans="1:218" x14ac:dyDescent="0.2">
      <c r="A4" s="5"/>
      <c r="B4" s="5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</row>
    <row r="5" spans="1:218" x14ac:dyDescent="0.2">
      <c r="A5" s="5"/>
      <c r="B5" s="7"/>
      <c r="C5" s="7"/>
      <c r="D5"/>
      <c r="E5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</row>
    <row r="6" spans="1:218" ht="13.5" thickBot="1" x14ac:dyDescent="0.25">
      <c r="A6" s="8"/>
      <c r="B6" s="9" t="s">
        <v>2</v>
      </c>
      <c r="C6" s="10" t="s">
        <v>3</v>
      </c>
      <c r="D6" s="11" t="s">
        <v>4</v>
      </c>
      <c r="E6" s="12" t="s">
        <v>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ht="13.5" thickBot="1" x14ac:dyDescent="0.25">
      <c r="A7" s="13" t="s">
        <v>6</v>
      </c>
      <c r="B7" s="14">
        <f>B11+B47</f>
        <v>87450424</v>
      </c>
      <c r="C7" s="14">
        <f>C11+C47</f>
        <v>89978949</v>
      </c>
      <c r="D7" s="14">
        <f>D11+D47</f>
        <v>84072637</v>
      </c>
      <c r="E7" s="15">
        <f>D7/B7*100</f>
        <v>96.13748356440216</v>
      </c>
      <c r="F7" s="1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18" x14ac:dyDescent="0.2">
      <c r="A8" s="17"/>
      <c r="B8" s="17"/>
      <c r="C8" s="18"/>
      <c r="D8" s="4"/>
      <c r="E8" s="1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18" x14ac:dyDescent="0.2">
      <c r="A9" s="20" t="s">
        <v>7</v>
      </c>
      <c r="B9" s="21"/>
      <c r="C9" s="18"/>
      <c r="D9" s="4"/>
      <c r="E9" s="1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18" x14ac:dyDescent="0.2">
      <c r="A10" s="22"/>
      <c r="B10" s="17"/>
      <c r="C10" s="18"/>
      <c r="D10" s="4"/>
      <c r="E10" s="1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18" x14ac:dyDescent="0.2">
      <c r="A11" s="23" t="s">
        <v>8</v>
      </c>
      <c r="B11" s="24">
        <f>B13+B19+B34+B30+B42</f>
        <v>84970424</v>
      </c>
      <c r="C11" s="24">
        <f>C13+C19+C34+C30+C42</f>
        <v>86908949</v>
      </c>
      <c r="D11" s="25">
        <f>D13+D19+D30+D34+D42</f>
        <v>81002637</v>
      </c>
      <c r="E11" s="26">
        <f>D11/C11*100</f>
        <v>93.204023212845428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18" x14ac:dyDescent="0.2">
      <c r="A12" s="23"/>
      <c r="B12" s="24"/>
      <c r="C12" s="24"/>
      <c r="D12" s="2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18" x14ac:dyDescent="0.2">
      <c r="A13" s="28" t="s">
        <v>9</v>
      </c>
      <c r="B13" s="29">
        <f>B14+B16+B15+B17</f>
        <v>5600000</v>
      </c>
      <c r="C13" s="29">
        <f>C14+C16+C15+C17</f>
        <v>6100000</v>
      </c>
      <c r="D13" s="29">
        <f>SUM(D14:D17)</f>
        <v>6019900</v>
      </c>
      <c r="E13" s="26">
        <f>D13/C13*100</f>
        <v>98.686885245901635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18" x14ac:dyDescent="0.2">
      <c r="A14" s="30" t="s">
        <v>10</v>
      </c>
      <c r="B14" s="31">
        <v>700000</v>
      </c>
      <c r="C14" s="31">
        <v>700000</v>
      </c>
      <c r="D14" s="27">
        <v>650000</v>
      </c>
      <c r="E14" s="32">
        <f>D14/C14*100</f>
        <v>92.857142857142861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18" x14ac:dyDescent="0.2">
      <c r="A15" s="30" t="s">
        <v>11</v>
      </c>
      <c r="B15" s="31">
        <v>200000</v>
      </c>
      <c r="C15" s="31">
        <v>200000</v>
      </c>
      <c r="D15" s="27">
        <v>169900</v>
      </c>
      <c r="E15" s="32">
        <f>D15/C15*100</f>
        <v>84.95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18" x14ac:dyDescent="0.2">
      <c r="A16" s="33" t="s">
        <v>12</v>
      </c>
      <c r="B16" s="31">
        <v>4300000</v>
      </c>
      <c r="C16" s="31">
        <f>4300000+500000</f>
        <v>4800000</v>
      </c>
      <c r="D16" s="27">
        <v>4800000</v>
      </c>
      <c r="E16" s="32">
        <f>D16/C16*100</f>
        <v>100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">
      <c r="A17" s="33" t="s">
        <v>13</v>
      </c>
      <c r="B17" s="31">
        <v>400000</v>
      </c>
      <c r="C17" s="31">
        <v>400000</v>
      </c>
      <c r="D17" s="27">
        <v>400000</v>
      </c>
      <c r="E17" s="32">
        <f>D17/C17*100</f>
        <v>100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33"/>
      <c r="B18" s="27"/>
      <c r="D18" s="2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">
      <c r="A19" s="28" t="s">
        <v>14</v>
      </c>
      <c r="B19" s="25">
        <f>SUM(B20:B25)</f>
        <v>62470424</v>
      </c>
      <c r="C19" s="25">
        <f>SUM(C20:C27)</f>
        <v>63296804</v>
      </c>
      <c r="D19" s="29">
        <f>SUM(D20:D28)</f>
        <v>60030554</v>
      </c>
      <c r="E19" s="26">
        <f t="shared" ref="E19:E27" si="0">D19/C19*100</f>
        <v>94.839786855589097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">
      <c r="A20" s="34" t="s">
        <v>15</v>
      </c>
      <c r="B20" s="27">
        <f>5012*13*12</f>
        <v>781872</v>
      </c>
      <c r="C20" s="27">
        <f>5012*13*12</f>
        <v>781872</v>
      </c>
      <c r="D20" s="27">
        <f>5012*13*12</f>
        <v>781872</v>
      </c>
      <c r="E20" s="32">
        <f t="shared" si="0"/>
        <v>100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">
      <c r="A21" s="34" t="s">
        <v>16</v>
      </c>
      <c r="B21" s="27">
        <f>5012*43*12</f>
        <v>2586192</v>
      </c>
      <c r="C21" s="27">
        <f>5012*43*12</f>
        <v>2586192</v>
      </c>
      <c r="D21" s="27">
        <f>5012*43*12</f>
        <v>2586192</v>
      </c>
      <c r="E21" s="32">
        <f t="shared" si="0"/>
        <v>100</v>
      </c>
      <c r="F21" s="1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x14ac:dyDescent="0.2">
      <c r="A22" s="33" t="s">
        <v>17</v>
      </c>
      <c r="B22" s="27">
        <v>102360</v>
      </c>
      <c r="C22" s="27">
        <v>102360</v>
      </c>
      <c r="D22" s="27">
        <v>102360</v>
      </c>
      <c r="E22" s="32">
        <f t="shared" si="0"/>
        <v>100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">
      <c r="A23" s="33" t="s">
        <v>18</v>
      </c>
      <c r="B23" s="27"/>
      <c r="C23" s="27">
        <v>346380</v>
      </c>
      <c r="D23" s="27">
        <v>346380</v>
      </c>
      <c r="E23" s="32">
        <f t="shared" si="0"/>
        <v>100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.5" x14ac:dyDescent="0.2">
      <c r="A24" s="33" t="s">
        <v>19</v>
      </c>
      <c r="B24" s="27">
        <f>24600000+7400000+2000000</f>
        <v>34000000</v>
      </c>
      <c r="C24" s="27">
        <f>24600000+7400000+2000000</f>
        <v>34000000</v>
      </c>
      <c r="D24" s="27">
        <v>30800000</v>
      </c>
      <c r="E24" s="32">
        <f t="shared" si="0"/>
        <v>90.588235294117652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2.5" x14ac:dyDescent="0.2">
      <c r="A25" s="33" t="s">
        <v>20</v>
      </c>
      <c r="B25" s="27">
        <f>24400000+600000</f>
        <v>25000000</v>
      </c>
      <c r="C25" s="27">
        <f>24400000+600000</f>
        <v>25000000</v>
      </c>
      <c r="D25" s="27">
        <v>25000000</v>
      </c>
      <c r="E25" s="32">
        <f t="shared" si="0"/>
        <v>100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">
      <c r="A26" s="33" t="s">
        <v>21</v>
      </c>
      <c r="B26" s="27"/>
      <c r="C26" s="27">
        <v>30000</v>
      </c>
      <c r="D26" s="27">
        <v>30000</v>
      </c>
      <c r="E26" s="32">
        <f t="shared" si="0"/>
        <v>100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">
      <c r="A27" s="33" t="s">
        <v>22</v>
      </c>
      <c r="B27" s="27"/>
      <c r="C27" s="27">
        <v>450000</v>
      </c>
      <c r="D27" s="27">
        <v>225000</v>
      </c>
      <c r="E27" s="32">
        <f t="shared" si="0"/>
        <v>50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">
      <c r="A28" s="33" t="s">
        <v>23</v>
      </c>
      <c r="B28" s="27"/>
      <c r="D28" s="27">
        <v>158750</v>
      </c>
      <c r="E28" s="3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">
      <c r="A29" s="33"/>
      <c r="B29" s="27"/>
      <c r="D29" s="2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">
      <c r="A30" s="28" t="s">
        <v>24</v>
      </c>
      <c r="B30" s="29">
        <f>SUM(B31:B32)</f>
        <v>10000000</v>
      </c>
      <c r="C30" s="29">
        <f>SUM(C31:C32)</f>
        <v>9904600</v>
      </c>
      <c r="D30" s="29">
        <f>SUM(D31:D32)</f>
        <v>8168998</v>
      </c>
      <c r="E30" s="26">
        <f>D30/C30*100</f>
        <v>82.476808755527728</v>
      </c>
      <c r="F30" s="1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">
      <c r="A31" s="33" t="s">
        <v>25</v>
      </c>
      <c r="B31" s="31">
        <v>1800000</v>
      </c>
      <c r="C31" s="31">
        <f>1800000-70000-25400</f>
        <v>1704600</v>
      </c>
      <c r="D31" s="27">
        <v>666000</v>
      </c>
      <c r="E31" s="32">
        <f>D31/C31*100</f>
        <v>39.070749736008445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">
      <c r="A32" s="33" t="s">
        <v>26</v>
      </c>
      <c r="B32" s="31">
        <f>8000000+200000</f>
        <v>8200000</v>
      </c>
      <c r="C32" s="31">
        <f>8000000+200000</f>
        <v>8200000</v>
      </c>
      <c r="D32" s="27">
        <v>7502998</v>
      </c>
      <c r="E32" s="32">
        <f>D32/C32*100</f>
        <v>91.499975609756106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">
      <c r="A33" s="33"/>
      <c r="B33" s="31"/>
      <c r="C33" s="31"/>
      <c r="D33" s="2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">
      <c r="A34" s="28" t="s">
        <v>27</v>
      </c>
      <c r="B34" s="29">
        <f>SUM(B35:B39)</f>
        <v>6200000</v>
      </c>
      <c r="C34" s="29">
        <f>SUM(C35:C41)</f>
        <v>7447400</v>
      </c>
      <c r="D34" s="29">
        <f>SUM(D35:D40)</f>
        <v>6623040</v>
      </c>
      <c r="E34" s="26">
        <f t="shared" ref="E34:E40" si="1">D34/C34*100</f>
        <v>88.930902059779243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33" t="s">
        <v>28</v>
      </c>
      <c r="B35" s="31">
        <v>2500000</v>
      </c>
      <c r="C35" s="31">
        <f>2500000-20000</f>
        <v>2480000</v>
      </c>
      <c r="D35" s="27">
        <v>1973435</v>
      </c>
      <c r="E35" s="32">
        <f t="shared" si="1"/>
        <v>79.573991935483861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A36" s="35" t="s">
        <v>29</v>
      </c>
      <c r="B36" s="31">
        <v>500000</v>
      </c>
      <c r="C36" s="31">
        <v>500000</v>
      </c>
      <c r="D36" s="27">
        <v>620000</v>
      </c>
      <c r="E36" s="32">
        <f t="shared" si="1"/>
        <v>124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">
      <c r="A37" s="33" t="s">
        <v>30</v>
      </c>
      <c r="B37" s="31">
        <v>2000000</v>
      </c>
      <c r="C37" s="31">
        <v>2000000</v>
      </c>
      <c r="D37" s="27">
        <v>1935000</v>
      </c>
      <c r="E37" s="32">
        <f t="shared" si="1"/>
        <v>96.75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">
      <c r="A38" s="33" t="s">
        <v>31</v>
      </c>
      <c r="B38" s="31">
        <v>1200000</v>
      </c>
      <c r="C38" s="31">
        <v>1200000</v>
      </c>
      <c r="D38" s="27">
        <v>852605</v>
      </c>
      <c r="E38" s="32">
        <f t="shared" si="1"/>
        <v>71.050416666666678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">
      <c r="A39" s="33" t="s">
        <v>32</v>
      </c>
      <c r="B39" s="31"/>
      <c r="C39" s="31">
        <v>25400</v>
      </c>
      <c r="D39" s="27">
        <v>0</v>
      </c>
      <c r="E39" s="32">
        <f t="shared" si="1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">
      <c r="A40" s="33" t="s">
        <v>33</v>
      </c>
      <c r="B40" s="31"/>
      <c r="C40" s="31">
        <v>1242000</v>
      </c>
      <c r="D40" s="27">
        <v>1242000</v>
      </c>
      <c r="E40" s="32">
        <f t="shared" si="1"/>
        <v>100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">
      <c r="A41" s="33"/>
      <c r="B41" s="31"/>
      <c r="C41" s="31"/>
      <c r="D41" s="2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">
      <c r="A42" s="36" t="s">
        <v>34</v>
      </c>
      <c r="B42" s="37">
        <f>B43+B44</f>
        <v>700000</v>
      </c>
      <c r="C42" s="29">
        <f>C43</f>
        <v>160145</v>
      </c>
      <c r="D42" s="29">
        <f>D43</f>
        <v>160145</v>
      </c>
      <c r="E42" s="26">
        <f>D42/C42*100</f>
        <v>100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">
      <c r="A43" s="33" t="s">
        <v>35</v>
      </c>
      <c r="B43" s="31">
        <v>700000</v>
      </c>
      <c r="C43" s="31">
        <v>160145</v>
      </c>
      <c r="D43" s="27">
        <v>160145</v>
      </c>
      <c r="E43" s="32">
        <f>D43/C43*100</f>
        <v>100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">
      <c r="A44" s="33"/>
      <c r="B44" s="31"/>
      <c r="C44" s="31"/>
      <c r="D44" s="2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">
      <c r="A45" s="20" t="s">
        <v>36</v>
      </c>
      <c r="B45" s="29"/>
      <c r="C45" s="29"/>
      <c r="D45" s="2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">
      <c r="A46" s="38"/>
      <c r="B46" s="29"/>
      <c r="C46" s="29"/>
      <c r="D46" s="2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">
      <c r="A47" s="23" t="s">
        <v>8</v>
      </c>
      <c r="B47" s="29">
        <f>+B48</f>
        <v>2480000</v>
      </c>
      <c r="C47" s="29">
        <f>+C48</f>
        <v>3070000</v>
      </c>
      <c r="D47" s="29">
        <f>D48</f>
        <v>3070000</v>
      </c>
      <c r="E47" s="26">
        <f>D47/C47*100</f>
        <v>100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">
      <c r="A48" s="28" t="s">
        <v>27</v>
      </c>
      <c r="B48" s="29">
        <f>SUM(B49:B50)</f>
        <v>2480000</v>
      </c>
      <c r="C48" s="29">
        <f>SUM(C49:C50)</f>
        <v>3070000</v>
      </c>
      <c r="D48" s="29">
        <f>D49+D50</f>
        <v>3070000</v>
      </c>
      <c r="E48" s="26">
        <f>D48/C48*100</f>
        <v>100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">
      <c r="A49" s="35" t="s">
        <v>37</v>
      </c>
      <c r="B49" s="31">
        <v>480000</v>
      </c>
      <c r="C49" s="31">
        <f>480000+70000+20000</f>
        <v>570000</v>
      </c>
      <c r="D49" s="27">
        <v>570000</v>
      </c>
      <c r="E49" s="32">
        <f>D49/C49*100</f>
        <v>100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">
      <c r="A50" s="35" t="s">
        <v>38</v>
      </c>
      <c r="B50" s="39">
        <v>2000000</v>
      </c>
      <c r="C50" s="39">
        <f>2000000+500000</f>
        <v>2500000</v>
      </c>
      <c r="D50" s="27">
        <v>2500000</v>
      </c>
      <c r="E50" s="32">
        <f>D50/C50*100</f>
        <v>100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">
      <c r="A51" s="40"/>
      <c r="B51" s="41"/>
      <c r="C51" s="4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">
      <c r="A52" s="22"/>
      <c r="B52" s="43"/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">
      <c r="A53" s="28"/>
      <c r="B53" s="44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">
      <c r="A54" s="46"/>
      <c r="B54" s="4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idden="1" x14ac:dyDescent="0.2">
      <c r="B55" s="4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idden="1" x14ac:dyDescent="0.2">
      <c r="B56" s="4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idden="1" x14ac:dyDescent="0.2">
      <c r="B57" s="1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idden="1" x14ac:dyDescent="0.2">
      <c r="B58" s="4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idden="1" x14ac:dyDescent="0.2">
      <c r="B59" s="4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idden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idden="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idden="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idden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idden="1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4:26" hidden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4:26" hidden="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4:26" hidden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4:26" hidden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4:26" hidden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4:26" hidden="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4:26" hidden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4:26" hidden="1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4:26" hidden="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4:26" hidden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4:26" hidden="1" x14ac:dyDescent="0.2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4:26" hidden="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4:26" hidden="1" x14ac:dyDescent="0.2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4:26" hidden="1" x14ac:dyDescent="0.2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4:26" hidden="1" x14ac:dyDescent="0.2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4:26" hidden="1" x14ac:dyDescent="0.2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4:26" hidden="1" x14ac:dyDescent="0.2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4:26" hidden="1" x14ac:dyDescent="0.2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4:26" hidden="1" x14ac:dyDescent="0.2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4:26" hidden="1" x14ac:dyDescent="0.2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4:26" hidden="1" x14ac:dyDescent="0.2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4:26" hidden="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4:26" hidden="1" x14ac:dyDescent="0.2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4:26" hidden="1" x14ac:dyDescent="0.2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4:26" hidden="1" x14ac:dyDescent="0.2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4:26" hidden="1" x14ac:dyDescent="0.2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4:26" hidden="1" x14ac:dyDescent="0.2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4:26" hidden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4:26" hidden="1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4:26" hidden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4:26" hidden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4:26" hidden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4:26" hidden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4:26" hidden="1" x14ac:dyDescent="0.2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4:26" hidden="1" x14ac:dyDescent="0.2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4:26" hidden="1" x14ac:dyDescent="0.2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4:26" hidden="1" x14ac:dyDescent="0.2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4:26" hidden="1" x14ac:dyDescent="0.2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4:26" hidden="1" x14ac:dyDescent="0.2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4:26" hidden="1" x14ac:dyDescent="0.2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4:26" hidden="1" x14ac:dyDescent="0.2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4:26" hidden="1" x14ac:dyDescent="0.2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4:26" hidden="1" x14ac:dyDescent="0.2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4:26" hidden="1" x14ac:dyDescent="0.2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4:26" hidden="1" x14ac:dyDescent="0.2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4:26" hidden="1" x14ac:dyDescent="0.2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4:26" hidden="1" x14ac:dyDescent="0.2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4:26" hidden="1" x14ac:dyDescent="0.2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4:26" hidden="1" x14ac:dyDescent="0.2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4:26" hidden="1" x14ac:dyDescent="0.2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4:26" x14ac:dyDescent="0.2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4:26" x14ac:dyDescent="0.2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</sheetData>
  <mergeCells count="2">
    <mergeCell ref="A1:E1"/>
    <mergeCell ref="A3:E3"/>
  </mergeCells>
  <printOptions gridLines="1"/>
  <pageMargins left="0.55118110236220474" right="0.55118110236220474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2019-04-11T13:22:49Z</dcterms:created>
  <dcterms:modified xsi:type="dcterms:W3CDTF">2019-04-11T13:23:21Z</dcterms:modified>
</cp:coreProperties>
</file>