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8" activeTab="0"/>
  </bookViews>
  <sheets>
    <sheet name="1. melléklet_BEVÉTEL_KIADÁS" sheetId="1" r:id="rId1"/>
    <sheet name="2.sz.m.Bevételek" sheetId="2" r:id="rId2"/>
    <sheet name="3.2.sz.mfelh.bev.részl ÁFA külö" sheetId="3" state="hidden" r:id="rId3"/>
    <sheet name="3.Állami támogatás" sheetId="4" r:id="rId4"/>
    <sheet name="4.sz.m.Kiadások" sheetId="5" r:id="rId5"/>
    <sheet name="5.sz.m.Korm.funkciónként " sheetId="6" state="hidden" r:id="rId6"/>
    <sheet name="6.sz.m.létszám-előir. " sheetId="7" r:id="rId7"/>
    <sheet name="7.sz.m.ütemterv" sheetId="8" r:id="rId8"/>
  </sheets>
  <externalReferences>
    <externalReference r:id="rId11"/>
    <externalReference r:id="rId12"/>
  </externalReferences>
  <definedNames>
    <definedName name="_xlnm.Print_Titles" localSheetId="1">'2.sz.m.Bevételek'!$1:$4</definedName>
    <definedName name="_xlnm.Print_Area" localSheetId="0">'1. melléklet_BEVÉTEL_KIADÁS'!$A$1:$D$37</definedName>
    <definedName name="_xlnm.Print_Area" localSheetId="1">'2.sz.m.Bevételek'!$A$1:$E$67</definedName>
    <definedName name="_xlnm.Print_Area" localSheetId="2">'3.2.sz.mfelh.bev.részl ÁFA külö'!$A$1:$H$32</definedName>
    <definedName name="_xlnm.Print_Area" localSheetId="3">'3.Állami támogatás'!$A$1:$F$41</definedName>
    <definedName name="_xlnm.Print_Area" localSheetId="4">'4.sz.m.Kiadások'!$A$1:$E$43</definedName>
    <definedName name="_xlnm.Print_Area" localSheetId="5">'5.sz.m.Korm.funkciónként '!$A$1:$C$18</definedName>
    <definedName name="_xlnm.Print_Area" localSheetId="7">'7.sz.m.ütemterv'!$A$1:$O$33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<sst xmlns="http://schemas.openxmlformats.org/spreadsheetml/2006/main" count="433" uniqueCount="364">
  <si>
    <t xml:space="preserve"> Vagyonalap :Ingatlan értékesítés utáni ÁFA befizetés</t>
  </si>
  <si>
    <t>Vízügyi építési alap bevételei</t>
  </si>
  <si>
    <t>Felhalmozási célú pénzeszköz átvétel összesen(+8+…11):</t>
  </si>
  <si>
    <t>Működési célú pénzeszköz átvétel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</si>
  <si>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</si>
  <si>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</si>
  <si>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</si>
  <si>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</si>
  <si>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</si>
  <si>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</si>
  <si>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</si>
  <si>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Összesen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</si>
  <si>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</si>
  <si>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</si>
  <si>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</si>
  <si>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</si>
  <si>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</si>
  <si>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</si>
  <si>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</si>
  <si>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</si>
  <si>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</si>
  <si>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</si>
  <si>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</si>
  <si>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</si>
  <si>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</si>
  <si>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</si>
  <si>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</si>
  <si>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</si>
  <si>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</si>
  <si>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</si>
  <si>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</si>
  <si>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</si>
  <si>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</si>
  <si>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</si>
  <si>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</si>
  <si>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</si>
  <si>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</si>
  <si>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</si>
  <si>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</si>
  <si>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</si>
  <si>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</si>
  <si>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</si>
  <si>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</si>
  <si>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</si>
  <si>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</si>
  <si>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</si>
  <si>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</si>
  <si>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</si>
  <si>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</si>
  <si>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</si>
  <si>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</si>
  <si>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</si>
  <si>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</si>
  <si>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</si>
  <si>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</si>
  <si>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fő</t>
  </si>
  <si>
    <t>I</t>
  </si>
  <si>
    <t xml:space="preserve">MŰKÖDÉSI KIADÁSOK 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</si>
  <si>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</si>
  <si>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</si>
  <si>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</si>
  <si>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</si>
  <si>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</si>
  <si>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</si>
  <si>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</si>
  <si>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</si>
  <si>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</si>
  <si>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</si>
  <si>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</si>
  <si>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</si>
  <si>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</si>
  <si>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</si>
  <si>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Helyi adók</t>
  </si>
  <si>
    <t>Különféle bírságok</t>
  </si>
  <si>
    <t>Egyéb sajátos bevételek</t>
  </si>
  <si>
    <t>Pénzmaradvány</t>
  </si>
  <si>
    <t>Ingatlanok értékesítése</t>
  </si>
  <si>
    <t>Bérpolítikai intézkedések (kereset kiegészítés )</t>
  </si>
  <si>
    <t>ÁFA bevételek</t>
  </si>
  <si>
    <t>Bevétel</t>
  </si>
  <si>
    <t>Kiadás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</si>
  <si>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</si>
  <si>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</si>
  <si>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</si>
  <si>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</si>
  <si>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</si>
  <si>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</si>
  <si>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</si>
  <si>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</si>
  <si>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</si>
  <si>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</si>
  <si>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</si>
  <si>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</si>
  <si>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</si>
  <si>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</si>
  <si>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</si>
  <si>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</si>
  <si>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</si>
  <si>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</si>
  <si>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</si>
  <si>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</si>
  <si>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</si>
  <si>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</si>
  <si>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</si>
  <si>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</si>
  <si>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</si>
  <si>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</si>
  <si>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Egyéb müködési célú pénzeszköz átvétel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</si>
  <si>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</si>
  <si>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</si>
  <si>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</si>
  <si>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</si>
  <si>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</si>
  <si>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</si>
  <si>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</si>
  <si>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</si>
  <si>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</si>
  <si>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</si>
  <si>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</si>
  <si>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</si>
  <si>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</si>
  <si>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>Élelmiszer beszerzés</t>
  </si>
  <si>
    <t>Vásárolt termékek és szolg.Áfa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</si>
  <si>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</si>
  <si>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</si>
  <si>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</si>
  <si>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</si>
  <si>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</si>
  <si>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</si>
  <si>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Általános Iskola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</si>
  <si>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</si>
  <si>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</si>
  <si>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</si>
  <si>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</si>
  <si>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</si>
  <si>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</si>
  <si>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</si>
  <si>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</si>
  <si>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Vis.maior pályázati bevétel</t>
  </si>
  <si>
    <t>Kódszám (kulcsszám)</t>
  </si>
  <si>
    <t>Létszám</t>
  </si>
  <si>
    <t>(besorolási  osztály és fizetési fokozat)</t>
  </si>
  <si>
    <t>Hivatal</t>
  </si>
  <si>
    <t>Védőnő</t>
  </si>
  <si>
    <t>Óvoda emelt létszámmal augusztustól</t>
  </si>
  <si>
    <t>Öregiskola Könyvtár</t>
  </si>
  <si>
    <t>000030</t>
  </si>
  <si>
    <t>polgármester, főpolgármester</t>
  </si>
  <si>
    <t>jegyző</t>
  </si>
  <si>
    <t>1-2. pozíció: 14</t>
  </si>
  <si>
    <t>I.  besorolási osztály összesen</t>
  </si>
  <si>
    <t>II. besorolási osztály összesen</t>
  </si>
  <si>
    <t>ÖNKORMÁNYZATI KÖZTISZTVISELŐK ÖSSZESEN: (70+...+76+78+…+85+87+88)</t>
  </si>
  <si>
    <t>igazgató (főigazgató)</t>
  </si>
  <si>
    <t>igazgatóhelyettes (főigazgató-helyettes)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</si>
  <si>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</si>
  <si>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</si>
  <si>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</si>
  <si>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</si>
  <si>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</si>
  <si>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</si>
  <si>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</si>
  <si>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</si>
  <si>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306010 - 306140</t>
  </si>
  <si>
    <t>"F" fizetési osztály  összesen</t>
  </si>
  <si>
    <t>307010 - 307140</t>
  </si>
  <si>
    <t>"G" fizetési osztály  összesen</t>
  </si>
  <si>
    <t>308010 - 308140</t>
  </si>
  <si>
    <t>"H" fizetési osztály  összesen</t>
  </si>
  <si>
    <t>KÖZALKALMAZOTTAK ÖSSZESEN:  (90+...+110)</t>
  </si>
  <si>
    <t>850510, 850530,</t>
  </si>
  <si>
    <t>fizikai alkalmazott</t>
  </si>
  <si>
    <t>közhasznú és közmunkát végző</t>
  </si>
  <si>
    <t>EGYÉB BÉRRENDSZER ÖSSZESEN: (144+152)</t>
  </si>
  <si>
    <t>I.+II. MINDÖSSZESEN: (154+160)</t>
  </si>
  <si>
    <t>Felhalmozási bevételek</t>
  </si>
  <si>
    <t>Likvid hitel felvétel</t>
  </si>
  <si>
    <t>Szakfeladat</t>
  </si>
  <si>
    <t>BEVÉTELEK MEGNEVEZÉSE</t>
  </si>
  <si>
    <t>Intézményi mük.Bevételek</t>
  </si>
  <si>
    <t>Központi költségvetési tám.</t>
  </si>
  <si>
    <t>OEP finanszirozás</t>
  </si>
  <si>
    <t>Müködési hitel felvétel</t>
  </si>
  <si>
    <t>Felhalmozási  hitel felvét.</t>
  </si>
  <si>
    <t>Müködési célú pénzeszköz átvétel</t>
  </si>
  <si>
    <t>Osztalék és hozambevétel</t>
  </si>
  <si>
    <t>Felhalm.c.átvett pénzeszk</t>
  </si>
  <si>
    <t>BEVÉTELEK ÖSSZESEN:</t>
  </si>
  <si>
    <t>KIADÁSOK MEGNEVEZÉSE</t>
  </si>
  <si>
    <t>Munkadókat terh.járulékok</t>
  </si>
  <si>
    <t>Műk.célú pénzeszk.átadások</t>
  </si>
  <si>
    <t>Mük.célú tartalék felh.</t>
  </si>
  <si>
    <t>Felhalm.célú pénzeszk.átadás</t>
  </si>
  <si>
    <t>Beruházás, felújítás</t>
  </si>
  <si>
    <t>Fejlesztési célú hitel visszafizetés</t>
  </si>
  <si>
    <t>Fejlesztési tartalék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</si>
  <si>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</si>
  <si>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</si>
  <si>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</si>
  <si>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</si>
  <si>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</si>
  <si>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</si>
  <si>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</si>
  <si>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</si>
  <si>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</si>
  <si>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</si>
  <si>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</si>
  <si>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</si>
  <si>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</si>
  <si>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</si>
  <si>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Fejlesztési célú hitelek kamat befiz.</t>
  </si>
  <si>
    <t>ÖSSZESEN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</si>
  <si>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</si>
  <si>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</si>
  <si>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</si>
  <si>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</si>
  <si>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</si>
  <si>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</si>
  <si>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</si>
  <si>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</si>
  <si>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</si>
  <si>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</si>
  <si>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</si>
  <si>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</si>
  <si>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</si>
  <si>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Érdekeltségnövelő támogatás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</si>
  <si>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</si>
  <si>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</si>
  <si>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</si>
  <si>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</si>
  <si>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</si>
  <si>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</si>
  <si>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</si>
  <si>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</si>
  <si>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</si>
  <si>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</si>
  <si>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</si>
  <si>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</si>
  <si>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</si>
  <si>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Felh.c.peszk.átvétel</t>
  </si>
  <si>
    <t>Pénzforg.nélküli bevételek</t>
  </si>
  <si>
    <t>Működési c. hitelfelvétel</t>
  </si>
  <si>
    <t>Fejlesztési.c.hitel felvétel</t>
  </si>
  <si>
    <t>5=4/3 %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</si>
  <si>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</si>
  <si>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</si>
  <si>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</si>
  <si>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</si>
  <si>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</si>
  <si>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</si>
  <si>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</si>
  <si>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</si>
  <si>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</si>
  <si>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Egyenleg</t>
  </si>
  <si>
    <t>Halmozódásmentes (int.fin.nélkül)</t>
  </si>
  <si>
    <t>Normatíva támogatás</t>
  </si>
  <si>
    <t>Intézményi finanszírozás</t>
  </si>
  <si>
    <t>Intézmény finanszírozás</t>
  </si>
  <si>
    <t>Bevétel intézmény fin. Nélkül</t>
  </si>
  <si>
    <t>Szociális kiadások</t>
  </si>
  <si>
    <t>Dologi és egyéb folyókiadások</t>
  </si>
  <si>
    <t>Normatíva átadás</t>
  </si>
  <si>
    <t>Egyéb működési célú pénzeszköz átadás</t>
  </si>
  <si>
    <t>Működési tartalék</t>
  </si>
  <si>
    <t>Normatíva átvétel</t>
  </si>
  <si>
    <t>8411261 Önk. Igazgatási tevékenység</t>
  </si>
  <si>
    <t>8424211 Közterület felügyelet</t>
  </si>
  <si>
    <t>8821111 Rendszeres szoc.segély és rendelkezésre állási tám.</t>
  </si>
  <si>
    <t xml:space="preserve">       121 Időskorúak járadéka</t>
  </si>
  <si>
    <t xml:space="preserve">       131 Lakásfenntart.tám.normatív</t>
  </si>
  <si>
    <t xml:space="preserve">       151 Ápolási díj</t>
  </si>
  <si>
    <t xml:space="preserve">       211 Lakásfenntartási támogatás</t>
  </si>
  <si>
    <t>8822021 Közgyógyellátás</t>
  </si>
  <si>
    <t>8821291 Egyéb önk.eseti juttatás</t>
  </si>
  <si>
    <t>5221101 Közutak, hidak üzemeltetése</t>
  </si>
  <si>
    <t>6820021 Nem lakóingatlan bérbeadása</t>
  </si>
  <si>
    <t xml:space="preserve">Egyéb sajátos  bevételek </t>
  </si>
  <si>
    <t>Halmozódás mentesen:</t>
  </si>
  <si>
    <t>ÖSSZESEN:</t>
  </si>
  <si>
    <t xml:space="preserve"> 2013. évi eredeti előirányzat</t>
  </si>
  <si>
    <t>2013.évi eredeti terv</t>
  </si>
  <si>
    <t>5=4/3 (%)</t>
  </si>
  <si>
    <t>8419076 Intézmény finanszírozás</t>
  </si>
  <si>
    <t>2013 össz.</t>
  </si>
  <si>
    <t>2013.évi er. e.i.</t>
  </si>
  <si>
    <t>Felhalmozási célú átvétel:</t>
  </si>
  <si>
    <t>Felhalmozási célú intézmény finanszírozás</t>
  </si>
  <si>
    <t>Jogcím</t>
  </si>
  <si>
    <t>Nagykovácsi összesen</t>
  </si>
  <si>
    <t>Önkormányzat</t>
  </si>
  <si>
    <t>Óvoda</t>
  </si>
  <si>
    <t>Iskola</t>
  </si>
  <si>
    <t>Öregiskola</t>
  </si>
  <si>
    <t>1. Települési önkormányzatok általános támogatása</t>
  </si>
  <si>
    <t>1.1.ba zöldterület gazdálkodással kapcs.feladatok</t>
  </si>
  <si>
    <t>1.1.bb közvilágítás fenntartás támogatása</t>
  </si>
  <si>
    <t>1.1.bd közutak fenntartásának támogatása</t>
  </si>
  <si>
    <t>1.1.c Beszámítás összege</t>
  </si>
  <si>
    <t>adóerőképesség</t>
  </si>
  <si>
    <t>Normatív támogatások</t>
  </si>
  <si>
    <t>Központosított támogatások</t>
  </si>
  <si>
    <t>lakott külterülettel kapcsolatos feladatok támogatása</t>
  </si>
  <si>
    <t>Egyéb központosított támogatások</t>
  </si>
  <si>
    <t>kötelező önkormányzati feladatot ellátó intézmény fejlesztés-felújítás</t>
  </si>
  <si>
    <t>igényelhető</t>
  </si>
  <si>
    <t>közbiztonság növelését szolgáló fejlesztések</t>
  </si>
  <si>
    <t>Lakossági közműfejlesztés támogatása</t>
  </si>
  <si>
    <t>tv alapján</t>
  </si>
  <si>
    <t>közműfejlesztés kiegészítő  támogatása</t>
  </si>
  <si>
    <t>könytári érdekeltségnövelő</t>
  </si>
  <si>
    <t xml:space="preserve">Összesen: </t>
  </si>
  <si>
    <t xml:space="preserve">               Étkeztetés</t>
  </si>
  <si>
    <t>me. egység x mutató</t>
  </si>
  <si>
    <t>Phivatal</t>
  </si>
  <si>
    <t>1.1.a  Önkormányzati hivatal működésének támogatása</t>
  </si>
  <si>
    <t>19,55 fő</t>
  </si>
  <si>
    <t>1.1.b Település-üzemeltetéshez kapcs. feladatellátás összesen</t>
  </si>
  <si>
    <t>1.1.bc  köztemető fenntartással kapcs. feladatok</t>
  </si>
  <si>
    <t>1.1.a-b jogcímen nyújtott támogatás</t>
  </si>
  <si>
    <t>1.1d. Egyéb kötelező önkormányzati feladatok beszámítás után</t>
  </si>
  <si>
    <t>7365 x 2 700</t>
  </si>
  <si>
    <t>Települési önkormányzatok egyes köznevelési és gyerm.étk.tám</t>
  </si>
  <si>
    <t>II.1.(1) óvodapedagógusok elismert létszáma  8 hónapra</t>
  </si>
  <si>
    <t>27,5 fő</t>
  </si>
  <si>
    <t>II.1.(2) óvodapedagógusok munkáját közvetlenül segítők 8 hónapra</t>
  </si>
  <si>
    <t>18,0 fő</t>
  </si>
  <si>
    <t>II.1.(1) óvodapedagógusok elismert létszáma  4 hónapra</t>
  </si>
  <si>
    <t>II.1.(3) óvodapedagógusok elismert létszáma pótlólagos összeg</t>
  </si>
  <si>
    <t>II.1.(2) óvodapedagógusok munkáját közvetlenül segítők 4 hónapra</t>
  </si>
  <si>
    <t>II.2.(8) gyermekek teljes körü óvodai nevelése 8 hónapra</t>
  </si>
  <si>
    <t>320 fő</t>
  </si>
  <si>
    <t>II.2.(8) gyermekek teljes körü óvodai nevelése 4 hónapra</t>
  </si>
  <si>
    <t>321 fő</t>
  </si>
  <si>
    <t>III. 5.  gyermekétkeztetésben dolgozók bértámogatása (óvoda)</t>
  </si>
  <si>
    <t>8 fő</t>
  </si>
  <si>
    <t>Települési önkormányzatok szociális és gyermekjóléti feladatainak támogatása</t>
  </si>
  <si>
    <t>III.2 Hozzájárulás a pénzbeli szociális ellátásokhoz beszámítás után</t>
  </si>
  <si>
    <t>III.3.a (1) Családsegítés</t>
  </si>
  <si>
    <t>III.3.a (2) Gyermekjóléti szolgálat</t>
  </si>
  <si>
    <t>III.3.c (1) Szociális étkeztetés</t>
  </si>
  <si>
    <t>III. 5.  gyermekétkeztetésben dolgozók bértámogatása (iskola)</t>
  </si>
  <si>
    <t>4,86 fő</t>
  </si>
  <si>
    <t>7365 x 1 140</t>
  </si>
  <si>
    <t>köznevelési intézmények kiegészítő támogatása</t>
  </si>
  <si>
    <t>üdülőhelyi támogatások</t>
  </si>
  <si>
    <t>2013 évről áthúzódó bérkompenzáció támogatása</t>
  </si>
  <si>
    <t>Gyermekétkeztetés üzemeltetési támogatása</t>
  </si>
  <si>
    <t>Települési önkormányzat könyvtári és közművelődési támogatása</t>
  </si>
  <si>
    <t xml:space="preserve"> 2014. évi eredeti előirányzat</t>
  </si>
  <si>
    <t>2014.évi eredeti terv</t>
  </si>
  <si>
    <t>2014.évi eredeti előirányzat</t>
  </si>
  <si>
    <t>Választások költségeihez állami támogatás</t>
  </si>
  <si>
    <t xml:space="preserve">     Foglalkoztatottak személyi  juttatásai</t>
  </si>
  <si>
    <t xml:space="preserve">     Külső személyi juttatások</t>
  </si>
  <si>
    <t>TÁMOP rugalmas munkahelyek pályázat</t>
  </si>
  <si>
    <t>Műk. célú pénzeszközátvétel</t>
  </si>
  <si>
    <t>Választások költségeihez támogatás</t>
  </si>
  <si>
    <t>TÁMOP rugalmas munkahelyek</t>
  </si>
  <si>
    <t>jegyzői keret</t>
  </si>
  <si>
    <t>alpolg. bére önk-hoz</t>
  </si>
  <si>
    <t>Választások</t>
  </si>
  <si>
    <t>többi önkormányzatnál</t>
  </si>
  <si>
    <t>Társ. és szocpol normatíva</t>
  </si>
  <si>
    <t>2014.évi er. e.i.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</si>
</sst>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69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2"/>
      <name val="Times New Roman"/>
      <family val="1"/>
    </font>
    <font>
      <i/>
      <sz val="9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33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2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Fill="1" applyBorder="1" applyAlignment="1">
      <alignment/>
    </xf>
    <xf numFmtId="0" fontId="14" fillId="0" borderId="21" xfId="0" applyFont="1" applyBorder="1" applyAlignment="1">
      <alignment horizontal="center"/>
    </xf>
    <xf numFmtId="3" fontId="0" fillId="0" borderId="24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6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4" fillId="0" borderId="25" xfId="0" applyNumberFormat="1" applyFont="1" applyFill="1" applyBorder="1" applyAlignment="1">
      <alignment/>
    </xf>
    <xf numFmtId="9" fontId="14" fillId="0" borderId="25" xfId="66" applyFont="1" applyBorder="1" applyAlignment="1">
      <alignment/>
    </xf>
    <xf numFmtId="0" fontId="14" fillId="0" borderId="26" xfId="0" applyFont="1" applyBorder="1" applyAlignment="1">
      <alignment/>
    </xf>
    <xf numFmtId="3" fontId="14" fillId="0" borderId="25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5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6" applyFont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9" fontId="14" fillId="33" borderId="21" xfId="66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9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3" fontId="14" fillId="33" borderId="29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3" fontId="0" fillId="0" borderId="30" xfId="0" applyNumberFormat="1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0" fontId="19" fillId="0" borderId="0" xfId="0" applyFont="1" applyAlignment="1">
      <alignment horizontal="justify"/>
    </xf>
    <xf numFmtId="0" fontId="4" fillId="37" borderId="33" xfId="0" applyFont="1" applyFill="1" applyBorder="1" applyAlignment="1">
      <alignment horizontal="center" wrapText="1"/>
    </xf>
    <xf numFmtId="0" fontId="4" fillId="37" borderId="34" xfId="0" applyFont="1" applyFill="1" applyBorder="1" applyAlignment="1">
      <alignment horizontal="center" wrapText="1"/>
    </xf>
    <xf numFmtId="0" fontId="4" fillId="37" borderId="35" xfId="0" applyFont="1" applyFill="1" applyBorder="1" applyAlignment="1">
      <alignment wrapText="1"/>
    </xf>
    <xf numFmtId="0" fontId="4" fillId="37" borderId="36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0" fillId="0" borderId="36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37" xfId="0" applyFont="1" applyBorder="1" applyAlignment="1">
      <alignment wrapText="1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3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6" applyFont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0" fontId="7" fillId="0" borderId="41" xfId="0" applyFont="1" applyBorder="1" applyAlignment="1">
      <alignment horizontal="center"/>
    </xf>
    <xf numFmtId="3" fontId="4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17" fillId="0" borderId="22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2" xfId="0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6" fillId="36" borderId="19" xfId="0" applyFont="1" applyFill="1" applyBorder="1" applyAlignment="1">
      <alignment wrapText="1"/>
    </xf>
    <xf numFmtId="0" fontId="17" fillId="0" borderId="22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9" fontId="1" fillId="0" borderId="0" xfId="66" applyFont="1" applyFill="1" applyAlignment="1">
      <alignment/>
    </xf>
    <xf numFmtId="9" fontId="4" fillId="0" borderId="21" xfId="66" applyFont="1" applyBorder="1" applyAlignment="1">
      <alignment horizontal="center" wrapText="1"/>
    </xf>
    <xf numFmtId="9" fontId="14" fillId="0" borderId="13" xfId="66" applyFont="1" applyBorder="1" applyAlignment="1">
      <alignment horizontal="center"/>
    </xf>
    <xf numFmtId="9" fontId="14" fillId="0" borderId="15" xfId="66" applyFont="1" applyBorder="1" applyAlignment="1">
      <alignment horizontal="center"/>
    </xf>
    <xf numFmtId="9" fontId="14" fillId="0" borderId="25" xfId="66" applyFont="1" applyFill="1" applyBorder="1" applyAlignment="1">
      <alignment/>
    </xf>
    <xf numFmtId="9" fontId="1" fillId="0" borderId="17" xfId="66" applyFont="1" applyBorder="1" applyAlignment="1">
      <alignment horizontal="right"/>
    </xf>
    <xf numFmtId="9" fontId="14" fillId="0" borderId="25" xfId="66" applyFont="1" applyFill="1" applyBorder="1" applyAlignment="1">
      <alignment/>
    </xf>
    <xf numFmtId="9" fontId="1" fillId="0" borderId="17" xfId="66" applyFont="1" applyBorder="1" applyAlignment="1">
      <alignment/>
    </xf>
    <xf numFmtId="9" fontId="1" fillId="0" borderId="14" xfId="66" applyFont="1" applyBorder="1" applyAlignment="1">
      <alignment horizontal="right"/>
    </xf>
    <xf numFmtId="9" fontId="1" fillId="0" borderId="14" xfId="66" applyFont="1" applyBorder="1" applyAlignment="1">
      <alignment/>
    </xf>
    <xf numFmtId="9" fontId="1" fillId="0" borderId="13" xfId="66" applyFont="1" applyBorder="1" applyAlignment="1">
      <alignment/>
    </xf>
    <xf numFmtId="9" fontId="1" fillId="0" borderId="14" xfId="66" applyFont="1" applyBorder="1" applyAlignment="1">
      <alignment/>
    </xf>
    <xf numFmtId="9" fontId="14" fillId="0" borderId="21" xfId="66" applyFont="1" applyFill="1" applyBorder="1" applyAlignment="1">
      <alignment/>
    </xf>
    <xf numFmtId="9" fontId="14" fillId="33" borderId="29" xfId="66" applyFont="1" applyFill="1" applyBorder="1" applyAlignment="1">
      <alignment/>
    </xf>
    <xf numFmtId="9" fontId="14" fillId="34" borderId="15" xfId="66" applyFont="1" applyFill="1" applyBorder="1" applyAlignment="1">
      <alignment/>
    </xf>
    <xf numFmtId="9" fontId="1" fillId="0" borderId="0" xfId="66" applyFont="1" applyAlignment="1">
      <alignment/>
    </xf>
    <xf numFmtId="9" fontId="0" fillId="0" borderId="0" xfId="66" applyFont="1" applyAlignment="1">
      <alignment/>
    </xf>
    <xf numFmtId="9" fontId="0" fillId="0" borderId="39" xfId="66" applyFont="1" applyBorder="1" applyAlignment="1">
      <alignment/>
    </xf>
    <xf numFmtId="9" fontId="0" fillId="0" borderId="13" xfId="66" applyFont="1" applyBorder="1" applyAlignment="1">
      <alignment/>
    </xf>
    <xf numFmtId="9" fontId="4" fillId="0" borderId="14" xfId="66" applyFont="1" applyBorder="1" applyAlignment="1">
      <alignment/>
    </xf>
    <xf numFmtId="9" fontId="0" fillId="0" borderId="13" xfId="66" applyFont="1" applyFill="1" applyBorder="1" applyAlignment="1">
      <alignment/>
    </xf>
    <xf numFmtId="9" fontId="4" fillId="0" borderId="40" xfId="66" applyFont="1" applyBorder="1" applyAlignment="1">
      <alignment/>
    </xf>
    <xf numFmtId="9" fontId="4" fillId="0" borderId="13" xfId="66" applyFont="1" applyBorder="1" applyAlignment="1">
      <alignment/>
    </xf>
    <xf numFmtId="9" fontId="4" fillId="0" borderId="15" xfId="66" applyFont="1" applyFill="1" applyBorder="1" applyAlignment="1">
      <alignment/>
    </xf>
    <xf numFmtId="9" fontId="13" fillId="0" borderId="21" xfId="66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6" applyFont="1" applyFill="1" applyBorder="1" applyAlignment="1">
      <alignment/>
    </xf>
    <xf numFmtId="0" fontId="14" fillId="0" borderId="39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16" xfId="66" applyFont="1" applyBorder="1" applyAlignment="1">
      <alignment/>
    </xf>
    <xf numFmtId="9" fontId="14" fillId="0" borderId="14" xfId="66" applyFont="1" applyBorder="1" applyAlignment="1">
      <alignment horizontal="right"/>
    </xf>
    <xf numFmtId="9" fontId="1" fillId="0" borderId="14" xfId="66" applyFont="1" applyFill="1" applyBorder="1" applyAlignment="1">
      <alignment/>
    </xf>
    <xf numFmtId="0" fontId="14" fillId="0" borderId="46" xfId="0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9" fontId="14" fillId="0" borderId="47" xfId="66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6" applyFont="1" applyBorder="1" applyAlignment="1">
      <alignment horizontal="right"/>
    </xf>
    <xf numFmtId="9" fontId="14" fillId="0" borderId="0" xfId="66" applyFont="1" applyAlignment="1">
      <alignment/>
    </xf>
    <xf numFmtId="3" fontId="14" fillId="0" borderId="0" xfId="0" applyNumberFormat="1" applyFont="1" applyAlignment="1">
      <alignment/>
    </xf>
    <xf numFmtId="3" fontId="1" fillId="0" borderId="45" xfId="0" applyNumberFormat="1" applyFont="1" applyFill="1" applyBorder="1" applyAlignment="1">
      <alignment horizontal="right"/>
    </xf>
    <xf numFmtId="9" fontId="14" fillId="35" borderId="21" xfId="66" applyFont="1" applyFill="1" applyBorder="1" applyAlignment="1">
      <alignment horizontal="right"/>
    </xf>
    <xf numFmtId="0" fontId="14" fillId="33" borderId="14" xfId="0" applyFont="1" applyFill="1" applyBorder="1" applyAlignment="1">
      <alignment horizontal="center"/>
    </xf>
    <xf numFmtId="9" fontId="14" fillId="0" borderId="39" xfId="66" applyFont="1" applyBorder="1" applyAlignment="1">
      <alignment horizontal="center" wrapText="1"/>
    </xf>
    <xf numFmtId="0" fontId="1" fillId="0" borderId="48" xfId="0" applyFont="1" applyFill="1" applyBorder="1" applyAlignment="1">
      <alignment horizontal="right"/>
    </xf>
    <xf numFmtId="3" fontId="14" fillId="0" borderId="45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 horizontal="right"/>
    </xf>
    <xf numFmtId="3" fontId="1" fillId="0" borderId="49" xfId="0" applyNumberFormat="1" applyFont="1" applyFill="1" applyBorder="1" applyAlignment="1">
      <alignment horizontal="right"/>
    </xf>
    <xf numFmtId="3" fontId="1" fillId="0" borderId="49" xfId="0" applyNumberFormat="1" applyFont="1" applyFill="1" applyBorder="1" applyAlignment="1">
      <alignment horizontal="right"/>
    </xf>
    <xf numFmtId="3" fontId="14" fillId="34" borderId="50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4" fillId="36" borderId="1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9" fontId="14" fillId="0" borderId="0" xfId="66" applyFont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 horizontal="center" wrapText="1"/>
    </xf>
    <xf numFmtId="3" fontId="7" fillId="0" borderId="52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60" xfId="0" applyNumberFormat="1" applyFont="1" applyBorder="1" applyAlignment="1">
      <alignment horizontal="right"/>
    </xf>
    <xf numFmtId="3" fontId="20" fillId="0" borderId="61" xfId="0" applyNumberFormat="1" applyFont="1" applyBorder="1" applyAlignment="1">
      <alignment horizontal="right"/>
    </xf>
    <xf numFmtId="3" fontId="20" fillId="0" borderId="6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38" borderId="62" xfId="0" applyNumberFormat="1" applyFont="1" applyFill="1" applyBorder="1" applyAlignment="1">
      <alignment/>
    </xf>
    <xf numFmtId="3" fontId="20" fillId="0" borderId="57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38" borderId="65" xfId="0" applyNumberFormat="1" applyFont="1" applyFill="1" applyBorder="1" applyAlignment="1">
      <alignment/>
    </xf>
    <xf numFmtId="0" fontId="7" fillId="0" borderId="66" xfId="0" applyFont="1" applyBorder="1" applyAlignment="1">
      <alignment horizontal="center" wrapText="1"/>
    </xf>
    <xf numFmtId="3" fontId="6" fillId="36" borderId="58" xfId="0" applyNumberFormat="1" applyFont="1" applyFill="1" applyBorder="1" applyAlignment="1">
      <alignment/>
    </xf>
    <xf numFmtId="3" fontId="20" fillId="0" borderId="58" xfId="0" applyNumberFormat="1" applyFont="1" applyBorder="1" applyAlignment="1">
      <alignment/>
    </xf>
    <xf numFmtId="3" fontId="6" fillId="36" borderId="23" xfId="0" applyNumberFormat="1" applyFont="1" applyFill="1" applyBorder="1" applyAlignment="1">
      <alignment/>
    </xf>
    <xf numFmtId="3" fontId="6" fillId="36" borderId="44" xfId="0" applyNumberFormat="1" applyFont="1" applyFill="1" applyBorder="1" applyAlignment="1">
      <alignment/>
    </xf>
    <xf numFmtId="9" fontId="1" fillId="0" borderId="17" xfId="66" applyFont="1" applyFill="1" applyBorder="1" applyAlignment="1">
      <alignment horizontal="right"/>
    </xf>
    <xf numFmtId="9" fontId="1" fillId="0" borderId="13" xfId="66" applyFont="1" applyFill="1" applyBorder="1" applyAlignment="1">
      <alignment horizontal="right"/>
    </xf>
    <xf numFmtId="9" fontId="1" fillId="0" borderId="27" xfId="66" applyFont="1" applyFill="1" applyBorder="1" applyAlignment="1">
      <alignment horizontal="right"/>
    </xf>
    <xf numFmtId="9" fontId="1" fillId="0" borderId="14" xfId="66" applyFont="1" applyFill="1" applyBorder="1" applyAlignment="1">
      <alignment horizontal="right"/>
    </xf>
    <xf numFmtId="9" fontId="14" fillId="0" borderId="17" xfId="66" applyFont="1" applyFill="1" applyBorder="1" applyAlignment="1">
      <alignment horizontal="right"/>
    </xf>
    <xf numFmtId="9" fontId="14" fillId="0" borderId="45" xfId="66" applyFont="1" applyFill="1" applyBorder="1" applyAlignment="1">
      <alignment horizontal="right"/>
    </xf>
    <xf numFmtId="9" fontId="1" fillId="0" borderId="48" xfId="66" applyFont="1" applyFill="1" applyBorder="1" applyAlignment="1">
      <alignment horizontal="right"/>
    </xf>
    <xf numFmtId="9" fontId="1" fillId="0" borderId="45" xfId="66" applyFont="1" applyFill="1" applyBorder="1" applyAlignment="1">
      <alignment horizontal="right"/>
    </xf>
    <xf numFmtId="9" fontId="1" fillId="0" borderId="45" xfId="66" applyFont="1" applyFill="1" applyBorder="1" applyAlignment="1">
      <alignment horizontal="right"/>
    </xf>
    <xf numFmtId="9" fontId="1" fillId="0" borderId="49" xfId="66" applyFont="1" applyFill="1" applyBorder="1" applyAlignment="1">
      <alignment horizontal="right"/>
    </xf>
    <xf numFmtId="9" fontId="1" fillId="0" borderId="49" xfId="66" applyFont="1" applyFill="1" applyBorder="1" applyAlignment="1">
      <alignment horizontal="right"/>
    </xf>
    <xf numFmtId="9" fontId="14" fillId="34" borderId="50" xfId="66" applyFont="1" applyFill="1" applyBorder="1" applyAlignment="1">
      <alignment horizontal="right"/>
    </xf>
    <xf numFmtId="3" fontId="4" fillId="0" borderId="64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3" fontId="4" fillId="0" borderId="48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4" fillId="0" borderId="50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4" fillId="0" borderId="3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7" fillId="0" borderId="68" xfId="0" applyNumberFormat="1" applyFont="1" applyBorder="1" applyAlignment="1">
      <alignment/>
    </xf>
    <xf numFmtId="3" fontId="7" fillId="0" borderId="69" xfId="0" applyNumberFormat="1" applyFont="1" applyBorder="1" applyAlignment="1">
      <alignment vertical="center" wrapText="1"/>
    </xf>
    <xf numFmtId="3" fontId="7" fillId="0" borderId="7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4" fillId="0" borderId="42" xfId="46" applyNumberFormat="1" applyFont="1" applyBorder="1" applyAlignment="1">
      <alignment/>
    </xf>
    <xf numFmtId="170" fontId="0" fillId="0" borderId="30" xfId="46" applyNumberFormat="1" applyFont="1" applyBorder="1" applyAlignment="1">
      <alignment/>
    </xf>
    <xf numFmtId="170" fontId="0" fillId="0" borderId="30" xfId="46" applyNumberFormat="1" applyFont="1" applyFill="1" applyBorder="1" applyAlignment="1">
      <alignment/>
    </xf>
    <xf numFmtId="170" fontId="0" fillId="0" borderId="71" xfId="46" applyNumberFormat="1" applyFont="1" applyBorder="1" applyAlignment="1">
      <alignment/>
    </xf>
    <xf numFmtId="0" fontId="6" fillId="0" borderId="72" xfId="0" applyFont="1" applyFill="1" applyBorder="1" applyAlignment="1">
      <alignment/>
    </xf>
    <xf numFmtId="3" fontId="14" fillId="35" borderId="21" xfId="46" applyNumberFormat="1" applyFont="1" applyFill="1" applyBorder="1" applyAlignment="1">
      <alignment horizontal="right"/>
    </xf>
    <xf numFmtId="3" fontId="14" fillId="0" borderId="21" xfId="46" applyNumberFormat="1" applyFont="1" applyFill="1" applyBorder="1" applyAlignment="1">
      <alignment horizontal="right"/>
    </xf>
    <xf numFmtId="9" fontId="14" fillId="0" borderId="21" xfId="66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20" fillId="38" borderId="23" xfId="0" applyNumberFormat="1" applyFont="1" applyFill="1" applyBorder="1" applyAlignment="1">
      <alignment/>
    </xf>
    <xf numFmtId="0" fontId="4" fillId="0" borderId="7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" fontId="0" fillId="0" borderId="51" xfId="0" applyNumberFormat="1" applyFill="1" applyBorder="1" applyAlignment="1">
      <alignment/>
    </xf>
    <xf numFmtId="0" fontId="14" fillId="0" borderId="39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shrinkToFit="1"/>
    </xf>
    <xf numFmtId="3" fontId="0" fillId="0" borderId="73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0" fontId="22" fillId="0" borderId="74" xfId="57" applyFont="1" applyBorder="1" applyAlignment="1">
      <alignment horizontal="center"/>
      <protection/>
    </xf>
    <xf numFmtId="0" fontId="22" fillId="0" borderId="75" xfId="57" applyFont="1" applyBorder="1" applyAlignment="1">
      <alignment horizontal="center"/>
      <protection/>
    </xf>
    <xf numFmtId="0" fontId="23" fillId="0" borderId="76" xfId="0" applyFont="1" applyBorder="1" applyAlignment="1">
      <alignment horizontal="center"/>
    </xf>
    <xf numFmtId="0" fontId="21" fillId="0" borderId="7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Alignment="1">
      <alignment/>
    </xf>
    <xf numFmtId="0" fontId="23" fillId="37" borderId="24" xfId="57" applyFont="1" applyFill="1" applyBorder="1" applyAlignment="1">
      <alignment horizontal="center"/>
      <protection/>
    </xf>
    <xf numFmtId="0" fontId="23" fillId="37" borderId="24" xfId="0" applyFont="1" applyFill="1" applyBorder="1" applyAlignment="1">
      <alignment horizontal="center"/>
    </xf>
    <xf numFmtId="0" fontId="22" fillId="0" borderId="77" xfId="57" applyFont="1" applyBorder="1" applyAlignment="1">
      <alignment horizontal="center"/>
      <protection/>
    </xf>
    <xf numFmtId="3" fontId="24" fillId="0" borderId="0" xfId="0" applyNumberFormat="1" applyFont="1" applyFill="1" applyBorder="1" applyAlignment="1">
      <alignment/>
    </xf>
    <xf numFmtId="0" fontId="22" fillId="39" borderId="78" xfId="57" applyFont="1" applyFill="1" applyBorder="1" applyAlignment="1">
      <alignment wrapText="1"/>
      <protection/>
    </xf>
    <xf numFmtId="3" fontId="22" fillId="39" borderId="78" xfId="57" applyNumberFormat="1" applyFont="1" applyFill="1" applyBorder="1">
      <alignment/>
      <protection/>
    </xf>
    <xf numFmtId="3" fontId="24" fillId="39" borderId="59" xfId="0" applyNumberFormat="1" applyFont="1" applyFill="1" applyBorder="1" applyAlignment="1">
      <alignment/>
    </xf>
    <xf numFmtId="0" fontId="25" fillId="39" borderId="24" xfId="0" applyFont="1" applyFill="1" applyBorder="1" applyAlignment="1">
      <alignment/>
    </xf>
    <xf numFmtId="3" fontId="22" fillId="39" borderId="24" xfId="0" applyNumberFormat="1" applyFont="1" applyFill="1" applyBorder="1" applyAlignment="1">
      <alignment/>
    </xf>
    <xf numFmtId="0" fontId="21" fillId="39" borderId="24" xfId="0" applyFont="1" applyFill="1" applyBorder="1" applyAlignment="1">
      <alignment/>
    </xf>
    <xf numFmtId="0" fontId="25" fillId="0" borderId="78" xfId="57" applyFont="1" applyBorder="1">
      <alignment/>
      <protection/>
    </xf>
    <xf numFmtId="3" fontId="25" fillId="0" borderId="78" xfId="57" applyNumberFormat="1" applyFont="1" applyBorder="1">
      <alignment/>
      <protection/>
    </xf>
    <xf numFmtId="3" fontId="24" fillId="0" borderId="59" xfId="0" applyNumberFormat="1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/>
    </xf>
    <xf numFmtId="0" fontId="22" fillId="0" borderId="77" xfId="57" applyFont="1" applyBorder="1">
      <alignment/>
      <protection/>
    </xf>
    <xf numFmtId="3" fontId="22" fillId="0" borderId="77" xfId="57" applyNumberFormat="1" applyFont="1" applyBorder="1">
      <alignment/>
      <protection/>
    </xf>
    <xf numFmtId="3" fontId="24" fillId="0" borderId="0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0" fontId="25" fillId="0" borderId="77" xfId="57" applyFont="1" applyBorder="1">
      <alignment/>
      <protection/>
    </xf>
    <xf numFmtId="3" fontId="25" fillId="0" borderId="77" xfId="57" applyNumberFormat="1" applyFont="1" applyBorder="1">
      <alignment/>
      <protection/>
    </xf>
    <xf numFmtId="0" fontId="22" fillId="37" borderId="78" xfId="57" applyFont="1" applyFill="1" applyBorder="1">
      <alignment/>
      <protection/>
    </xf>
    <xf numFmtId="3" fontId="22" fillId="37" borderId="78" xfId="57" applyNumberFormat="1" applyFont="1" applyFill="1" applyBorder="1">
      <alignment/>
      <protection/>
    </xf>
    <xf numFmtId="3" fontId="24" fillId="37" borderId="59" xfId="0" applyNumberFormat="1" applyFont="1" applyFill="1" applyBorder="1" applyAlignment="1">
      <alignment/>
    </xf>
    <xf numFmtId="3" fontId="22" fillId="37" borderId="24" xfId="0" applyNumberFormat="1" applyFont="1" applyFill="1" applyBorder="1" applyAlignment="1">
      <alignment/>
    </xf>
    <xf numFmtId="0" fontId="25" fillId="37" borderId="78" xfId="57" applyFont="1" applyFill="1" applyBorder="1">
      <alignment/>
      <protection/>
    </xf>
    <xf numFmtId="0" fontId="22" fillId="39" borderId="24" xfId="57" applyFont="1" applyFill="1" applyBorder="1">
      <alignment/>
      <protection/>
    </xf>
    <xf numFmtId="3" fontId="24" fillId="39" borderId="24" xfId="0" applyNumberFormat="1" applyFont="1" applyFill="1" applyBorder="1" applyAlignment="1">
      <alignment/>
    </xf>
    <xf numFmtId="0" fontId="25" fillId="0" borderId="24" xfId="57" applyFont="1" applyBorder="1">
      <alignment/>
      <protection/>
    </xf>
    <xf numFmtId="3" fontId="25" fillId="0" borderId="24" xfId="57" applyNumberFormat="1" applyFont="1" applyBorder="1">
      <alignment/>
      <protection/>
    </xf>
    <xf numFmtId="3" fontId="24" fillId="0" borderId="2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6" fillId="0" borderId="24" xfId="57" applyNumberFormat="1" applyFont="1" applyBorder="1">
      <alignment/>
      <protection/>
    </xf>
    <xf numFmtId="3" fontId="24" fillId="0" borderId="76" xfId="0" applyNumberFormat="1" applyFont="1" applyBorder="1" applyAlignment="1">
      <alignment/>
    </xf>
    <xf numFmtId="0" fontId="22" fillId="37" borderId="68" xfId="57" applyFont="1" applyFill="1" applyBorder="1">
      <alignment/>
      <protection/>
    </xf>
    <xf numFmtId="0" fontId="22" fillId="37" borderId="41" xfId="57" applyFont="1" applyFill="1" applyBorder="1">
      <alignment/>
      <protection/>
    </xf>
    <xf numFmtId="3" fontId="22" fillId="37" borderId="79" xfId="57" applyNumberFormat="1" applyFont="1" applyFill="1" applyBorder="1">
      <alignment/>
      <protection/>
    </xf>
    <xf numFmtId="3" fontId="25" fillId="37" borderId="69" xfId="0" applyNumberFormat="1" applyFont="1" applyFill="1" applyBorder="1" applyAlignment="1">
      <alignment/>
    </xf>
    <xf numFmtId="3" fontId="22" fillId="37" borderId="79" xfId="0" applyNumberFormat="1" applyFont="1" applyFill="1" applyBorder="1" applyAlignment="1">
      <alignment/>
    </xf>
    <xf numFmtId="0" fontId="21" fillId="37" borderId="70" xfId="0" applyFont="1" applyFill="1" applyBorder="1" applyAlignment="1">
      <alignment/>
    </xf>
    <xf numFmtId="0" fontId="22" fillId="36" borderId="80" xfId="57" applyFont="1" applyFill="1" applyBorder="1">
      <alignment/>
      <protection/>
    </xf>
    <xf numFmtId="3" fontId="25" fillId="36" borderId="0" xfId="0" applyNumberFormat="1" applyFont="1" applyFill="1" applyBorder="1" applyAlignment="1">
      <alignment/>
    </xf>
    <xf numFmtId="3" fontId="22" fillId="36" borderId="80" xfId="0" applyNumberFormat="1" applyFont="1" applyFill="1" applyBorder="1" applyAlignment="1">
      <alignment/>
    </xf>
    <xf numFmtId="0" fontId="21" fillId="36" borderId="0" xfId="0" applyFont="1" applyFill="1" applyAlignment="1">
      <alignment/>
    </xf>
    <xf numFmtId="0" fontId="25" fillId="0" borderId="73" xfId="57" applyFont="1" applyBorder="1">
      <alignment/>
      <protection/>
    </xf>
    <xf numFmtId="3" fontId="28" fillId="0" borderId="73" xfId="57" applyNumberFormat="1" applyFont="1" applyFill="1" applyBorder="1">
      <alignment/>
      <protection/>
    </xf>
    <xf numFmtId="3" fontId="25" fillId="0" borderId="0" xfId="0" applyNumberFormat="1" applyFont="1" applyBorder="1" applyAlignment="1">
      <alignment/>
    </xf>
    <xf numFmtId="0" fontId="25" fillId="36" borderId="24" xfId="57" applyFont="1" applyFill="1" applyBorder="1">
      <alignment/>
      <protection/>
    </xf>
    <xf numFmtId="3" fontId="25" fillId="36" borderId="24" xfId="0" applyNumberFormat="1" applyFont="1" applyFill="1" applyBorder="1" applyAlignment="1">
      <alignment/>
    </xf>
    <xf numFmtId="0" fontId="21" fillId="36" borderId="24" xfId="0" applyFont="1" applyFill="1" applyBorder="1" applyAlignment="1">
      <alignment/>
    </xf>
    <xf numFmtId="0" fontId="25" fillId="37" borderId="24" xfId="57" applyFont="1" applyFill="1" applyBorder="1">
      <alignment/>
      <protection/>
    </xf>
    <xf numFmtId="3" fontId="29" fillId="37" borderId="24" xfId="57" applyNumberFormat="1" applyFont="1" applyFill="1" applyBorder="1">
      <alignment/>
      <protection/>
    </xf>
    <xf numFmtId="0" fontId="21" fillId="37" borderId="24" xfId="0" applyFont="1" applyFill="1" applyBorder="1" applyAlignment="1">
      <alignment/>
    </xf>
    <xf numFmtId="3" fontId="28" fillId="0" borderId="24" xfId="57" applyNumberFormat="1" applyFont="1" applyFill="1" applyBorder="1">
      <alignment/>
      <protection/>
    </xf>
    <xf numFmtId="0" fontId="25" fillId="0" borderId="80" xfId="57" applyFont="1" applyBorder="1">
      <alignment/>
      <protection/>
    </xf>
    <xf numFmtId="3" fontId="28" fillId="0" borderId="80" xfId="57" applyNumberFormat="1" applyFont="1" applyFill="1" applyBorder="1">
      <alignment/>
      <protection/>
    </xf>
    <xf numFmtId="0" fontId="21" fillId="0" borderId="80" xfId="0" applyFont="1" applyBorder="1" applyAlignment="1">
      <alignment/>
    </xf>
    <xf numFmtId="3" fontId="25" fillId="0" borderId="24" xfId="57" applyNumberFormat="1" applyFont="1" applyFill="1" applyBorder="1">
      <alignment/>
      <protection/>
    </xf>
    <xf numFmtId="3" fontId="22" fillId="0" borderId="0" xfId="0" applyNumberFormat="1" applyFont="1" applyBorder="1" applyAlignment="1">
      <alignment/>
    </xf>
    <xf numFmtId="0" fontId="25" fillId="36" borderId="71" xfId="57" applyFont="1" applyFill="1" applyBorder="1">
      <alignment/>
      <protection/>
    </xf>
    <xf numFmtId="3" fontId="22" fillId="36" borderId="73" xfId="57" applyNumberFormat="1" applyFont="1" applyFill="1" applyBorder="1">
      <alignment/>
      <protection/>
    </xf>
    <xf numFmtId="3" fontId="25" fillId="36" borderId="76" xfId="0" applyNumberFormat="1" applyFont="1" applyFill="1" applyBorder="1" applyAlignment="1">
      <alignment/>
    </xf>
    <xf numFmtId="0" fontId="21" fillId="36" borderId="73" xfId="0" applyFont="1" applyFill="1" applyBorder="1" applyAlignment="1">
      <alignment/>
    </xf>
    <xf numFmtId="0" fontId="23" fillId="40" borderId="68" xfId="57" applyFont="1" applyFill="1" applyBorder="1">
      <alignment/>
      <protection/>
    </xf>
    <xf numFmtId="0" fontId="23" fillId="40" borderId="79" xfId="57" applyFont="1" applyFill="1" applyBorder="1">
      <alignment/>
      <protection/>
    </xf>
    <xf numFmtId="3" fontId="30" fillId="40" borderId="79" xfId="58" applyNumberFormat="1" applyFont="1" applyFill="1" applyBorder="1">
      <alignment/>
      <protection/>
    </xf>
    <xf numFmtId="3" fontId="22" fillId="40" borderId="69" xfId="0" applyNumberFormat="1" applyFont="1" applyFill="1" applyBorder="1" applyAlignment="1">
      <alignment/>
    </xf>
    <xf numFmtId="3" fontId="22" fillId="40" borderId="79" xfId="0" applyNumberFormat="1" applyFont="1" applyFill="1" applyBorder="1" applyAlignment="1">
      <alignment/>
    </xf>
    <xf numFmtId="3" fontId="22" fillId="40" borderId="7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166" fontId="14" fillId="0" borderId="81" xfId="0" applyNumberFormat="1" applyFont="1" applyFill="1" applyBorder="1" applyAlignment="1">
      <alignment/>
    </xf>
    <xf numFmtId="166" fontId="14" fillId="0" borderId="44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9" fontId="14" fillId="0" borderId="81" xfId="66" applyFont="1" applyFill="1" applyBorder="1" applyAlignment="1">
      <alignment/>
    </xf>
    <xf numFmtId="9" fontId="14" fillId="0" borderId="44" xfId="66" applyFont="1" applyFill="1" applyBorder="1" applyAlignment="1">
      <alignment/>
    </xf>
    <xf numFmtId="0" fontId="23" fillId="37" borderId="46" xfId="57" applyFont="1" applyFill="1" applyBorder="1" applyAlignment="1">
      <alignment horizontal="center"/>
      <protection/>
    </xf>
    <xf numFmtId="0" fontId="27" fillId="37" borderId="24" xfId="57" applyFont="1" applyFill="1" applyBorder="1" applyAlignment="1">
      <alignment horizontal="center"/>
      <protection/>
    </xf>
    <xf numFmtId="0" fontId="23" fillId="37" borderId="23" xfId="0" applyFont="1" applyFill="1" applyBorder="1" applyAlignment="1">
      <alignment horizontal="center"/>
    </xf>
    <xf numFmtId="0" fontId="22" fillId="0" borderId="82" xfId="57" applyFont="1" applyBorder="1" applyAlignment="1">
      <alignment horizontal="center"/>
      <protection/>
    </xf>
    <xf numFmtId="0" fontId="21" fillId="0" borderId="23" xfId="0" applyFont="1" applyBorder="1" applyAlignment="1">
      <alignment/>
    </xf>
    <xf numFmtId="0" fontId="22" fillId="39" borderId="83" xfId="57" applyFont="1" applyFill="1" applyBorder="1" applyAlignment="1">
      <alignment wrapText="1"/>
      <protection/>
    </xf>
    <xf numFmtId="0" fontId="21" fillId="39" borderId="23" xfId="0" applyFont="1" applyFill="1" applyBorder="1" applyAlignment="1">
      <alignment/>
    </xf>
    <xf numFmtId="0" fontId="25" fillId="0" borderId="83" xfId="57" applyFont="1" applyBorder="1">
      <alignment/>
      <protection/>
    </xf>
    <xf numFmtId="0" fontId="22" fillId="0" borderId="82" xfId="57" applyFont="1" applyBorder="1">
      <alignment/>
      <protection/>
    </xf>
    <xf numFmtId="0" fontId="25" fillId="0" borderId="82" xfId="57" applyFont="1" applyBorder="1">
      <alignment/>
      <protection/>
    </xf>
    <xf numFmtId="0" fontId="25" fillId="41" borderId="83" xfId="57" applyFont="1" applyFill="1" applyBorder="1">
      <alignment/>
      <protection/>
    </xf>
    <xf numFmtId="0" fontId="25" fillId="41" borderId="78" xfId="57" applyFont="1" applyFill="1" applyBorder="1">
      <alignment/>
      <protection/>
    </xf>
    <xf numFmtId="3" fontId="25" fillId="41" borderId="78" xfId="57" applyNumberFormat="1" applyFont="1" applyFill="1" applyBorder="1">
      <alignment/>
      <protection/>
    </xf>
    <xf numFmtId="3" fontId="24" fillId="41" borderId="59" xfId="0" applyNumberFormat="1" applyFont="1" applyFill="1" applyBorder="1" applyAlignment="1">
      <alignment/>
    </xf>
    <xf numFmtId="3" fontId="25" fillId="41" borderId="24" xfId="0" applyNumberFormat="1" applyFont="1" applyFill="1" applyBorder="1" applyAlignment="1">
      <alignment/>
    </xf>
    <xf numFmtId="0" fontId="22" fillId="37" borderId="83" xfId="57" applyFont="1" applyFill="1" applyBorder="1">
      <alignment/>
      <protection/>
    </xf>
    <xf numFmtId="0" fontId="22" fillId="39" borderId="46" xfId="57" applyFont="1" applyFill="1" applyBorder="1">
      <alignment/>
      <protection/>
    </xf>
    <xf numFmtId="3" fontId="22" fillId="39" borderId="24" xfId="57" applyNumberFormat="1" applyFont="1" applyFill="1" applyBorder="1">
      <alignment/>
      <protection/>
    </xf>
    <xf numFmtId="0" fontId="25" fillId="0" borderId="46" xfId="57" applyFont="1" applyBorder="1">
      <alignment/>
      <protection/>
    </xf>
    <xf numFmtId="0" fontId="25" fillId="0" borderId="84" xfId="57" applyFont="1" applyBorder="1">
      <alignment/>
      <protection/>
    </xf>
    <xf numFmtId="0" fontId="25" fillId="0" borderId="75" xfId="57" applyFont="1" applyBorder="1">
      <alignment/>
      <protection/>
    </xf>
    <xf numFmtId="3" fontId="27" fillId="39" borderId="24" xfId="57" applyNumberFormat="1" applyFont="1" applyFill="1" applyBorder="1">
      <alignment/>
      <protection/>
    </xf>
    <xf numFmtId="0" fontId="21" fillId="0" borderId="51" xfId="0" applyFont="1" applyBorder="1" applyAlignment="1">
      <alignment/>
    </xf>
    <xf numFmtId="0" fontId="21" fillId="36" borderId="58" xfId="0" applyFont="1" applyFill="1" applyBorder="1" applyAlignment="1">
      <alignment/>
    </xf>
    <xf numFmtId="0" fontId="25" fillId="0" borderId="60" xfId="57" applyFont="1" applyBorder="1">
      <alignment/>
      <protection/>
    </xf>
    <xf numFmtId="3" fontId="25" fillId="0" borderId="51" xfId="0" applyNumberFormat="1" applyFont="1" applyBorder="1" applyAlignment="1">
      <alignment/>
    </xf>
    <xf numFmtId="0" fontId="22" fillId="37" borderId="38" xfId="57" applyFont="1" applyFill="1" applyBorder="1">
      <alignment/>
      <protection/>
    </xf>
    <xf numFmtId="3" fontId="22" fillId="37" borderId="50" xfId="0" applyNumberFormat="1" applyFont="1" applyFill="1" applyBorder="1" applyAlignment="1">
      <alignment/>
    </xf>
    <xf numFmtId="0" fontId="22" fillId="37" borderId="46" xfId="57" applyFont="1" applyFill="1" applyBorder="1">
      <alignment/>
      <protection/>
    </xf>
    <xf numFmtId="3" fontId="22" fillId="37" borderId="23" xfId="0" applyNumberFormat="1" applyFont="1" applyFill="1" applyBorder="1" applyAlignment="1">
      <alignment/>
    </xf>
    <xf numFmtId="0" fontId="25" fillId="0" borderId="57" xfId="57" applyFont="1" applyBorder="1">
      <alignment/>
      <protection/>
    </xf>
    <xf numFmtId="0" fontId="21" fillId="0" borderId="58" xfId="0" applyFont="1" applyBorder="1" applyAlignment="1">
      <alignment/>
    </xf>
    <xf numFmtId="0" fontId="25" fillId="36" borderId="60" xfId="57" applyFont="1" applyFill="1" applyBorder="1">
      <alignment/>
      <protection/>
    </xf>
    <xf numFmtId="0" fontId="21" fillId="36" borderId="51" xfId="0" applyFont="1" applyFill="1" applyBorder="1" applyAlignment="1">
      <alignment/>
    </xf>
    <xf numFmtId="0" fontId="25" fillId="37" borderId="85" xfId="57" applyFont="1" applyFill="1" applyBorder="1">
      <alignment/>
      <protection/>
    </xf>
    <xf numFmtId="3" fontId="29" fillId="37" borderId="79" xfId="57" applyNumberFormat="1" applyFont="1" applyFill="1" applyBorder="1">
      <alignment/>
      <protection/>
    </xf>
    <xf numFmtId="0" fontId="21" fillId="37" borderId="79" xfId="0" applyFont="1" applyFill="1" applyBorder="1" applyAlignment="1">
      <alignment/>
    </xf>
    <xf numFmtId="0" fontId="25" fillId="0" borderId="38" xfId="57" applyFont="1" applyFill="1" applyBorder="1">
      <alignment/>
      <protection/>
    </xf>
    <xf numFmtId="0" fontId="25" fillId="0" borderId="86" xfId="57" applyFont="1" applyFill="1" applyBorder="1">
      <alignment/>
      <protection/>
    </xf>
    <xf numFmtId="3" fontId="25" fillId="0" borderId="80" xfId="57" applyNumberFormat="1" applyFont="1" applyFill="1" applyBorder="1">
      <alignment/>
      <protection/>
    </xf>
    <xf numFmtId="3" fontId="25" fillId="0" borderId="80" xfId="0" applyNumberFormat="1" applyFont="1" applyFill="1" applyBorder="1" applyAlignment="1">
      <alignment/>
    </xf>
    <xf numFmtId="0" fontId="21" fillId="0" borderId="80" xfId="0" applyFont="1" applyFill="1" applyBorder="1" applyAlignment="1">
      <alignment/>
    </xf>
    <xf numFmtId="3" fontId="25" fillId="0" borderId="58" xfId="0" applyNumberFormat="1" applyFont="1" applyFill="1" applyBorder="1" applyAlignment="1">
      <alignment/>
    </xf>
    <xf numFmtId="0" fontId="25" fillId="36" borderId="46" xfId="57" applyFont="1" applyFill="1" applyBorder="1">
      <alignment/>
      <protection/>
    </xf>
    <xf numFmtId="3" fontId="25" fillId="36" borderId="24" xfId="57" applyNumberFormat="1" applyFont="1" applyFill="1" applyBorder="1">
      <alignment/>
      <protection/>
    </xf>
    <xf numFmtId="3" fontId="25" fillId="36" borderId="59" xfId="0" applyNumberFormat="1" applyFont="1" applyFill="1" applyBorder="1" applyAlignment="1">
      <alignment/>
    </xf>
    <xf numFmtId="3" fontId="25" fillId="36" borderId="23" xfId="0" applyNumberFormat="1" applyFont="1" applyFill="1" applyBorder="1" applyAlignment="1">
      <alignment/>
    </xf>
    <xf numFmtId="0" fontId="25" fillId="36" borderId="57" xfId="57" applyFont="1" applyFill="1" applyBorder="1">
      <alignment/>
      <protection/>
    </xf>
    <xf numFmtId="3" fontId="25" fillId="36" borderId="80" xfId="57" applyNumberFormat="1" applyFont="1" applyFill="1" applyBorder="1">
      <alignment/>
      <protection/>
    </xf>
    <xf numFmtId="3" fontId="25" fillId="36" borderId="80" xfId="0" applyNumberFormat="1" applyFont="1" applyFill="1" applyBorder="1" applyAlignment="1">
      <alignment/>
    </xf>
    <xf numFmtId="0" fontId="34" fillId="0" borderId="46" xfId="0" applyFont="1" applyFill="1" applyBorder="1" applyAlignment="1">
      <alignment/>
    </xf>
    <xf numFmtId="0" fontId="34" fillId="0" borderId="60" xfId="0" applyFont="1" applyFill="1" applyBorder="1" applyAlignment="1">
      <alignment/>
    </xf>
    <xf numFmtId="0" fontId="33" fillId="0" borderId="32" xfId="0" applyFont="1" applyBorder="1" applyAlignment="1">
      <alignment horizontal="center"/>
    </xf>
    <xf numFmtId="0" fontId="34" fillId="0" borderId="0" xfId="0" applyFont="1" applyAlignment="1">
      <alignment horizontal="left"/>
    </xf>
    <xf numFmtId="3" fontId="14" fillId="0" borderId="45" xfId="0" applyNumberFormat="1" applyFont="1" applyFill="1" applyBorder="1" applyAlignment="1">
      <alignment horizontal="right"/>
    </xf>
    <xf numFmtId="0" fontId="7" fillId="0" borderId="56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50" xfId="0" applyFont="1" applyBorder="1" applyAlignment="1">
      <alignment/>
    </xf>
    <xf numFmtId="0" fontId="4" fillId="37" borderId="87" xfId="0" applyFont="1" applyFill="1" applyBorder="1" applyAlignment="1">
      <alignment horizontal="center" wrapText="1"/>
    </xf>
    <xf numFmtId="0" fontId="4" fillId="37" borderId="88" xfId="0" applyFont="1" applyFill="1" applyBorder="1" applyAlignment="1">
      <alignment horizontal="center" wrapText="1"/>
    </xf>
    <xf numFmtId="0" fontId="4" fillId="37" borderId="89" xfId="0" applyFont="1" applyFill="1" applyBorder="1" applyAlignment="1">
      <alignment horizontal="center" wrapText="1"/>
    </xf>
    <xf numFmtId="0" fontId="4" fillId="37" borderId="90" xfId="0" applyFont="1" applyFill="1" applyBorder="1" applyAlignment="1">
      <alignment horizontal="center" wrapText="1"/>
    </xf>
    <xf numFmtId="0" fontId="4" fillId="37" borderId="47" xfId="0" applyFont="1" applyFill="1" applyBorder="1" applyAlignment="1">
      <alignment horizontal="center" wrapText="1"/>
    </xf>
    <xf numFmtId="0" fontId="4" fillId="37" borderId="33" xfId="0" applyFont="1" applyFill="1" applyBorder="1" applyAlignment="1">
      <alignment horizontal="center" wrapText="1"/>
    </xf>
    <xf numFmtId="0" fontId="4" fillId="37" borderId="91" xfId="0" applyFont="1" applyFill="1" applyBorder="1" applyAlignment="1">
      <alignment horizontal="center" wrapText="1"/>
    </xf>
    <xf numFmtId="0" fontId="4" fillId="37" borderId="92" xfId="0" applyFont="1" applyFill="1" applyBorder="1" applyAlignment="1">
      <alignment horizontal="center" wrapText="1"/>
    </xf>
    <xf numFmtId="0" fontId="4" fillId="37" borderId="93" xfId="0" applyFont="1" applyFill="1" applyBorder="1" applyAlignment="1">
      <alignment horizontal="center" wrapText="1"/>
    </xf>
    <xf numFmtId="0" fontId="4" fillId="0" borderId="94" xfId="0" applyFont="1" applyBorder="1" applyAlignment="1">
      <alignment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2\2012_p&#225;ly&#225;zat_n&#233;lk&#252;l\febr14\PolgHiv_k&#246;lts&#233;gvet&#233;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.%20&#233;vi%20k&#246;lts&#233;gvet&#233;s\2013.&#250;j\K&#246;lts&#233;gvet&#233;s_Polgh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100-3700001"/>
      <sheetName val="3.sz. mell.100-4211001"/>
      <sheetName val="3.sz. mell.100-3811031"/>
      <sheetName val="3.sz. mell.100-4221001"/>
      <sheetName val="3.sz. mell.100-5221101"/>
      <sheetName val="3.sz. mell.100-6820011"/>
      <sheetName val="3.sz. mell.100-6820021"/>
      <sheetName val="3.sz. mell.100-8411261"/>
      <sheetName val="3.sz. mell.100-8412251"/>
      <sheetName val="3.sz. mell.100-8411275"/>
      <sheetName val="3.sz. mell.100-8414021"/>
      <sheetName val="3.sz. mell.100-8414031"/>
      <sheetName val="3.sz. mell.100-8424211"/>
      <sheetName val="3.sz. mell.100-8411541"/>
      <sheetName val="3.sz. mell.100-8411121"/>
      <sheetName val="3.sz. mell.100-8690411"/>
      <sheetName val="3.sz. mell.100-8690425"/>
      <sheetName val="3.sz. mell.100-8821225"/>
      <sheetName val="3.sz. mell.100-8892011"/>
      <sheetName val="3.sz. mell.100-8899221"/>
      <sheetName val="3.sz. mell.100-8899231"/>
      <sheetName val="3.sz. mell.100-8899241"/>
      <sheetName val="3.sz. mell.100-pe-átadás"/>
      <sheetName val="3.sz. mell.100-8904411"/>
      <sheetName val="3.sz. mell.100-9312065"/>
      <sheetName val="3.sz. mell.100-8891011"/>
      <sheetName val="3.sz. mell.100-9603021"/>
      <sheetName val="3.sz. mell.100-882szociális-ÖNK"/>
      <sheetName val="3.sz. mell.100-8419019"/>
      <sheetName val="3.sz. mell.100-882szociális-PH"/>
    </sheetNames>
    <sheetDataSet>
      <sheetData sheetId="1">
        <row r="302">
          <cell r="AJ3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2000-5220011"/>
      <sheetName val="3.sz. mell.2000-6800021"/>
      <sheetName val="3.sz. mell.2000-8411261"/>
      <sheetName val="3.sz. mell.2000-8424211"/>
      <sheetName val="3.sz. mell.2000-882szociális-PH"/>
    </sheetNames>
    <sheetDataSet>
      <sheetData sheetId="0">
        <row r="20">
          <cell r="L20">
            <v>5709.772000000001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4" width="15.00390625" style="0" customWidth="1"/>
  </cols>
  <sheetData>
    <row r="1" spans="1:4" ht="12.75">
      <c r="A1" s="247"/>
      <c r="B1" s="248"/>
      <c r="C1" s="476" t="s">
        <v>284</v>
      </c>
      <c r="D1" s="476" t="s">
        <v>363</v>
      </c>
    </row>
    <row r="2" spans="1:4" ht="42" customHeight="1" thickBot="1">
      <c r="A2" s="249"/>
      <c r="B2" s="250" t="s">
        <v>7</v>
      </c>
      <c r="C2" s="276" t="s">
        <v>226</v>
      </c>
      <c r="D2" s="276" t="s">
        <v>226</v>
      </c>
    </row>
    <row r="3" spans="1:4" ht="13.5" thickBot="1">
      <c r="A3" s="251">
        <v>2</v>
      </c>
      <c r="B3" s="271" t="s">
        <v>236</v>
      </c>
      <c r="C3" s="253">
        <f>SUM(C5:C8,C16:C20)</f>
        <v>172042</v>
      </c>
      <c r="D3" s="253">
        <f>SUM(D5:D8,D16:D20)</f>
        <v>199474</v>
      </c>
    </row>
    <row r="4" spans="1:4" ht="47.25" customHeight="1" thickBot="1">
      <c r="A4" s="303"/>
      <c r="B4" s="304" t="s">
        <v>252</v>
      </c>
      <c r="C4" s="305">
        <f>+C3-C11-C9</f>
        <v>3524</v>
      </c>
      <c r="D4" s="305">
        <f>+D3-D11-D9</f>
        <v>17155</v>
      </c>
    </row>
    <row r="5" spans="1:4" ht="12.75">
      <c r="A5" s="254">
        <v>21</v>
      </c>
      <c r="B5" s="272" t="s">
        <v>8</v>
      </c>
      <c r="C5" s="255">
        <f>+'2.sz.m.Bevételek'!C6</f>
        <v>3524</v>
      </c>
      <c r="D5" s="255">
        <f>+'2.sz.m.Bevételek'!D6</f>
        <v>3775</v>
      </c>
    </row>
    <row r="6" spans="1:4" ht="12.75">
      <c r="A6" s="256">
        <v>22</v>
      </c>
      <c r="B6" s="257" t="s">
        <v>237</v>
      </c>
      <c r="C6" s="255">
        <f>+'2.sz.m.Bevételek'!C22</f>
        <v>0</v>
      </c>
      <c r="D6" s="255">
        <f>+'2.sz.m.Bevételek'!D22</f>
        <v>0</v>
      </c>
    </row>
    <row r="7" spans="1:4" ht="12.75">
      <c r="A7" s="256">
        <v>23</v>
      </c>
      <c r="B7" s="257" t="s">
        <v>175</v>
      </c>
      <c r="C7" s="255"/>
      <c r="D7" s="255"/>
    </row>
    <row r="8" spans="1:4" ht="12.75">
      <c r="A8" s="273">
        <v>24</v>
      </c>
      <c r="B8" s="258" t="s">
        <v>238</v>
      </c>
      <c r="C8" s="259">
        <f>SUM(C9:C14)</f>
        <v>168518</v>
      </c>
      <c r="D8" s="259">
        <f>SUM(D9:D14)</f>
        <v>195699</v>
      </c>
    </row>
    <row r="9" spans="1:4" ht="12.75">
      <c r="A9" s="274">
        <v>241</v>
      </c>
      <c r="B9" s="262" t="s">
        <v>264</v>
      </c>
      <c r="C9" s="264">
        <f>+'2.sz.m.Bevételek'!C39</f>
        <v>78789</v>
      </c>
      <c r="D9" s="264">
        <f>+'2.sz.m.Bevételek'!D39+'2.sz.m.Bevételek'!D36</f>
        <v>94329</v>
      </c>
    </row>
    <row r="10" spans="1:4" ht="12.75">
      <c r="A10" s="274">
        <v>242</v>
      </c>
      <c r="B10" s="262" t="s">
        <v>37</v>
      </c>
      <c r="C10" s="264"/>
      <c r="D10" s="264"/>
    </row>
    <row r="11" spans="1:4" ht="12.75">
      <c r="A11" s="261">
        <v>243</v>
      </c>
      <c r="B11" s="275" t="s">
        <v>230</v>
      </c>
      <c r="C11" s="323">
        <f>+'2.sz.m.Bevételek'!C40</f>
        <v>89729</v>
      </c>
      <c r="D11" s="323">
        <f>+'2.sz.m.Bevételek'!D40+'2.sz.m.Bevételek'!D54</f>
        <v>87990</v>
      </c>
    </row>
    <row r="12" spans="1:4" ht="12.75">
      <c r="A12" s="274">
        <v>244</v>
      </c>
      <c r="B12" s="262" t="s">
        <v>355</v>
      </c>
      <c r="C12" s="264"/>
      <c r="D12" s="264">
        <f>+'2.sz.m.Bevételek'!D37</f>
        <v>11250</v>
      </c>
    </row>
    <row r="13" spans="1:4" ht="12.75">
      <c r="A13" s="274">
        <v>245</v>
      </c>
      <c r="B13" s="262" t="s">
        <v>356</v>
      </c>
      <c r="C13" s="264"/>
      <c r="D13" s="264">
        <v>2130</v>
      </c>
    </row>
    <row r="14" spans="1:4" ht="12.75">
      <c r="A14" s="266">
        <v>246</v>
      </c>
      <c r="B14" s="262" t="s">
        <v>239</v>
      </c>
      <c r="C14" s="278"/>
      <c r="D14" s="278"/>
    </row>
    <row r="15" spans="1:4" ht="12.75">
      <c r="A15" s="266">
        <v>25</v>
      </c>
      <c r="B15" s="262" t="s">
        <v>218</v>
      </c>
      <c r="C15" s="278"/>
      <c r="D15" s="278"/>
    </row>
    <row r="16" spans="1:4" ht="12.75">
      <c r="A16" s="254">
        <v>26</v>
      </c>
      <c r="B16" s="272" t="s">
        <v>240</v>
      </c>
      <c r="C16" s="259"/>
      <c r="D16" s="259"/>
    </row>
    <row r="17" spans="1:4" ht="12.75">
      <c r="A17" s="256">
        <v>27</v>
      </c>
      <c r="B17" s="257" t="s">
        <v>241</v>
      </c>
      <c r="C17" s="259"/>
      <c r="D17" s="259"/>
    </row>
    <row r="18" spans="1:4" ht="12.75">
      <c r="A18" s="274">
        <v>271</v>
      </c>
      <c r="B18" s="263" t="s">
        <v>176</v>
      </c>
      <c r="C18" s="264"/>
      <c r="D18" s="264"/>
    </row>
    <row r="19" spans="1:4" ht="12.75">
      <c r="A19" s="274">
        <v>272</v>
      </c>
      <c r="B19" s="262" t="s">
        <v>9</v>
      </c>
      <c r="C19" s="264"/>
      <c r="D19" s="264"/>
    </row>
    <row r="20" spans="1:4" ht="13.5" thickBot="1">
      <c r="A20" s="267">
        <v>28</v>
      </c>
      <c r="B20" s="269" t="s">
        <v>242</v>
      </c>
      <c r="C20" s="270"/>
      <c r="D20" s="270"/>
    </row>
    <row r="21" spans="1:4" ht="13.5" thickBot="1">
      <c r="A21" s="251">
        <v>1</v>
      </c>
      <c r="B21" s="252" t="s">
        <v>227</v>
      </c>
      <c r="C21" s="253">
        <f>SUM(C23:C27,C32:C35)</f>
        <v>172042</v>
      </c>
      <c r="D21" s="253">
        <f>SUM(D23:D27,D32:D35)</f>
        <v>199474</v>
      </c>
    </row>
    <row r="22" spans="1:4" ht="48.75" customHeight="1" thickBot="1">
      <c r="A22" s="303"/>
      <c r="B22" s="304" t="s">
        <v>254</v>
      </c>
      <c r="C22" s="305">
        <f>+C21-C29</f>
        <v>172042</v>
      </c>
      <c r="D22" s="305">
        <f>+D21-D29</f>
        <v>199474</v>
      </c>
    </row>
    <row r="23" spans="1:4" ht="12.75">
      <c r="A23" s="261">
        <v>11</v>
      </c>
      <c r="B23" s="262" t="s">
        <v>4</v>
      </c>
      <c r="C23" s="278">
        <f>+'4.sz.m.Kiadások'!C5</f>
        <v>85937</v>
      </c>
      <c r="D23" s="278">
        <f>+'4.sz.m.Kiadások'!D5</f>
        <v>95884</v>
      </c>
    </row>
    <row r="24" spans="1:4" ht="12.75">
      <c r="A24" s="261">
        <v>12</v>
      </c>
      <c r="B24" s="262" t="s">
        <v>251</v>
      </c>
      <c r="C24" s="278">
        <f>+'4.sz.m.Kiadások'!C8</f>
        <v>22845</v>
      </c>
      <c r="D24" s="278">
        <f>+'4.sz.m.Kiadások'!D8</f>
        <v>25451</v>
      </c>
    </row>
    <row r="25" spans="1:4" ht="12.75">
      <c r="A25" s="261">
        <v>13</v>
      </c>
      <c r="B25" s="262" t="s">
        <v>260</v>
      </c>
      <c r="C25" s="278">
        <f>+'4.sz.m.Kiadások'!C9</f>
        <v>53290</v>
      </c>
      <c r="D25" s="278">
        <f>+'4.sz.m.Kiadások'!D9</f>
        <v>65180</v>
      </c>
    </row>
    <row r="26" spans="1:4" ht="12.75">
      <c r="A26" s="261">
        <v>131</v>
      </c>
      <c r="B26" s="262" t="s">
        <v>259</v>
      </c>
      <c r="C26" s="278">
        <f>+'4.sz.m.Kiadások'!C16</f>
        <v>8970</v>
      </c>
      <c r="D26" s="278">
        <f>+'4.sz.m.Kiadások'!D16</f>
        <v>5000</v>
      </c>
    </row>
    <row r="27" spans="1:4" ht="12.75">
      <c r="A27" s="260">
        <v>14</v>
      </c>
      <c r="B27" s="258" t="s">
        <v>228</v>
      </c>
      <c r="C27" s="277">
        <f>SUM(C28:C31)</f>
        <v>0</v>
      </c>
      <c r="D27" s="277">
        <f>SUM(D28:D31)</f>
        <v>0</v>
      </c>
    </row>
    <row r="28" spans="1:4" ht="12.75">
      <c r="A28" s="261">
        <v>141</v>
      </c>
      <c r="B28" s="262" t="s">
        <v>229</v>
      </c>
      <c r="C28" s="278"/>
      <c r="D28" s="278"/>
    </row>
    <row r="29" spans="1:4" ht="12.75">
      <c r="A29" s="261">
        <v>142</v>
      </c>
      <c r="B29" s="265" t="s">
        <v>230</v>
      </c>
      <c r="C29" s="278"/>
      <c r="D29" s="278"/>
    </row>
    <row r="30" spans="1:4" ht="12.75">
      <c r="A30" s="266">
        <v>143</v>
      </c>
      <c r="B30" s="262" t="s">
        <v>231</v>
      </c>
      <c r="C30" s="278"/>
      <c r="D30" s="278"/>
    </row>
    <row r="31" spans="1:4" ht="12.75">
      <c r="A31" s="266">
        <v>144</v>
      </c>
      <c r="B31" s="262" t="s">
        <v>232</v>
      </c>
      <c r="C31" s="278"/>
      <c r="D31" s="278"/>
    </row>
    <row r="32" spans="1:4" ht="12.75">
      <c r="A32" s="256">
        <v>15</v>
      </c>
      <c r="B32" s="257" t="s">
        <v>233</v>
      </c>
      <c r="C32" s="279"/>
      <c r="D32" s="279"/>
    </row>
    <row r="33" spans="1:4" ht="12.75">
      <c r="A33" s="256">
        <v>16</v>
      </c>
      <c r="B33" s="257" t="s">
        <v>125</v>
      </c>
      <c r="C33" s="279"/>
      <c r="D33" s="279">
        <f>+'4.sz.m.Kiadások'!D26</f>
        <v>5959</v>
      </c>
    </row>
    <row r="34" spans="1:4" ht="12.75">
      <c r="A34" s="256">
        <v>17</v>
      </c>
      <c r="B34" s="257" t="s">
        <v>234</v>
      </c>
      <c r="C34" s="279">
        <f>+'4.sz.m.Kiadások'!C21+'4.sz.m.Kiadások'!C22</f>
        <v>1000</v>
      </c>
      <c r="D34" s="279">
        <f>+'4.sz.m.Kiadások'!D21+'4.sz.m.Kiadások'!D22</f>
        <v>2000</v>
      </c>
    </row>
    <row r="35" spans="1:4" ht="13.5" thickBot="1">
      <c r="A35" s="267">
        <v>18</v>
      </c>
      <c r="B35" s="268" t="s">
        <v>235</v>
      </c>
      <c r="C35" s="280"/>
      <c r="D35" s="280"/>
    </row>
    <row r="36" ht="13.5" thickBot="1"/>
    <row r="37" spans="2:4" ht="13.5" thickBot="1">
      <c r="B37" s="73" t="s">
        <v>253</v>
      </c>
      <c r="C37" s="302">
        <f>+C3-C21</f>
        <v>0</v>
      </c>
      <c r="D37" s="302">
        <f>+D3-D21</f>
        <v>0</v>
      </c>
    </row>
    <row r="38" spans="3:4" ht="12.75">
      <c r="C38" s="63"/>
      <c r="D38" s="63"/>
    </row>
  </sheetData>
  <sheetProtection/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84" r:id="rId1"/>
  <headerFooter alignWithMargins="0">
    <oddHeader>&amp;L1/B. számú melléklet&amp;C&amp;"Arial,Félkövér"&amp;12Nagykovácsi Polgármesteri Hivatal 2014. évi bevételei és kiadásai&amp;R A 2014.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82"/>
  <sheetViews>
    <sheetView zoomScalePageLayoutView="0" workbookViewId="0" topLeftCell="A1">
      <pane xSplit="2" ySplit="4" topLeftCell="C26" activePane="bottomRight" state="frozen"/>
      <selection pane="topLeft" activeCell="E45" sqref="E45"/>
      <selection pane="topRight" activeCell="E45" sqref="E45"/>
      <selection pane="bottomLeft" activeCell="E45" sqref="E45"/>
      <selection pane="bottomRight" activeCell="G35" sqref="G35"/>
    </sheetView>
  </sheetViews>
  <sheetFormatPr defaultColWidth="8.8515625" defaultRowHeight="12.75"/>
  <cols>
    <col min="1" max="1" width="9.57421875" style="15" customWidth="1"/>
    <col min="2" max="2" width="54.28125" style="15" customWidth="1"/>
    <col min="3" max="4" width="16.140625" style="15" customWidth="1"/>
    <col min="5" max="5" width="16.140625" style="187" customWidth="1"/>
    <col min="6" max="16384" width="8.8515625" style="15" customWidth="1"/>
  </cols>
  <sheetData>
    <row r="1" spans="1:5" s="212" customFormat="1" ht="39" thickBot="1">
      <c r="A1" s="210" t="s">
        <v>24</v>
      </c>
      <c r="B1" s="211" t="s">
        <v>25</v>
      </c>
      <c r="C1" s="72" t="s">
        <v>279</v>
      </c>
      <c r="D1" s="72" t="s">
        <v>348</v>
      </c>
      <c r="E1" s="173" t="s">
        <v>26</v>
      </c>
    </row>
    <row r="2" spans="1:5" ht="13.5" thickBot="1">
      <c r="A2" s="16"/>
      <c r="B2" s="17"/>
      <c r="C2" s="72" t="s">
        <v>211</v>
      </c>
      <c r="D2" s="72" t="s">
        <v>211</v>
      </c>
      <c r="E2" s="173" t="s">
        <v>27</v>
      </c>
    </row>
    <row r="3" spans="1:5" ht="12.75">
      <c r="A3" s="16"/>
      <c r="B3" s="17"/>
      <c r="C3" s="18"/>
      <c r="D3" s="18"/>
      <c r="E3" s="174"/>
    </row>
    <row r="4" spans="1:5" ht="13.5" thickBot="1">
      <c r="A4" s="19">
        <v>1</v>
      </c>
      <c r="B4" s="5">
        <v>2</v>
      </c>
      <c r="C4" s="19">
        <v>3</v>
      </c>
      <c r="D4" s="19">
        <v>4</v>
      </c>
      <c r="E4" s="175" t="s">
        <v>243</v>
      </c>
    </row>
    <row r="5" spans="1:5" ht="13.5" thickBot="1">
      <c r="A5" s="20" t="s">
        <v>28</v>
      </c>
      <c r="B5" s="91" t="s">
        <v>29</v>
      </c>
      <c r="C5" s="89"/>
      <c r="D5" s="89"/>
      <c r="E5" s="154"/>
    </row>
    <row r="6" spans="1:8" ht="13.5" thickBot="1">
      <c r="A6" s="92" t="s">
        <v>30</v>
      </c>
      <c r="B6" s="93" t="s">
        <v>31</v>
      </c>
      <c r="C6" s="94">
        <f>SUM(C7:C11)</f>
        <v>3524</v>
      </c>
      <c r="D6" s="94">
        <f>SUM(D7:D11)</f>
        <v>3775</v>
      </c>
      <c r="E6" s="176">
        <f>+D6/C6</f>
        <v>1.0712258796821794</v>
      </c>
      <c r="F6" s="45"/>
      <c r="G6" s="45"/>
      <c r="H6" s="45"/>
    </row>
    <row r="7" spans="1:6" ht="13.5" thickTop="1">
      <c r="A7" s="21"/>
      <c r="B7" s="22" t="s">
        <v>96</v>
      </c>
      <c r="C7" s="198"/>
      <c r="D7" s="198"/>
      <c r="E7" s="281"/>
      <c r="F7" s="45"/>
    </row>
    <row r="8" spans="1:6" ht="12.75">
      <c r="A8" s="25"/>
      <c r="B8" s="26" t="s">
        <v>97</v>
      </c>
      <c r="C8" s="24">
        <v>3062</v>
      </c>
      <c r="D8" s="24">
        <v>3100</v>
      </c>
      <c r="E8" s="177">
        <f aca="true" t="shared" si="0" ref="E8:E67">+D8/C8</f>
        <v>1.0124101894186806</v>
      </c>
      <c r="F8" s="45"/>
    </row>
    <row r="9" spans="1:6" ht="12.75">
      <c r="A9" s="25"/>
      <c r="B9" s="26" t="s">
        <v>98</v>
      </c>
      <c r="C9" s="24"/>
      <c r="D9" s="24"/>
      <c r="E9" s="177"/>
      <c r="F9" s="45"/>
    </row>
    <row r="10" spans="1:6" ht="12.75">
      <c r="A10" s="25"/>
      <c r="B10" s="27" t="s">
        <v>78</v>
      </c>
      <c r="C10" s="24">
        <v>432</v>
      </c>
      <c r="D10" s="24">
        <v>675</v>
      </c>
      <c r="E10" s="177"/>
      <c r="F10" s="45"/>
    </row>
    <row r="11" spans="1:6" ht="13.5" thickBot="1">
      <c r="A11" s="25"/>
      <c r="B11" s="27" t="s">
        <v>32</v>
      </c>
      <c r="C11" s="24">
        <v>30</v>
      </c>
      <c r="D11" s="24"/>
      <c r="E11" s="177"/>
      <c r="F11" s="45"/>
    </row>
    <row r="12" spans="1:6" ht="13.5" hidden="1" thickBot="1">
      <c r="A12" s="92" t="s">
        <v>33</v>
      </c>
      <c r="B12" s="96" t="s">
        <v>34</v>
      </c>
      <c r="C12" s="97">
        <f>SUM(C13:C17)</f>
        <v>0</v>
      </c>
      <c r="D12" s="97">
        <f>SUM(D13:D17)</f>
        <v>0</v>
      </c>
      <c r="E12" s="178" t="e">
        <f t="shared" si="0"/>
        <v>#DIV/0!</v>
      </c>
      <c r="F12" s="45"/>
    </row>
    <row r="13" spans="1:6" ht="13.5" hidden="1" thickTop="1">
      <c r="A13" s="25"/>
      <c r="B13" s="26" t="s">
        <v>35</v>
      </c>
      <c r="C13" s="24"/>
      <c r="D13" s="24"/>
      <c r="E13" s="177" t="e">
        <f t="shared" si="0"/>
        <v>#DIV/0!</v>
      </c>
      <c r="F13" s="45"/>
    </row>
    <row r="14" spans="1:6" ht="12.75" hidden="1">
      <c r="A14" s="25"/>
      <c r="B14" s="26" t="s">
        <v>14</v>
      </c>
      <c r="C14" s="198"/>
      <c r="D14" s="198"/>
      <c r="E14" s="281" t="e">
        <f t="shared" si="0"/>
        <v>#DIV/0!</v>
      </c>
      <c r="F14" s="45"/>
    </row>
    <row r="15" spans="1:6" ht="12.75" hidden="1">
      <c r="A15" s="25"/>
      <c r="B15" s="26" t="s">
        <v>135</v>
      </c>
      <c r="C15" s="198"/>
      <c r="D15" s="198"/>
      <c r="E15" s="281" t="e">
        <f t="shared" si="0"/>
        <v>#DIV/0!</v>
      </c>
      <c r="F15" s="45"/>
    </row>
    <row r="16" spans="1:6" ht="12.75" hidden="1">
      <c r="A16" s="25"/>
      <c r="B16" s="26" t="s">
        <v>99</v>
      </c>
      <c r="C16" s="198"/>
      <c r="D16" s="198"/>
      <c r="E16" s="281" t="e">
        <f t="shared" si="0"/>
        <v>#DIV/0!</v>
      </c>
      <c r="F16" s="45"/>
    </row>
    <row r="17" spans="1:6" ht="13.5" hidden="1" thickBot="1">
      <c r="A17" s="88"/>
      <c r="B17" s="27" t="s">
        <v>100</v>
      </c>
      <c r="C17" s="199"/>
      <c r="D17" s="199"/>
      <c r="E17" s="282" t="e">
        <f t="shared" si="0"/>
        <v>#DIV/0!</v>
      </c>
      <c r="F17" s="45"/>
    </row>
    <row r="18" spans="1:6" ht="13.5" hidden="1" thickBot="1">
      <c r="A18" s="92" t="s">
        <v>36</v>
      </c>
      <c r="B18" s="93" t="s">
        <v>37</v>
      </c>
      <c r="C18" s="97">
        <f>SUM(C19:C21)</f>
        <v>0</v>
      </c>
      <c r="D18" s="97">
        <f>SUM(D19:D21)</f>
        <v>0</v>
      </c>
      <c r="E18" s="178" t="e">
        <f t="shared" si="0"/>
        <v>#DIV/0!</v>
      </c>
      <c r="F18" s="45"/>
    </row>
    <row r="19" spans="1:6" ht="13.5" hidden="1" thickTop="1">
      <c r="A19" s="21"/>
      <c r="B19" s="22" t="s">
        <v>16</v>
      </c>
      <c r="C19" s="200"/>
      <c r="D19" s="200"/>
      <c r="E19" s="283" t="e">
        <f t="shared" si="0"/>
        <v>#DIV/0!</v>
      </c>
      <c r="F19" s="45"/>
    </row>
    <row r="20" spans="1:6" ht="12.75" hidden="1">
      <c r="A20" s="21"/>
      <c r="B20" s="98" t="s">
        <v>101</v>
      </c>
      <c r="C20" s="198"/>
      <c r="D20" s="198"/>
      <c r="E20" s="281" t="e">
        <f t="shared" si="0"/>
        <v>#DIV/0!</v>
      </c>
      <c r="F20" s="45"/>
    </row>
    <row r="21" spans="1:6" ht="13.5" hidden="1" thickBot="1">
      <c r="A21" s="88"/>
      <c r="B21" s="27" t="s">
        <v>18</v>
      </c>
      <c r="C21" s="199"/>
      <c r="D21" s="199"/>
      <c r="E21" s="282" t="e">
        <f t="shared" si="0"/>
        <v>#DIV/0!</v>
      </c>
      <c r="F21" s="45"/>
    </row>
    <row r="22" spans="1:6" ht="13.5" thickBot="1">
      <c r="A22" s="92" t="s">
        <v>38</v>
      </c>
      <c r="B22" s="96" t="s">
        <v>102</v>
      </c>
      <c r="C22" s="99">
        <f>SUM(C23:C29)</f>
        <v>0</v>
      </c>
      <c r="D22" s="99">
        <f>SUM(D23:D29)</f>
        <v>0</v>
      </c>
      <c r="E22" s="95"/>
      <c r="F22" s="45"/>
    </row>
    <row r="23" spans="1:6" ht="13.5" hidden="1" thickTop="1">
      <c r="A23" s="29"/>
      <c r="B23" s="22" t="s">
        <v>103</v>
      </c>
      <c r="C23" s="200"/>
      <c r="D23" s="200"/>
      <c r="E23" s="283" t="e">
        <f t="shared" si="0"/>
        <v>#DIV/0!</v>
      </c>
      <c r="F23" s="45"/>
    </row>
    <row r="24" spans="1:6" ht="13.5" hidden="1" thickTop="1">
      <c r="A24" s="30"/>
      <c r="B24" s="26" t="s">
        <v>104</v>
      </c>
      <c r="C24" s="198"/>
      <c r="D24" s="198"/>
      <c r="E24" s="281" t="e">
        <f t="shared" si="0"/>
        <v>#DIV/0!</v>
      </c>
      <c r="F24" s="45"/>
    </row>
    <row r="25" spans="1:6" ht="13.5" hidden="1" thickTop="1">
      <c r="A25" s="30"/>
      <c r="B25" s="25" t="s">
        <v>39</v>
      </c>
      <c r="C25" s="198"/>
      <c r="D25" s="198"/>
      <c r="E25" s="281" t="e">
        <f t="shared" si="0"/>
        <v>#DIV/0!</v>
      </c>
      <c r="F25" s="45"/>
    </row>
    <row r="26" spans="1:6" ht="13.5" thickTop="1">
      <c r="A26" s="216"/>
      <c r="B26" s="31" t="s">
        <v>137</v>
      </c>
      <c r="C26" s="171"/>
      <c r="D26" s="171"/>
      <c r="E26" s="284"/>
      <c r="F26" s="45"/>
    </row>
    <row r="27" spans="1:6" ht="12.75">
      <c r="A27" s="216"/>
      <c r="B27" s="31" t="s">
        <v>276</v>
      </c>
      <c r="C27" s="171"/>
      <c r="D27" s="171"/>
      <c r="E27" s="284"/>
      <c r="F27" s="45"/>
    </row>
    <row r="28" spans="1:6" ht="12.75">
      <c r="A28" s="216"/>
      <c r="B28" s="31" t="s">
        <v>40</v>
      </c>
      <c r="C28" s="171"/>
      <c r="D28" s="171"/>
      <c r="E28" s="284"/>
      <c r="F28" s="45"/>
    </row>
    <row r="29" spans="1:6" ht="13.5" thickBot="1">
      <c r="A29" s="28"/>
      <c r="B29" s="7" t="s">
        <v>105</v>
      </c>
      <c r="C29" s="199"/>
      <c r="D29" s="199"/>
      <c r="E29" s="282"/>
      <c r="F29" s="45"/>
    </row>
    <row r="30" spans="1:6" ht="13.5" hidden="1" thickBot="1">
      <c r="A30" s="92" t="s">
        <v>41</v>
      </c>
      <c r="B30" s="96" t="s">
        <v>106</v>
      </c>
      <c r="C30" s="99">
        <f>SUM(C31:C34)</f>
        <v>0</v>
      </c>
      <c r="D30" s="99">
        <f>SUM(D31:D34)</f>
        <v>0</v>
      </c>
      <c r="E30" s="95" t="e">
        <f t="shared" si="0"/>
        <v>#DIV/0!</v>
      </c>
      <c r="F30" s="45"/>
    </row>
    <row r="31" spans="1:6" ht="14.25" hidden="1" thickBot="1" thickTop="1">
      <c r="A31" s="100"/>
      <c r="B31" s="101" t="s">
        <v>17</v>
      </c>
      <c r="C31" s="198"/>
      <c r="D31" s="198"/>
      <c r="E31" s="281" t="e">
        <f t="shared" si="0"/>
        <v>#DIV/0!</v>
      </c>
      <c r="F31" s="45"/>
    </row>
    <row r="32" spans="1:6" ht="13.5" hidden="1" thickBot="1">
      <c r="A32" s="29"/>
      <c r="B32" s="33" t="s">
        <v>42</v>
      </c>
      <c r="C32" s="24"/>
      <c r="D32" s="24"/>
      <c r="E32" s="177" t="e">
        <f t="shared" si="0"/>
        <v>#DIV/0!</v>
      </c>
      <c r="F32" s="45"/>
    </row>
    <row r="33" spans="1:6" ht="13.5" hidden="1" thickBot="1">
      <c r="A33" s="30"/>
      <c r="B33" s="26" t="s">
        <v>225</v>
      </c>
      <c r="C33" s="34"/>
      <c r="D33" s="34"/>
      <c r="E33" s="180" t="e">
        <f t="shared" si="0"/>
        <v>#DIV/0!</v>
      </c>
      <c r="F33" s="45"/>
    </row>
    <row r="34" spans="1:6" ht="13.5" hidden="1" thickBot="1">
      <c r="A34" s="20"/>
      <c r="B34" s="27" t="s">
        <v>77</v>
      </c>
      <c r="C34" s="87"/>
      <c r="D34" s="87"/>
      <c r="E34" s="213" t="e">
        <f t="shared" si="0"/>
        <v>#DIV/0!</v>
      </c>
      <c r="F34" s="45"/>
    </row>
    <row r="35" spans="1:6" ht="13.5" thickBot="1">
      <c r="A35" s="92" t="s">
        <v>43</v>
      </c>
      <c r="B35" s="96" t="s">
        <v>3</v>
      </c>
      <c r="C35" s="99">
        <f>SUM(C36:C46)</f>
        <v>168518</v>
      </c>
      <c r="D35" s="99">
        <f>SUM(D36:D46)</f>
        <v>189740</v>
      </c>
      <c r="E35" s="95">
        <f t="shared" si="0"/>
        <v>1.1259331347393158</v>
      </c>
      <c r="F35" s="45"/>
    </row>
    <row r="36" spans="1:6" ht="13.5" thickTop="1">
      <c r="A36" s="29"/>
      <c r="B36" s="26" t="s">
        <v>362</v>
      </c>
      <c r="C36" s="34"/>
      <c r="D36" s="34">
        <v>4790</v>
      </c>
      <c r="E36" s="180"/>
      <c r="F36" s="45"/>
    </row>
    <row r="37" spans="1:6" ht="12.75">
      <c r="A37" s="29"/>
      <c r="B37" s="26" t="s">
        <v>354</v>
      </c>
      <c r="C37" s="34"/>
      <c r="D37" s="34">
        <v>11250</v>
      </c>
      <c r="E37" s="180"/>
      <c r="F37" s="45"/>
    </row>
    <row r="38" spans="1:6" ht="12.75">
      <c r="A38" s="29"/>
      <c r="B38" s="26" t="s">
        <v>351</v>
      </c>
      <c r="C38" s="34"/>
      <c r="D38" s="34">
        <v>2130</v>
      </c>
      <c r="E38" s="180"/>
      <c r="F38" s="45"/>
    </row>
    <row r="39" spans="1:6" ht="12.75">
      <c r="A39" s="29"/>
      <c r="B39" s="26" t="s">
        <v>255</v>
      </c>
      <c r="C39" s="171">
        <v>78789</v>
      </c>
      <c r="D39" s="171">
        <v>89539</v>
      </c>
      <c r="E39" s="284">
        <f t="shared" si="0"/>
        <v>1.1364403660409448</v>
      </c>
      <c r="F39" s="45"/>
    </row>
    <row r="40" spans="1:6" ht="13.5" thickBot="1">
      <c r="A40" s="29"/>
      <c r="B40" s="26" t="s">
        <v>256</v>
      </c>
      <c r="C40" s="171">
        <v>89729</v>
      </c>
      <c r="D40" s="171">
        <v>82031</v>
      </c>
      <c r="E40" s="284">
        <f t="shared" si="0"/>
        <v>0.9142083384413066</v>
      </c>
      <c r="F40" s="153"/>
    </row>
    <row r="41" spans="1:6" ht="12.75" hidden="1">
      <c r="A41" s="30"/>
      <c r="B41" s="26" t="s">
        <v>107</v>
      </c>
      <c r="C41" s="32"/>
      <c r="D41" s="32"/>
      <c r="E41" s="181" t="e">
        <f t="shared" si="0"/>
        <v>#DIV/0!</v>
      </c>
      <c r="F41" s="45"/>
    </row>
    <row r="42" spans="1:6" ht="12.75" hidden="1">
      <c r="A42" s="20"/>
      <c r="B42" s="27" t="s">
        <v>108</v>
      </c>
      <c r="C42" s="32"/>
      <c r="D42" s="32"/>
      <c r="E42" s="181" t="e">
        <f t="shared" si="0"/>
        <v>#DIV/0!</v>
      </c>
      <c r="F42" s="45"/>
    </row>
    <row r="43" spans="1:6" ht="12.75" hidden="1">
      <c r="A43" s="20"/>
      <c r="B43" s="27" t="s">
        <v>136</v>
      </c>
      <c r="C43" s="23"/>
      <c r="D43" s="23"/>
      <c r="E43" s="179" t="e">
        <f t="shared" si="0"/>
        <v>#DIV/0!</v>
      </c>
      <c r="F43" s="45"/>
    </row>
    <row r="44" spans="1:6" ht="12.75" hidden="1">
      <c r="A44" s="20"/>
      <c r="B44" s="88" t="s">
        <v>109</v>
      </c>
      <c r="C44" s="102"/>
      <c r="D44" s="102"/>
      <c r="E44" s="182" t="e">
        <f t="shared" si="0"/>
        <v>#DIV/0!</v>
      </c>
      <c r="F44" s="45"/>
    </row>
    <row r="45" spans="1:6" ht="12.75" hidden="1">
      <c r="A45" s="30"/>
      <c r="B45" s="26" t="s">
        <v>110</v>
      </c>
      <c r="C45" s="38"/>
      <c r="D45" s="38"/>
      <c r="E45" s="183" t="e">
        <f t="shared" si="0"/>
        <v>#DIV/0!</v>
      </c>
      <c r="F45" s="45"/>
    </row>
    <row r="46" spans="1:6" ht="13.5" hidden="1" thickBot="1">
      <c r="A46" s="28"/>
      <c r="B46" s="7" t="s">
        <v>138</v>
      </c>
      <c r="C46" s="102"/>
      <c r="D46" s="102"/>
      <c r="E46" s="182" t="e">
        <f t="shared" si="0"/>
        <v>#DIV/0!</v>
      </c>
      <c r="F46" s="45"/>
    </row>
    <row r="47" spans="1:6" ht="13.5" thickBot="1">
      <c r="A47" s="35" t="s">
        <v>44</v>
      </c>
      <c r="B47" s="103" t="s">
        <v>45</v>
      </c>
      <c r="C47" s="36"/>
      <c r="D47" s="36"/>
      <c r="E47" s="184"/>
      <c r="F47" s="45"/>
    </row>
    <row r="48" spans="1:6" ht="13.5" thickBot="1">
      <c r="A48" s="35" t="s">
        <v>46</v>
      </c>
      <c r="B48" s="104" t="s">
        <v>111</v>
      </c>
      <c r="C48" s="105"/>
      <c r="D48" s="105"/>
      <c r="E48" s="106"/>
      <c r="F48" s="45"/>
    </row>
    <row r="49" spans="1:8" ht="13.5" thickBot="1">
      <c r="A49" s="107" t="s">
        <v>28</v>
      </c>
      <c r="B49" s="37" t="s">
        <v>47</v>
      </c>
      <c r="C49" s="108">
        <f>C6+C12+C18+C22+C30+C35+C47+C48</f>
        <v>172042</v>
      </c>
      <c r="D49" s="108">
        <f>D6+D12+D18+D22+D30+D35+D47+D48</f>
        <v>193515</v>
      </c>
      <c r="E49" s="109">
        <f t="shared" si="0"/>
        <v>1.1248125457737064</v>
      </c>
      <c r="F49" s="45"/>
      <c r="H49" s="45"/>
    </row>
    <row r="50" spans="1:6" ht="17.25" customHeight="1" thickBot="1">
      <c r="A50" s="29" t="s">
        <v>48</v>
      </c>
      <c r="B50" s="39" t="s">
        <v>49</v>
      </c>
      <c r="C50" s="38"/>
      <c r="D50" s="38"/>
      <c r="E50" s="183"/>
      <c r="F50" s="45"/>
    </row>
    <row r="51" spans="1:6" ht="12.75" hidden="1">
      <c r="A51" s="29" t="s">
        <v>30</v>
      </c>
      <c r="B51" s="39" t="s">
        <v>112</v>
      </c>
      <c r="C51" s="201"/>
      <c r="D51" s="201"/>
      <c r="E51" s="285" t="e">
        <f t="shared" si="0"/>
        <v>#DIV/0!</v>
      </c>
      <c r="F51" s="45"/>
    </row>
    <row r="52" spans="1:6" ht="13.5" hidden="1" thickBot="1">
      <c r="A52" s="30" t="s">
        <v>36</v>
      </c>
      <c r="B52" s="10" t="s">
        <v>15</v>
      </c>
      <c r="C52" s="52"/>
      <c r="D52" s="52"/>
      <c r="E52" s="214" t="e">
        <f t="shared" si="0"/>
        <v>#DIV/0!</v>
      </c>
      <c r="F52" s="45"/>
    </row>
    <row r="53" spans="1:6" ht="13.5" thickBot="1">
      <c r="A53" s="20" t="s">
        <v>38</v>
      </c>
      <c r="B53" s="40" t="s">
        <v>285</v>
      </c>
      <c r="C53" s="53">
        <f>SUM(C54:C57)</f>
        <v>6203</v>
      </c>
      <c r="D53" s="53">
        <f>SUM(D54:D57)</f>
        <v>5959</v>
      </c>
      <c r="E53" s="176">
        <f>+D53/C53</f>
        <v>0.9606641947444785</v>
      </c>
      <c r="F53" s="45"/>
    </row>
    <row r="54" spans="1:6" ht="14.25" thickBot="1" thickTop="1">
      <c r="A54" s="20"/>
      <c r="B54" s="110" t="s">
        <v>286</v>
      </c>
      <c r="C54" s="90">
        <v>6203</v>
      </c>
      <c r="D54" s="90">
        <v>5959</v>
      </c>
      <c r="E54" s="284">
        <f t="shared" si="0"/>
        <v>0.9606641947444785</v>
      </c>
      <c r="F54" s="45"/>
    </row>
    <row r="55" spans="1:6" ht="12.75" hidden="1">
      <c r="A55" s="20"/>
      <c r="B55" s="110" t="s">
        <v>113</v>
      </c>
      <c r="C55" s="90"/>
      <c r="D55" s="90"/>
      <c r="E55" s="215" t="e">
        <f t="shared" si="0"/>
        <v>#DIV/0!</v>
      </c>
      <c r="F55" s="45"/>
    </row>
    <row r="56" spans="1:6" ht="12.75" hidden="1">
      <c r="A56" s="20"/>
      <c r="B56" s="110" t="s">
        <v>114</v>
      </c>
      <c r="C56" s="90"/>
      <c r="D56" s="90"/>
      <c r="E56" s="215" t="e">
        <f t="shared" si="0"/>
        <v>#DIV/0!</v>
      </c>
      <c r="F56" s="45"/>
    </row>
    <row r="57" spans="1:6" ht="12.75" hidden="1">
      <c r="A57" s="20"/>
      <c r="B57" s="110" t="s">
        <v>115</v>
      </c>
      <c r="C57" s="90"/>
      <c r="D57" s="90"/>
      <c r="E57" s="215" t="e">
        <f t="shared" si="0"/>
        <v>#DIV/0!</v>
      </c>
      <c r="F57" s="45"/>
    </row>
    <row r="58" spans="1:6" ht="12.75" hidden="1">
      <c r="A58" s="20" t="s">
        <v>41</v>
      </c>
      <c r="B58" s="110" t="s">
        <v>50</v>
      </c>
      <c r="C58" s="90"/>
      <c r="D58" s="90"/>
      <c r="E58" s="215" t="e">
        <f t="shared" si="0"/>
        <v>#DIV/0!</v>
      </c>
      <c r="F58" s="45"/>
    </row>
    <row r="59" spans="1:6" ht="12.75" hidden="1">
      <c r="A59" s="20" t="s">
        <v>43</v>
      </c>
      <c r="B59" s="110" t="s">
        <v>116</v>
      </c>
      <c r="C59" s="90"/>
      <c r="D59" s="90"/>
      <c r="E59" s="215" t="e">
        <f t="shared" si="0"/>
        <v>#DIV/0!</v>
      </c>
      <c r="F59" s="45"/>
    </row>
    <row r="60" spans="1:6" ht="12.75" hidden="1">
      <c r="A60" s="20"/>
      <c r="B60" s="110" t="s">
        <v>51</v>
      </c>
      <c r="C60" s="90"/>
      <c r="D60" s="90"/>
      <c r="E60" s="215" t="e">
        <f t="shared" si="0"/>
        <v>#DIV/0!</v>
      </c>
      <c r="F60" s="45"/>
    </row>
    <row r="61" spans="1:6" ht="12.75" hidden="1">
      <c r="A61" s="20"/>
      <c r="B61" s="110" t="s">
        <v>95</v>
      </c>
      <c r="C61" s="90"/>
      <c r="D61" s="90"/>
      <c r="E61" s="215" t="e">
        <f t="shared" si="0"/>
        <v>#DIV/0!</v>
      </c>
      <c r="F61" s="45"/>
    </row>
    <row r="62" spans="1:6" ht="12.75" hidden="1">
      <c r="A62" s="20"/>
      <c r="B62" s="110" t="s">
        <v>52</v>
      </c>
      <c r="C62" s="90"/>
      <c r="D62" s="90"/>
      <c r="E62" s="215" t="e">
        <f t="shared" si="0"/>
        <v>#DIV/0!</v>
      </c>
      <c r="F62" s="45"/>
    </row>
    <row r="63" spans="1:6" ht="12.75" hidden="1">
      <c r="A63" s="20"/>
      <c r="B63" s="110" t="s">
        <v>92</v>
      </c>
      <c r="C63" s="90"/>
      <c r="D63" s="90"/>
      <c r="E63" s="215" t="e">
        <f t="shared" si="0"/>
        <v>#DIV/0!</v>
      </c>
      <c r="F63" s="45"/>
    </row>
    <row r="64" spans="1:6" ht="13.5" hidden="1" thickBot="1">
      <c r="A64" s="20"/>
      <c r="B64" s="110" t="s">
        <v>93</v>
      </c>
      <c r="C64" s="90"/>
      <c r="D64" s="90"/>
      <c r="E64" s="215" t="e">
        <f t="shared" si="0"/>
        <v>#DIV/0!</v>
      </c>
      <c r="F64" s="45"/>
    </row>
    <row r="65" spans="1:6" ht="13.5" thickBot="1">
      <c r="A65" s="107" t="s">
        <v>48</v>
      </c>
      <c r="B65" s="37" t="s">
        <v>117</v>
      </c>
      <c r="C65" s="108">
        <f>C51+C52+C53+C59+C58</f>
        <v>6203</v>
      </c>
      <c r="D65" s="108">
        <f>D51+D52+D53+D59+D58</f>
        <v>5959</v>
      </c>
      <c r="E65" s="109"/>
      <c r="F65" s="45"/>
    </row>
    <row r="66" spans="1:6" ht="12.75">
      <c r="A66" s="111" t="s">
        <v>53</v>
      </c>
      <c r="B66" s="112" t="s">
        <v>118</v>
      </c>
      <c r="C66" s="113"/>
      <c r="D66" s="113"/>
      <c r="E66" s="185"/>
      <c r="F66" s="45"/>
    </row>
    <row r="67" spans="1:6" ht="13.5" thickBot="1">
      <c r="A67" s="42" t="s">
        <v>54</v>
      </c>
      <c r="B67" s="43" t="s">
        <v>119</v>
      </c>
      <c r="C67" s="44">
        <f>C49+C65+C66</f>
        <v>178245</v>
      </c>
      <c r="D67" s="44">
        <f>D49+D65+D66</f>
        <v>199474</v>
      </c>
      <c r="E67" s="186">
        <f t="shared" si="0"/>
        <v>1.1191001150102386</v>
      </c>
      <c r="F67" s="45"/>
    </row>
    <row r="68" spans="3:4" ht="12.75">
      <c r="C68" s="86"/>
      <c r="D68" s="86"/>
    </row>
    <row r="69" spans="3:4" ht="12.75">
      <c r="C69" s="45"/>
      <c r="D69" s="45"/>
    </row>
    <row r="70" spans="3:5" ht="12.75">
      <c r="C70" s="153"/>
      <c r="D70" s="153"/>
      <c r="E70" s="172"/>
    </row>
    <row r="71" spans="3:5" ht="12.75">
      <c r="C71" s="153"/>
      <c r="D71" s="153"/>
      <c r="E71" s="172"/>
    </row>
    <row r="72" spans="3:5" ht="12.75">
      <c r="C72" s="153"/>
      <c r="D72" s="153"/>
      <c r="E72" s="172"/>
    </row>
    <row r="73" spans="3:5" ht="12.75">
      <c r="C73" s="41"/>
      <c r="D73" s="41"/>
      <c r="E73" s="172"/>
    </row>
    <row r="76" spans="3:5" ht="12.75">
      <c r="C76" s="41"/>
      <c r="D76" s="41"/>
      <c r="E76" s="172"/>
    </row>
    <row r="77" spans="3:5" ht="12.75">
      <c r="C77" s="41"/>
      <c r="D77" s="41"/>
      <c r="E77" s="172"/>
    </row>
    <row r="78" spans="3:5" ht="12.75">
      <c r="C78" s="41"/>
      <c r="D78" s="41"/>
      <c r="E78" s="172"/>
    </row>
    <row r="79" spans="3:5" ht="12.75">
      <c r="C79" s="41"/>
      <c r="D79" s="41"/>
      <c r="E79" s="172"/>
    </row>
    <row r="80" spans="3:5" ht="12.75">
      <c r="C80" s="41"/>
      <c r="D80" s="41"/>
      <c r="E80" s="172"/>
    </row>
    <row r="81" spans="3:5" ht="12.75">
      <c r="C81" s="41"/>
      <c r="D81" s="41"/>
      <c r="E81" s="172"/>
    </row>
    <row r="82" spans="3:5" ht="12.75">
      <c r="C82" s="41"/>
      <c r="D82" s="41"/>
      <c r="E82" s="172"/>
    </row>
  </sheetData>
  <sheetProtection/>
  <printOptions horizontalCentered="1"/>
  <pageMargins left="0.35433070866141736" right="0.1968503937007874" top="1.3385826771653544" bottom="0.11811023622047245" header="0.4724409448818898" footer="0.15748031496062992"/>
  <pageSetup fitToHeight="2" fitToWidth="1" horizontalDpi="600" verticalDpi="600" orientation="landscape" paperSize="9" r:id="rId1"/>
  <headerFooter alignWithMargins="0">
    <oddHeader>&amp;L
2/B.sz.melléklet&amp;C&amp;"Arial,Félkövér"&amp;12Nagykovácsi Polgármesteri Hivatal
2014. évi bevételei forrásonként&amp;R
adatok eFt-ban</oddHeader>
    <oddFooter>&amp;L&amp;8&amp;D&amp;C&amp;P&amp;R&amp;F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88" bestFit="1" customWidth="1"/>
    <col min="9" max="16384" width="9.140625" style="3" customWidth="1"/>
  </cols>
  <sheetData>
    <row r="1" ht="13.5" thickBot="1"/>
    <row r="2" spans="1:8" s="220" customFormat="1" ht="39" thickBot="1">
      <c r="A2" s="217"/>
      <c r="B2" s="218"/>
      <c r="C2" s="77" t="s">
        <v>212</v>
      </c>
      <c r="D2" s="77" t="s">
        <v>213</v>
      </c>
      <c r="E2" s="77" t="s">
        <v>221</v>
      </c>
      <c r="F2" s="77" t="s">
        <v>219</v>
      </c>
      <c r="G2" s="77" t="s">
        <v>220</v>
      </c>
      <c r="H2" s="219" t="s">
        <v>26</v>
      </c>
    </row>
    <row r="3" spans="1:8" ht="31.5" customHeight="1" thickBot="1">
      <c r="A3" s="71" t="s">
        <v>12</v>
      </c>
      <c r="B3" s="65" t="s">
        <v>7</v>
      </c>
      <c r="C3" s="118" t="s">
        <v>90</v>
      </c>
      <c r="D3" s="118" t="s">
        <v>90</v>
      </c>
      <c r="E3" s="118" t="s">
        <v>90</v>
      </c>
      <c r="F3" s="118" t="s">
        <v>90</v>
      </c>
      <c r="G3" s="118" t="s">
        <v>90</v>
      </c>
      <c r="H3" s="173" t="s">
        <v>27</v>
      </c>
    </row>
    <row r="4" spans="1:8" ht="12.75">
      <c r="A4" s="6"/>
      <c r="B4" s="144" t="s">
        <v>19</v>
      </c>
      <c r="C4" s="151"/>
      <c r="D4" s="151"/>
      <c r="E4" s="151"/>
      <c r="F4" s="151"/>
      <c r="G4" s="151"/>
      <c r="H4" s="189"/>
    </row>
    <row r="5" spans="1:9" ht="12.75">
      <c r="A5" s="6">
        <v>1</v>
      </c>
      <c r="B5" s="145" t="s">
        <v>20</v>
      </c>
      <c r="C5" s="119">
        <v>173107</v>
      </c>
      <c r="D5" s="119">
        <v>0</v>
      </c>
      <c r="E5" s="119">
        <f>+C5+D5</f>
        <v>173107</v>
      </c>
      <c r="F5" s="119">
        <f aca="true" t="shared" si="0" ref="F5:F11">+G5-E5</f>
        <v>0</v>
      </c>
      <c r="G5" s="119">
        <v>173107</v>
      </c>
      <c r="H5" s="190">
        <f aca="true" t="shared" si="1" ref="H5:H14">+G5/E5</f>
        <v>1</v>
      </c>
      <c r="I5" s="197"/>
    </row>
    <row r="6" spans="1:9" ht="12.75">
      <c r="A6" s="6">
        <v>2</v>
      </c>
      <c r="B6" s="145" t="s">
        <v>130</v>
      </c>
      <c r="C6" s="120">
        <f>61200</f>
        <v>61200</v>
      </c>
      <c r="D6" s="120">
        <v>0</v>
      </c>
      <c r="E6" s="119">
        <f aca="true" t="shared" si="2" ref="E6:E11">+C6+D6</f>
        <v>61200</v>
      </c>
      <c r="F6" s="120">
        <f t="shared" si="0"/>
        <v>0</v>
      </c>
      <c r="G6" s="120">
        <f>61200</f>
        <v>61200</v>
      </c>
      <c r="H6" s="190">
        <f t="shared" si="1"/>
        <v>1</v>
      </c>
      <c r="I6" s="197"/>
    </row>
    <row r="7" spans="1:9" ht="12.75">
      <c r="A7" s="6">
        <v>4</v>
      </c>
      <c r="B7" s="8" t="s">
        <v>86</v>
      </c>
      <c r="C7" s="121">
        <f>31285</f>
        <v>31285</v>
      </c>
      <c r="D7" s="121">
        <v>0</v>
      </c>
      <c r="E7" s="119">
        <f t="shared" si="2"/>
        <v>31285</v>
      </c>
      <c r="F7" s="121">
        <f t="shared" si="0"/>
        <v>0</v>
      </c>
      <c r="G7" s="121">
        <f>31285</f>
        <v>31285</v>
      </c>
      <c r="H7" s="190">
        <f t="shared" si="1"/>
        <v>1</v>
      </c>
      <c r="I7" s="197"/>
    </row>
    <row r="8" spans="1:9" ht="12.75">
      <c r="A8" s="6">
        <v>5</v>
      </c>
      <c r="B8" s="7" t="s">
        <v>21</v>
      </c>
      <c r="C8" s="119">
        <f>8000</f>
        <v>8000</v>
      </c>
      <c r="D8" s="119">
        <v>4000</v>
      </c>
      <c r="E8" s="119">
        <f t="shared" si="2"/>
        <v>12000</v>
      </c>
      <c r="F8" s="119">
        <f t="shared" si="0"/>
        <v>0</v>
      </c>
      <c r="G8" s="119">
        <f>15000*0.8</f>
        <v>12000</v>
      </c>
      <c r="H8" s="190">
        <f t="shared" si="1"/>
        <v>1</v>
      </c>
      <c r="I8" s="197"/>
    </row>
    <row r="9" spans="1:9" ht="12.75">
      <c r="A9" s="6">
        <v>6</v>
      </c>
      <c r="B9" s="80" t="s">
        <v>214</v>
      </c>
      <c r="C9" s="119"/>
      <c r="D9" s="119">
        <v>10000</v>
      </c>
      <c r="E9" s="119">
        <f t="shared" si="2"/>
        <v>10000</v>
      </c>
      <c r="F9" s="119">
        <f t="shared" si="0"/>
        <v>0</v>
      </c>
      <c r="G9" s="119">
        <f>12500*0.8</f>
        <v>10000</v>
      </c>
      <c r="H9" s="190">
        <f t="shared" si="1"/>
        <v>1</v>
      </c>
      <c r="I9" s="197"/>
    </row>
    <row r="10" spans="1:9" ht="12.75">
      <c r="A10" s="6">
        <v>7</v>
      </c>
      <c r="B10" s="202" t="s">
        <v>215</v>
      </c>
      <c r="C10" s="119"/>
      <c r="D10" s="119">
        <v>12960</v>
      </c>
      <c r="E10" s="119">
        <f t="shared" si="2"/>
        <v>12960</v>
      </c>
      <c r="F10" s="119">
        <f t="shared" si="0"/>
        <v>0</v>
      </c>
      <c r="G10" s="119">
        <f>16200*0.8</f>
        <v>12960</v>
      </c>
      <c r="H10" s="190">
        <f t="shared" si="1"/>
        <v>1</v>
      </c>
      <c r="I10" s="197"/>
    </row>
    <row r="11" spans="1:9" s="13" customFormat="1" ht="12.75">
      <c r="A11" s="11">
        <v>8</v>
      </c>
      <c r="B11" s="208" t="s">
        <v>216</v>
      </c>
      <c r="C11" s="119">
        <f>173107*0.25+61200*0.25+31285*0.25+8000*0.25</f>
        <v>68398</v>
      </c>
      <c r="D11" s="119">
        <v>6740</v>
      </c>
      <c r="E11" s="119">
        <f t="shared" si="2"/>
        <v>75138</v>
      </c>
      <c r="F11" s="119">
        <f t="shared" si="0"/>
        <v>0</v>
      </c>
      <c r="G11" s="119">
        <f>173107*0.25+61200*0.25+31285*0.25+12000*0.25+16200*0.2+12500*0.2</f>
        <v>75138</v>
      </c>
      <c r="H11" s="209">
        <f t="shared" si="1"/>
        <v>1</v>
      </c>
      <c r="I11" s="169"/>
    </row>
    <row r="12" spans="1:10" ht="12.75">
      <c r="A12" s="68">
        <v>9</v>
      </c>
      <c r="B12" s="146" t="s">
        <v>87</v>
      </c>
      <c r="C12" s="14">
        <f>SUM(C5:C11)</f>
        <v>341990</v>
      </c>
      <c r="D12" s="14">
        <f>SUM(D5:D11)</f>
        <v>33700</v>
      </c>
      <c r="E12" s="14">
        <f>SUM(E5:E11)</f>
        <v>375690</v>
      </c>
      <c r="F12" s="14">
        <f>SUM(F5:F11)</f>
        <v>0</v>
      </c>
      <c r="G12" s="14">
        <f>SUM(G5:G11)</f>
        <v>375690</v>
      </c>
      <c r="H12" s="191">
        <f t="shared" si="1"/>
        <v>1</v>
      </c>
      <c r="I12" s="197"/>
      <c r="J12" s="197"/>
    </row>
    <row r="13" spans="1:9" s="13" customFormat="1" ht="12.75">
      <c r="A13" s="69">
        <v>10</v>
      </c>
      <c r="B13" s="203" t="s">
        <v>218</v>
      </c>
      <c r="C13" s="14"/>
      <c r="D13" s="14">
        <v>45778</v>
      </c>
      <c r="E13" s="14">
        <f>+C13+D13</f>
        <v>45778</v>
      </c>
      <c r="F13" s="14">
        <f aca="true" t="shared" si="3" ref="F13:F32">+G13-E13</f>
        <v>-0.39999999999417923</v>
      </c>
      <c r="G13" s="14">
        <f>57222*0.8</f>
        <v>45777.600000000006</v>
      </c>
      <c r="H13" s="192">
        <f t="shared" si="1"/>
        <v>0.9999912621783391</v>
      </c>
      <c r="I13" s="169"/>
    </row>
    <row r="14" spans="1:9" s="13" customFormat="1" ht="12.75">
      <c r="A14" s="204"/>
      <c r="B14" s="205" t="s">
        <v>217</v>
      </c>
      <c r="C14" s="78"/>
      <c r="D14" s="78">
        <v>11444.4</v>
      </c>
      <c r="E14" s="78">
        <f>+C14+D14</f>
        <v>11444.4</v>
      </c>
      <c r="F14" s="78">
        <f t="shared" si="3"/>
        <v>0</v>
      </c>
      <c r="G14" s="78">
        <f>57222*0.2</f>
        <v>11444.400000000001</v>
      </c>
      <c r="H14" s="192">
        <f t="shared" si="1"/>
        <v>1.0000000000000002</v>
      </c>
      <c r="I14" s="169"/>
    </row>
    <row r="15" spans="1:9" s="13" customFormat="1" ht="12.75">
      <c r="A15" s="11"/>
      <c r="B15" s="143" t="s">
        <v>22</v>
      </c>
      <c r="C15" s="78"/>
      <c r="D15" s="78">
        <v>0</v>
      </c>
      <c r="E15" s="78"/>
      <c r="F15" s="78">
        <f t="shared" si="3"/>
        <v>0</v>
      </c>
      <c r="G15" s="78"/>
      <c r="H15" s="192"/>
      <c r="I15" s="197"/>
    </row>
    <row r="16" spans="1:9" s="13" customFormat="1" ht="12.75">
      <c r="A16" s="11">
        <v>11</v>
      </c>
      <c r="B16" s="142" t="s">
        <v>1</v>
      </c>
      <c r="C16" s="12">
        <v>3000</v>
      </c>
      <c r="D16" s="12">
        <v>0</v>
      </c>
      <c r="E16" s="119">
        <f>+C16+D16</f>
        <v>3000</v>
      </c>
      <c r="F16" s="12">
        <f t="shared" si="3"/>
        <v>0</v>
      </c>
      <c r="G16" s="12">
        <v>3000</v>
      </c>
      <c r="H16" s="192">
        <f aca="true" t="shared" si="4" ref="H16:H24">+G16/E16</f>
        <v>1</v>
      </c>
      <c r="I16" s="197"/>
    </row>
    <row r="17" spans="1:9" s="13" customFormat="1" ht="12.75">
      <c r="A17" s="11">
        <v>12</v>
      </c>
      <c r="B17" s="206" t="s">
        <v>131</v>
      </c>
      <c r="C17" s="12">
        <v>80000</v>
      </c>
      <c r="D17" s="12">
        <v>0</v>
      </c>
      <c r="E17" s="119">
        <f>+C17+D17</f>
        <v>80000</v>
      </c>
      <c r="F17" s="12">
        <f t="shared" si="3"/>
        <v>0</v>
      </c>
      <c r="G17" s="12">
        <v>80000</v>
      </c>
      <c r="H17" s="192">
        <f t="shared" si="4"/>
        <v>1</v>
      </c>
      <c r="I17" s="169"/>
    </row>
    <row r="18" spans="1:9" s="13" customFormat="1" ht="12.75">
      <c r="A18" s="11">
        <v>13</v>
      </c>
      <c r="B18" s="147" t="s">
        <v>132</v>
      </c>
      <c r="C18" s="12">
        <v>65057</v>
      </c>
      <c r="D18" s="12">
        <v>0</v>
      </c>
      <c r="E18" s="119">
        <f>+C18+D18</f>
        <v>65057</v>
      </c>
      <c r="F18" s="12">
        <f t="shared" si="3"/>
        <v>0</v>
      </c>
      <c r="G18" s="12">
        <v>65057</v>
      </c>
      <c r="H18" s="192">
        <f t="shared" si="4"/>
        <v>1</v>
      </c>
      <c r="I18" s="169"/>
    </row>
    <row r="19" spans="1:9" ht="12.75">
      <c r="A19" s="11">
        <v>14</v>
      </c>
      <c r="B19" s="148" t="s">
        <v>223</v>
      </c>
      <c r="C19" s="12"/>
      <c r="D19" s="12"/>
      <c r="E19" s="12"/>
      <c r="F19" s="12">
        <v>10000</v>
      </c>
      <c r="G19" s="119">
        <f>+E19+F19</f>
        <v>10000</v>
      </c>
      <c r="H19" s="190"/>
      <c r="I19" s="197"/>
    </row>
    <row r="20" spans="1:9" ht="12.75">
      <c r="A20" s="11">
        <v>15</v>
      </c>
      <c r="B20" s="148" t="s">
        <v>222</v>
      </c>
      <c r="C20" s="12"/>
      <c r="D20" s="12"/>
      <c r="E20" s="12"/>
      <c r="F20" s="12">
        <v>15000</v>
      </c>
      <c r="G20" s="119">
        <f>+E20+F20</f>
        <v>15000</v>
      </c>
      <c r="H20" s="190"/>
      <c r="I20" s="197"/>
    </row>
    <row r="21" spans="1:9" s="13" customFormat="1" ht="12.75">
      <c r="A21" s="11">
        <v>16</v>
      </c>
      <c r="B21" s="147" t="s">
        <v>133</v>
      </c>
      <c r="C21" s="12">
        <v>103245</v>
      </c>
      <c r="D21" s="12">
        <v>0</v>
      </c>
      <c r="E21" s="119">
        <f>+C21+D21</f>
        <v>103245</v>
      </c>
      <c r="F21" s="12">
        <f t="shared" si="3"/>
        <v>0</v>
      </c>
      <c r="G21" s="12">
        <v>103245</v>
      </c>
      <c r="H21" s="192">
        <f t="shared" si="4"/>
        <v>1</v>
      </c>
      <c r="I21" s="169"/>
    </row>
    <row r="22" spans="1:9" s="13" customFormat="1" ht="12.75">
      <c r="A22" s="11">
        <v>17</v>
      </c>
      <c r="B22" s="207" t="s">
        <v>134</v>
      </c>
      <c r="C22" s="12">
        <v>1200</v>
      </c>
      <c r="D22" s="12">
        <v>0</v>
      </c>
      <c r="E22" s="119">
        <f>+C22+D22</f>
        <v>1200</v>
      </c>
      <c r="F22" s="12">
        <f t="shared" si="3"/>
        <v>0</v>
      </c>
      <c r="G22" s="12">
        <v>1200</v>
      </c>
      <c r="H22" s="192">
        <f t="shared" si="4"/>
        <v>1</v>
      </c>
      <c r="I22" s="169"/>
    </row>
    <row r="23" spans="1:9" ht="12.75">
      <c r="A23" s="11">
        <v>18</v>
      </c>
      <c r="B23" s="149" t="s">
        <v>224</v>
      </c>
      <c r="C23" s="12"/>
      <c r="D23" s="12"/>
      <c r="E23" s="12"/>
      <c r="F23" s="12">
        <v>137060</v>
      </c>
      <c r="G23" s="119">
        <f>+E23+F23</f>
        <v>137060</v>
      </c>
      <c r="H23" s="190"/>
      <c r="I23" s="197"/>
    </row>
    <row r="24" spans="1:9" ht="18" customHeight="1" thickBot="1">
      <c r="A24" s="69">
        <v>19</v>
      </c>
      <c r="B24" s="150" t="s">
        <v>2</v>
      </c>
      <c r="C24" s="152">
        <f>SUM(C16:C22)</f>
        <v>252502</v>
      </c>
      <c r="D24" s="152">
        <v>0</v>
      </c>
      <c r="E24" s="152">
        <f>SUM(E16:E22)</f>
        <v>252502</v>
      </c>
      <c r="F24" s="152">
        <f>SUM(F16:F22)</f>
        <v>25000</v>
      </c>
      <c r="G24" s="152">
        <f>SUM(G16:G23)</f>
        <v>414562</v>
      </c>
      <c r="H24" s="193">
        <f t="shared" si="4"/>
        <v>1.6418166984815963</v>
      </c>
      <c r="I24" s="197"/>
    </row>
    <row r="25" spans="1:9" ht="22.5" customHeight="1" hidden="1">
      <c r="A25" s="6"/>
      <c r="B25" s="83" t="s">
        <v>23</v>
      </c>
      <c r="C25" s="78"/>
      <c r="D25" s="78">
        <f aca="true" t="shared" si="5" ref="D25:D31">+E25-C25</f>
        <v>0</v>
      </c>
      <c r="E25" s="78"/>
      <c r="F25" s="78">
        <f t="shared" si="3"/>
        <v>0</v>
      </c>
      <c r="G25" s="78"/>
      <c r="H25" s="194" t="e">
        <f aca="true" t="shared" si="6" ref="H25:H31">+E25/C25</f>
        <v>#DIV/0!</v>
      </c>
      <c r="I25" s="197"/>
    </row>
    <row r="26" spans="1:9" ht="13.5" hidden="1" thickBot="1">
      <c r="A26" s="6">
        <v>19</v>
      </c>
      <c r="B26" s="80" t="s">
        <v>83</v>
      </c>
      <c r="C26" s="78"/>
      <c r="D26" s="78">
        <f t="shared" si="5"/>
        <v>0</v>
      </c>
      <c r="E26" s="78"/>
      <c r="F26" s="78">
        <f t="shared" si="3"/>
        <v>0</v>
      </c>
      <c r="G26" s="78"/>
      <c r="H26" s="194" t="e">
        <f t="shared" si="6"/>
        <v>#DIV/0!</v>
      </c>
      <c r="I26" s="197"/>
    </row>
    <row r="27" spans="1:9" s="13" customFormat="1" ht="13.5" hidden="1" thickBot="1">
      <c r="A27" s="11">
        <v>20</v>
      </c>
      <c r="B27" s="82" t="s">
        <v>84</v>
      </c>
      <c r="C27" s="12"/>
      <c r="D27" s="12">
        <f t="shared" si="5"/>
        <v>0</v>
      </c>
      <c r="E27" s="12"/>
      <c r="F27" s="12">
        <f t="shared" si="3"/>
        <v>0</v>
      </c>
      <c r="G27" s="12"/>
      <c r="H27" s="192" t="e">
        <f t="shared" si="6"/>
        <v>#DIV/0!</v>
      </c>
      <c r="I27" s="197"/>
    </row>
    <row r="28" spans="1:9" s="13" customFormat="1" ht="13.5" hidden="1" thickBot="1">
      <c r="A28" s="11">
        <v>21</v>
      </c>
      <c r="B28" s="82" t="s">
        <v>82</v>
      </c>
      <c r="C28" s="12"/>
      <c r="D28" s="12">
        <f t="shared" si="5"/>
        <v>0</v>
      </c>
      <c r="E28" s="12"/>
      <c r="F28" s="12">
        <f t="shared" si="3"/>
        <v>0</v>
      </c>
      <c r="G28" s="12"/>
      <c r="H28" s="192" t="e">
        <f t="shared" si="6"/>
        <v>#DIV/0!</v>
      </c>
      <c r="I28" s="197"/>
    </row>
    <row r="29" spans="1:9" s="13" customFormat="1" ht="13.5" hidden="1" thickBot="1">
      <c r="A29" s="11">
        <v>22</v>
      </c>
      <c r="B29" s="82" t="s">
        <v>89</v>
      </c>
      <c r="C29" s="12"/>
      <c r="D29" s="12">
        <f t="shared" si="5"/>
        <v>0</v>
      </c>
      <c r="E29" s="12"/>
      <c r="F29" s="12">
        <f t="shared" si="3"/>
        <v>0</v>
      </c>
      <c r="G29" s="12"/>
      <c r="H29" s="192" t="e">
        <f t="shared" si="6"/>
        <v>#DIV/0!</v>
      </c>
      <c r="I29" s="197"/>
    </row>
    <row r="30" spans="1:9" ht="28.5" customHeight="1" hidden="1">
      <c r="A30" s="69">
        <v>23</v>
      </c>
      <c r="B30" s="81" t="s">
        <v>88</v>
      </c>
      <c r="C30" s="14">
        <f>SUM(C26:C29)</f>
        <v>0</v>
      </c>
      <c r="D30" s="14">
        <f t="shared" si="5"/>
        <v>0</v>
      </c>
      <c r="E30" s="14">
        <f>SUM(E26:E29)</f>
        <v>0</v>
      </c>
      <c r="F30" s="14">
        <f t="shared" si="3"/>
        <v>0</v>
      </c>
      <c r="G30" s="14">
        <f>SUM(G26:G29)</f>
        <v>0</v>
      </c>
      <c r="H30" s="191" t="e">
        <f t="shared" si="6"/>
        <v>#DIV/0!</v>
      </c>
      <c r="I30" s="197"/>
    </row>
    <row r="31" spans="1:9" s="13" customFormat="1" ht="24" customHeight="1" hidden="1" thickBot="1">
      <c r="A31" s="74">
        <v>24</v>
      </c>
      <c r="B31" s="84" t="s">
        <v>81</v>
      </c>
      <c r="C31" s="79"/>
      <c r="D31" s="79">
        <f t="shared" si="5"/>
        <v>0</v>
      </c>
      <c r="E31" s="79"/>
      <c r="F31" s="79">
        <f t="shared" si="3"/>
        <v>0</v>
      </c>
      <c r="G31" s="79"/>
      <c r="H31" s="195" t="e">
        <f t="shared" si="6"/>
        <v>#DIV/0!</v>
      </c>
      <c r="I31" s="197"/>
    </row>
    <row r="32" spans="1:9" ht="31.5" customHeight="1" thickBot="1">
      <c r="A32" s="4"/>
      <c r="B32" s="85" t="s">
        <v>91</v>
      </c>
      <c r="C32" s="122">
        <f>C12+C24+C13+C14</f>
        <v>594492</v>
      </c>
      <c r="D32" s="122">
        <f>D12+D24+D13+D14</f>
        <v>90922.4</v>
      </c>
      <c r="E32" s="122">
        <f>E12+E24+E13+E14</f>
        <v>685414.4</v>
      </c>
      <c r="F32" s="122">
        <f t="shared" si="3"/>
        <v>162059.59999999998</v>
      </c>
      <c r="G32" s="122">
        <f>G12+G24+G13+G14</f>
        <v>847474</v>
      </c>
      <c r="H32" s="196">
        <f>+G32/E32</f>
        <v>1.2364403198999028</v>
      </c>
      <c r="I32" s="197"/>
    </row>
    <row r="33" spans="3:7" ht="12.75">
      <c r="C33" s="67"/>
      <c r="D33" s="197"/>
      <c r="E33" s="197"/>
      <c r="F33" s="197"/>
      <c r="G33" s="197"/>
    </row>
    <row r="34" ht="12.75">
      <c r="C34" s="67"/>
    </row>
    <row r="35" ht="27" customHeight="1">
      <c r="C35" s="70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K49"/>
  <sheetViews>
    <sheetView zoomScalePageLayoutView="0" workbookViewId="0" topLeftCell="A1">
      <selection activeCell="K58" sqref="K57:K58"/>
    </sheetView>
  </sheetViews>
  <sheetFormatPr defaultColWidth="9.140625" defaultRowHeight="12.75"/>
  <cols>
    <col min="1" max="1" width="53.57421875" style="414" customWidth="1"/>
    <col min="2" max="2" width="16.57421875" style="414" customWidth="1"/>
    <col min="3" max="3" width="22.28125" style="415" hidden="1" customWidth="1"/>
    <col min="4" max="4" width="0.13671875" style="414" hidden="1" customWidth="1"/>
    <col min="5" max="5" width="13.7109375" style="338" hidden="1" customWidth="1"/>
    <col min="6" max="6" width="10.28125" style="338" customWidth="1"/>
    <col min="7" max="7" width="11.421875" style="338" hidden="1" customWidth="1"/>
    <col min="8" max="9" width="9.8515625" style="338" hidden="1" customWidth="1"/>
    <col min="10" max="10" width="9.140625" style="338" customWidth="1"/>
    <col min="11" max="11" width="10.8515625" style="338" bestFit="1" customWidth="1"/>
    <col min="12" max="16384" width="9.140625" style="338" customWidth="1"/>
  </cols>
  <sheetData>
    <row r="1" spans="1:9" ht="14.25">
      <c r="A1" s="333"/>
      <c r="B1" s="334"/>
      <c r="C1" s="334"/>
      <c r="D1" s="335"/>
      <c r="E1" s="336"/>
      <c r="F1" s="336"/>
      <c r="G1" s="336"/>
      <c r="H1" s="336"/>
      <c r="I1" s="337"/>
    </row>
    <row r="2" spans="1:9" ht="14.25">
      <c r="A2" s="421" t="s">
        <v>287</v>
      </c>
      <c r="B2" s="422" t="s">
        <v>312</v>
      </c>
      <c r="C2" s="339" t="s">
        <v>288</v>
      </c>
      <c r="D2" s="340"/>
      <c r="E2" s="340" t="s">
        <v>289</v>
      </c>
      <c r="F2" s="340" t="s">
        <v>313</v>
      </c>
      <c r="G2" s="340" t="s">
        <v>290</v>
      </c>
      <c r="H2" s="340" t="s">
        <v>291</v>
      </c>
      <c r="I2" s="423" t="s">
        <v>292</v>
      </c>
    </row>
    <row r="3" spans="1:9" ht="15">
      <c r="A3" s="424"/>
      <c r="B3" s="341"/>
      <c r="C3" s="341"/>
      <c r="D3" s="342"/>
      <c r="E3" s="337"/>
      <c r="F3" s="337"/>
      <c r="G3" s="337"/>
      <c r="H3" s="337"/>
      <c r="I3" s="425"/>
    </row>
    <row r="4" spans="1:9" ht="15">
      <c r="A4" s="426" t="s">
        <v>293</v>
      </c>
      <c r="B4" s="343"/>
      <c r="C4" s="344">
        <f>C5</f>
        <v>89539000</v>
      </c>
      <c r="D4" s="345"/>
      <c r="E4" s="346"/>
      <c r="F4" s="347">
        <f>C4</f>
        <v>89539000</v>
      </c>
      <c r="G4" s="348"/>
      <c r="H4" s="348"/>
      <c r="I4" s="427"/>
    </row>
    <row r="5" spans="1:9" ht="15">
      <c r="A5" s="428" t="s">
        <v>314</v>
      </c>
      <c r="B5" s="349" t="s">
        <v>315</v>
      </c>
      <c r="C5" s="350">
        <f>19.55*4580000</f>
        <v>89539000</v>
      </c>
      <c r="D5" s="351"/>
      <c r="E5" s="352"/>
      <c r="F5" s="353">
        <f>C5</f>
        <v>89539000</v>
      </c>
      <c r="G5" s="337"/>
      <c r="H5" s="337"/>
      <c r="I5" s="425"/>
    </row>
    <row r="6" spans="1:9" ht="15" hidden="1">
      <c r="A6" s="429" t="s">
        <v>316</v>
      </c>
      <c r="B6" s="354"/>
      <c r="C6" s="355">
        <f>C7+C8+C9+C10</f>
        <v>27248054</v>
      </c>
      <c r="D6" s="356"/>
      <c r="E6" s="357">
        <f>E7+E8+E9+E10</f>
        <v>27248054</v>
      </c>
      <c r="F6" s="352"/>
      <c r="G6" s="337"/>
      <c r="H6" s="337"/>
      <c r="I6" s="425"/>
    </row>
    <row r="7" spans="1:9" ht="15" hidden="1">
      <c r="A7" s="430" t="s">
        <v>294</v>
      </c>
      <c r="B7" s="358"/>
      <c r="C7" s="359">
        <v>3241485</v>
      </c>
      <c r="D7" s="356"/>
      <c r="E7" s="353">
        <f>C7</f>
        <v>3241485</v>
      </c>
      <c r="F7" s="352"/>
      <c r="G7" s="337"/>
      <c r="H7" s="337"/>
      <c r="I7" s="425"/>
    </row>
    <row r="8" spans="1:9" ht="15" hidden="1">
      <c r="A8" s="428" t="s">
        <v>295</v>
      </c>
      <c r="B8" s="349"/>
      <c r="C8" s="350">
        <v>15122880</v>
      </c>
      <c r="D8" s="351"/>
      <c r="E8" s="353">
        <f>C8</f>
        <v>15122880</v>
      </c>
      <c r="F8" s="352"/>
      <c r="G8" s="337"/>
      <c r="H8" s="337"/>
      <c r="I8" s="425"/>
    </row>
    <row r="9" spans="1:9" ht="15" hidden="1">
      <c r="A9" s="428" t="s">
        <v>317</v>
      </c>
      <c r="B9" s="349"/>
      <c r="C9" s="350">
        <v>1233789</v>
      </c>
      <c r="D9" s="351"/>
      <c r="E9" s="353">
        <f>C9</f>
        <v>1233789</v>
      </c>
      <c r="F9" s="352"/>
      <c r="G9" s="337"/>
      <c r="H9" s="337"/>
      <c r="I9" s="425"/>
    </row>
    <row r="10" spans="1:9" ht="15" hidden="1">
      <c r="A10" s="428" t="s">
        <v>296</v>
      </c>
      <c r="B10" s="349"/>
      <c r="C10" s="350">
        <v>7649900</v>
      </c>
      <c r="D10" s="351"/>
      <c r="E10" s="353">
        <f>C10</f>
        <v>7649900</v>
      </c>
      <c r="F10" s="352"/>
      <c r="G10" s="337"/>
      <c r="H10" s="337"/>
      <c r="I10" s="425"/>
    </row>
    <row r="11" spans="1:9" ht="15" hidden="1">
      <c r="A11" s="431" t="s">
        <v>297</v>
      </c>
      <c r="B11" s="432" t="s">
        <v>298</v>
      </c>
      <c r="C11" s="433">
        <v>-14034275</v>
      </c>
      <c r="D11" s="434"/>
      <c r="E11" s="435">
        <f>C11-F11</f>
        <v>-14034275</v>
      </c>
      <c r="F11" s="353"/>
      <c r="G11" s="337"/>
      <c r="H11" s="337"/>
      <c r="I11" s="425"/>
    </row>
    <row r="12" spans="1:9" ht="15">
      <c r="A12" s="436" t="s">
        <v>318</v>
      </c>
      <c r="B12" s="360"/>
      <c r="C12" s="361">
        <f>C4+C6</f>
        <v>116787054</v>
      </c>
      <c r="D12" s="362"/>
      <c r="E12" s="363">
        <f>E6-E11</f>
        <v>41282329</v>
      </c>
      <c r="F12" s="363">
        <f>F5-F11</f>
        <v>89539000</v>
      </c>
      <c r="G12" s="337"/>
      <c r="H12" s="337"/>
      <c r="I12" s="425"/>
    </row>
    <row r="13" spans="1:9" ht="15" hidden="1">
      <c r="A13" s="436" t="s">
        <v>319</v>
      </c>
      <c r="B13" s="364" t="s">
        <v>320</v>
      </c>
      <c r="C13" s="361">
        <v>9942750</v>
      </c>
      <c r="D13" s="362"/>
      <c r="E13" s="363">
        <f>C13</f>
        <v>9942750</v>
      </c>
      <c r="F13" s="337"/>
      <c r="G13" s="337"/>
      <c r="H13" s="337"/>
      <c r="I13" s="425"/>
    </row>
    <row r="14" spans="1:9" ht="15" hidden="1">
      <c r="A14" s="437" t="s">
        <v>321</v>
      </c>
      <c r="B14" s="365"/>
      <c r="C14" s="438">
        <f>C15+C16+C17+C18+C19+C20+C21+C22</f>
        <v>174652000</v>
      </c>
      <c r="D14" s="366"/>
      <c r="E14" s="348"/>
      <c r="F14" s="348"/>
      <c r="G14" s="347">
        <f>G15+G16+G17+G18+G19+G20+G21+G22</f>
        <v>174652000</v>
      </c>
      <c r="H14" s="347">
        <f>H22</f>
        <v>0</v>
      </c>
      <c r="I14" s="427"/>
    </row>
    <row r="15" spans="1:9" ht="15" hidden="1">
      <c r="A15" s="439" t="s">
        <v>322</v>
      </c>
      <c r="B15" s="367" t="s">
        <v>323</v>
      </c>
      <c r="C15" s="368">
        <v>73553333</v>
      </c>
      <c r="D15" s="369"/>
      <c r="E15" s="337"/>
      <c r="F15" s="337"/>
      <c r="G15" s="368">
        <f>+C15</f>
        <v>73553333</v>
      </c>
      <c r="H15" s="337"/>
      <c r="I15" s="425"/>
    </row>
    <row r="16" spans="1:9" ht="15" hidden="1">
      <c r="A16" s="439" t="s">
        <v>324</v>
      </c>
      <c r="B16" s="367" t="s">
        <v>325</v>
      </c>
      <c r="C16" s="368">
        <v>21600000</v>
      </c>
      <c r="D16" s="369"/>
      <c r="E16" s="337"/>
      <c r="F16" s="337"/>
      <c r="G16" s="368">
        <f aca="true" t="shared" si="0" ref="G16:G21">+C16</f>
        <v>21600000</v>
      </c>
      <c r="H16" s="337"/>
      <c r="I16" s="425"/>
    </row>
    <row r="17" spans="1:9" ht="15" hidden="1">
      <c r="A17" s="439" t="s">
        <v>326</v>
      </c>
      <c r="B17" s="367" t="s">
        <v>323</v>
      </c>
      <c r="C17" s="368">
        <v>36776667</v>
      </c>
      <c r="D17" s="369"/>
      <c r="E17" s="337"/>
      <c r="F17" s="337"/>
      <c r="G17" s="368">
        <f t="shared" si="0"/>
        <v>36776667</v>
      </c>
      <c r="H17" s="337"/>
      <c r="I17" s="425"/>
    </row>
    <row r="18" spans="1:9" ht="15" hidden="1">
      <c r="A18" s="439" t="s">
        <v>327</v>
      </c>
      <c r="B18" s="367" t="s">
        <v>323</v>
      </c>
      <c r="C18" s="368">
        <v>946000</v>
      </c>
      <c r="D18" s="369"/>
      <c r="E18" s="337"/>
      <c r="F18" s="337"/>
      <c r="G18" s="368">
        <f t="shared" si="0"/>
        <v>946000</v>
      </c>
      <c r="H18" s="337"/>
      <c r="I18" s="425"/>
    </row>
    <row r="19" spans="1:9" ht="14.25" hidden="1">
      <c r="A19" s="439" t="s">
        <v>328</v>
      </c>
      <c r="B19" s="367" t="s">
        <v>325</v>
      </c>
      <c r="C19" s="368">
        <v>10800000</v>
      </c>
      <c r="D19" s="370"/>
      <c r="E19" s="337"/>
      <c r="F19" s="337"/>
      <c r="G19" s="368">
        <f t="shared" si="0"/>
        <v>10800000</v>
      </c>
      <c r="H19" s="337"/>
      <c r="I19" s="425"/>
    </row>
    <row r="20" spans="1:9" ht="15" hidden="1">
      <c r="A20" s="439" t="s">
        <v>329</v>
      </c>
      <c r="B20" s="367" t="s">
        <v>330</v>
      </c>
      <c r="C20" s="368">
        <v>11946667</v>
      </c>
      <c r="D20" s="369"/>
      <c r="E20" s="337"/>
      <c r="F20" s="337"/>
      <c r="G20" s="368">
        <f t="shared" si="0"/>
        <v>11946667</v>
      </c>
      <c r="H20" s="337"/>
      <c r="I20" s="425"/>
    </row>
    <row r="21" spans="1:9" ht="15" hidden="1">
      <c r="A21" s="439" t="s">
        <v>331</v>
      </c>
      <c r="B21" s="367" t="s">
        <v>332</v>
      </c>
      <c r="C21" s="371">
        <v>5973333</v>
      </c>
      <c r="D21" s="369"/>
      <c r="E21" s="337"/>
      <c r="F21" s="337"/>
      <c r="G21" s="368">
        <f t="shared" si="0"/>
        <v>5973333</v>
      </c>
      <c r="H21" s="337"/>
      <c r="I21" s="425"/>
    </row>
    <row r="22" spans="1:9" ht="15" hidden="1">
      <c r="A22" s="440" t="s">
        <v>333</v>
      </c>
      <c r="B22" s="441" t="s">
        <v>334</v>
      </c>
      <c r="C22" s="371">
        <v>13056000</v>
      </c>
      <c r="D22" s="369"/>
      <c r="E22" s="337"/>
      <c r="F22" s="337"/>
      <c r="G22" s="353">
        <f>+C22</f>
        <v>13056000</v>
      </c>
      <c r="H22" s="353"/>
      <c r="I22" s="425"/>
    </row>
    <row r="23" spans="1:9" ht="12.75">
      <c r="A23" s="437" t="s">
        <v>335</v>
      </c>
      <c r="B23" s="365"/>
      <c r="C23" s="442">
        <f>+C24+C25+C26+C27+C28</f>
        <v>18539570</v>
      </c>
      <c r="D23" s="442">
        <f>+D24+D25+D26+D27+D28</f>
        <v>0</v>
      </c>
      <c r="E23" s="442">
        <f>+E24+E25+E26+E27+E28</f>
        <v>13749870</v>
      </c>
      <c r="F23" s="442">
        <f>+F24+F25+F26+F27+F28</f>
        <v>4789700</v>
      </c>
      <c r="G23" s="348"/>
      <c r="H23" s="348"/>
      <c r="I23" s="427"/>
    </row>
    <row r="24" spans="1:9" ht="15">
      <c r="A24" s="439" t="s">
        <v>336</v>
      </c>
      <c r="B24" s="367"/>
      <c r="C24" s="368">
        <v>3682500</v>
      </c>
      <c r="D24" s="369"/>
      <c r="E24" s="353"/>
      <c r="F24" s="353">
        <f>+C24</f>
        <v>3682500</v>
      </c>
      <c r="G24" s="337"/>
      <c r="H24" s="337"/>
      <c r="I24" s="425"/>
    </row>
    <row r="25" spans="1:9" ht="15" hidden="1">
      <c r="A25" s="439" t="s">
        <v>337</v>
      </c>
      <c r="B25" s="367"/>
      <c r="C25" s="368">
        <v>2909175</v>
      </c>
      <c r="D25" s="369"/>
      <c r="E25" s="353">
        <f>C25</f>
        <v>2909175</v>
      </c>
      <c r="F25" s="337"/>
      <c r="G25" s="337"/>
      <c r="H25" s="337"/>
      <c r="I25" s="425"/>
    </row>
    <row r="26" spans="1:9" ht="15" hidden="1">
      <c r="A26" s="439" t="s">
        <v>338</v>
      </c>
      <c r="B26" s="367"/>
      <c r="C26" s="368">
        <v>2909175</v>
      </c>
      <c r="D26" s="369"/>
      <c r="E26" s="353">
        <f>C26</f>
        <v>2909175</v>
      </c>
      <c r="F26" s="337"/>
      <c r="G26" s="337"/>
      <c r="H26" s="337"/>
      <c r="I26" s="425"/>
    </row>
    <row r="27" spans="1:9" ht="15.75" thickBot="1">
      <c r="A27" s="439" t="s">
        <v>339</v>
      </c>
      <c r="B27" s="367"/>
      <c r="C27" s="368">
        <v>1107200</v>
      </c>
      <c r="D27" s="369"/>
      <c r="E27" s="353"/>
      <c r="F27" s="353">
        <f>+C27</f>
        <v>1107200</v>
      </c>
      <c r="G27" s="337"/>
      <c r="H27" s="337"/>
      <c r="I27" s="425"/>
    </row>
    <row r="28" spans="1:10" s="382" customFormat="1" ht="15.75" hidden="1" thickBot="1">
      <c r="A28" s="440" t="s">
        <v>340</v>
      </c>
      <c r="B28" s="441" t="s">
        <v>341</v>
      </c>
      <c r="C28" s="368">
        <v>7931520</v>
      </c>
      <c r="D28" s="372"/>
      <c r="E28" s="353">
        <f>C28</f>
        <v>7931520</v>
      </c>
      <c r="F28" s="336"/>
      <c r="G28" s="336"/>
      <c r="H28" s="435">
        <f>+C28</f>
        <v>7931520</v>
      </c>
      <c r="I28" s="443"/>
      <c r="J28" s="338"/>
    </row>
    <row r="29" spans="1:9" ht="13.5" hidden="1" thickBot="1">
      <c r="A29" s="373" t="s">
        <v>299</v>
      </c>
      <c r="B29" s="374"/>
      <c r="C29" s="375">
        <f>C12+C13+C14+C23</f>
        <v>319921374</v>
      </c>
      <c r="D29" s="376"/>
      <c r="E29" s="377">
        <f>E12+E13+E23</f>
        <v>64974949</v>
      </c>
      <c r="F29" s="377">
        <f>F12</f>
        <v>89539000</v>
      </c>
      <c r="G29" s="377">
        <f>G14</f>
        <v>174652000</v>
      </c>
      <c r="H29" s="377"/>
      <c r="I29" s="378"/>
    </row>
    <row r="30" spans="1:10" ht="12.75" hidden="1">
      <c r="A30" s="468" t="s">
        <v>346</v>
      </c>
      <c r="B30" s="379"/>
      <c r="C30" s="469">
        <v>21354832</v>
      </c>
      <c r="D30" s="380"/>
      <c r="E30" s="470">
        <f>+C30</f>
        <v>21354832</v>
      </c>
      <c r="F30" s="381"/>
      <c r="G30" s="381"/>
      <c r="H30" s="381"/>
      <c r="I30" s="444"/>
      <c r="J30" s="382"/>
    </row>
    <row r="31" spans="1:9" ht="13.5" hidden="1" thickBot="1">
      <c r="A31" s="445" t="s">
        <v>347</v>
      </c>
      <c r="B31" s="383" t="s">
        <v>342</v>
      </c>
      <c r="C31" s="384">
        <v>8396100</v>
      </c>
      <c r="D31" s="385"/>
      <c r="E31" s="336"/>
      <c r="F31" s="336"/>
      <c r="G31" s="336"/>
      <c r="H31" s="336"/>
      <c r="I31" s="446">
        <f>C31</f>
        <v>8396100</v>
      </c>
    </row>
    <row r="32" spans="1:9" ht="13.5" hidden="1" thickBot="1">
      <c r="A32" s="447" t="s">
        <v>300</v>
      </c>
      <c r="B32" s="455"/>
      <c r="C32" s="456">
        <f>+C30+C31</f>
        <v>29750932</v>
      </c>
      <c r="D32" s="456">
        <f>+D30+D31</f>
        <v>0</v>
      </c>
      <c r="E32" s="456">
        <f>+E30+E31</f>
        <v>21354832</v>
      </c>
      <c r="F32" s="457"/>
      <c r="G32" s="457"/>
      <c r="H32" s="457"/>
      <c r="I32" s="448">
        <f>SUM(I31)</f>
        <v>8396100</v>
      </c>
    </row>
    <row r="33" spans="1:9" ht="12.75" hidden="1">
      <c r="A33" s="458" t="s">
        <v>343</v>
      </c>
      <c r="B33" s="459"/>
      <c r="C33" s="460">
        <v>3200000</v>
      </c>
      <c r="D33" s="461"/>
      <c r="E33" s="461">
        <f>+C33</f>
        <v>3200000</v>
      </c>
      <c r="F33" s="462"/>
      <c r="G33" s="462"/>
      <c r="H33" s="462"/>
      <c r="I33" s="463"/>
    </row>
    <row r="34" spans="1:9" ht="12.75" hidden="1">
      <c r="A34" s="464" t="s">
        <v>344</v>
      </c>
      <c r="B34" s="386"/>
      <c r="C34" s="465">
        <v>114375</v>
      </c>
      <c r="D34" s="466"/>
      <c r="E34" s="461">
        <f>+C34</f>
        <v>114375</v>
      </c>
      <c r="F34" s="388"/>
      <c r="G34" s="388"/>
      <c r="H34" s="388"/>
      <c r="I34" s="467"/>
    </row>
    <row r="35" spans="1:9" ht="12.75" hidden="1">
      <c r="A35" s="464" t="s">
        <v>301</v>
      </c>
      <c r="B35" s="386"/>
      <c r="C35" s="396">
        <v>28276</v>
      </c>
      <c r="D35" s="387"/>
      <c r="E35" s="461">
        <f>+C35</f>
        <v>28276</v>
      </c>
      <c r="F35" s="388"/>
      <c r="G35" s="388"/>
      <c r="H35" s="388"/>
      <c r="I35" s="467"/>
    </row>
    <row r="36" spans="1:9" ht="12.75" hidden="1">
      <c r="A36" s="449" t="s">
        <v>302</v>
      </c>
      <c r="B36" s="389"/>
      <c r="C36" s="390">
        <f>SUM(C33:C35)</f>
        <v>3342651</v>
      </c>
      <c r="D36" s="390">
        <f>SUM(D33:D35)</f>
        <v>0</v>
      </c>
      <c r="E36" s="390">
        <f>SUM(E33:E35)</f>
        <v>3342651</v>
      </c>
      <c r="F36" s="391"/>
      <c r="G36" s="391"/>
      <c r="H36" s="391"/>
      <c r="I36" s="450"/>
    </row>
    <row r="37" spans="1:9" ht="12.75" hidden="1">
      <c r="A37" s="439" t="s">
        <v>303</v>
      </c>
      <c r="B37" s="367" t="s">
        <v>304</v>
      </c>
      <c r="C37" s="392"/>
      <c r="D37" s="353"/>
      <c r="E37" s="337"/>
      <c r="F37" s="337"/>
      <c r="G37" s="337"/>
      <c r="H37" s="337"/>
      <c r="I37" s="425"/>
    </row>
    <row r="38" spans="1:9" ht="12.75" hidden="1">
      <c r="A38" s="451" t="s">
        <v>305</v>
      </c>
      <c r="B38" s="393" t="s">
        <v>304</v>
      </c>
      <c r="C38" s="394"/>
      <c r="D38" s="385"/>
      <c r="E38" s="395"/>
      <c r="F38" s="395"/>
      <c r="G38" s="395"/>
      <c r="H38" s="395"/>
      <c r="I38" s="452"/>
    </row>
    <row r="39" spans="1:10" s="382" customFormat="1" ht="12.75" hidden="1">
      <c r="A39" s="439" t="s">
        <v>306</v>
      </c>
      <c r="B39" s="367" t="s">
        <v>304</v>
      </c>
      <c r="C39" s="396"/>
      <c r="D39" s="397"/>
      <c r="E39" s="337"/>
      <c r="F39" s="337"/>
      <c r="G39" s="337"/>
      <c r="H39" s="337"/>
      <c r="I39" s="425"/>
      <c r="J39" s="338"/>
    </row>
    <row r="40" spans="1:9" ht="12.75" hidden="1">
      <c r="A40" s="439" t="s">
        <v>345</v>
      </c>
      <c r="B40" s="367" t="s">
        <v>307</v>
      </c>
      <c r="C40" s="396"/>
      <c r="D40" s="397"/>
      <c r="E40" s="337"/>
      <c r="F40" s="337"/>
      <c r="G40" s="337"/>
      <c r="H40" s="337"/>
      <c r="I40" s="425"/>
    </row>
    <row r="41" spans="1:10" ht="12.75" hidden="1">
      <c r="A41" s="439" t="s">
        <v>308</v>
      </c>
      <c r="B41" s="367" t="s">
        <v>304</v>
      </c>
      <c r="C41" s="396"/>
      <c r="D41" s="397"/>
      <c r="E41" s="337"/>
      <c r="F41" s="337"/>
      <c r="G41" s="337"/>
      <c r="H41" s="337"/>
      <c r="I41" s="425"/>
      <c r="J41" s="382"/>
    </row>
    <row r="42" spans="1:9" ht="13.5" hidden="1" thickBot="1">
      <c r="A42" s="453" t="s">
        <v>309</v>
      </c>
      <c r="B42" s="398" t="s">
        <v>304</v>
      </c>
      <c r="C42" s="399"/>
      <c r="D42" s="400"/>
      <c r="E42" s="401"/>
      <c r="F42" s="401"/>
      <c r="G42" s="401"/>
      <c r="H42" s="401"/>
      <c r="I42" s="454"/>
    </row>
    <row r="43" spans="1:11" ht="15" thickBot="1">
      <c r="A43" s="402" t="s">
        <v>310</v>
      </c>
      <c r="B43" s="403"/>
      <c r="C43" s="404">
        <f>C29+C32+C36</f>
        <v>353014957</v>
      </c>
      <c r="D43" s="405"/>
      <c r="E43" s="406">
        <f>E11+E29+E32+E36</f>
        <v>75638157</v>
      </c>
      <c r="F43" s="406">
        <f>F23+F29</f>
        <v>94328700</v>
      </c>
      <c r="G43" s="406">
        <f>G29</f>
        <v>174652000</v>
      </c>
      <c r="H43" s="406"/>
      <c r="I43" s="407">
        <f>I31</f>
        <v>8396100</v>
      </c>
      <c r="K43" s="413"/>
    </row>
    <row r="44" spans="1:4" ht="15">
      <c r="A44" s="408"/>
      <c r="B44" s="408"/>
      <c r="C44" s="409">
        <f>SUM(E43:I43)</f>
        <v>353014957</v>
      </c>
      <c r="D44" s="342"/>
    </row>
    <row r="45" spans="1:5" ht="14.25">
      <c r="A45" s="410"/>
      <c r="B45" s="410"/>
      <c r="C45" s="411"/>
      <c r="D45" s="412"/>
      <c r="E45" s="413"/>
    </row>
    <row r="47" ht="15">
      <c r="C47" s="411"/>
    </row>
    <row r="49" ht="15">
      <c r="C49" s="342"/>
    </row>
  </sheetData>
  <sheetProtection/>
  <printOptions horizontalCentered="1"/>
  <pageMargins left="0.5905511811023623" right="0.3937007874015748" top="1.4960629921259843" bottom="0.5905511811023623" header="0.4724409448818898" footer="0.15748031496062992"/>
  <pageSetup horizontalDpi="600" verticalDpi="600" orientation="landscape" scale="90" r:id="rId1"/>
  <headerFooter alignWithMargins="0">
    <oddHeader>&amp;L3/B.sz. melléklet&amp;C&amp;"Arial,Félkövér"Nagykovácsi Polgármesteri Hivatal
 2014. évi állami támogatás részletezése &amp;Radatok FT-ban</oddHeader>
    <oddFooter>&amp;L&amp;9&amp;D&amp;C&amp;P&amp;R&amp;F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E48"/>
  <sheetViews>
    <sheetView zoomScalePageLayoutView="0" workbookViewId="0" topLeftCell="A13">
      <selection activeCell="G42" sqref="G42"/>
    </sheetView>
  </sheetViews>
  <sheetFormatPr defaultColWidth="8.8515625" defaultRowHeight="12.75"/>
  <cols>
    <col min="1" max="1" width="6.7109375" style="15" customWidth="1"/>
    <col min="2" max="2" width="48.00390625" style="15" customWidth="1"/>
    <col min="3" max="4" width="20.7109375" style="15" customWidth="1"/>
    <col min="5" max="5" width="20.7109375" style="187" customWidth="1"/>
    <col min="6" max="6" width="11.7109375" style="41" customWidth="1"/>
    <col min="7" max="16384" width="8.8515625" style="15" customWidth="1"/>
  </cols>
  <sheetData>
    <row r="1" spans="1:57" s="212" customFormat="1" ht="25.5">
      <c r="A1" s="210" t="s">
        <v>24</v>
      </c>
      <c r="B1" s="210" t="s">
        <v>25</v>
      </c>
      <c r="C1" s="327" t="s">
        <v>280</v>
      </c>
      <c r="D1" s="327" t="s">
        <v>349</v>
      </c>
      <c r="E1" s="229" t="s">
        <v>120</v>
      </c>
      <c r="F1" s="221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</row>
    <row r="2" spans="1:57" ht="12.75">
      <c r="A2" s="16"/>
      <c r="B2" s="28"/>
      <c r="C2" s="18"/>
      <c r="D2" s="18"/>
      <c r="E2" s="174"/>
      <c r="F2" s="7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s="48" customFormat="1" ht="12.75" customHeight="1" thickBot="1">
      <c r="A3" s="19">
        <v>1</v>
      </c>
      <c r="B3" s="19">
        <v>2</v>
      </c>
      <c r="C3" s="19">
        <v>3</v>
      </c>
      <c r="D3" s="19">
        <v>4</v>
      </c>
      <c r="E3" s="175" t="s">
        <v>281</v>
      </c>
      <c r="F3" s="7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" ht="12.75">
      <c r="A4" s="49" t="s">
        <v>56</v>
      </c>
      <c r="B4" s="29" t="s">
        <v>57</v>
      </c>
      <c r="C4" s="50"/>
      <c r="D4" s="50"/>
      <c r="E4" s="223"/>
    </row>
    <row r="5" spans="1:6" ht="12.75">
      <c r="A5" s="51" t="s">
        <v>30</v>
      </c>
      <c r="B5" s="30" t="s">
        <v>4</v>
      </c>
      <c r="C5" s="231">
        <f>SUM(C6:C7)</f>
        <v>85937</v>
      </c>
      <c r="D5" s="231">
        <f>SUM(D6:D7)</f>
        <v>95884</v>
      </c>
      <c r="E5" s="286">
        <f aca="true" t="shared" si="0" ref="E5:E10">+D5/C5</f>
        <v>1.1157475825313892</v>
      </c>
      <c r="F5" s="332"/>
    </row>
    <row r="6" spans="1:6" ht="12.75">
      <c r="A6" s="51"/>
      <c r="B6" s="237" t="s">
        <v>352</v>
      </c>
      <c r="C6" s="232">
        <v>77042</v>
      </c>
      <c r="D6" s="232">
        <v>93154</v>
      </c>
      <c r="E6" s="287">
        <f t="shared" si="0"/>
        <v>1.2091326808753666</v>
      </c>
      <c r="F6" s="332"/>
    </row>
    <row r="7" spans="1:9" ht="12.75">
      <c r="A7" s="51"/>
      <c r="B7" s="238" t="s">
        <v>353</v>
      </c>
      <c r="C7" s="232">
        <v>8895</v>
      </c>
      <c r="D7" s="232">
        <v>2730</v>
      </c>
      <c r="E7" s="287">
        <f t="shared" si="0"/>
        <v>0.3069139966273187</v>
      </c>
      <c r="F7" s="332"/>
      <c r="I7" s="15" t="s">
        <v>359</v>
      </c>
    </row>
    <row r="8" spans="1:6" ht="12.75">
      <c r="A8" s="16" t="s">
        <v>33</v>
      </c>
      <c r="B8" s="30" t="s">
        <v>250</v>
      </c>
      <c r="C8" s="231">
        <v>22845</v>
      </c>
      <c r="D8" s="231">
        <v>25451</v>
      </c>
      <c r="E8" s="286">
        <f t="shared" si="0"/>
        <v>1.1140731013350842</v>
      </c>
      <c r="F8" s="332"/>
    </row>
    <row r="9" spans="1:6" ht="12.75">
      <c r="A9" s="51" t="s">
        <v>36</v>
      </c>
      <c r="B9" s="239" t="s">
        <v>58</v>
      </c>
      <c r="C9" s="231">
        <v>53290</v>
      </c>
      <c r="D9" s="231">
        <v>65180</v>
      </c>
      <c r="E9" s="286">
        <f t="shared" si="0"/>
        <v>1.2231187840120097</v>
      </c>
      <c r="F9" s="332"/>
    </row>
    <row r="10" spans="1:6" ht="12.75">
      <c r="A10" s="51" t="s">
        <v>244</v>
      </c>
      <c r="B10" s="238" t="s">
        <v>128</v>
      </c>
      <c r="C10" s="232">
        <v>3237</v>
      </c>
      <c r="D10" s="232">
        <v>3600</v>
      </c>
      <c r="E10" s="287">
        <f t="shared" si="0"/>
        <v>1.1121408711770158</v>
      </c>
      <c r="F10" s="332"/>
    </row>
    <row r="11" spans="1:6" ht="12.75" hidden="1">
      <c r="A11" s="51" t="s">
        <v>245</v>
      </c>
      <c r="B11" s="238" t="s">
        <v>121</v>
      </c>
      <c r="C11" s="232">
        <v>0</v>
      </c>
      <c r="D11" s="232">
        <v>0</v>
      </c>
      <c r="E11" s="287"/>
      <c r="F11" s="332"/>
    </row>
    <row r="12" spans="1:6" ht="12.75">
      <c r="A12" s="51" t="s">
        <v>246</v>
      </c>
      <c r="B12" s="238" t="s">
        <v>357</v>
      </c>
      <c r="C12" s="232">
        <v>0</v>
      </c>
      <c r="D12" s="232">
        <v>12399</v>
      </c>
      <c r="E12" s="287"/>
      <c r="F12" s="332"/>
    </row>
    <row r="13" spans="1:6" ht="12.75">
      <c r="A13" s="51" t="s">
        <v>247</v>
      </c>
      <c r="B13" s="238" t="s">
        <v>122</v>
      </c>
      <c r="C13" s="232">
        <v>10133</v>
      </c>
      <c r="D13" s="232">
        <v>12574</v>
      </c>
      <c r="E13" s="287">
        <f>+D13/C13</f>
        <v>1.240896082107964</v>
      </c>
      <c r="F13" s="332"/>
    </row>
    <row r="14" spans="1:6" ht="12.75">
      <c r="A14" s="51" t="s">
        <v>248</v>
      </c>
      <c r="B14" s="238" t="s">
        <v>123</v>
      </c>
      <c r="C14" s="232">
        <v>432</v>
      </c>
      <c r="D14" s="232">
        <v>675</v>
      </c>
      <c r="E14" s="287">
        <f>+D14/C14</f>
        <v>1.5625</v>
      </c>
      <c r="F14" s="332"/>
    </row>
    <row r="15" spans="1:6" ht="12.75">
      <c r="A15" s="51" t="s">
        <v>249</v>
      </c>
      <c r="B15" s="238" t="s">
        <v>124</v>
      </c>
      <c r="C15" s="232">
        <f>+C9-SUM(C10:C14)</f>
        <v>39488</v>
      </c>
      <c r="D15" s="232">
        <f>+D9-SUM(D10:D14)</f>
        <v>35932</v>
      </c>
      <c r="E15" s="287">
        <f>+D15/C15</f>
        <v>0.9099473257698542</v>
      </c>
      <c r="F15" s="332"/>
    </row>
    <row r="16" spans="1:9" ht="12.75">
      <c r="A16" s="51" t="s">
        <v>38</v>
      </c>
      <c r="B16" s="239" t="s">
        <v>59</v>
      </c>
      <c r="C16" s="231">
        <v>8970</v>
      </c>
      <c r="D16" s="475">
        <v>5000</v>
      </c>
      <c r="E16" s="287">
        <f>+D16/C16</f>
        <v>0.5574136008918618</v>
      </c>
      <c r="F16" s="153"/>
      <c r="I16" s="153" t="s">
        <v>361</v>
      </c>
    </row>
    <row r="17" spans="1:6" ht="12.75">
      <c r="A17" s="51" t="s">
        <v>41</v>
      </c>
      <c r="B17" s="239" t="s">
        <v>60</v>
      </c>
      <c r="C17" s="231">
        <v>0</v>
      </c>
      <c r="D17" s="231">
        <v>0</v>
      </c>
      <c r="E17" s="286"/>
      <c r="F17" s="153"/>
    </row>
    <row r="18" spans="1:6" s="322" customFormat="1" ht="12.75">
      <c r="A18" s="328">
        <v>51</v>
      </c>
      <c r="B18" s="329" t="s">
        <v>230</v>
      </c>
      <c r="C18" s="226"/>
      <c r="D18" s="226"/>
      <c r="E18" s="289"/>
      <c r="F18" s="321"/>
    </row>
    <row r="19" spans="1:6" s="322" customFormat="1" ht="12.75">
      <c r="A19" s="328">
        <v>52</v>
      </c>
      <c r="B19" s="329" t="s">
        <v>261</v>
      </c>
      <c r="C19" s="226"/>
      <c r="D19" s="226"/>
      <c r="E19" s="289"/>
      <c r="F19" s="321"/>
    </row>
    <row r="20" spans="1:6" s="322" customFormat="1" ht="12.75">
      <c r="A20" s="328">
        <v>53</v>
      </c>
      <c r="B20" s="329" t="s">
        <v>262</v>
      </c>
      <c r="C20" s="226"/>
      <c r="D20" s="226"/>
      <c r="E20" s="289"/>
      <c r="F20" s="321"/>
    </row>
    <row r="21" spans="1:9" ht="12.75">
      <c r="A21" s="51" t="s">
        <v>43</v>
      </c>
      <c r="B21" s="30" t="s">
        <v>10</v>
      </c>
      <c r="C21" s="231">
        <v>1000</v>
      </c>
      <c r="D21" s="231">
        <v>2000</v>
      </c>
      <c r="E21" s="286">
        <f>+D21/C21</f>
        <v>2</v>
      </c>
      <c r="F21" s="153"/>
      <c r="I21" s="15" t="s">
        <v>358</v>
      </c>
    </row>
    <row r="22" spans="1:6" ht="13.5" thickBot="1">
      <c r="A22" s="51" t="s">
        <v>44</v>
      </c>
      <c r="B22" s="28" t="s">
        <v>263</v>
      </c>
      <c r="C22" s="231">
        <f>+'[1]2.sz. Szakfeladat összesítő'!$AJ$302</f>
        <v>0</v>
      </c>
      <c r="D22" s="231">
        <f>+'[1]2.sz. Szakfeladat összesítő'!$AJ$302</f>
        <v>0</v>
      </c>
      <c r="E22" s="286"/>
      <c r="F22" s="153"/>
    </row>
    <row r="23" spans="1:6" ht="13.5" thickBot="1">
      <c r="A23" s="54" t="s">
        <v>28</v>
      </c>
      <c r="B23" s="240" t="s">
        <v>94</v>
      </c>
      <c r="C23" s="318">
        <f>SUM(C5,C8,C9,C16,C17,C21:C22)</f>
        <v>172042</v>
      </c>
      <c r="D23" s="318">
        <f>SUM(D5,D8,D9,D16,D17,D21:D22)</f>
        <v>193515</v>
      </c>
      <c r="E23" s="227">
        <f>+D23/C23</f>
        <v>1.1248125457737064</v>
      </c>
      <c r="F23" s="153"/>
    </row>
    <row r="24" spans="1:6" ht="12.75">
      <c r="A24" s="16"/>
      <c r="B24" s="21"/>
      <c r="C24" s="230"/>
      <c r="D24" s="230"/>
      <c r="E24" s="287"/>
      <c r="F24" s="153"/>
    </row>
    <row r="25" spans="1:7" ht="12.75">
      <c r="A25" s="51" t="s">
        <v>48</v>
      </c>
      <c r="B25" s="30" t="s">
        <v>61</v>
      </c>
      <c r="C25" s="233"/>
      <c r="D25" s="233"/>
      <c r="E25" s="288"/>
      <c r="F25" s="153"/>
      <c r="G25" s="55"/>
    </row>
    <row r="26" spans="1:6" ht="12.75">
      <c r="A26" s="51" t="s">
        <v>33</v>
      </c>
      <c r="B26" s="25" t="s">
        <v>62</v>
      </c>
      <c r="C26" s="226">
        <v>6203</v>
      </c>
      <c r="D26" s="226">
        <v>5959</v>
      </c>
      <c r="E26" s="287">
        <f>+D26/C26</f>
        <v>0.9606641947444785</v>
      </c>
      <c r="F26" s="153"/>
    </row>
    <row r="27" spans="1:6" ht="13.5" thickBot="1">
      <c r="A27" s="51" t="s">
        <v>36</v>
      </c>
      <c r="B27" s="88" t="s">
        <v>5</v>
      </c>
      <c r="C27" s="226"/>
      <c r="D27" s="226"/>
      <c r="E27" s="289"/>
      <c r="F27" s="153"/>
    </row>
    <row r="28" spans="1:6" ht="13.5" thickBot="1">
      <c r="A28" s="56" t="s">
        <v>48</v>
      </c>
      <c r="B28" s="107" t="s">
        <v>63</v>
      </c>
      <c r="C28" s="318">
        <f>SUM(C26:C27)</f>
        <v>6203</v>
      </c>
      <c r="D28" s="318">
        <f>SUM(D26:D27)</f>
        <v>5959</v>
      </c>
      <c r="E28" s="227"/>
      <c r="F28" s="153"/>
    </row>
    <row r="29" spans="1:6" ht="12.75" hidden="1">
      <c r="A29" s="51" t="s">
        <v>53</v>
      </c>
      <c r="B29" s="30" t="s">
        <v>64</v>
      </c>
      <c r="C29" s="233"/>
      <c r="D29" s="233"/>
      <c r="E29" s="288"/>
      <c r="F29" s="153"/>
    </row>
    <row r="30" spans="1:6" ht="12.75" hidden="1">
      <c r="A30" s="51" t="s">
        <v>30</v>
      </c>
      <c r="B30" s="241" t="s">
        <v>6</v>
      </c>
      <c r="C30" s="231">
        <f>SUM(C31:C36)</f>
        <v>0</v>
      </c>
      <c r="D30" s="231">
        <f>SUM(D31:D36)</f>
        <v>0</v>
      </c>
      <c r="E30" s="286"/>
      <c r="F30" s="153"/>
    </row>
    <row r="31" spans="1:6" ht="12.75" hidden="1">
      <c r="A31" s="57"/>
      <c r="B31" s="242" t="s">
        <v>65</v>
      </c>
      <c r="C31" s="234"/>
      <c r="D31" s="234"/>
      <c r="E31" s="290"/>
      <c r="F31" s="153"/>
    </row>
    <row r="32" spans="1:6" ht="12.75" hidden="1">
      <c r="A32" s="57"/>
      <c r="B32" s="242" t="s">
        <v>66</v>
      </c>
      <c r="C32" s="235"/>
      <c r="D32" s="235"/>
      <c r="E32" s="291"/>
      <c r="F32" s="153"/>
    </row>
    <row r="33" spans="1:6" ht="12.75" hidden="1">
      <c r="A33" s="57"/>
      <c r="B33" s="242" t="s">
        <v>0</v>
      </c>
      <c r="C33" s="235"/>
      <c r="D33" s="235"/>
      <c r="E33" s="291"/>
      <c r="F33" s="153"/>
    </row>
    <row r="34" spans="1:6" ht="12.75" hidden="1">
      <c r="A34" s="51"/>
      <c r="B34" s="243" t="s">
        <v>67</v>
      </c>
      <c r="C34" s="233"/>
      <c r="D34" s="233"/>
      <c r="E34" s="288"/>
      <c r="F34" s="153"/>
    </row>
    <row r="35" spans="1:6" ht="12.75" hidden="1">
      <c r="A35" s="57" t="s">
        <v>33</v>
      </c>
      <c r="B35" s="242" t="s">
        <v>13</v>
      </c>
      <c r="C35" s="235"/>
      <c r="D35" s="235"/>
      <c r="E35" s="291"/>
      <c r="F35" s="153"/>
    </row>
    <row r="36" spans="1:6" ht="13.5" hidden="1" thickBot="1">
      <c r="A36" s="57"/>
      <c r="B36" s="242" t="s">
        <v>85</v>
      </c>
      <c r="C36" s="235"/>
      <c r="D36" s="235"/>
      <c r="E36" s="291"/>
      <c r="F36" s="153"/>
    </row>
    <row r="37" spans="1:6" ht="13.5" hidden="1" thickBot="1">
      <c r="A37" s="56" t="s">
        <v>53</v>
      </c>
      <c r="B37" s="107" t="s">
        <v>68</v>
      </c>
      <c r="C37" s="318">
        <f>C30</f>
        <v>0</v>
      </c>
      <c r="D37" s="318">
        <f>D30</f>
        <v>0</v>
      </c>
      <c r="E37" s="227"/>
      <c r="F37" s="153"/>
    </row>
    <row r="38" spans="1:6" ht="13.5" hidden="1" thickBot="1">
      <c r="A38" s="58" t="s">
        <v>54</v>
      </c>
      <c r="B38" s="244" t="s">
        <v>69</v>
      </c>
      <c r="C38" s="319"/>
      <c r="D38" s="319"/>
      <c r="E38" s="320"/>
      <c r="F38" s="153"/>
    </row>
    <row r="39" spans="1:6" ht="13.5" hidden="1" thickBot="1">
      <c r="A39" s="228" t="s">
        <v>54</v>
      </c>
      <c r="B39" s="107" t="s">
        <v>70</v>
      </c>
      <c r="C39" s="318"/>
      <c r="D39" s="318"/>
      <c r="E39" s="227"/>
      <c r="F39" s="153"/>
    </row>
    <row r="40" spans="1:6" ht="18" customHeight="1" thickBot="1">
      <c r="A40" s="59"/>
      <c r="B40" s="245" t="s">
        <v>71</v>
      </c>
      <c r="C40" s="236">
        <f>C23+C28+C37+C38</f>
        <v>178245</v>
      </c>
      <c r="D40" s="236">
        <f>D23+D28+D37+D38</f>
        <v>199474</v>
      </c>
      <c r="E40" s="292">
        <f>+D40/C40</f>
        <v>1.1191001150102386</v>
      </c>
      <c r="F40" s="153"/>
    </row>
    <row r="41" spans="3:5" ht="18.75" customHeight="1" thickBot="1">
      <c r="C41" s="153"/>
      <c r="D41" s="153"/>
      <c r="E41" s="172"/>
    </row>
    <row r="42" spans="2:5" ht="12.75">
      <c r="B42" s="317" t="s">
        <v>126</v>
      </c>
      <c r="C42" s="416">
        <v>24</v>
      </c>
      <c r="D42" s="416">
        <v>26</v>
      </c>
      <c r="E42" s="419">
        <f>+D42/C42</f>
        <v>1.0833333333333333</v>
      </c>
    </row>
    <row r="43" spans="2:5" ht="13.5" thickBot="1">
      <c r="B43" s="117" t="s">
        <v>127</v>
      </c>
      <c r="C43" s="417">
        <v>24</v>
      </c>
      <c r="D43" s="417">
        <v>26</v>
      </c>
      <c r="E43" s="420">
        <f>+D43/C43</f>
        <v>1.0833333333333333</v>
      </c>
    </row>
    <row r="44" spans="2:6" ht="12.75">
      <c r="B44" s="41"/>
      <c r="C44" s="60"/>
      <c r="D44" s="418"/>
      <c r="E44" s="224"/>
      <c r="F44" s="153"/>
    </row>
    <row r="45" spans="2:6" ht="12.75">
      <c r="B45" s="61"/>
      <c r="C45" s="225"/>
      <c r="D45" s="225"/>
      <c r="E45" s="246"/>
      <c r="F45" s="153"/>
    </row>
    <row r="46" ht="12.75">
      <c r="B46" s="41"/>
    </row>
    <row r="47" ht="12.75">
      <c r="B47" s="41"/>
    </row>
    <row r="48" ht="12.75">
      <c r="B48" s="41"/>
    </row>
  </sheetData>
  <sheetProtection/>
  <printOptions horizontalCentered="1"/>
  <pageMargins left="0.6299212598425197" right="0.4724409448818898" top="1.141732283464567" bottom="0.5511811023622047" header="0.5118110236220472" footer="0.2755905511811024"/>
  <pageSetup fitToHeight="1" fitToWidth="1" horizontalDpi="600" verticalDpi="600" orientation="landscape" paperSize="9" r:id="rId1"/>
  <headerFooter alignWithMargins="0">
    <oddHeader>&amp;L4/Bsz.melléklet&amp;C&amp;"Arial,Félkövér"&amp;12Nagykovácsi Polgármesteri Hivatal
2014. 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20"/>
  <sheetViews>
    <sheetView zoomScale="85" zoomScaleNormal="85" zoomScalePageLayoutView="0" workbookViewId="0" topLeftCell="A1">
      <selection activeCell="B17" sqref="B17"/>
    </sheetView>
  </sheetViews>
  <sheetFormatPr defaultColWidth="9.140625" defaultRowHeight="12.75"/>
  <cols>
    <col min="1" max="1" width="58.28125" style="474" customWidth="1"/>
    <col min="2" max="2" width="19.28125" style="0" customWidth="1"/>
    <col min="3" max="3" width="21.421875" style="0" customWidth="1"/>
  </cols>
  <sheetData>
    <row r="1" spans="1:4" ht="12.75">
      <c r="A1" s="477" t="s">
        <v>177</v>
      </c>
      <c r="B1" s="479" t="s">
        <v>350</v>
      </c>
      <c r="C1" s="480"/>
      <c r="D1" s="1"/>
    </row>
    <row r="2" spans="1:3" ht="12.75">
      <c r="A2" s="478"/>
      <c r="B2" s="324" t="s">
        <v>79</v>
      </c>
      <c r="C2" s="325" t="s">
        <v>80</v>
      </c>
    </row>
    <row r="3" spans="1:3" ht="12.75">
      <c r="A3" s="471" t="s">
        <v>274</v>
      </c>
      <c r="B3" s="155"/>
      <c r="C3" s="331"/>
    </row>
    <row r="4" spans="1:3" ht="12.75">
      <c r="A4" s="471" t="s">
        <v>275</v>
      </c>
      <c r="B4" s="155">
        <v>3175</v>
      </c>
      <c r="C4" s="331">
        <v>3567</v>
      </c>
    </row>
    <row r="5" spans="1:3" ht="12.75">
      <c r="A5" s="471" t="s">
        <v>265</v>
      </c>
      <c r="B5" s="155">
        <v>200</v>
      </c>
      <c r="C5" s="64">
        <v>183067</v>
      </c>
    </row>
    <row r="6" spans="1:3" ht="12.75">
      <c r="A6" s="471" t="s">
        <v>266</v>
      </c>
      <c r="B6" s="155">
        <v>400</v>
      </c>
      <c r="C6" s="64">
        <f>+'[2]1.sz.m. Intézményösszesítő'!$L$20</f>
        <v>5709.772000000001</v>
      </c>
    </row>
    <row r="7" spans="1:3" ht="12.75">
      <c r="A7" s="471" t="s">
        <v>267</v>
      </c>
      <c r="B7" s="66"/>
      <c r="C7" s="64">
        <v>5000</v>
      </c>
    </row>
    <row r="8" spans="1:3" ht="12.75" hidden="1">
      <c r="A8" s="471" t="s">
        <v>268</v>
      </c>
      <c r="B8" s="66"/>
      <c r="C8" s="64"/>
    </row>
    <row r="9" spans="1:3" ht="12.75" hidden="1">
      <c r="A9" s="471" t="s">
        <v>269</v>
      </c>
      <c r="B9" s="66"/>
      <c r="C9" s="64"/>
    </row>
    <row r="10" spans="1:3" ht="12.75" hidden="1">
      <c r="A10" s="471" t="s">
        <v>270</v>
      </c>
      <c r="B10" s="66"/>
      <c r="C10" s="64"/>
    </row>
    <row r="11" spans="1:3" ht="12.75" hidden="1">
      <c r="A11" s="471" t="s">
        <v>311</v>
      </c>
      <c r="B11" s="66"/>
      <c r="C11" s="64"/>
    </row>
    <row r="12" spans="1:3" ht="12.75" hidden="1">
      <c r="A12" s="471" t="s">
        <v>271</v>
      </c>
      <c r="B12" s="66"/>
      <c r="C12" s="64"/>
    </row>
    <row r="13" spans="1:3" ht="12.75">
      <c r="A13" s="471" t="s">
        <v>360</v>
      </c>
      <c r="B13" s="66">
        <v>2130</v>
      </c>
      <c r="C13" s="64">
        <v>2130</v>
      </c>
    </row>
    <row r="14" spans="1:3" ht="12.75" hidden="1">
      <c r="A14" s="471" t="s">
        <v>273</v>
      </c>
      <c r="B14" s="66"/>
      <c r="C14" s="64"/>
    </row>
    <row r="15" spans="1:3" ht="12.75" hidden="1">
      <c r="A15" s="471" t="s">
        <v>272</v>
      </c>
      <c r="B15" s="66"/>
      <c r="C15" s="64"/>
    </row>
    <row r="16" spans="1:3" ht="12.75">
      <c r="A16" s="472" t="s">
        <v>282</v>
      </c>
      <c r="B16" s="330">
        <v>193569</v>
      </c>
      <c r="C16" s="326"/>
    </row>
    <row r="17" spans="1:3" ht="13.5" thickBot="1">
      <c r="A17" s="473" t="s">
        <v>277</v>
      </c>
      <c r="B17" s="293">
        <f>SUM(B3:B15)</f>
        <v>5905</v>
      </c>
      <c r="C17" s="159">
        <f>SUM(C3:C15)</f>
        <v>199473.772</v>
      </c>
    </row>
    <row r="18" spans="1:3" ht="13.5" thickBot="1">
      <c r="A18" s="473" t="s">
        <v>278</v>
      </c>
      <c r="B18" s="293">
        <f>SUM(B16:B17)</f>
        <v>199474</v>
      </c>
      <c r="C18" s="159">
        <f>SUM(C16:C17)</f>
        <v>199473.772</v>
      </c>
    </row>
    <row r="20" ht="12.75">
      <c r="C20" s="63"/>
    </row>
  </sheetData>
  <sheetProtection/>
  <mergeCells count="2">
    <mergeCell ref="A1:A2"/>
    <mergeCell ref="B1:C1"/>
  </mergeCells>
  <printOptions horizontalCentered="1"/>
  <pageMargins left="0.5511811023622047" right="0.7874015748031497" top="1.7322834645669292" bottom="0.3937007874015748" header="0.47" footer="0.1968503937007874"/>
  <pageSetup fitToHeight="1" fitToWidth="1" horizontalDpi="600" verticalDpi="600" orientation="landscape" paperSize="9" r:id="rId1"/>
  <headerFooter alignWithMargins="0">
    <oddHeader>&amp;L5/B sz. melléklet&amp;C&amp;"Arial,Félkövér"Nagykovácsi Polgármesteri Hivatal 2013.évi bevételi-kiadási terve szakfeladatonként&amp;Radatok eFt-ban</oddHeader>
    <oddFooter>&amp;L&amp;D&amp;C&amp;P&amp;R&amp;F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5"/>
  <sheetViews>
    <sheetView zoomScale="90" zoomScaleNormal="90" zoomScalePageLayoutView="0" workbookViewId="0" topLeftCell="A13">
      <selection activeCell="C9" sqref="C9"/>
    </sheetView>
  </sheetViews>
  <sheetFormatPr defaultColWidth="9.140625" defaultRowHeight="12.75"/>
  <cols>
    <col min="1" max="1" width="12.57421875" style="0" customWidth="1"/>
    <col min="2" max="2" width="77.28125" style="0" customWidth="1"/>
    <col min="3" max="3" width="16.7109375" style="0" customWidth="1"/>
    <col min="4" max="7" width="16.7109375" style="0" hidden="1" customWidth="1"/>
    <col min="8" max="8" width="16.7109375" style="0" customWidth="1"/>
  </cols>
  <sheetData>
    <row r="1" ht="16.5" thickBot="1">
      <c r="A1" s="123"/>
    </row>
    <row r="2" spans="1:8" s="9" customFormat="1" ht="15.75" customHeight="1">
      <c r="A2" s="485" t="s">
        <v>139</v>
      </c>
      <c r="B2" s="124" t="s">
        <v>7</v>
      </c>
      <c r="C2" s="488" t="s">
        <v>140</v>
      </c>
      <c r="D2" s="489"/>
      <c r="E2" s="489"/>
      <c r="F2" s="489"/>
      <c r="G2" s="489"/>
      <c r="H2" s="490"/>
    </row>
    <row r="3" spans="1:8" s="9" customFormat="1" ht="13.5" thickBot="1">
      <c r="A3" s="486"/>
      <c r="B3" s="125" t="s">
        <v>141</v>
      </c>
      <c r="C3" s="491" t="s">
        <v>55</v>
      </c>
      <c r="D3" s="492"/>
      <c r="E3" s="492"/>
      <c r="F3" s="492"/>
      <c r="G3" s="492"/>
      <c r="H3" s="493"/>
    </row>
    <row r="4" spans="1:8" s="9" customFormat="1" ht="52.5" customHeight="1" thickBot="1">
      <c r="A4" s="487"/>
      <c r="B4" s="126"/>
      <c r="C4" s="127" t="s">
        <v>142</v>
      </c>
      <c r="D4" s="127" t="s">
        <v>143</v>
      </c>
      <c r="E4" s="127" t="s">
        <v>144</v>
      </c>
      <c r="F4" s="127" t="s">
        <v>129</v>
      </c>
      <c r="G4" s="127" t="s">
        <v>145</v>
      </c>
      <c r="H4" s="127" t="s">
        <v>11</v>
      </c>
    </row>
    <row r="5" spans="1:8" s="9" customFormat="1" ht="18" customHeight="1" thickBot="1">
      <c r="A5" s="128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</row>
    <row r="6" spans="1:8" ht="18" customHeight="1" thickBot="1">
      <c r="A6" s="130" t="s">
        <v>146</v>
      </c>
      <c r="B6" s="131" t="s">
        <v>147</v>
      </c>
      <c r="C6" s="132">
        <v>1</v>
      </c>
      <c r="D6" s="133"/>
      <c r="E6" s="133"/>
      <c r="F6" s="133"/>
      <c r="G6" s="133"/>
      <c r="H6" s="134">
        <f aca="true" t="shared" si="0" ref="H6:H24">SUM(C6:G6)</f>
        <v>1</v>
      </c>
    </row>
    <row r="7" spans="1:8" ht="18.75" customHeight="1" thickBot="1">
      <c r="A7" s="135">
        <v>140040</v>
      </c>
      <c r="B7" s="136" t="s">
        <v>148</v>
      </c>
      <c r="C7" s="137">
        <v>1</v>
      </c>
      <c r="D7" s="137"/>
      <c r="E7" s="137"/>
      <c r="F7" s="137"/>
      <c r="G7" s="137"/>
      <c r="H7" s="134">
        <f t="shared" si="0"/>
        <v>1</v>
      </c>
    </row>
    <row r="8" spans="1:8" ht="26.25" thickBot="1">
      <c r="A8" s="135" t="s">
        <v>149</v>
      </c>
      <c r="B8" s="136" t="s">
        <v>150</v>
      </c>
      <c r="C8" s="137">
        <v>15</v>
      </c>
      <c r="D8" s="137"/>
      <c r="E8" s="137"/>
      <c r="F8" s="137"/>
      <c r="G8" s="137"/>
      <c r="H8" s="134">
        <v>15</v>
      </c>
    </row>
    <row r="9" spans="1:8" ht="26.25" thickBot="1">
      <c r="A9" s="135" t="s">
        <v>149</v>
      </c>
      <c r="B9" s="136" t="s">
        <v>151</v>
      </c>
      <c r="C9" s="137">
        <v>9</v>
      </c>
      <c r="D9" s="137"/>
      <c r="E9" s="137"/>
      <c r="F9" s="137"/>
      <c r="G9" s="137"/>
      <c r="H9" s="134">
        <f t="shared" si="0"/>
        <v>9</v>
      </c>
    </row>
    <row r="10" spans="1:8" s="9" customFormat="1" ht="20.25" customHeight="1" thickBot="1">
      <c r="A10" s="481" t="s">
        <v>152</v>
      </c>
      <c r="B10" s="494"/>
      <c r="C10" s="138">
        <f>SUM(C6:C9)</f>
        <v>26</v>
      </c>
      <c r="D10" s="138">
        <f>SUM(D6:D9)</f>
        <v>0</v>
      </c>
      <c r="E10" s="138">
        <f>SUM(E6:E9)</f>
        <v>0</v>
      </c>
      <c r="F10" s="138">
        <f>SUM(F6:F9)</f>
        <v>0</v>
      </c>
      <c r="G10" s="138">
        <f>SUM(G6:G9)</f>
        <v>0</v>
      </c>
      <c r="H10" s="134">
        <f t="shared" si="0"/>
        <v>26</v>
      </c>
    </row>
    <row r="11" spans="1:8" ht="19.5" customHeight="1" thickBot="1">
      <c r="A11" s="135">
        <v>31</v>
      </c>
      <c r="B11" s="136" t="s">
        <v>153</v>
      </c>
      <c r="C11" s="137"/>
      <c r="D11" s="137"/>
      <c r="E11" s="137"/>
      <c r="F11" s="137"/>
      <c r="G11" s="137"/>
      <c r="H11" s="134">
        <f t="shared" si="0"/>
        <v>0</v>
      </c>
    </row>
    <row r="12" spans="1:8" ht="18" customHeight="1" thickBot="1">
      <c r="A12" s="135">
        <v>31</v>
      </c>
      <c r="B12" s="136" t="s">
        <v>154</v>
      </c>
      <c r="C12" s="137"/>
      <c r="D12" s="137"/>
      <c r="E12" s="137"/>
      <c r="F12" s="137"/>
      <c r="G12" s="137"/>
      <c r="H12" s="134">
        <f t="shared" si="0"/>
        <v>0</v>
      </c>
    </row>
    <row r="13" spans="1:8" ht="26.25" thickBot="1">
      <c r="A13" s="135" t="s">
        <v>155</v>
      </c>
      <c r="B13" s="136" t="s">
        <v>156</v>
      </c>
      <c r="C13" s="137"/>
      <c r="D13" s="137"/>
      <c r="E13" s="137"/>
      <c r="F13" s="137"/>
      <c r="G13" s="137"/>
      <c r="H13" s="134">
        <f t="shared" si="0"/>
        <v>0</v>
      </c>
    </row>
    <row r="14" spans="1:8" ht="26.25" thickBot="1">
      <c r="A14" s="135" t="s">
        <v>157</v>
      </c>
      <c r="B14" s="136" t="s">
        <v>158</v>
      </c>
      <c r="C14" s="137"/>
      <c r="D14" s="137"/>
      <c r="E14" s="137"/>
      <c r="F14" s="137"/>
      <c r="G14" s="137"/>
      <c r="H14" s="134">
        <f t="shared" si="0"/>
        <v>0</v>
      </c>
    </row>
    <row r="15" spans="1:8" ht="26.25" thickBot="1">
      <c r="A15" s="135" t="s">
        <v>159</v>
      </c>
      <c r="B15" s="136" t="s">
        <v>160</v>
      </c>
      <c r="C15" s="137"/>
      <c r="D15" s="137"/>
      <c r="E15" s="137"/>
      <c r="F15" s="137"/>
      <c r="G15" s="137"/>
      <c r="H15" s="134">
        <f t="shared" si="0"/>
        <v>0</v>
      </c>
    </row>
    <row r="16" spans="1:8" ht="26.25" thickBot="1">
      <c r="A16" s="135" t="s">
        <v>161</v>
      </c>
      <c r="B16" s="136" t="s">
        <v>162</v>
      </c>
      <c r="C16" s="137"/>
      <c r="D16" s="137"/>
      <c r="E16" s="137"/>
      <c r="F16" s="137"/>
      <c r="G16" s="137"/>
      <c r="H16" s="134">
        <f t="shared" si="0"/>
        <v>0</v>
      </c>
    </row>
    <row r="17" spans="1:8" ht="26.25" thickBot="1">
      <c r="A17" s="135" t="s">
        <v>163</v>
      </c>
      <c r="B17" s="136" t="s">
        <v>164</v>
      </c>
      <c r="C17" s="137"/>
      <c r="D17" s="137"/>
      <c r="E17" s="137"/>
      <c r="F17" s="137"/>
      <c r="G17" s="137"/>
      <c r="H17" s="134">
        <f t="shared" si="0"/>
        <v>0</v>
      </c>
    </row>
    <row r="18" spans="1:8" ht="26.25" thickBot="1">
      <c r="A18" s="135" t="s">
        <v>165</v>
      </c>
      <c r="B18" s="136" t="s">
        <v>166</v>
      </c>
      <c r="C18" s="137"/>
      <c r="D18" s="137"/>
      <c r="E18" s="137"/>
      <c r="F18" s="137"/>
      <c r="G18" s="137"/>
      <c r="H18" s="134">
        <f t="shared" si="0"/>
        <v>0</v>
      </c>
    </row>
    <row r="19" spans="1:8" ht="26.25" thickBot="1">
      <c r="A19" s="135" t="s">
        <v>167</v>
      </c>
      <c r="B19" s="136" t="s">
        <v>168</v>
      </c>
      <c r="C19" s="137"/>
      <c r="D19" s="137"/>
      <c r="E19" s="137"/>
      <c r="F19" s="137"/>
      <c r="G19" s="137"/>
      <c r="H19" s="134">
        <f t="shared" si="0"/>
        <v>0</v>
      </c>
    </row>
    <row r="20" spans="1:8" s="9" customFormat="1" ht="19.5" customHeight="1" thickBot="1">
      <c r="A20" s="483" t="s">
        <v>169</v>
      </c>
      <c r="B20" s="484"/>
      <c r="C20" s="138">
        <f>SUM(C11:C19)</f>
        <v>0</v>
      </c>
      <c r="D20" s="138">
        <f>SUM(D11:D19)</f>
        <v>0</v>
      </c>
      <c r="E20" s="138">
        <f>SUM(E11:E19)</f>
        <v>0</v>
      </c>
      <c r="F20" s="138">
        <f>SUM(F11:F19)</f>
        <v>0</v>
      </c>
      <c r="G20" s="138">
        <f>SUM(G11:G19)</f>
        <v>0</v>
      </c>
      <c r="H20" s="134">
        <f t="shared" si="0"/>
        <v>0</v>
      </c>
    </row>
    <row r="21" spans="1:8" ht="26.25" thickBot="1">
      <c r="A21" s="135" t="s">
        <v>170</v>
      </c>
      <c r="B21" s="139" t="s">
        <v>171</v>
      </c>
      <c r="C21" s="137"/>
      <c r="D21" s="137"/>
      <c r="E21" s="137"/>
      <c r="F21" s="137"/>
      <c r="G21" s="137"/>
      <c r="H21" s="134">
        <f t="shared" si="0"/>
        <v>0</v>
      </c>
    </row>
    <row r="22" spans="1:8" ht="17.25" customHeight="1" thickBot="1">
      <c r="A22" s="140">
        <v>888888</v>
      </c>
      <c r="B22" s="141" t="s">
        <v>172</v>
      </c>
      <c r="C22" s="137"/>
      <c r="D22" s="137"/>
      <c r="E22" s="137"/>
      <c r="F22" s="137"/>
      <c r="G22" s="137"/>
      <c r="H22" s="134">
        <f t="shared" si="0"/>
        <v>0</v>
      </c>
    </row>
    <row r="23" spans="1:8" s="9" customFormat="1" ht="20.25" customHeight="1" thickBot="1">
      <c r="A23" s="481" t="s">
        <v>173</v>
      </c>
      <c r="B23" s="482"/>
      <c r="C23" s="138">
        <f>SUM(C21:C22)</f>
        <v>0</v>
      </c>
      <c r="D23" s="138">
        <f>SUM(D21:D22)</f>
        <v>0</v>
      </c>
      <c r="E23" s="138">
        <f>SUM(E21:E22)</f>
        <v>0</v>
      </c>
      <c r="F23" s="138">
        <f>SUM(F21:F22)</f>
        <v>0</v>
      </c>
      <c r="G23" s="138">
        <f>SUM(G21:G22)</f>
        <v>0</v>
      </c>
      <c r="H23" s="134">
        <f t="shared" si="0"/>
        <v>0</v>
      </c>
    </row>
    <row r="24" spans="1:8" s="9" customFormat="1" ht="20.25" customHeight="1" thickBot="1">
      <c r="A24" s="483" t="s">
        <v>174</v>
      </c>
      <c r="B24" s="484"/>
      <c r="C24" s="138">
        <f>SUM(C10,C20,C23)</f>
        <v>26</v>
      </c>
      <c r="D24" s="138">
        <f>SUM(D10,D20,D23)</f>
        <v>0</v>
      </c>
      <c r="E24" s="138">
        <f>SUM(E10,E20,E23)</f>
        <v>0</v>
      </c>
      <c r="F24" s="138">
        <f>SUM(F10,F20,F23)</f>
        <v>0</v>
      </c>
      <c r="G24" s="138">
        <f>SUM(G10,G20,G23)</f>
        <v>0</v>
      </c>
      <c r="H24" s="134">
        <f t="shared" si="0"/>
        <v>26</v>
      </c>
    </row>
    <row r="25" ht="15.75">
      <c r="A25" s="123"/>
    </row>
    <row r="27" spans="10:13" ht="12.75">
      <c r="J27" s="62"/>
      <c r="K27" s="62"/>
      <c r="L27" s="62"/>
      <c r="M27" s="62"/>
    </row>
    <row r="28" spans="10:13" ht="12.75">
      <c r="J28" s="62"/>
      <c r="K28" s="62"/>
      <c r="L28" s="62"/>
      <c r="M28" s="62"/>
    </row>
    <row r="29" spans="10:13" ht="12.75">
      <c r="J29" s="62"/>
      <c r="K29" s="62"/>
      <c r="L29" s="62"/>
      <c r="M29" s="62"/>
    </row>
    <row r="30" spans="10:13" ht="12.75">
      <c r="J30" s="62"/>
      <c r="K30" s="62"/>
      <c r="L30" s="62"/>
      <c r="M30" s="62"/>
    </row>
    <row r="31" spans="10:13" ht="12.75">
      <c r="J31" s="62"/>
      <c r="K31" s="62"/>
      <c r="L31" s="62"/>
      <c r="M31" s="62"/>
    </row>
    <row r="32" spans="10:13" ht="12.75">
      <c r="J32" s="62"/>
      <c r="K32" s="62"/>
      <c r="L32" s="62"/>
      <c r="M32" s="62"/>
    </row>
    <row r="33" spans="10:13" ht="12.75">
      <c r="J33" s="62"/>
      <c r="K33" s="62"/>
      <c r="L33" s="62"/>
      <c r="M33" s="62"/>
    </row>
    <row r="34" spans="10:13" ht="12.75">
      <c r="J34" s="62"/>
      <c r="K34" s="62"/>
      <c r="L34" s="62"/>
      <c r="M34" s="62"/>
    </row>
    <row r="35" spans="10:13" ht="12.75">
      <c r="J35" s="62"/>
      <c r="K35" s="62"/>
      <c r="L35" s="62"/>
      <c r="M35" s="62"/>
    </row>
  </sheetData>
  <sheetProtection/>
  <mergeCells count="7">
    <mergeCell ref="A23:B23"/>
    <mergeCell ref="A24:B24"/>
    <mergeCell ref="A2:A4"/>
    <mergeCell ref="C2:H2"/>
    <mergeCell ref="C3:H3"/>
    <mergeCell ref="A10:B10"/>
    <mergeCell ref="A20:B20"/>
  </mergeCells>
  <printOptions horizontalCentered="1"/>
  <pageMargins left="0.35433070866141736" right="0.2755905511811024" top="1.3779527559055118" bottom="0.984251968503937" header="0.5118110236220472" footer="0.5118110236220472"/>
  <pageSetup horizontalDpi="600" verticalDpi="600" orientation="landscape" paperSize="9" scale="73" r:id="rId1"/>
  <headerFooter alignWithMargins="0">
    <oddHeader>&amp;L6/B sz.melléklet&amp;C&amp;"Arial,Félkövér"&amp;12Nagykovácsi Polgármesteri Hivatal  éves létszám-előirányzata
 2014. év</oddHeader>
    <oddFooter>&amp;L&amp;D&amp;C&amp;P&amp;R&amp;F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P35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35.421875" style="0" customWidth="1"/>
    <col min="2" max="2" width="13.28125" style="1" customWidth="1"/>
    <col min="3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  <col min="16" max="16" width="9.8515625" style="0" bestFit="1" customWidth="1"/>
  </cols>
  <sheetData>
    <row r="1" spans="1:15" ht="30.75" customHeight="1" thickBot="1">
      <c r="A1" s="162" t="s">
        <v>178</v>
      </c>
      <c r="B1" s="114" t="s">
        <v>283</v>
      </c>
      <c r="C1" s="156" t="s">
        <v>198</v>
      </c>
      <c r="D1" s="156" t="s">
        <v>199</v>
      </c>
      <c r="E1" s="156" t="s">
        <v>200</v>
      </c>
      <c r="F1" s="156" t="s">
        <v>201</v>
      </c>
      <c r="G1" s="156" t="s">
        <v>202</v>
      </c>
      <c r="H1" s="156" t="s">
        <v>203</v>
      </c>
      <c r="I1" s="156" t="s">
        <v>204</v>
      </c>
      <c r="J1" s="156" t="s">
        <v>205</v>
      </c>
      <c r="K1" s="156" t="s">
        <v>206</v>
      </c>
      <c r="L1" s="156" t="s">
        <v>207</v>
      </c>
      <c r="M1" s="156" t="s">
        <v>208</v>
      </c>
      <c r="N1" s="156" t="s">
        <v>209</v>
      </c>
      <c r="O1" s="294" t="s">
        <v>283</v>
      </c>
    </row>
    <row r="2" spans="1:15" ht="12.75">
      <c r="A2" s="163" t="s">
        <v>179</v>
      </c>
      <c r="B2" s="307">
        <f>+'2.sz.m.Bevételek'!D6+'2.sz.m.Bevételek'!D22</f>
        <v>3775</v>
      </c>
      <c r="C2" s="313">
        <f>+$B$2/12</f>
        <v>314.5833333333333</v>
      </c>
      <c r="D2" s="313">
        <f aca="true" t="shared" si="0" ref="D2:N2">+$B$2/12</f>
        <v>314.5833333333333</v>
      </c>
      <c r="E2" s="313">
        <f t="shared" si="0"/>
        <v>314.5833333333333</v>
      </c>
      <c r="F2" s="313">
        <f t="shared" si="0"/>
        <v>314.5833333333333</v>
      </c>
      <c r="G2" s="313">
        <f t="shared" si="0"/>
        <v>314.5833333333333</v>
      </c>
      <c r="H2" s="313">
        <f t="shared" si="0"/>
        <v>314.5833333333333</v>
      </c>
      <c r="I2" s="313">
        <f t="shared" si="0"/>
        <v>314.5833333333333</v>
      </c>
      <c r="J2" s="313">
        <f t="shared" si="0"/>
        <v>314.5833333333333</v>
      </c>
      <c r="K2" s="313">
        <f t="shared" si="0"/>
        <v>314.5833333333333</v>
      </c>
      <c r="L2" s="313">
        <f t="shared" si="0"/>
        <v>314.5833333333333</v>
      </c>
      <c r="M2" s="313">
        <f t="shared" si="0"/>
        <v>314.5833333333333</v>
      </c>
      <c r="N2" s="313">
        <f t="shared" si="0"/>
        <v>314.5833333333333</v>
      </c>
      <c r="O2" s="295">
        <f>SUM(C2:N2)</f>
        <v>3775.0000000000005</v>
      </c>
    </row>
    <row r="3" spans="1:15" ht="12.75">
      <c r="A3" s="166" t="s">
        <v>72</v>
      </c>
      <c r="B3" s="308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296">
        <f aca="true" t="shared" si="1" ref="O3:O16">SUM(C3:N3)</f>
        <v>0</v>
      </c>
    </row>
    <row r="4" spans="1:15" ht="12.75">
      <c r="A4" s="166" t="s">
        <v>37</v>
      </c>
      <c r="B4" s="308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296">
        <f t="shared" si="1"/>
        <v>0</v>
      </c>
    </row>
    <row r="5" spans="1:15" ht="12.75">
      <c r="A5" s="166" t="s">
        <v>73</v>
      </c>
      <c r="B5" s="308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296">
        <f t="shared" si="1"/>
        <v>0</v>
      </c>
    </row>
    <row r="6" spans="1:15" ht="12.75">
      <c r="A6" s="166" t="s">
        <v>74</v>
      </c>
      <c r="B6" s="308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296">
        <f t="shared" si="1"/>
        <v>0</v>
      </c>
    </row>
    <row r="7" spans="1:15" ht="12.75">
      <c r="A7" s="166" t="s">
        <v>180</v>
      </c>
      <c r="B7" s="308">
        <f>+'2.sz.m.Bevételek'!D39</f>
        <v>89539</v>
      </c>
      <c r="C7" s="314">
        <f>+$B$7/12</f>
        <v>7461.583333333333</v>
      </c>
      <c r="D7" s="314">
        <f aca="true" t="shared" si="2" ref="D7:N7">+$B$7/12</f>
        <v>7461.583333333333</v>
      </c>
      <c r="E7" s="314">
        <f t="shared" si="2"/>
        <v>7461.583333333333</v>
      </c>
      <c r="F7" s="314">
        <f t="shared" si="2"/>
        <v>7461.583333333333</v>
      </c>
      <c r="G7" s="314">
        <f t="shared" si="2"/>
        <v>7461.583333333333</v>
      </c>
      <c r="H7" s="314">
        <f t="shared" si="2"/>
        <v>7461.583333333333</v>
      </c>
      <c r="I7" s="314">
        <f t="shared" si="2"/>
        <v>7461.583333333333</v>
      </c>
      <c r="J7" s="314">
        <f t="shared" si="2"/>
        <v>7461.583333333333</v>
      </c>
      <c r="K7" s="314">
        <f t="shared" si="2"/>
        <v>7461.583333333333</v>
      </c>
      <c r="L7" s="314">
        <f t="shared" si="2"/>
        <v>7461.583333333333</v>
      </c>
      <c r="M7" s="314">
        <f t="shared" si="2"/>
        <v>7461.583333333333</v>
      </c>
      <c r="N7" s="314">
        <f t="shared" si="2"/>
        <v>7461.583333333333</v>
      </c>
      <c r="O7" s="296">
        <f t="shared" si="1"/>
        <v>89538.99999999999</v>
      </c>
    </row>
    <row r="8" spans="1:15" s="1" customFormat="1" ht="12.75">
      <c r="A8" s="164" t="s">
        <v>181</v>
      </c>
      <c r="B8" s="308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165">
        <f t="shared" si="1"/>
        <v>0</v>
      </c>
    </row>
    <row r="9" spans="1:15" ht="12.75">
      <c r="A9" s="166" t="s">
        <v>182</v>
      </c>
      <c r="B9" s="308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296">
        <f t="shared" si="1"/>
        <v>0</v>
      </c>
    </row>
    <row r="10" spans="1:15" ht="12.75">
      <c r="A10" s="166" t="s">
        <v>183</v>
      </c>
      <c r="B10" s="308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296">
        <f t="shared" si="1"/>
        <v>0</v>
      </c>
    </row>
    <row r="11" spans="1:15" s="1" customFormat="1" ht="12.75">
      <c r="A11" s="164" t="s">
        <v>184</v>
      </c>
      <c r="B11" s="308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165">
        <f t="shared" si="1"/>
        <v>0</v>
      </c>
    </row>
    <row r="12" spans="1:15" ht="12.75">
      <c r="A12" s="166" t="s">
        <v>76</v>
      </c>
      <c r="B12" s="308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296">
        <f t="shared" si="1"/>
        <v>0</v>
      </c>
    </row>
    <row r="13" spans="1:15" ht="12.75">
      <c r="A13" s="166" t="s">
        <v>185</v>
      </c>
      <c r="B13" s="308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296">
        <f t="shared" si="1"/>
        <v>0</v>
      </c>
    </row>
    <row r="14" spans="1:15" ht="12.75">
      <c r="A14" s="166" t="s">
        <v>15</v>
      </c>
      <c r="B14" s="308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296">
        <f t="shared" si="1"/>
        <v>0</v>
      </c>
    </row>
    <row r="15" spans="1:15" ht="12.75">
      <c r="A15" s="166" t="s">
        <v>186</v>
      </c>
      <c r="B15" s="308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296">
        <f t="shared" si="1"/>
        <v>0</v>
      </c>
    </row>
    <row r="16" spans="1:15" ht="12.75">
      <c r="A16" s="167" t="s">
        <v>75</v>
      </c>
      <c r="B16" s="309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297">
        <f t="shared" si="1"/>
        <v>0</v>
      </c>
    </row>
    <row r="17" spans="1:15" ht="13.5" thickBot="1">
      <c r="A17" s="167" t="s">
        <v>257</v>
      </c>
      <c r="B17" s="309">
        <f>+B31-B35</f>
        <v>106160</v>
      </c>
      <c r="C17" s="316">
        <f aca="true" t="shared" si="3" ref="C17:N17">+C31-C35</f>
        <v>8183.416666666666</v>
      </c>
      <c r="D17" s="316">
        <f t="shared" si="3"/>
        <v>8183.416666666666</v>
      </c>
      <c r="E17" s="316">
        <f t="shared" si="3"/>
        <v>8183.416666666666</v>
      </c>
      <c r="F17" s="316">
        <f t="shared" si="3"/>
        <v>9176.583333333334</v>
      </c>
      <c r="G17" s="316">
        <f t="shared" si="3"/>
        <v>9176.583333333334</v>
      </c>
      <c r="H17" s="316">
        <f t="shared" si="3"/>
        <v>9176.583333333334</v>
      </c>
      <c r="I17" s="316">
        <f t="shared" si="3"/>
        <v>9176.583333333334</v>
      </c>
      <c r="J17" s="316">
        <f t="shared" si="3"/>
        <v>9176.583333333334</v>
      </c>
      <c r="K17" s="316">
        <f t="shared" si="3"/>
        <v>9176.583333333334</v>
      </c>
      <c r="L17" s="316">
        <f t="shared" si="3"/>
        <v>8683.416666666666</v>
      </c>
      <c r="M17" s="316">
        <f t="shared" si="3"/>
        <v>8683.416666666666</v>
      </c>
      <c r="N17" s="316">
        <f t="shared" si="3"/>
        <v>8183.416666666666</v>
      </c>
      <c r="O17" s="297">
        <f>SUM(C17:N17)</f>
        <v>105160.00000000001</v>
      </c>
    </row>
    <row r="18" spans="1:16" ht="15" customHeight="1" thickBot="1">
      <c r="A18" s="168" t="s">
        <v>187</v>
      </c>
      <c r="B18" s="310">
        <f>SUM(B2:B17)</f>
        <v>199474</v>
      </c>
      <c r="C18" s="310">
        <f aca="true" t="shared" si="4" ref="C18:O18">SUM(C2:C17)</f>
        <v>15959.583333333332</v>
      </c>
      <c r="D18" s="310">
        <f t="shared" si="4"/>
        <v>15959.583333333332</v>
      </c>
      <c r="E18" s="310">
        <f t="shared" si="4"/>
        <v>15959.583333333332</v>
      </c>
      <c r="F18" s="310">
        <f t="shared" si="4"/>
        <v>16952.75</v>
      </c>
      <c r="G18" s="310">
        <f t="shared" si="4"/>
        <v>16952.75</v>
      </c>
      <c r="H18" s="310">
        <f t="shared" si="4"/>
        <v>16952.75</v>
      </c>
      <c r="I18" s="310">
        <f t="shared" si="4"/>
        <v>16952.75</v>
      </c>
      <c r="J18" s="310">
        <f t="shared" si="4"/>
        <v>16952.75</v>
      </c>
      <c r="K18" s="310">
        <f t="shared" si="4"/>
        <v>16952.75</v>
      </c>
      <c r="L18" s="310">
        <f t="shared" si="4"/>
        <v>16459.583333333332</v>
      </c>
      <c r="M18" s="310">
        <f t="shared" si="4"/>
        <v>16459.583333333332</v>
      </c>
      <c r="N18" s="310">
        <f t="shared" si="4"/>
        <v>15959.583333333332</v>
      </c>
      <c r="O18" s="310">
        <f t="shared" si="4"/>
        <v>198474</v>
      </c>
      <c r="P18" s="63"/>
    </row>
    <row r="19" spans="1:15" ht="36.75" customHeight="1" thickBot="1">
      <c r="A19" s="168" t="s">
        <v>188</v>
      </c>
      <c r="B19" s="114" t="s">
        <v>283</v>
      </c>
      <c r="C19" s="156" t="s">
        <v>198</v>
      </c>
      <c r="D19" s="156" t="s">
        <v>199</v>
      </c>
      <c r="E19" s="156" t="s">
        <v>200</v>
      </c>
      <c r="F19" s="156" t="s">
        <v>201</v>
      </c>
      <c r="G19" s="156" t="s">
        <v>202</v>
      </c>
      <c r="H19" s="156" t="s">
        <v>203</v>
      </c>
      <c r="I19" s="156" t="s">
        <v>204</v>
      </c>
      <c r="J19" s="156" t="s">
        <v>205</v>
      </c>
      <c r="K19" s="156" t="s">
        <v>206</v>
      </c>
      <c r="L19" s="156" t="s">
        <v>207</v>
      </c>
      <c r="M19" s="156" t="s">
        <v>208</v>
      </c>
      <c r="N19" s="156" t="s">
        <v>209</v>
      </c>
      <c r="O19" s="294" t="s">
        <v>283</v>
      </c>
    </row>
    <row r="20" spans="1:15" ht="12.75">
      <c r="A20" s="163" t="s">
        <v>4</v>
      </c>
      <c r="B20" s="307">
        <f>+'4.sz.m.Kiadások'!D5</f>
        <v>95884</v>
      </c>
      <c r="C20" s="157">
        <f>+$B$20/12</f>
        <v>7990.333333333333</v>
      </c>
      <c r="D20" s="157">
        <f aca="true" t="shared" si="5" ref="D20:N20">+$B$20/12</f>
        <v>7990.333333333333</v>
      </c>
      <c r="E20" s="157">
        <f t="shared" si="5"/>
        <v>7990.333333333333</v>
      </c>
      <c r="F20" s="157">
        <f t="shared" si="5"/>
        <v>7990.333333333333</v>
      </c>
      <c r="G20" s="157">
        <f t="shared" si="5"/>
        <v>7990.333333333333</v>
      </c>
      <c r="H20" s="157">
        <f t="shared" si="5"/>
        <v>7990.333333333333</v>
      </c>
      <c r="I20" s="157">
        <f t="shared" si="5"/>
        <v>7990.333333333333</v>
      </c>
      <c r="J20" s="157">
        <f t="shared" si="5"/>
        <v>7990.333333333333</v>
      </c>
      <c r="K20" s="157">
        <f t="shared" si="5"/>
        <v>7990.333333333333</v>
      </c>
      <c r="L20" s="157">
        <f t="shared" si="5"/>
        <v>7990.333333333333</v>
      </c>
      <c r="M20" s="157">
        <f t="shared" si="5"/>
        <v>7990.333333333333</v>
      </c>
      <c r="N20" s="157">
        <f t="shared" si="5"/>
        <v>7990.333333333333</v>
      </c>
      <c r="O20" s="295">
        <f>SUM(C20:N20)</f>
        <v>95883.99999999999</v>
      </c>
    </row>
    <row r="21" spans="1:15" ht="12.75">
      <c r="A21" s="163" t="s">
        <v>189</v>
      </c>
      <c r="B21" s="307">
        <f>+'4.sz.m.Kiadások'!D8</f>
        <v>25451</v>
      </c>
      <c r="C21" s="157">
        <f>+$B$21/12</f>
        <v>2120.9166666666665</v>
      </c>
      <c r="D21" s="157">
        <f aca="true" t="shared" si="6" ref="D21:N21">+$B$21/12</f>
        <v>2120.9166666666665</v>
      </c>
      <c r="E21" s="157">
        <f t="shared" si="6"/>
        <v>2120.9166666666665</v>
      </c>
      <c r="F21" s="157">
        <f t="shared" si="6"/>
        <v>2120.9166666666665</v>
      </c>
      <c r="G21" s="157">
        <f t="shared" si="6"/>
        <v>2120.9166666666665</v>
      </c>
      <c r="H21" s="157">
        <f t="shared" si="6"/>
        <v>2120.9166666666665</v>
      </c>
      <c r="I21" s="157">
        <f t="shared" si="6"/>
        <v>2120.9166666666665</v>
      </c>
      <c r="J21" s="157">
        <f t="shared" si="6"/>
        <v>2120.9166666666665</v>
      </c>
      <c r="K21" s="157">
        <f t="shared" si="6"/>
        <v>2120.9166666666665</v>
      </c>
      <c r="L21" s="157">
        <f t="shared" si="6"/>
        <v>2120.9166666666665</v>
      </c>
      <c r="M21" s="157">
        <f t="shared" si="6"/>
        <v>2120.9166666666665</v>
      </c>
      <c r="N21" s="157">
        <f t="shared" si="6"/>
        <v>2120.9166666666665</v>
      </c>
      <c r="O21" s="295">
        <f aca="true" t="shared" si="7" ref="O21:O33">SUM(C21:N21)</f>
        <v>25451.000000000004</v>
      </c>
    </row>
    <row r="22" spans="1:15" ht="12.75">
      <c r="A22" s="163" t="s">
        <v>58</v>
      </c>
      <c r="B22" s="307">
        <f>+'4.sz.m.Kiadások'!D9+'4.sz.m.Kiadások'!D16</f>
        <v>70180</v>
      </c>
      <c r="C22" s="157">
        <f aca="true" t="shared" si="8" ref="C22:N22">+$B$22/12</f>
        <v>5848.333333333333</v>
      </c>
      <c r="D22" s="157">
        <f t="shared" si="8"/>
        <v>5848.333333333333</v>
      </c>
      <c r="E22" s="157">
        <f t="shared" si="8"/>
        <v>5848.333333333333</v>
      </c>
      <c r="F22" s="157">
        <f t="shared" si="8"/>
        <v>5848.333333333333</v>
      </c>
      <c r="G22" s="157">
        <f t="shared" si="8"/>
        <v>5848.333333333333</v>
      </c>
      <c r="H22" s="157">
        <f t="shared" si="8"/>
        <v>5848.333333333333</v>
      </c>
      <c r="I22" s="157">
        <f t="shared" si="8"/>
        <v>5848.333333333333</v>
      </c>
      <c r="J22" s="157">
        <f t="shared" si="8"/>
        <v>5848.333333333333</v>
      </c>
      <c r="K22" s="157">
        <f t="shared" si="8"/>
        <v>5848.333333333333</v>
      </c>
      <c r="L22" s="157">
        <f t="shared" si="8"/>
        <v>5848.333333333333</v>
      </c>
      <c r="M22" s="157">
        <f t="shared" si="8"/>
        <v>5848.333333333333</v>
      </c>
      <c r="N22" s="157">
        <f t="shared" si="8"/>
        <v>5848.333333333333</v>
      </c>
      <c r="O22" s="295">
        <f t="shared" si="7"/>
        <v>70180.00000000001</v>
      </c>
    </row>
    <row r="23" spans="1:15" ht="12.75">
      <c r="A23" s="170" t="s">
        <v>190</v>
      </c>
      <c r="B23" s="308">
        <f>+'4.sz.m.Kiadások'!D17</f>
        <v>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296">
        <f t="shared" si="7"/>
        <v>0</v>
      </c>
    </row>
    <row r="24" spans="1:15" ht="12.75">
      <c r="A24" s="170" t="s">
        <v>191</v>
      </c>
      <c r="B24" s="308">
        <f>+'4.sz.m.Kiadások'!D21+'4.sz.m.Kiadások'!D22</f>
        <v>2000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>
        <v>500</v>
      </c>
      <c r="M24" s="157">
        <v>500</v>
      </c>
      <c r="N24" s="157"/>
      <c r="O24" s="296">
        <f t="shared" si="7"/>
        <v>1000</v>
      </c>
    </row>
    <row r="25" spans="1:15" ht="12.75">
      <c r="A25" s="170" t="s">
        <v>192</v>
      </c>
      <c r="B25" s="308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296">
        <f t="shared" si="7"/>
        <v>0</v>
      </c>
    </row>
    <row r="26" spans="1:15" ht="12.75">
      <c r="A26" s="170" t="s">
        <v>210</v>
      </c>
      <c r="B26" s="308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296">
        <f t="shared" si="7"/>
        <v>0</v>
      </c>
    </row>
    <row r="27" spans="1:15" ht="12.75">
      <c r="A27" s="170" t="s">
        <v>193</v>
      </c>
      <c r="B27" s="308">
        <f>+'4.sz.m.Kiadások'!D26</f>
        <v>5959</v>
      </c>
      <c r="C27" s="115"/>
      <c r="D27" s="115"/>
      <c r="E27" s="115"/>
      <c r="F27" s="115">
        <f aca="true" t="shared" si="9" ref="F27:K27">+$B$27/6</f>
        <v>993.1666666666666</v>
      </c>
      <c r="G27" s="115">
        <f t="shared" si="9"/>
        <v>993.1666666666666</v>
      </c>
      <c r="H27" s="115">
        <f t="shared" si="9"/>
        <v>993.1666666666666</v>
      </c>
      <c r="I27" s="115">
        <f t="shared" si="9"/>
        <v>993.1666666666666</v>
      </c>
      <c r="J27" s="115">
        <f t="shared" si="9"/>
        <v>993.1666666666666</v>
      </c>
      <c r="K27" s="115">
        <f t="shared" si="9"/>
        <v>993.1666666666666</v>
      </c>
      <c r="L27" s="115"/>
      <c r="M27" s="115"/>
      <c r="N27" s="115"/>
      <c r="O27" s="296">
        <f t="shared" si="7"/>
        <v>5959</v>
      </c>
    </row>
    <row r="28" spans="1:15" ht="12.75">
      <c r="A28" s="170" t="s">
        <v>194</v>
      </c>
      <c r="B28" s="308">
        <f>+'4.sz.m.Kiadások'!D38</f>
        <v>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296">
        <f t="shared" si="7"/>
        <v>0</v>
      </c>
    </row>
    <row r="29" spans="1:15" ht="12.75">
      <c r="A29" s="170" t="s">
        <v>195</v>
      </c>
      <c r="B29" s="308">
        <f>+'4.sz.m.Kiadások'!D30</f>
        <v>0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296">
        <f t="shared" si="7"/>
        <v>0</v>
      </c>
    </row>
    <row r="30" spans="1:15" ht="13.5" thickBot="1">
      <c r="A30" s="170"/>
      <c r="B30" s="311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299">
        <f t="shared" si="7"/>
        <v>0</v>
      </c>
    </row>
    <row r="31" spans="1:15" ht="15.75" customHeight="1" thickBot="1">
      <c r="A31" s="168" t="s">
        <v>196</v>
      </c>
      <c r="B31" s="310">
        <f>+B22+B21+B20+B23+B24+B27+B28+B29</f>
        <v>199474</v>
      </c>
      <c r="C31" s="160">
        <f aca="true" t="shared" si="10" ref="C31:N31">SUM(C20,C21,C22,C23:C30)</f>
        <v>15959.583333333332</v>
      </c>
      <c r="D31" s="160">
        <f t="shared" si="10"/>
        <v>15959.583333333332</v>
      </c>
      <c r="E31" s="160">
        <f t="shared" si="10"/>
        <v>15959.583333333332</v>
      </c>
      <c r="F31" s="160">
        <f t="shared" si="10"/>
        <v>16952.75</v>
      </c>
      <c r="G31" s="160">
        <f t="shared" si="10"/>
        <v>16952.75</v>
      </c>
      <c r="H31" s="160">
        <f t="shared" si="10"/>
        <v>16952.75</v>
      </c>
      <c r="I31" s="160">
        <f t="shared" si="10"/>
        <v>16952.75</v>
      </c>
      <c r="J31" s="160">
        <f t="shared" si="10"/>
        <v>16952.75</v>
      </c>
      <c r="K31" s="160">
        <f t="shared" si="10"/>
        <v>16952.75</v>
      </c>
      <c r="L31" s="160">
        <f t="shared" si="10"/>
        <v>16459.583333333332</v>
      </c>
      <c r="M31" s="160">
        <f t="shared" si="10"/>
        <v>16459.583333333332</v>
      </c>
      <c r="N31" s="160">
        <f t="shared" si="10"/>
        <v>15959.583333333332</v>
      </c>
      <c r="O31" s="298">
        <f t="shared" si="7"/>
        <v>198474.00000000003</v>
      </c>
    </row>
    <row r="32" spans="1:15" ht="13.5" thickBot="1">
      <c r="A32" s="306"/>
      <c r="B32" s="312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300">
        <f t="shared" si="7"/>
        <v>0</v>
      </c>
    </row>
    <row r="33" spans="1:15" ht="13.5" thickBot="1">
      <c r="A33" s="306" t="s">
        <v>197</v>
      </c>
      <c r="B33" s="79">
        <f aca="true" t="shared" si="11" ref="B33:N33">+B18-B31</f>
        <v>0</v>
      </c>
      <c r="C33" s="116">
        <f t="shared" si="11"/>
        <v>0</v>
      </c>
      <c r="D33" s="116">
        <f t="shared" si="11"/>
        <v>0</v>
      </c>
      <c r="E33" s="116">
        <f t="shared" si="11"/>
        <v>0</v>
      </c>
      <c r="F33" s="116">
        <f t="shared" si="11"/>
        <v>0</v>
      </c>
      <c r="G33" s="116">
        <f t="shared" si="11"/>
        <v>0</v>
      </c>
      <c r="H33" s="116">
        <f t="shared" si="11"/>
        <v>0</v>
      </c>
      <c r="I33" s="116">
        <f t="shared" si="11"/>
        <v>0</v>
      </c>
      <c r="J33" s="116">
        <f t="shared" si="11"/>
        <v>0</v>
      </c>
      <c r="K33" s="116">
        <f t="shared" si="11"/>
        <v>0</v>
      </c>
      <c r="L33" s="116">
        <f t="shared" si="11"/>
        <v>0</v>
      </c>
      <c r="M33" s="116">
        <f t="shared" si="11"/>
        <v>0</v>
      </c>
      <c r="N33" s="116">
        <f t="shared" si="11"/>
        <v>0</v>
      </c>
      <c r="O33" s="301">
        <f t="shared" si="7"/>
        <v>0</v>
      </c>
    </row>
    <row r="34" spans="2:15" ht="13.5" customHeight="1">
      <c r="B34" s="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12.75">
      <c r="A35" t="s">
        <v>258</v>
      </c>
      <c r="B35" s="2">
        <f>SUM(B2:B16)</f>
        <v>93314</v>
      </c>
      <c r="C35" s="2">
        <f aca="true" t="shared" si="12" ref="C35:O35">SUM(C2:C16)</f>
        <v>7776.166666666666</v>
      </c>
      <c r="D35" s="2">
        <f t="shared" si="12"/>
        <v>7776.166666666666</v>
      </c>
      <c r="E35" s="2">
        <f t="shared" si="12"/>
        <v>7776.166666666666</v>
      </c>
      <c r="F35" s="2">
        <f t="shared" si="12"/>
        <v>7776.166666666666</v>
      </c>
      <c r="G35" s="2">
        <f t="shared" si="12"/>
        <v>7776.166666666666</v>
      </c>
      <c r="H35" s="2">
        <f t="shared" si="12"/>
        <v>7776.166666666666</v>
      </c>
      <c r="I35" s="2">
        <f t="shared" si="12"/>
        <v>7776.166666666666</v>
      </c>
      <c r="J35" s="2">
        <f t="shared" si="12"/>
        <v>7776.166666666666</v>
      </c>
      <c r="K35" s="2">
        <f t="shared" si="12"/>
        <v>7776.166666666666</v>
      </c>
      <c r="L35" s="2">
        <f t="shared" si="12"/>
        <v>7776.166666666666</v>
      </c>
      <c r="M35" s="2">
        <f t="shared" si="12"/>
        <v>7776.166666666666</v>
      </c>
      <c r="N35" s="2">
        <f t="shared" si="12"/>
        <v>7776.166666666666</v>
      </c>
      <c r="O35" s="2">
        <f t="shared" si="12"/>
        <v>93313.99999999999</v>
      </c>
    </row>
  </sheetData>
  <sheetProtection/>
  <printOptions horizontalCentered="1"/>
  <pageMargins left="0.2755905511811024" right="0.2362204724409449" top="0.9055118110236221" bottom="0.1968503937007874" header="0.4330708661417323" footer="0.31496062992125984"/>
  <pageSetup horizontalDpi="600" verticalDpi="600" orientation="landscape" paperSize="9" scale="75" r:id="rId1"/>
  <headerFooter alignWithMargins="0">
    <oddHeader>&amp;L7/B sz. melléklet&amp;C&amp;"Arial,Félkövér"&amp;11Nagykovácsi Polgármesteri Hivatal
2014.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titkarsag titkarsag</cp:lastModifiedBy>
  <cp:lastPrinted>2014-02-05T21:57:26Z</cp:lastPrinted>
  <dcterms:created xsi:type="dcterms:W3CDTF">2008-07-24T13:43:35Z</dcterms:created>
  <dcterms:modified xsi:type="dcterms:W3CDTF">2014-02-07T07:19:20Z</dcterms:modified>
  <cp:category/>
  <cp:version/>
  <cp:contentType/>
  <cp:contentStatus/>
</cp:coreProperties>
</file>