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68" windowWidth="14352" windowHeight="7176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 " sheetId="6" r:id="rId6"/>
    <sheet name="7.számú melléklet " sheetId="5" r:id="rId7"/>
    <sheet name="8.számú melléklet " sheetId="4" r:id="rId8"/>
    <sheet name="9.számú melléklet" sheetId="3" r:id="rId9"/>
    <sheet name="Részletező_Önk" sheetId="37" r:id="rId10"/>
    <sheet name="Bér" sheetId="38" r:id="rId11"/>
  </sheets>
  <calcPr calcId="124519"/>
</workbook>
</file>

<file path=xl/calcChain.xml><?xml version="1.0" encoding="utf-8"?>
<calcChain xmlns="http://schemas.openxmlformats.org/spreadsheetml/2006/main">
  <c r="D22" i="13"/>
  <c r="D24" s="1"/>
  <c r="D27"/>
  <c r="D26" s="1"/>
  <c r="D20"/>
  <c r="D19"/>
  <c r="D18"/>
  <c r="D17"/>
  <c r="D16"/>
  <c r="D15"/>
  <c r="D13"/>
  <c r="D11" s="1"/>
  <c r="D12"/>
  <c r="D10"/>
  <c r="G26"/>
  <c r="G24"/>
  <c r="G22"/>
  <c r="G21"/>
  <c r="G20"/>
  <c r="G15"/>
  <c r="G14"/>
  <c r="G12"/>
  <c r="G11"/>
  <c r="G19" s="1"/>
  <c r="G10"/>
  <c r="H34" i="12"/>
  <c r="H50"/>
  <c r="H49"/>
  <c r="H51" s="1"/>
  <c r="H47"/>
  <c r="H46"/>
  <c r="H45"/>
  <c r="H48" s="1"/>
  <c r="H42"/>
  <c r="H41"/>
  <c r="H40"/>
  <c r="H39"/>
  <c r="H38"/>
  <c r="H44" s="1"/>
  <c r="H35"/>
  <c r="H32"/>
  <c r="H33" s="1"/>
  <c r="H28"/>
  <c r="H27"/>
  <c r="H25"/>
  <c r="H23" s="1"/>
  <c r="H24"/>
  <c r="H22"/>
  <c r="H21"/>
  <c r="H19" s="1"/>
  <c r="H20"/>
  <c r="H18"/>
  <c r="H17"/>
  <c r="H16"/>
  <c r="H15"/>
  <c r="H14"/>
  <c r="H13"/>
  <c r="H12"/>
  <c r="H11"/>
  <c r="H10" s="1"/>
  <c r="H31" s="1"/>
  <c r="G47" i="11"/>
  <c r="G45"/>
  <c r="G42"/>
  <c r="G41"/>
  <c r="G40"/>
  <c r="G43" s="1"/>
  <c r="G37"/>
  <c r="G36"/>
  <c r="G35"/>
  <c r="G34"/>
  <c r="G33"/>
  <c r="G38" s="1"/>
  <c r="G28"/>
  <c r="G27"/>
  <c r="G23"/>
  <c r="G15"/>
  <c r="G14"/>
  <c r="G13"/>
  <c r="G16" s="1"/>
  <c r="G30" s="1"/>
  <c r="G12"/>
  <c r="G11"/>
  <c r="D32" i="10"/>
  <c r="D23"/>
  <c r="D46"/>
  <c r="D43"/>
  <c r="D19"/>
  <c r="D35"/>
  <c r="D34"/>
  <c r="D31"/>
  <c r="D38"/>
  <c r="E59" i="7"/>
  <c r="E78"/>
  <c r="E79" s="1"/>
  <c r="E48"/>
  <c r="E40"/>
  <c r="E39"/>
  <c r="E38"/>
  <c r="E77"/>
  <c r="E35"/>
  <c r="E34"/>
  <c r="E32"/>
  <c r="E31"/>
  <c r="E30"/>
  <c r="E29"/>
  <c r="E28"/>
  <c r="E25"/>
  <c r="E22"/>
  <c r="E23" s="1"/>
  <c r="E20"/>
  <c r="E18"/>
  <c r="E17"/>
  <c r="E16"/>
  <c r="E15"/>
  <c r="E14"/>
  <c r="E11"/>
  <c r="E105"/>
  <c r="E102"/>
  <c r="E106" s="1"/>
  <c r="E92"/>
  <c r="E93" s="1"/>
  <c r="E72"/>
  <c r="E71"/>
  <c r="E70"/>
  <c r="E69"/>
  <c r="E68"/>
  <c r="E67"/>
  <c r="E73" s="1"/>
  <c r="E64"/>
  <c r="E63"/>
  <c r="E62"/>
  <c r="E61"/>
  <c r="E58"/>
  <c r="E57"/>
  <c r="E56"/>
  <c r="E55"/>
  <c r="E33"/>
  <c r="E27"/>
  <c r="E26"/>
  <c r="E19"/>
  <c r="E13"/>
  <c r="E12"/>
  <c r="D30" i="6"/>
  <c r="D23"/>
  <c r="G11" i="5"/>
  <c r="F11"/>
  <c r="D13" i="4"/>
  <c r="H11" i="3"/>
  <c r="G11"/>
  <c r="F11"/>
  <c r="W62" i="37"/>
  <c r="X45"/>
  <c r="X46"/>
  <c r="X30"/>
  <c r="X27"/>
  <c r="X19"/>
  <c r="X16"/>
  <c r="X12"/>
  <c r="X7"/>
  <c r="X59"/>
  <c r="X58"/>
  <c r="X57"/>
  <c r="X56"/>
  <c r="X55"/>
  <c r="X54"/>
  <c r="X53"/>
  <c r="X52"/>
  <c r="X51"/>
  <c r="X50"/>
  <c r="X49"/>
  <c r="X48"/>
  <c r="X47"/>
  <c r="X34"/>
  <c r="X33"/>
  <c r="X32"/>
  <c r="X15"/>
  <c r="X9"/>
  <c r="C38" i="10"/>
  <c r="C47"/>
  <c r="C43"/>
  <c r="C35"/>
  <c r="C31"/>
  <c r="C32"/>
  <c r="C34"/>
  <c r="D38" i="7"/>
  <c r="E19" i="37"/>
  <c r="D61" i="7"/>
  <c r="D78"/>
  <c r="D75"/>
  <c r="G10" i="37"/>
  <c r="D11" i="5"/>
  <c r="K44" i="37"/>
  <c r="E11" i="3"/>
  <c r="D21" i="13" l="1"/>
  <c r="D25" s="1"/>
  <c r="D28" s="1"/>
  <c r="G25"/>
  <c r="G28"/>
  <c r="H36" i="12"/>
  <c r="H53"/>
  <c r="G48" i="11"/>
  <c r="D24" i="10"/>
  <c r="D39"/>
  <c r="E65" i="7"/>
  <c r="E80"/>
  <c r="E52"/>
  <c r="E36"/>
  <c r="E21"/>
  <c r="T8" i="37"/>
  <c r="O8"/>
  <c r="M8"/>
  <c r="K8"/>
  <c r="J30" i="38"/>
  <c r="G30"/>
  <c r="K30" s="1"/>
  <c r="K29"/>
  <c r="J29"/>
  <c r="G29"/>
  <c r="K28"/>
  <c r="G28"/>
  <c r="J27"/>
  <c r="G27"/>
  <c r="K27" s="1"/>
  <c r="K26"/>
  <c r="J26"/>
  <c r="G26"/>
  <c r="K25"/>
  <c r="J25"/>
  <c r="G25"/>
  <c r="G24"/>
  <c r="K24" s="1"/>
  <c r="K23"/>
  <c r="J23"/>
  <c r="G23"/>
  <c r="K22"/>
  <c r="J22"/>
  <c r="G22"/>
  <c r="J21"/>
  <c r="G21"/>
  <c r="K21" s="1"/>
  <c r="G16"/>
  <c r="F16"/>
  <c r="D16"/>
  <c r="G13"/>
  <c r="K13" s="1"/>
  <c r="K9"/>
  <c r="G9"/>
  <c r="I31"/>
  <c r="H31"/>
  <c r="F31"/>
  <c r="E31"/>
  <c r="D31"/>
  <c r="J31"/>
  <c r="I16"/>
  <c r="H16"/>
  <c r="E16"/>
  <c r="J15"/>
  <c r="G15"/>
  <c r="J14"/>
  <c r="G14"/>
  <c r="J12"/>
  <c r="G12"/>
  <c r="J11"/>
  <c r="G11"/>
  <c r="J10"/>
  <c r="G10"/>
  <c r="K10" s="1"/>
  <c r="J8"/>
  <c r="G8"/>
  <c r="K8" s="1"/>
  <c r="J7"/>
  <c r="G7"/>
  <c r="K7" s="1"/>
  <c r="J6"/>
  <c r="K6" s="1"/>
  <c r="G6"/>
  <c r="D48" i="10" l="1"/>
  <c r="E81" i="7"/>
  <c r="G31" i="38"/>
  <c r="K11"/>
  <c r="K14"/>
  <c r="K31"/>
  <c r="K15"/>
  <c r="J16"/>
  <c r="K12"/>
  <c r="E109" i="7" l="1"/>
  <c r="K16" i="38"/>
  <c r="C67" i="7" l="1"/>
  <c r="D62"/>
  <c r="D64"/>
  <c r="D63"/>
  <c r="D56"/>
  <c r="C56"/>
  <c r="D50"/>
  <c r="D48"/>
  <c r="C48"/>
  <c r="D45"/>
  <c r="C45"/>
  <c r="D43"/>
  <c r="C43"/>
  <c r="C30"/>
  <c r="F17"/>
  <c r="C17"/>
  <c r="D11" i="3" l="1"/>
  <c r="C11"/>
  <c r="K52" i="37"/>
  <c r="U46" l="1"/>
  <c r="U42" s="1"/>
  <c r="U30"/>
  <c r="U27"/>
  <c r="U19"/>
  <c r="U16"/>
  <c r="U12"/>
  <c r="U7"/>
  <c r="R46"/>
  <c r="R42" s="1"/>
  <c r="R30"/>
  <c r="R27"/>
  <c r="R19"/>
  <c r="R16"/>
  <c r="R12"/>
  <c r="R7"/>
  <c r="N46"/>
  <c r="N42" s="1"/>
  <c r="N30"/>
  <c r="N27"/>
  <c r="N19"/>
  <c r="N16"/>
  <c r="N7"/>
  <c r="M27"/>
  <c r="M46"/>
  <c r="M42" s="1"/>
  <c r="M30"/>
  <c r="M19"/>
  <c r="M16"/>
  <c r="M7"/>
  <c r="G35" i="12"/>
  <c r="D79" i="7"/>
  <c r="C24" i="10"/>
  <c r="C55" i="7"/>
  <c r="D17" l="1"/>
  <c r="M10" i="37"/>
  <c r="D30" i="7" s="1"/>
  <c r="U11" i="37"/>
  <c r="U6" s="1"/>
  <c r="R11"/>
  <c r="R6" s="1"/>
  <c r="R10"/>
  <c r="N11"/>
  <c r="N6"/>
  <c r="M11"/>
  <c r="M6" s="1"/>
  <c r="O16"/>
  <c r="K30"/>
  <c r="K27"/>
  <c r="P7"/>
  <c r="F45" i="11"/>
  <c r="G50" i="12" s="1"/>
  <c r="F22" i="13" s="1"/>
  <c r="S42" i="37"/>
  <c r="W45"/>
  <c r="S6"/>
  <c r="V6"/>
  <c r="W43"/>
  <c r="X43" s="1"/>
  <c r="X42" s="1"/>
  <c r="Q42"/>
  <c r="V42"/>
  <c r="Q30"/>
  <c r="Q19"/>
  <c r="Q16"/>
  <c r="Q27"/>
  <c r="Q7"/>
  <c r="Q10" s="1"/>
  <c r="F11" i="11"/>
  <c r="D59" i="7"/>
  <c r="P46" i="37"/>
  <c r="P42" s="1"/>
  <c r="D72" i="7"/>
  <c r="D71"/>
  <c r="D70"/>
  <c r="C47"/>
  <c r="C46"/>
  <c r="C44"/>
  <c r="C42"/>
  <c r="C41"/>
  <c r="D27"/>
  <c r="C33"/>
  <c r="C32"/>
  <c r="C31"/>
  <c r="C29"/>
  <c r="C28"/>
  <c r="W9" i="37"/>
  <c r="W13"/>
  <c r="W14"/>
  <c r="W15"/>
  <c r="W17"/>
  <c r="W18"/>
  <c r="W20"/>
  <c r="W21"/>
  <c r="W22"/>
  <c r="W23"/>
  <c r="W24"/>
  <c r="W25"/>
  <c r="W26"/>
  <c r="W28"/>
  <c r="W29"/>
  <c r="W31"/>
  <c r="W32"/>
  <c r="W33"/>
  <c r="W34"/>
  <c r="W35"/>
  <c r="W39"/>
  <c r="W40"/>
  <c r="W41"/>
  <c r="W44"/>
  <c r="W47"/>
  <c r="W48"/>
  <c r="W49"/>
  <c r="W50"/>
  <c r="W51"/>
  <c r="W52"/>
  <c r="W53"/>
  <c r="W54"/>
  <c r="W55"/>
  <c r="W56"/>
  <c r="W57"/>
  <c r="W58"/>
  <c r="W59"/>
  <c r="W60"/>
  <c r="W4"/>
  <c r="W5"/>
  <c r="F20" i="7"/>
  <c r="C20"/>
  <c r="F19"/>
  <c r="C19"/>
  <c r="F18"/>
  <c r="C18"/>
  <c r="F16"/>
  <c r="C16"/>
  <c r="F15"/>
  <c r="C15"/>
  <c r="F14"/>
  <c r="C14"/>
  <c r="F13"/>
  <c r="F22"/>
  <c r="F12"/>
  <c r="F11"/>
  <c r="T27" i="37"/>
  <c r="P30"/>
  <c r="T30"/>
  <c r="P27"/>
  <c r="P19"/>
  <c r="T19"/>
  <c r="P16"/>
  <c r="T16"/>
  <c r="P12"/>
  <c r="T12"/>
  <c r="T7"/>
  <c r="T10" s="1"/>
  <c r="D34" i="7" s="1"/>
  <c r="D20" l="1"/>
  <c r="D33"/>
  <c r="D19"/>
  <c r="W36" i="37"/>
  <c r="Q11"/>
  <c r="P11"/>
  <c r="T11"/>
  <c r="T6" l="1"/>
  <c r="D49" i="7"/>
  <c r="P6" i="37"/>
  <c r="D47" i="7"/>
  <c r="I46" i="37"/>
  <c r="I42" s="1"/>
  <c r="J46"/>
  <c r="J42" s="1"/>
  <c r="K46"/>
  <c r="K42" s="1"/>
  <c r="L46"/>
  <c r="L42" s="1"/>
  <c r="O46"/>
  <c r="O42" s="1"/>
  <c r="I30"/>
  <c r="J30"/>
  <c r="L30"/>
  <c r="O30"/>
  <c r="I27"/>
  <c r="J27"/>
  <c r="L27"/>
  <c r="O27"/>
  <c r="I19"/>
  <c r="J19"/>
  <c r="K19"/>
  <c r="L19"/>
  <c r="L11" s="1"/>
  <c r="O19"/>
  <c r="I16"/>
  <c r="J16"/>
  <c r="K16"/>
  <c r="L16"/>
  <c r="I12"/>
  <c r="J12"/>
  <c r="K12"/>
  <c r="O12"/>
  <c r="I7"/>
  <c r="L7"/>
  <c r="H7"/>
  <c r="H10" s="1"/>
  <c r="E46"/>
  <c r="E42" s="1"/>
  <c r="F46"/>
  <c r="F42" s="1"/>
  <c r="G46"/>
  <c r="G42" s="1"/>
  <c r="H46"/>
  <c r="H42" s="1"/>
  <c r="D46"/>
  <c r="D42" s="1"/>
  <c r="E30"/>
  <c r="F30"/>
  <c r="G30"/>
  <c r="H30"/>
  <c r="D30"/>
  <c r="E27"/>
  <c r="F27"/>
  <c r="G27"/>
  <c r="H27"/>
  <c r="D27"/>
  <c r="F19"/>
  <c r="G19"/>
  <c r="H19"/>
  <c r="D19"/>
  <c r="E16"/>
  <c r="F16"/>
  <c r="G16"/>
  <c r="H16"/>
  <c r="E12"/>
  <c r="F12"/>
  <c r="G12"/>
  <c r="H12"/>
  <c r="D16"/>
  <c r="D12"/>
  <c r="E7"/>
  <c r="F7"/>
  <c r="F10" s="1"/>
  <c r="G7"/>
  <c r="T46"/>
  <c r="T42" s="1"/>
  <c r="L10" l="1"/>
  <c r="D31" i="7" s="1"/>
  <c r="D16"/>
  <c r="W27" i="37"/>
  <c r="W16"/>
  <c r="W30"/>
  <c r="W19"/>
  <c r="W12"/>
  <c r="D22" i="7"/>
  <c r="W42" i="37"/>
  <c r="W46"/>
  <c r="E10"/>
  <c r="D26" i="7" s="1"/>
  <c r="D12"/>
  <c r="I10" i="37"/>
  <c r="D13" i="7"/>
  <c r="G11" i="37"/>
  <c r="F11"/>
  <c r="F6" s="1"/>
  <c r="O11"/>
  <c r="D46" i="7" s="1"/>
  <c r="I11" i="37"/>
  <c r="E11"/>
  <c r="K11"/>
  <c r="D42" i="7" s="1"/>
  <c r="J11" i="37"/>
  <c r="D41" i="7" s="1"/>
  <c r="H11" i="37"/>
  <c r="H6" s="1"/>
  <c r="D11"/>
  <c r="W11" l="1"/>
  <c r="G6"/>
  <c r="L6"/>
  <c r="D44" i="7"/>
  <c r="D35"/>
  <c r="I6" i="37"/>
  <c r="D40" i="7"/>
  <c r="D51"/>
  <c r="E6" i="37"/>
  <c r="D39" i="7"/>
  <c r="O7" i="37"/>
  <c r="K7"/>
  <c r="K10" s="1"/>
  <c r="D8" s="1"/>
  <c r="D7" s="1"/>
  <c r="D10" s="1"/>
  <c r="J10"/>
  <c r="D14" i="7"/>
  <c r="D11" l="1"/>
  <c r="D18"/>
  <c r="O10" i="37"/>
  <c r="D32" i="7" s="1"/>
  <c r="W8" i="37"/>
  <c r="D29" i="7"/>
  <c r="D15"/>
  <c r="J6" i="37"/>
  <c r="D28" i="7"/>
  <c r="D6" i="37"/>
  <c r="D25" i="7"/>
  <c r="O6" i="37" l="1"/>
  <c r="D21" i="7"/>
  <c r="D23" s="1"/>
  <c r="W7" i="37"/>
  <c r="G49" i="12"/>
  <c r="F21" i="13" s="1"/>
  <c r="G17" i="12"/>
  <c r="C11" i="5"/>
  <c r="C39" i="10"/>
  <c r="D36" i="7" l="1"/>
  <c r="W10" i="37"/>
  <c r="G11" i="12"/>
  <c r="C13" i="4"/>
  <c r="K38" i="37" s="1"/>
  <c r="W38" l="1"/>
  <c r="K6"/>
  <c r="D77" i="7"/>
  <c r="D80" s="1"/>
  <c r="C22" i="13"/>
  <c r="C46" i="10"/>
  <c r="G34" i="12"/>
  <c r="F13" i="11" l="1"/>
  <c r="C48" i="10"/>
  <c r="C20" i="13"/>
  <c r="G25" i="12"/>
  <c r="C27" i="13" l="1"/>
  <c r="C26" s="1"/>
  <c r="G28" i="12"/>
  <c r="C17" i="13" s="1"/>
  <c r="G27" i="12"/>
  <c r="C19" i="13" s="1"/>
  <c r="C18"/>
  <c r="G24" i="12"/>
  <c r="C16" i="13" s="1"/>
  <c r="G22" i="12"/>
  <c r="G21"/>
  <c r="C13" i="13" s="1"/>
  <c r="G20" i="12"/>
  <c r="G18"/>
  <c r="G16"/>
  <c r="G15"/>
  <c r="G14"/>
  <c r="G13"/>
  <c r="G12"/>
  <c r="F27" i="11"/>
  <c r="F14"/>
  <c r="F12"/>
  <c r="C10" i="13"/>
  <c r="C12" l="1"/>
  <c r="C11" s="1"/>
  <c r="D67" i="7"/>
  <c r="D58"/>
  <c r="D57"/>
  <c r="C24" i="13" l="1"/>
  <c r="G23" i="12"/>
  <c r="G19"/>
  <c r="F28" i="11"/>
  <c r="F23"/>
  <c r="D105" i="7"/>
  <c r="D102"/>
  <c r="D92"/>
  <c r="D93" s="1"/>
  <c r="D52"/>
  <c r="F34" i="11"/>
  <c r="G39" i="12" s="1"/>
  <c r="F33" i="11"/>
  <c r="G38" i="12" s="1"/>
  <c r="F35" i="11" l="1"/>
  <c r="G40" i="12" s="1"/>
  <c r="F12" i="13" s="1"/>
  <c r="F40" i="11"/>
  <c r="G45" i="12" s="1"/>
  <c r="D106" i="7"/>
  <c r="G32" i="12"/>
  <c r="F15" i="11"/>
  <c r="F16" s="1"/>
  <c r="F30" s="1"/>
  <c r="C15" i="13" l="1"/>
  <c r="C21" s="1"/>
  <c r="C25" s="1"/>
  <c r="C28" s="1"/>
  <c r="G33" i="12"/>
  <c r="D55" i="7" l="1"/>
  <c r="D65" s="1"/>
  <c r="F90" l="1"/>
  <c r="F21"/>
  <c r="F109" s="1"/>
  <c r="F42" i="11"/>
  <c r="G47" i="12" s="1"/>
  <c r="F11" i="13" l="1"/>
  <c r="F41" i="11"/>
  <c r="F92" i="7"/>
  <c r="F102" s="1"/>
  <c r="G46" i="12" l="1"/>
  <c r="G48" s="1"/>
  <c r="F20" i="13" s="1"/>
  <c r="C23" i="6"/>
  <c r="Q37" i="37" s="1"/>
  <c r="F10" i="13"/>
  <c r="F43" i="11"/>
  <c r="F105" i="7"/>
  <c r="W37" i="37" l="1"/>
  <c r="Q6"/>
  <c r="F26" i="13"/>
  <c r="G10" i="12"/>
  <c r="G31" s="1"/>
  <c r="G36" s="1"/>
  <c r="W6" i="37" l="1"/>
  <c r="F36" i="11"/>
  <c r="G41" i="12" l="1"/>
  <c r="F14" i="13" l="1"/>
  <c r="F47" i="11"/>
  <c r="G51" i="12" l="1"/>
  <c r="F24" i="13"/>
  <c r="D69" i="7" l="1"/>
  <c r="C30" i="6"/>
  <c r="D68" i="7"/>
  <c r="D73" l="1"/>
  <c r="D81" s="1"/>
  <c r="D109" s="1"/>
  <c r="F37" i="11" l="1"/>
  <c r="G42" i="12" l="1"/>
  <c r="F38" i="11"/>
  <c r="F48" s="1"/>
  <c r="F15" i="13" l="1"/>
  <c r="F19" s="1"/>
  <c r="G44" i="12"/>
  <c r="G53" s="1"/>
  <c r="F28" i="13" l="1"/>
  <c r="F25"/>
  <c r="X11" i="37" l="1"/>
  <c r="X6" s="1"/>
  <c r="X62" s="1"/>
</calcChain>
</file>

<file path=xl/comments1.xml><?xml version="1.0" encoding="utf-8"?>
<comments xmlns="http://schemas.openxmlformats.org/spreadsheetml/2006/main">
  <authors>
    <author>User</author>
  </authors>
  <commentList>
    <comment ref="D37" authorId="0">
      <text>
        <r>
          <rPr>
            <b/>
            <sz val="9"/>
            <color indexed="81"/>
            <rFont val="Tahoma"/>
            <family val="2"/>
            <charset val="238"/>
          </rPr>
          <t>ovi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tartalék
</t>
        </r>
      </text>
    </comment>
    <comment ref="F43" authorId="0">
      <text>
        <r>
          <rPr>
            <b/>
            <sz val="9"/>
            <color indexed="81"/>
            <rFont val="Tahoma"/>
            <charset val="1"/>
          </rPr>
          <t xml:space="preserve">közút:2.921.490,-
egyéb:5.000.000,-
lakott:267.750,-
kieg.:6.382.684,-
ovi:46.247.350,-
</t>
        </r>
      </text>
    </comment>
  </commentList>
</comments>
</file>

<file path=xl/sharedStrings.xml><?xml version="1.0" encoding="utf-8"?>
<sst xmlns="http://schemas.openxmlformats.org/spreadsheetml/2006/main" count="687" uniqueCount="492">
  <si>
    <t>Megnevezés</t>
  </si>
  <si>
    <t>Összesen</t>
  </si>
  <si>
    <t>Személyi juttatások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</si>
  <si>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</si>
  <si>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</si>
  <si>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</si>
  <si>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</si>
  <si>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</si>
  <si>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</si>
  <si>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</si>
  <si>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</si>
  <si>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</si>
  <si>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</si>
  <si>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</si>
  <si>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</si>
  <si>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</si>
  <si>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</si>
  <si>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</si>
  <si>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</si>
  <si>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</si>
  <si>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</si>
  <si>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</si>
  <si>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</si>
  <si>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Non-profit szervezetek támogatása</t>
  </si>
  <si>
    <t>Működési célú pénzeszközátadás összesen:</t>
  </si>
  <si>
    <t>Szociális pénzbeli ellátások összesen:</t>
  </si>
  <si>
    <t>sorszám</t>
  </si>
  <si>
    <t>I.Kötelezően ellátandó feladatok</t>
  </si>
  <si>
    <t xml:space="preserve">1/ Személyi juttatások </t>
  </si>
  <si>
    <t>Szociális étkeztetés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</si>
  <si>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</si>
  <si>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</si>
  <si>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</si>
  <si>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</si>
  <si>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</si>
  <si>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</si>
  <si>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</si>
  <si>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</si>
  <si>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</si>
  <si>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</si>
  <si>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</si>
  <si>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</si>
  <si>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</si>
  <si>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</si>
  <si>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</si>
  <si>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</si>
  <si>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</si>
  <si>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</si>
  <si>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</si>
  <si>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</si>
  <si>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</si>
  <si>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</si>
  <si>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</si>
  <si>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</si>
  <si>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</si>
  <si>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</si>
  <si>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</si>
  <si>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</si>
  <si>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</si>
  <si>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</si>
  <si>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</si>
  <si>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</si>
  <si>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</si>
  <si>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</si>
  <si>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</si>
  <si>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</si>
  <si>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</si>
  <si>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</si>
  <si>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</si>
  <si>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</si>
  <si>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</si>
  <si>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</si>
  <si>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</si>
  <si>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</si>
  <si>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</si>
  <si>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</si>
  <si>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</si>
  <si>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</si>
  <si>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</si>
  <si>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Szociális feladatok támogatása</t>
  </si>
  <si>
    <t>Könyvtári, közművelődési és múzeumi feladatok támogatása</t>
  </si>
  <si>
    <t>Normatív, kötött felhasználású támogatás összesen:</t>
  </si>
  <si>
    <t>Saját bevételek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</si>
  <si>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</si>
  <si>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</si>
  <si>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</si>
  <si>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</si>
  <si>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</si>
  <si>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</si>
  <si>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</si>
  <si>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</si>
  <si>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</si>
  <si>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</si>
  <si>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</si>
  <si>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</si>
  <si>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</si>
  <si>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</si>
  <si>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</si>
  <si>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</si>
  <si>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</si>
  <si>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</si>
  <si>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</si>
  <si>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</si>
  <si>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</si>
  <si>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</si>
  <si>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</si>
  <si>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</si>
  <si>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</si>
  <si>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</si>
  <si>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</si>
  <si>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</si>
  <si>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</si>
  <si>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</si>
  <si>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</si>
  <si>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</si>
  <si>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</si>
  <si>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</si>
  <si>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</si>
  <si>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</si>
  <si>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</si>
  <si>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</si>
  <si>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</si>
  <si>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</si>
  <si>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</si>
  <si>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</si>
  <si>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</si>
  <si>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</si>
  <si>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</si>
  <si>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</si>
  <si>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</si>
  <si>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</si>
  <si>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</si>
  <si>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</si>
  <si>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</si>
  <si>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</si>
  <si>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</si>
  <si>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</si>
  <si>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</si>
  <si>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</si>
  <si>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</si>
  <si>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</si>
  <si>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</si>
  <si>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</si>
  <si>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</si>
  <si>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</si>
  <si>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</si>
  <si>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</si>
  <si>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</si>
  <si>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</si>
  <si>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</si>
  <si>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</si>
  <si>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</si>
  <si>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</si>
  <si>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</si>
  <si>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</si>
  <si>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</si>
  <si>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</si>
  <si>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</si>
  <si>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</si>
  <si>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</si>
  <si>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</si>
  <si>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</si>
  <si>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</si>
  <si>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</si>
  <si>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</si>
  <si>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</si>
  <si>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</si>
  <si>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</si>
  <si>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</si>
  <si>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</si>
  <si>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>11.</t>
  </si>
  <si>
    <t>12.</t>
  </si>
  <si>
    <t>13.</t>
  </si>
  <si>
    <t>14.</t>
  </si>
  <si>
    <t>15.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</si>
  <si>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</si>
  <si>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</si>
  <si>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</si>
  <si>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</si>
  <si>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</si>
  <si>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</si>
  <si>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</si>
  <si>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Bevételek együtt I-II-III-IV.</t>
  </si>
  <si>
    <t xml:space="preserve">                                                                Adatok E Ft-ban </t>
  </si>
  <si>
    <t xml:space="preserve">Elvonások, visszafizetések </t>
  </si>
  <si>
    <t>Pénzforgalom nélküli bevétel (pénzmaradvány)</t>
  </si>
  <si>
    <t>1.</t>
  </si>
  <si>
    <t>2.</t>
  </si>
  <si>
    <t>3.</t>
  </si>
  <si>
    <t>4.</t>
  </si>
  <si>
    <t>5.</t>
  </si>
  <si>
    <t>6.</t>
  </si>
  <si>
    <t>7.</t>
  </si>
  <si>
    <t>Dologi kiadások</t>
  </si>
  <si>
    <t>8.</t>
  </si>
  <si>
    <t>9.</t>
  </si>
  <si>
    <t>Települési Önkormányzatok Országos Szövetsége (TÖOSZ tagdíj)</t>
  </si>
  <si>
    <t xml:space="preserve">Tata és Környéke Turisztikai Egyesület - tagdíj </t>
  </si>
  <si>
    <t>Mikulás csomag, e.rász.ellátás</t>
  </si>
  <si>
    <t>Rendkívüli települési támogatás</t>
  </si>
  <si>
    <t xml:space="preserve">Temetési segély </t>
  </si>
  <si>
    <t xml:space="preserve">Köztemetés </t>
  </si>
  <si>
    <t xml:space="preserve">Egyéb pénzbeli ellátás  (idősek utalványa, stb.) 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</si>
  <si>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</si>
  <si>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</si>
  <si>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</si>
  <si>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</si>
  <si>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</si>
  <si>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</si>
  <si>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</si>
  <si>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</si>
  <si>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</si>
  <si>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</si>
  <si>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</si>
  <si>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</si>
  <si>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</si>
  <si>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</si>
  <si>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</si>
  <si>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</si>
  <si>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</si>
  <si>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</si>
  <si>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</si>
  <si>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</si>
  <si>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Áfa</t>
  </si>
  <si>
    <t>Tagdíjak, hozzárjáulások</t>
  </si>
  <si>
    <t>Polgármesteri illetmény támogatása</t>
  </si>
  <si>
    <t xml:space="preserve">Bérleti díj  </t>
  </si>
  <si>
    <t>Közvetített szolgáltatások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</si>
  <si>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</si>
  <si>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</si>
  <si>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</si>
  <si>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</si>
  <si>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</si>
  <si>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</si>
  <si>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</si>
  <si>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</si>
  <si>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</si>
  <si>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</si>
  <si>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</si>
  <si>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</si>
  <si>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</si>
  <si>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>Működési célú pénzeszközátvétel - társ.telep.</t>
  </si>
  <si>
    <t>Közvetített szolgáltatás</t>
  </si>
  <si>
    <t>Működési célú költségvetési és kiegészítő támogatások</t>
  </si>
  <si>
    <t>s. sz</t>
  </si>
  <si>
    <t>nyilv.tart szla száma</t>
  </si>
  <si>
    <t>összesen</t>
  </si>
  <si>
    <t>Lésztám</t>
  </si>
  <si>
    <t>Finanszírozott létszám</t>
  </si>
  <si>
    <t>05.</t>
  </si>
  <si>
    <t>Kiadási előirányzatok, kötelezettségvállalások, más fizetési kötelezettségek, teljesítés</t>
  </si>
  <si>
    <t>051.</t>
  </si>
  <si>
    <t>0511.</t>
  </si>
  <si>
    <t>Foglalkoztatottak személyi juttatásai</t>
  </si>
  <si>
    <t>0512.</t>
  </si>
  <si>
    <t>Cafeteria</t>
  </si>
  <si>
    <t>052.</t>
  </si>
  <si>
    <t>Munkaadókat terhelő járulékok és szociális hozzájárulási adó</t>
  </si>
  <si>
    <t>053.</t>
  </si>
  <si>
    <t>0531.</t>
  </si>
  <si>
    <t>Készletbeszerzés</t>
  </si>
  <si>
    <t>05311.</t>
  </si>
  <si>
    <t>Szakmai anyagok beszerzése</t>
  </si>
  <si>
    <t>05312.</t>
  </si>
  <si>
    <t>Üzemeltetési anyagok beszerzése</t>
  </si>
  <si>
    <t>05313.</t>
  </si>
  <si>
    <t>Árubeszerzés</t>
  </si>
  <si>
    <t>0532.</t>
  </si>
  <si>
    <t>Kommunikációs szolgáltatások</t>
  </si>
  <si>
    <t>05321.</t>
  </si>
  <si>
    <t>Informatikai szolgáltatások igénybevétele</t>
  </si>
  <si>
    <t>05322.</t>
  </si>
  <si>
    <t>Egyéb kommunikációs szolgáltatások</t>
  </si>
  <si>
    <t>0533.</t>
  </si>
  <si>
    <t>Szolgáltatási kiadások</t>
  </si>
  <si>
    <t>05331.</t>
  </si>
  <si>
    <t>Közüzemi díjak</t>
  </si>
  <si>
    <t>05332.</t>
  </si>
  <si>
    <t>Vásárolt élelmezés</t>
  </si>
  <si>
    <t>05333.</t>
  </si>
  <si>
    <t>Bérleti és lízing díjak</t>
  </si>
  <si>
    <t>05334.</t>
  </si>
  <si>
    <t>Karbantartási, kisjavítási szolgáltatások</t>
  </si>
  <si>
    <t>05335.</t>
  </si>
  <si>
    <t>05336.</t>
  </si>
  <si>
    <t>Szakmai tevékenységet segítő szolgáltatások</t>
  </si>
  <si>
    <t>05337.</t>
  </si>
  <si>
    <t>Egyéb szolgáltatások</t>
  </si>
  <si>
    <t>0534.</t>
  </si>
  <si>
    <t>Kiküldetések, reklám- és propagadakiadások</t>
  </si>
  <si>
    <t>05341.</t>
  </si>
  <si>
    <t>Kiküldetések kiadásai</t>
  </si>
  <si>
    <t>05342.</t>
  </si>
  <si>
    <t>Reklám-és propagandakiadások</t>
  </si>
  <si>
    <t>0535.</t>
  </si>
  <si>
    <t>Különféle befizetések és egyéb dologi kiadások</t>
  </si>
  <si>
    <t>05351.</t>
  </si>
  <si>
    <t>Működési célú előzetesen felszámított általános forgalmi adó</t>
  </si>
  <si>
    <t>05352.</t>
  </si>
  <si>
    <t xml:space="preserve">Fizetendő általános forgalmi adó </t>
  </si>
  <si>
    <t>05353.</t>
  </si>
  <si>
    <t>Kamatkiadások</t>
  </si>
  <si>
    <t>05354.</t>
  </si>
  <si>
    <t>Egyéb pénzügyi műveletek kiadásai</t>
  </si>
  <si>
    <t>05355.</t>
  </si>
  <si>
    <t>Egyéb dologi kiadások</t>
  </si>
  <si>
    <t>054.</t>
  </si>
  <si>
    <t>055.</t>
  </si>
  <si>
    <t>Egyéb működési célú kiadások</t>
  </si>
  <si>
    <t>056.</t>
  </si>
  <si>
    <t>057.</t>
  </si>
  <si>
    <t>Felújítások (áfá-val)</t>
  </si>
  <si>
    <t>058.</t>
  </si>
  <si>
    <t>Egyéb felhalmozási célú kiadások</t>
  </si>
  <si>
    <t>059.</t>
  </si>
  <si>
    <t>Finanszírozási kiadások</t>
  </si>
  <si>
    <t>37.</t>
  </si>
  <si>
    <t>09.</t>
  </si>
  <si>
    <t>Bevételi előirányzatok, követelések, teljesítés</t>
  </si>
  <si>
    <t>38.</t>
  </si>
  <si>
    <t>091.</t>
  </si>
  <si>
    <t>Működési célú támogatások államháztartáson belülről</t>
  </si>
  <si>
    <t>39.</t>
  </si>
  <si>
    <t>092.</t>
  </si>
  <si>
    <t>Felhalmozási célú támogatások államháztartáson belülről</t>
  </si>
  <si>
    <t>40.</t>
  </si>
  <si>
    <t>093.</t>
  </si>
  <si>
    <t>Közhatalmi bevételek</t>
  </si>
  <si>
    <t>41.</t>
  </si>
  <si>
    <t>094.</t>
  </si>
  <si>
    <t>Működési bevételek</t>
  </si>
  <si>
    <t>42.</t>
  </si>
  <si>
    <t>09401.</t>
  </si>
  <si>
    <t>Áru- és készletértékesítés ellenértéke</t>
  </si>
  <si>
    <t>43.</t>
  </si>
  <si>
    <t>09402.</t>
  </si>
  <si>
    <t>Szolgáltatások ellenértéke</t>
  </si>
  <si>
    <t>44.</t>
  </si>
  <si>
    <t>09403.</t>
  </si>
  <si>
    <t>Közvetített szolgáltatások ellenértéke</t>
  </si>
  <si>
    <t>45.</t>
  </si>
  <si>
    <t>09404.</t>
  </si>
  <si>
    <t>Tulajdonosi bevételek</t>
  </si>
  <si>
    <t>46.</t>
  </si>
  <si>
    <t>09405.</t>
  </si>
  <si>
    <t>Ellátási díjak</t>
  </si>
  <si>
    <t>47.</t>
  </si>
  <si>
    <t>09406.</t>
  </si>
  <si>
    <t>Kiszámlázott általános forgalmi adó</t>
  </si>
  <si>
    <t>48.</t>
  </si>
  <si>
    <t>09407.</t>
  </si>
  <si>
    <t>Általános forgalmi adó visszatérítése</t>
  </si>
  <si>
    <t>49.</t>
  </si>
  <si>
    <t>09408.</t>
  </si>
  <si>
    <t>Kamatbevételek</t>
  </si>
  <si>
    <t>50.</t>
  </si>
  <si>
    <t>09409.</t>
  </si>
  <si>
    <t>Egyéb pénzügyi műveletek bevételei</t>
  </si>
  <si>
    <t>51.</t>
  </si>
  <si>
    <t>09410.</t>
  </si>
  <si>
    <t>Egyéb működési bevételek</t>
  </si>
  <si>
    <t>52.</t>
  </si>
  <si>
    <t>095.</t>
  </si>
  <si>
    <t>Felhalmozási bevételek</t>
  </si>
  <si>
    <t>53.</t>
  </si>
  <si>
    <t>096.</t>
  </si>
  <si>
    <t>Működési célú átvett pénzeszközök</t>
  </si>
  <si>
    <t>54.</t>
  </si>
  <si>
    <t>097.</t>
  </si>
  <si>
    <t xml:space="preserve">Felhalmozási célú átvett pénzeszközök </t>
  </si>
  <si>
    <t>55.</t>
  </si>
  <si>
    <t>098.</t>
  </si>
  <si>
    <t>Finanszírozási bevételek - pénzmaradvány</t>
  </si>
  <si>
    <t>Önkormányzatok és önkormányzati hivatalok jogalkotó és igazgatási tevékenysége</t>
  </si>
  <si>
    <t>011130</t>
  </si>
  <si>
    <t>013320</t>
  </si>
  <si>
    <t>Köztemető-fenntartás és -működtetés</t>
  </si>
  <si>
    <t xml:space="preserve">Önkormányatok elszámolásai a központi költségvetéssel </t>
  </si>
  <si>
    <t>018010</t>
  </si>
  <si>
    <t>041233</t>
  </si>
  <si>
    <t xml:space="preserve">Hosszabb időtartamú közfoglalkoztatás </t>
  </si>
  <si>
    <t>041237</t>
  </si>
  <si>
    <t>Közfoglalkoztatási mintaprogram</t>
  </si>
  <si>
    <t>064010</t>
  </si>
  <si>
    <t>Zöldterület-kezelés</t>
  </si>
  <si>
    <t>066010</t>
  </si>
  <si>
    <t>066020</t>
  </si>
  <si>
    <t xml:space="preserve">Váors, községszolgáltatási egyéb szolgáltatások </t>
  </si>
  <si>
    <t xml:space="preserve">Könyvtári szolgáltatások </t>
  </si>
  <si>
    <t>082044</t>
  </si>
  <si>
    <t>Közművelődés-hagyományos közösségi kulturális értékek gondozása</t>
  </si>
  <si>
    <t>082092</t>
  </si>
  <si>
    <t>084031</t>
  </si>
  <si>
    <t xml:space="preserve">Szociális étkeztetés szociális konyhán </t>
  </si>
  <si>
    <t>107051</t>
  </si>
  <si>
    <t>107060</t>
  </si>
  <si>
    <t>900020</t>
  </si>
  <si>
    <t>Önkormányzatok funkcióra nem sorolható bevételei államháztartáson kívülről</t>
  </si>
  <si>
    <t>KÖH hozzájárulás_2019. évi</t>
  </si>
  <si>
    <t xml:space="preserve">Finanszírozási kiadások (közös) </t>
  </si>
  <si>
    <t>Civil szervezetek működési támogatása</t>
  </si>
  <si>
    <t>Egyéb szociális pénzbeni és temészetbeni ellátások, támogatások</t>
  </si>
  <si>
    <t xml:space="preserve">Közös Hivatal pénzmaradványával korrigálva </t>
  </si>
  <si>
    <t>Háziorvosi alapellátás</t>
  </si>
  <si>
    <t>072111</t>
  </si>
  <si>
    <t xml:space="preserve">Főépítész </t>
  </si>
  <si>
    <t xml:space="preserve">Sprint Futóklub </t>
  </si>
  <si>
    <t>Nyugdíjasklub</t>
  </si>
  <si>
    <t xml:space="preserve">Egyéb pénzbeli ellátás  </t>
  </si>
  <si>
    <t>Lakott terület</t>
  </si>
  <si>
    <t xml:space="preserve">Család és nővédelmi egészségügyi gondozás </t>
  </si>
  <si>
    <t>074031</t>
  </si>
  <si>
    <t>Sportlétesítmények, edzőtáborok működtetése és fejlesztése</t>
  </si>
  <si>
    <t>081030</t>
  </si>
  <si>
    <t xml:space="preserve">Gyermekétkeztetés köznevelési intézményben </t>
  </si>
  <si>
    <t xml:space="preserve">Falugondnoki, tanyagondnoki szolgáltatás </t>
  </si>
  <si>
    <t>107055</t>
  </si>
  <si>
    <t xml:space="preserve">Gyermekétkeztetés </t>
  </si>
  <si>
    <t xml:space="preserve">Rászoruló gyermekek szünidei étkeztetése </t>
  </si>
  <si>
    <t>Étkezési térítési díj (gyermek étkezés)</t>
  </si>
  <si>
    <t xml:space="preserve">TOP-1.4.1-15 óvoda pályázat </t>
  </si>
  <si>
    <t xml:space="preserve">Máltai Szeretetszolgálat </t>
  </si>
  <si>
    <t xml:space="preserve">Bakonysárkányi Sport Egyesület </t>
  </si>
  <si>
    <t>Irodalmi Klub</t>
  </si>
  <si>
    <t>Polgárőr Egyesület</t>
  </si>
  <si>
    <t>Katolikus egyház</t>
  </si>
  <si>
    <t>Falugondnoki, tanyagondnoki szolgáltatás</t>
  </si>
  <si>
    <t xml:space="preserve">Egyesületek támogatása </t>
  </si>
  <si>
    <t xml:space="preserve">Egyházak, szeretet szolgálat támogatása </t>
  </si>
  <si>
    <t xml:space="preserve">Óvoda működési támogatása + IFT </t>
  </si>
  <si>
    <t>Gyermekétkeztetés</t>
  </si>
  <si>
    <t>Bakonysárkány Község Önkormányzata</t>
  </si>
  <si>
    <t xml:space="preserve">Bakonysárkány Község Önkormányzatának </t>
  </si>
  <si>
    <t>2020.évi bérek bontásban</t>
  </si>
  <si>
    <t>Név</t>
  </si>
  <si>
    <t>Kategória</t>
  </si>
  <si>
    <t>Alapbér</t>
  </si>
  <si>
    <t>Garant.Bérm.Kieg.</t>
  </si>
  <si>
    <t>Összeg</t>
  </si>
  <si>
    <t>Pótlékok</t>
  </si>
  <si>
    <t>Pótl. össz.</t>
  </si>
  <si>
    <t>alapill.</t>
  </si>
  <si>
    <t>%-os pótl.</t>
  </si>
  <si>
    <t>vezetői</t>
  </si>
  <si>
    <t>kie.munk.</t>
  </si>
  <si>
    <t>Képviselői tiszteletdíjak</t>
  </si>
  <si>
    <t>Bérek 2020. december Bakonysárkány</t>
  </si>
  <si>
    <t>Ősz Ferenc</t>
  </si>
  <si>
    <t>Valki Miklós</t>
  </si>
  <si>
    <t>Selmeczi Brigitta</t>
  </si>
  <si>
    <t>Schiffer Katalin-műv.</t>
  </si>
  <si>
    <t>Nagy László-községgazd.</t>
  </si>
  <si>
    <t>Mireider Zsuzsanna-védőnő</t>
  </si>
  <si>
    <t xml:space="preserve">Juhász Béláné </t>
  </si>
  <si>
    <t>Varga Csaba-községgazd.</t>
  </si>
  <si>
    <t>Bene Nikolett-szoc.étk.</t>
  </si>
  <si>
    <t>Bérek 2020. január-november Bakonysárkány</t>
  </si>
  <si>
    <t>Iskola nemzetiségi terem bővítése</t>
  </si>
  <si>
    <t>Önkormányzat épületének felújítása-kazáncsere, szigetelés,héjazat</t>
  </si>
  <si>
    <t>Védőnői iroda felújítása</t>
  </si>
  <si>
    <t>Takarék épületének megvásárlása</t>
  </si>
  <si>
    <t>Bakonysárkányi Német Nemzetiségi Önkormányzat-műszaki ellenőr</t>
  </si>
  <si>
    <t>Szép Bakonysárkányért Egyesület támogatása</t>
  </si>
  <si>
    <t>Beiskolázási támogatás</t>
  </si>
  <si>
    <t>Idősek napi támogatás</t>
  </si>
  <si>
    <t>Szoc.étkezés támogatása</t>
  </si>
  <si>
    <t>Az önkormányzat 2020. évi felhalmozási kiadásai feladatonként</t>
  </si>
  <si>
    <t>Az önkormányzat 2020. évi felújítási előirányzatai célonként</t>
  </si>
  <si>
    <t>2020. évi kiadásai és foglalkoztatotti létszáma feladatonként</t>
  </si>
  <si>
    <t>Települési adó</t>
  </si>
  <si>
    <t>BEVÉTELEK   2020.</t>
  </si>
  <si>
    <t>Bakonysárkány Község Önkormányzat kiadási és bevételei 2020. évben</t>
  </si>
  <si>
    <t>együttes kiadásai és bevételei 2020. évben</t>
  </si>
  <si>
    <t>Bakonysárkány Község Önkormányzata 2020. évi mérlege</t>
  </si>
  <si>
    <t>Magyar Falu program-járdapályázat</t>
  </si>
  <si>
    <t>Módosított előirányzat</t>
  </si>
  <si>
    <t xml:space="preserve">Módosított előirányzat </t>
  </si>
  <si>
    <t>9. melléklet a 10/2021. (III.12.) önkormányzati rendelethez</t>
  </si>
  <si>
    <t>E</t>
  </si>
  <si>
    <t>F</t>
  </si>
  <si>
    <t>G</t>
  </si>
  <si>
    <t>Módosított tervezett bevétel</t>
  </si>
  <si>
    <t>Módosított tervezett kiadás</t>
  </si>
  <si>
    <t>8. melléklet a 10/2021. (III.12.) önkormányzati rendelethez</t>
  </si>
  <si>
    <t>7. melléklet a 10/2021. (III.12.) önkormányzati rendelethez</t>
  </si>
  <si>
    <t xml:space="preserve">Módosított tervezett bevétel </t>
  </si>
  <si>
    <t>6. melléklet a 10/2021. (III.12.) önkormányzati rendelethez</t>
  </si>
  <si>
    <t>5. melléklet a 10/2021. (III.12.) önkormányzati rendelethez</t>
  </si>
  <si>
    <t>4. melléklet a 10/2021.(III.12.)  önkormányzati rendelethez</t>
  </si>
  <si>
    <t>3. melléklet a 10/2021.(III.12.) önkormányzati rendelethez</t>
  </si>
  <si>
    <t>2. melléklet a 10/2021.(III.12.) önkormányzati rendelethez</t>
  </si>
  <si>
    <t>1. melléklet a 10/2021.(III.12.) önkormányzati rendelethez</t>
  </si>
</sst>
</file>

<file path=xl/styles.xml><?xml version="1.0" encoding="utf-8"?>
<styleSheet xmlns="http://schemas.openxmlformats.org/spreadsheetml/2006/main">
  <numFmts count="11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&quot; Ft&quot;"/>
    <numFmt numFmtId="166" formatCode="_-* #,##0\ _F_t_-;\-* #,##0\ _F_t_-;_-* \-??\ _F_t_-;_-@_-"/>
    <numFmt numFmtId="167" formatCode="#,##0\ &quot;Ft&quot;"/>
    <numFmt numFmtId="168" formatCode="_-* #,##0\ _F_t_-;\-* #,##0\ _F_t_-;_-* &quot;-&quot;??\ _F_t_-;_-@_-"/>
    <numFmt numFmtId="169" formatCode="_-* #,##0&quot; Ft&quot;_-;\-* #,##0&quot; Ft&quot;_-;_-* \-??&quot; Ft&quot;_-;_-@_-"/>
    <numFmt numFmtId="170" formatCode="_-* #,##0.000\ _F_t_-;\-* #,##0.000\ _F_t_-;_-* &quot;-&quot;???\ _F_t_-;_-@_-"/>
    <numFmt numFmtId="171" formatCode="#,##0.000"/>
  </numFmts>
  <fonts count="3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sz val="8"/>
      <color indexed="8"/>
      <name val="Antique Olive"/>
      <family val="2"/>
      <charset val="238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519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5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5" fontId="0" fillId="0" borderId="0" xfId="0" applyNumberFormat="1"/>
    <xf numFmtId="0" fontId="7" fillId="0" borderId="0" xfId="0" applyFont="1"/>
    <xf numFmtId="165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5" fontId="3" fillId="0" borderId="0" xfId="0" applyNumberFormat="1" applyFont="1" applyFill="1" applyBorder="1"/>
    <xf numFmtId="0" fontId="0" fillId="0" borderId="0" xfId="0" applyBorder="1"/>
    <xf numFmtId="165" fontId="0" fillId="0" borderId="0" xfId="0" applyNumberForma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4" fontId="17" fillId="0" borderId="0" xfId="2" applyNumberFormat="1" applyFont="1" applyBorder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0" fontId="19" fillId="0" borderId="0" xfId="0" applyFont="1"/>
    <xf numFmtId="0" fontId="20" fillId="0" borderId="0" xfId="0" applyFont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4" fontId="0" fillId="0" borderId="0" xfId="0" applyNumberFormat="1"/>
    <xf numFmtId="0" fontId="19" fillId="0" borderId="0" xfId="0" applyFont="1" applyBorder="1" applyAlignment="1">
      <alignment horizontal="center"/>
    </xf>
    <xf numFmtId="169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29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17" xfId="0" applyFont="1" applyFill="1" applyBorder="1"/>
    <xf numFmtId="0" fontId="13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4" fillId="0" borderId="23" xfId="0" applyFont="1" applyBorder="1" applyAlignment="1"/>
    <xf numFmtId="0" fontId="14" fillId="0" borderId="13" xfId="0" applyFont="1" applyBorder="1" applyAlignment="1"/>
    <xf numFmtId="0" fontId="14" fillId="0" borderId="1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67" fontId="14" fillId="0" borderId="4" xfId="0" applyNumberFormat="1" applyFont="1" applyBorder="1"/>
    <xf numFmtId="0" fontId="14" fillId="0" borderId="0" xfId="0" applyFont="1" applyBorder="1"/>
    <xf numFmtId="0" fontId="13" fillId="0" borderId="34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8" fontId="0" fillId="0" borderId="0" xfId="0" applyNumberFormat="1"/>
    <xf numFmtId="168" fontId="7" fillId="0" borderId="0" xfId="0" applyNumberFormat="1" applyFont="1"/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68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1" fillId="0" borderId="17" xfId="0" applyNumberFormat="1" applyFont="1" applyBorder="1"/>
    <xf numFmtId="0" fontId="13" fillId="0" borderId="38" xfId="0" applyFont="1" applyBorder="1"/>
    <xf numFmtId="0" fontId="13" fillId="0" borderId="34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0" fontId="13" fillId="0" borderId="17" xfId="0" applyFont="1" applyBorder="1"/>
    <xf numFmtId="0" fontId="13" fillId="0" borderId="17" xfId="0" applyFont="1" applyBorder="1" applyAlignment="1">
      <alignment horizontal="right"/>
    </xf>
    <xf numFmtId="164" fontId="13" fillId="0" borderId="17" xfId="0" applyNumberFormat="1" applyFont="1" applyBorder="1"/>
    <xf numFmtId="0" fontId="2" fillId="4" borderId="17" xfId="0" applyFont="1" applyFill="1" applyBorder="1" applyAlignment="1">
      <alignment wrapText="1"/>
    </xf>
    <xf numFmtId="164" fontId="2" fillId="4" borderId="17" xfId="0" applyNumberFormat="1" applyFont="1" applyFill="1" applyBorder="1"/>
    <xf numFmtId="0" fontId="23" fillId="0" borderId="17" xfId="0" applyFont="1" applyBorder="1"/>
    <xf numFmtId="0" fontId="2" fillId="0" borderId="17" xfId="0" applyFont="1" applyBorder="1" applyAlignment="1">
      <alignment wrapText="1"/>
    </xf>
    <xf numFmtId="0" fontId="11" fillId="0" borderId="17" xfId="0" applyFont="1" applyFill="1" applyBorder="1"/>
    <xf numFmtId="0" fontId="11" fillId="0" borderId="17" xfId="0" applyFont="1" applyBorder="1"/>
    <xf numFmtId="0" fontId="21" fillId="0" borderId="17" xfId="0" applyFont="1" applyFill="1" applyBorder="1"/>
    <xf numFmtId="0" fontId="2" fillId="4" borderId="17" xfId="0" applyFont="1" applyFill="1" applyBorder="1"/>
    <xf numFmtId="0" fontId="11" fillId="0" borderId="30" xfId="0" applyFont="1" applyBorder="1"/>
    <xf numFmtId="164" fontId="11" fillId="0" borderId="30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41" fontId="13" fillId="0" borderId="4" xfId="0" applyNumberFormat="1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41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41" fontId="9" fillId="0" borderId="1" xfId="0" applyNumberFormat="1" applyFont="1" applyBorder="1" applyAlignment="1">
      <alignment horizontal="center"/>
    </xf>
    <xf numFmtId="3" fontId="13" fillId="0" borderId="4" xfId="0" applyNumberFormat="1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164" fontId="5" fillId="0" borderId="11" xfId="2" applyNumberFormat="1" applyFont="1" applyBorder="1"/>
    <xf numFmtId="0" fontId="5" fillId="0" borderId="0" xfId="0" applyFont="1" applyFill="1" applyBorder="1"/>
    <xf numFmtId="0" fontId="5" fillId="0" borderId="11" xfId="0" applyFont="1" applyFill="1" applyBorder="1" applyAlignment="1">
      <alignment horizontal="center"/>
    </xf>
    <xf numFmtId="0" fontId="4" fillId="3" borderId="20" xfId="0" applyFont="1" applyFill="1" applyBorder="1"/>
    <xf numFmtId="164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4" fontId="5" fillId="0" borderId="11" xfId="2" applyNumberFormat="1" applyFont="1" applyFill="1" applyBorder="1"/>
    <xf numFmtId="0" fontId="4" fillId="5" borderId="20" xfId="0" applyFont="1" applyFill="1" applyBorder="1"/>
    <xf numFmtId="164" fontId="5" fillId="5" borderId="4" xfId="0" applyNumberFormat="1" applyFont="1" applyFill="1" applyBorder="1"/>
    <xf numFmtId="0" fontId="4" fillId="3" borderId="4" xfId="0" applyFont="1" applyFill="1" applyBorder="1"/>
    <xf numFmtId="0" fontId="4" fillId="3" borderId="24" xfId="0" applyFont="1" applyFill="1" applyBorder="1"/>
    <xf numFmtId="0" fontId="5" fillId="3" borderId="24" xfId="0" applyFont="1" applyFill="1" applyBorder="1"/>
    <xf numFmtId="164" fontId="4" fillId="3" borderId="9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5" xfId="0" applyFont="1" applyFill="1" applyBorder="1"/>
    <xf numFmtId="164" fontId="4" fillId="3" borderId="1" xfId="2" applyNumberFormat="1" applyFont="1" applyFill="1" applyBorder="1"/>
    <xf numFmtId="0" fontId="4" fillId="3" borderId="20" xfId="0" applyFont="1" applyFill="1" applyBorder="1" applyAlignment="1">
      <alignment horizontal="left" indent="2"/>
    </xf>
    <xf numFmtId="0" fontId="4" fillId="2" borderId="18" xfId="0" applyFont="1" applyFill="1" applyBorder="1"/>
    <xf numFmtId="164" fontId="4" fillId="2" borderId="6" xfId="0" applyNumberFormat="1" applyFont="1" applyFill="1" applyBorder="1"/>
    <xf numFmtId="0" fontId="5" fillId="0" borderId="26" xfId="0" applyFont="1" applyFill="1" applyBorder="1" applyAlignment="1">
      <alignment horizontal="center"/>
    </xf>
    <xf numFmtId="0" fontId="13" fillId="0" borderId="36" xfId="0" applyFont="1" applyBorder="1"/>
    <xf numFmtId="0" fontId="4" fillId="0" borderId="26" xfId="0" applyFont="1" applyBorder="1" applyAlignment="1">
      <alignment horizontal="center"/>
    </xf>
    <xf numFmtId="164" fontId="4" fillId="3" borderId="4" xfId="2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4" fontId="4" fillId="2" borderId="5" xfId="0" applyNumberFormat="1" applyFont="1" applyFill="1" applyBorder="1"/>
    <xf numFmtId="0" fontId="0" fillId="0" borderId="21" xfId="0" applyBorder="1" applyAlignment="1"/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/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0" fontId="13" fillId="0" borderId="34" xfId="0" applyFont="1" applyBorder="1" applyAlignment="1">
      <alignment horizontal="center"/>
    </xf>
    <xf numFmtId="0" fontId="14" fillId="0" borderId="17" xfId="0" applyFont="1" applyFill="1" applyBorder="1"/>
    <xf numFmtId="0" fontId="1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5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41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0" fillId="0" borderId="21" xfId="0" applyBorder="1" applyAlignment="1">
      <alignment horizontal="center"/>
    </xf>
    <xf numFmtId="164" fontId="5" fillId="0" borderId="4" xfId="2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14" fillId="0" borderId="48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left" vertical="center" wrapText="1"/>
    </xf>
    <xf numFmtId="0" fontId="0" fillId="0" borderId="0" xfId="0"/>
    <xf numFmtId="0" fontId="10" fillId="0" borderId="0" xfId="0" applyFont="1" applyAlignment="1"/>
    <xf numFmtId="0" fontId="13" fillId="0" borderId="50" xfId="0" applyFont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3" fontId="15" fillId="0" borderId="4" xfId="0" applyNumberFormat="1" applyFont="1" applyFill="1" applyBorder="1"/>
    <xf numFmtId="0" fontId="15" fillId="0" borderId="9" xfId="0" applyFont="1" applyFill="1" applyBorder="1"/>
    <xf numFmtId="3" fontId="15" fillId="0" borderId="9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164" fontId="5" fillId="0" borderId="11" xfId="2" quotePrefix="1" applyNumberFormat="1" applyFont="1" applyBorder="1"/>
    <xf numFmtId="41" fontId="0" fillId="0" borderId="0" xfId="0" applyNumberFormat="1"/>
    <xf numFmtId="0" fontId="8" fillId="0" borderId="51" xfId="0" applyFont="1" applyBorder="1" applyAlignment="1">
      <alignment horizontal="center"/>
    </xf>
    <xf numFmtId="41" fontId="9" fillId="0" borderId="1" xfId="0" applyNumberFormat="1" applyFont="1" applyBorder="1"/>
    <xf numFmtId="168" fontId="3" fillId="5" borderId="3" xfId="0" applyNumberFormat="1" applyFont="1" applyFill="1" applyBorder="1"/>
    <xf numFmtId="164" fontId="2" fillId="0" borderId="17" xfId="0" applyNumberFormat="1" applyFont="1" applyFill="1" applyBorder="1"/>
    <xf numFmtId="0" fontId="13" fillId="0" borderId="52" xfId="0" applyFont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top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2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1" xfId="0" applyFont="1" applyFill="1" applyBorder="1"/>
    <xf numFmtId="0" fontId="4" fillId="0" borderId="4" xfId="0" applyFont="1" applyFill="1" applyBorder="1"/>
    <xf numFmtId="0" fontId="13" fillId="0" borderId="0" xfId="0" applyFont="1" applyFill="1"/>
    <xf numFmtId="0" fontId="0" fillId="0" borderId="0" xfId="0" applyFill="1"/>
    <xf numFmtId="0" fontId="3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0" fillId="0" borderId="51" xfId="0" applyBorder="1" applyAlignment="1">
      <alignment horizontal="center" vertical="center"/>
    </xf>
    <xf numFmtId="41" fontId="0" fillId="0" borderId="4" xfId="0" applyNumberFormat="1" applyBorder="1"/>
    <xf numFmtId="0" fontId="6" fillId="0" borderId="4" xfId="0" applyFont="1" applyBorder="1" applyAlignment="1">
      <alignment horizontal="center" vertical="center"/>
    </xf>
    <xf numFmtId="41" fontId="0" fillId="0" borderId="4" xfId="0" applyNumberFormat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166" fontId="13" fillId="0" borderId="56" xfId="2" applyNumberFormat="1" applyFont="1" applyFill="1" applyBorder="1" applyAlignment="1" applyProtection="1">
      <alignment horizontal="right"/>
    </xf>
    <xf numFmtId="166" fontId="14" fillId="0" borderId="56" xfId="2" applyNumberFormat="1" applyFont="1" applyFill="1" applyBorder="1" applyAlignment="1" applyProtection="1">
      <alignment horizontal="right"/>
    </xf>
    <xf numFmtId="0" fontId="14" fillId="0" borderId="56" xfId="0" applyFont="1" applyBorder="1" applyAlignment="1">
      <alignment horizontal="center" vertical="center" wrapText="1"/>
    </xf>
    <xf numFmtId="166" fontId="15" fillId="4" borderId="56" xfId="2" applyNumberFormat="1" applyFont="1" applyFill="1" applyBorder="1" applyAlignment="1" applyProtection="1">
      <alignment horizontal="right"/>
    </xf>
    <xf numFmtId="0" fontId="14" fillId="0" borderId="59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166" fontId="14" fillId="0" borderId="56" xfId="0" applyNumberFormat="1" applyFont="1" applyBorder="1"/>
    <xf numFmtId="0" fontId="14" fillId="0" borderId="34" xfId="0" applyFont="1" applyBorder="1" applyAlignment="1">
      <alignment horizontal="center"/>
    </xf>
    <xf numFmtId="166" fontId="15" fillId="0" borderId="56" xfId="2" applyNumberFormat="1" applyFont="1" applyFill="1" applyBorder="1" applyAlignment="1" applyProtection="1">
      <alignment horizontal="right"/>
    </xf>
    <xf numFmtId="166" fontId="14" fillId="0" borderId="56" xfId="2" applyNumberFormat="1" applyFont="1" applyFill="1" applyBorder="1" applyAlignment="1" applyProtection="1"/>
    <xf numFmtId="0" fontId="13" fillId="0" borderId="56" xfId="0" applyFont="1" applyBorder="1"/>
    <xf numFmtId="0" fontId="15" fillId="0" borderId="15" xfId="0" applyFont="1" applyBorder="1" applyAlignment="1">
      <alignment horizontal="center"/>
    </xf>
    <xf numFmtId="0" fontId="13" fillId="0" borderId="52" xfId="0" applyFont="1" applyBorder="1"/>
    <xf numFmtId="0" fontId="13" fillId="0" borderId="51" xfId="0" applyFont="1" applyBorder="1"/>
    <xf numFmtId="0" fontId="2" fillId="0" borderId="53" xfId="0" applyFont="1" applyBorder="1" applyAlignment="1">
      <alignment horizontal="center"/>
    </xf>
    <xf numFmtId="168" fontId="2" fillId="0" borderId="3" xfId="2" applyNumberFormat="1" applyFont="1" applyBorder="1" applyAlignment="1">
      <alignment horizontal="right"/>
    </xf>
    <xf numFmtId="168" fontId="13" fillId="0" borderId="3" xfId="2" applyNumberFormat="1" applyFont="1" applyBorder="1" applyAlignment="1">
      <alignment horizontal="right"/>
    </xf>
    <xf numFmtId="168" fontId="2" fillId="0" borderId="3" xfId="0" applyNumberFormat="1" applyFont="1" applyBorder="1"/>
    <xf numFmtId="168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8" fontId="3" fillId="0" borderId="3" xfId="0" applyNumberFormat="1" applyFont="1" applyFill="1" applyBorder="1"/>
    <xf numFmtId="0" fontId="2" fillId="0" borderId="55" xfId="0" applyFont="1" applyBorder="1" applyAlignment="1">
      <alignment horizontal="center" vertical="center" wrapText="1"/>
    </xf>
    <xf numFmtId="164" fontId="13" fillId="0" borderId="56" xfId="0" applyNumberFormat="1" applyFont="1" applyFill="1" applyBorder="1"/>
    <xf numFmtId="164" fontId="13" fillId="0" borderId="56" xfId="0" applyNumberFormat="1" applyFont="1" applyBorder="1"/>
    <xf numFmtId="164" fontId="23" fillId="0" borderId="56" xfId="0" applyNumberFormat="1" applyFont="1" applyBorder="1"/>
    <xf numFmtId="164" fontId="11" fillId="0" borderId="56" xfId="0" applyNumberFormat="1" applyFont="1" applyBorder="1"/>
    <xf numFmtId="164" fontId="11" fillId="0" borderId="56" xfId="0" applyNumberFormat="1" applyFont="1" applyFill="1" applyBorder="1"/>
    <xf numFmtId="164" fontId="13" fillId="4" borderId="56" xfId="0" applyNumberFormat="1" applyFont="1" applyFill="1" applyBorder="1"/>
    <xf numFmtId="164" fontId="21" fillId="0" borderId="56" xfId="0" applyNumberFormat="1" applyFont="1" applyFill="1" applyBorder="1"/>
    <xf numFmtId="164" fontId="11" fillId="0" borderId="57" xfId="0" applyNumberFormat="1" applyFont="1" applyBorder="1"/>
    <xf numFmtId="0" fontId="25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0" fontId="27" fillId="6" borderId="4" xfId="0" applyFont="1" applyFill="1" applyBorder="1" applyAlignment="1">
      <alignment vertical="center"/>
    </xf>
    <xf numFmtId="170" fontId="27" fillId="6" borderId="4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170" fontId="26" fillId="0" borderId="4" xfId="0" applyNumberFormat="1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70" fontId="25" fillId="0" borderId="4" xfId="0" applyNumberFormat="1" applyFont="1" applyFill="1" applyBorder="1" applyAlignment="1">
      <alignment vertical="center"/>
    </xf>
    <xf numFmtId="0" fontId="25" fillId="0" borderId="4" xfId="0" applyFont="1" applyBorder="1" applyAlignment="1">
      <alignment vertical="center"/>
    </xf>
    <xf numFmtId="170" fontId="25" fillId="0" borderId="4" xfId="0" applyNumberFormat="1" applyFont="1" applyBorder="1" applyAlignment="1">
      <alignment vertical="center"/>
    </xf>
    <xf numFmtId="170" fontId="28" fillId="0" borderId="4" xfId="0" applyNumberFormat="1" applyFont="1" applyBorder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70" fontId="25" fillId="0" borderId="0" xfId="0" applyNumberFormat="1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171" fontId="26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/>
    <xf numFmtId="0" fontId="25" fillId="0" borderId="22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41" fontId="14" fillId="0" borderId="3" xfId="0" applyNumberFormat="1" applyFont="1" applyBorder="1" applyAlignment="1">
      <alignment horizontal="left"/>
    </xf>
    <xf numFmtId="41" fontId="13" fillId="0" borderId="3" xfId="0" applyNumberFormat="1" applyFont="1" applyBorder="1"/>
    <xf numFmtId="41" fontId="13" fillId="0" borderId="3" xfId="0" applyNumberFormat="1" applyFont="1" applyBorder="1" applyAlignment="1"/>
    <xf numFmtId="41" fontId="15" fillId="0" borderId="3" xfId="0" applyNumberFormat="1" applyFont="1" applyBorder="1"/>
    <xf numFmtId="41" fontId="15" fillId="0" borderId="3" xfId="0" applyNumberFormat="1" applyFont="1" applyFill="1" applyBorder="1"/>
    <xf numFmtId="41" fontId="14" fillId="0" borderId="12" xfId="0" applyNumberFormat="1" applyFont="1" applyBorder="1"/>
    <xf numFmtId="41" fontId="14" fillId="0" borderId="3" xfId="0" applyNumberFormat="1" applyFont="1" applyFill="1" applyBorder="1"/>
    <xf numFmtId="41" fontId="14" fillId="0" borderId="3" xfId="0" applyNumberFormat="1" applyFont="1" applyFill="1" applyBorder="1" applyAlignment="1">
      <alignment horizontal="left"/>
    </xf>
    <xf numFmtId="49" fontId="25" fillId="0" borderId="9" xfId="0" applyNumberFormat="1" applyFont="1" applyBorder="1" applyAlignment="1">
      <alignment horizontal="center" vertical="center" wrapText="1"/>
    </xf>
    <xf numFmtId="41" fontId="2" fillId="0" borderId="3" xfId="0" applyNumberFormat="1" applyFont="1" applyFill="1" applyBorder="1" applyAlignment="1">
      <alignment horizontal="center"/>
    </xf>
    <xf numFmtId="41" fontId="2" fillId="0" borderId="12" xfId="0" applyNumberFormat="1" applyFont="1" applyFill="1" applyBorder="1" applyAlignment="1">
      <alignment horizontal="center"/>
    </xf>
    <xf numFmtId="0" fontId="0" fillId="0" borderId="0" xfId="0" applyAlignment="1"/>
    <xf numFmtId="0" fontId="25" fillId="0" borderId="4" xfId="0" applyFont="1" applyBorder="1" applyAlignment="1">
      <alignment horizontal="center" vertical="center" wrapText="1"/>
    </xf>
    <xf numFmtId="3" fontId="0" fillId="0" borderId="0" xfId="0" applyNumberFormat="1"/>
    <xf numFmtId="0" fontId="3" fillId="0" borderId="3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3" fillId="0" borderId="7" xfId="0" applyFont="1" applyBorder="1" applyAlignment="1">
      <alignment vertical="center" wrapText="1"/>
    </xf>
    <xf numFmtId="0" fontId="13" fillId="0" borderId="9" xfId="0" applyFont="1" applyBorder="1" applyAlignment="1">
      <alignment vertical="center"/>
    </xf>
    <xf numFmtId="41" fontId="13" fillId="0" borderId="9" xfId="0" applyNumberFormat="1" applyFont="1" applyBorder="1" applyAlignment="1">
      <alignment vertical="center" wrapText="1"/>
    </xf>
    <xf numFmtId="41" fontId="0" fillId="0" borderId="9" xfId="0" applyNumberFormat="1" applyBorder="1"/>
    <xf numFmtId="49" fontId="5" fillId="0" borderId="0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4" xfId="0" applyFill="1" applyBorder="1"/>
    <xf numFmtId="4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0" fontId="26" fillId="5" borderId="4" xfId="0" applyFont="1" applyFill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41" fontId="8" fillId="0" borderId="9" xfId="0" applyNumberFormat="1" applyFont="1" applyBorder="1" applyAlignment="1">
      <alignment horizontal="center" vertical="center"/>
    </xf>
    <xf numFmtId="41" fontId="0" fillId="0" borderId="9" xfId="0" applyNumberForma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0" fillId="0" borderId="21" xfId="0" applyBorder="1" applyAlignment="1"/>
    <xf numFmtId="0" fontId="5" fillId="0" borderId="2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1" fillId="0" borderId="28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3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3" fillId="0" borderId="4" xfId="0" applyFont="1" applyFill="1" applyBorder="1" applyAlignment="1"/>
    <xf numFmtId="0" fontId="13" fillId="0" borderId="4" xfId="0" applyFont="1" applyBorder="1" applyAlignment="1"/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4" xfId="0" applyFont="1" applyFill="1" applyBorder="1" applyAlignment="1">
      <alignment horizontal="left"/>
    </xf>
    <xf numFmtId="0" fontId="2" fillId="0" borderId="5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0" fillId="0" borderId="58" xfId="0" applyBorder="1" applyAlignment="1"/>
    <xf numFmtId="0" fontId="0" fillId="0" borderId="55" xfId="0" applyBorder="1" applyAlignment="1"/>
    <xf numFmtId="0" fontId="14" fillId="0" borderId="17" xfId="0" applyFont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left"/>
    </xf>
    <xf numFmtId="0" fontId="13" fillId="0" borderId="3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/>
    <xf numFmtId="0" fontId="13" fillId="0" borderId="17" xfId="0" applyFont="1" applyBorder="1" applyAlignment="1"/>
    <xf numFmtId="0" fontId="13" fillId="4" borderId="28" xfId="0" applyFont="1" applyFill="1" applyBorder="1" applyAlignment="1"/>
    <xf numFmtId="0" fontId="13" fillId="0" borderId="31" xfId="0" applyFont="1" applyBorder="1" applyAlignment="1"/>
    <xf numFmtId="0" fontId="13" fillId="0" borderId="19" xfId="0" applyFont="1" applyBorder="1" applyAlignment="1"/>
    <xf numFmtId="0" fontId="13" fillId="4" borderId="17" xfId="0" applyFont="1" applyFill="1" applyBorder="1" applyAlignment="1">
      <alignment horizontal="left"/>
    </xf>
    <xf numFmtId="0" fontId="0" fillId="0" borderId="55" xfId="0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28" xfId="0" applyFont="1" applyFill="1" applyBorder="1" applyAlignment="1"/>
    <xf numFmtId="0" fontId="14" fillId="0" borderId="28" xfId="0" applyFont="1" applyBorder="1" applyAlignment="1"/>
    <xf numFmtId="0" fontId="15" fillId="0" borderId="34" xfId="0" applyFont="1" applyBorder="1" applyAlignment="1">
      <alignment horizontal="center" vertical="center"/>
    </xf>
    <xf numFmtId="0" fontId="13" fillId="0" borderId="34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/>
    </xf>
    <xf numFmtId="0" fontId="5" fillId="0" borderId="33" xfId="0" applyFont="1" applyBorder="1" applyAlignment="1"/>
    <xf numFmtId="0" fontId="0" fillId="0" borderId="21" xfId="0" applyBorder="1" applyAlignment="1"/>
    <xf numFmtId="0" fontId="5" fillId="0" borderId="4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4" xfId="0" applyFont="1" applyBorder="1" applyAlignment="1">
      <alignment wrapText="1"/>
    </xf>
    <xf numFmtId="0" fontId="13" fillId="0" borderId="23" xfId="0" applyFont="1" applyBorder="1" applyAlignment="1">
      <alignment wrapText="1"/>
    </xf>
    <xf numFmtId="0" fontId="5" fillId="0" borderId="33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3" fontId="25" fillId="0" borderId="8" xfId="0" applyNumberFormat="1" applyFont="1" applyBorder="1" applyAlignment="1">
      <alignment horizontal="center" vertical="center" wrapText="1"/>
    </xf>
    <xf numFmtId="0" fontId="0" fillId="0" borderId="63" xfId="0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1" fontId="0" fillId="0" borderId="3" xfId="0" applyNumberFormat="1" applyBorder="1"/>
    <xf numFmtId="41" fontId="0" fillId="0" borderId="64" xfId="0" applyNumberFormat="1" applyBorder="1"/>
    <xf numFmtId="41" fontId="10" fillId="0" borderId="12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41" fontId="0" fillId="0" borderId="3" xfId="0" applyNumberFormat="1" applyBorder="1" applyAlignment="1">
      <alignment vertical="center"/>
    </xf>
    <xf numFmtId="41" fontId="0" fillId="0" borderId="64" xfId="0" applyNumberFormat="1" applyBorder="1" applyAlignment="1">
      <alignment vertical="center"/>
    </xf>
    <xf numFmtId="41" fontId="6" fillId="0" borderId="12" xfId="0" applyNumberFormat="1" applyFont="1" applyBorder="1" applyAlignment="1">
      <alignment vertical="center"/>
    </xf>
    <xf numFmtId="0" fontId="13" fillId="0" borderId="51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3" fontId="13" fillId="0" borderId="64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0" fontId="14" fillId="0" borderId="51" xfId="0" applyFont="1" applyBorder="1" applyAlignment="1">
      <alignment horizontal="center" vertical="center"/>
    </xf>
    <xf numFmtId="3" fontId="13" fillId="0" borderId="3" xfId="0" applyNumberFormat="1" applyFont="1" applyBorder="1"/>
    <xf numFmtId="3" fontId="13" fillId="0" borderId="3" xfId="0" applyNumberFormat="1" applyFont="1" applyFill="1" applyBorder="1"/>
    <xf numFmtId="3" fontId="14" fillId="0" borderId="3" xfId="0" applyNumberFormat="1" applyFont="1" applyFill="1" applyBorder="1"/>
    <xf numFmtId="3" fontId="15" fillId="0" borderId="3" xfId="0" applyNumberFormat="1" applyFont="1" applyFill="1" applyBorder="1"/>
    <xf numFmtId="3" fontId="15" fillId="0" borderId="64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Fill="1" applyBorder="1"/>
    <xf numFmtId="0" fontId="14" fillId="0" borderId="65" xfId="0" applyFont="1" applyBorder="1" applyAlignment="1">
      <alignment horizontal="center"/>
    </xf>
    <xf numFmtId="0" fontId="14" fillId="0" borderId="33" xfId="0" applyFont="1" applyBorder="1" applyAlignment="1">
      <alignment horizontal="center" wrapText="1"/>
    </xf>
    <xf numFmtId="41" fontId="14" fillId="0" borderId="33" xfId="0" applyNumberFormat="1" applyFont="1" applyBorder="1" applyAlignment="1">
      <alignment horizontal="left"/>
    </xf>
    <xf numFmtId="41" fontId="13" fillId="0" borderId="33" xfId="0" applyNumberFormat="1" applyFont="1" applyBorder="1"/>
    <xf numFmtId="41" fontId="13" fillId="0" borderId="33" xfId="0" applyNumberFormat="1" applyFont="1" applyBorder="1" applyAlignment="1"/>
    <xf numFmtId="41" fontId="15" fillId="0" borderId="33" xfId="0" applyNumberFormat="1" applyFont="1" applyBorder="1"/>
    <xf numFmtId="41" fontId="15" fillId="0" borderId="33" xfId="0" applyNumberFormat="1" applyFont="1" applyFill="1" applyBorder="1"/>
    <xf numFmtId="41" fontId="14" fillId="0" borderId="33" xfId="0" applyNumberFormat="1" applyFont="1" applyFill="1" applyBorder="1"/>
    <xf numFmtId="41" fontId="14" fillId="0" borderId="33" xfId="0" applyNumberFormat="1" applyFont="1" applyFill="1" applyBorder="1" applyAlignment="1">
      <alignment horizontal="left"/>
    </xf>
    <xf numFmtId="41" fontId="14" fillId="0" borderId="66" xfId="0" applyNumberFormat="1" applyFont="1" applyBorder="1"/>
    <xf numFmtId="0" fontId="14" fillId="0" borderId="67" xfId="0" applyFont="1" applyBorder="1" applyAlignment="1">
      <alignment horizontal="center"/>
    </xf>
    <xf numFmtId="0" fontId="14" fillId="0" borderId="28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166" fontId="13" fillId="0" borderId="28" xfId="2" applyNumberFormat="1" applyFont="1" applyFill="1" applyBorder="1" applyAlignment="1" applyProtection="1">
      <alignment horizontal="right"/>
    </xf>
    <xf numFmtId="166" fontId="15" fillId="4" borderId="28" xfId="2" applyNumberFormat="1" applyFont="1" applyFill="1" applyBorder="1" applyAlignment="1" applyProtection="1">
      <alignment horizontal="right"/>
    </xf>
    <xf numFmtId="166" fontId="14" fillId="0" borderId="28" xfId="0" applyNumberFormat="1" applyFont="1" applyBorder="1"/>
    <xf numFmtId="0" fontId="14" fillId="0" borderId="48" xfId="0" applyFont="1" applyBorder="1" applyAlignment="1">
      <alignment horizontal="center" vertical="center"/>
    </xf>
    <xf numFmtId="0" fontId="0" fillId="0" borderId="68" xfId="0" applyBorder="1" applyAlignment="1"/>
    <xf numFmtId="0" fontId="0" fillId="0" borderId="69" xfId="0" applyBorder="1" applyAlignment="1"/>
    <xf numFmtId="166" fontId="15" fillId="0" borderId="28" xfId="2" applyNumberFormat="1" applyFont="1" applyFill="1" applyBorder="1" applyAlignment="1" applyProtection="1">
      <alignment horizontal="right"/>
    </xf>
    <xf numFmtId="166" fontId="14" fillId="0" borderId="28" xfId="2" applyNumberFormat="1" applyFont="1" applyFill="1" applyBorder="1" applyAlignment="1" applyProtection="1">
      <alignment horizontal="right"/>
    </xf>
    <xf numFmtId="166" fontId="14" fillId="0" borderId="28" xfId="2" applyNumberFormat="1" applyFont="1" applyFill="1" applyBorder="1" applyAlignment="1" applyProtection="1"/>
    <xf numFmtId="0" fontId="0" fillId="0" borderId="69" xfId="0" applyBorder="1" applyAlignment="1">
      <alignment horizontal="center" vertical="center" wrapText="1"/>
    </xf>
    <xf numFmtId="0" fontId="13" fillId="0" borderId="28" xfId="0" applyFont="1" applyBorder="1"/>
    <xf numFmtId="166" fontId="14" fillId="0" borderId="66" xfId="2" applyNumberFormat="1" applyFont="1" applyFill="1" applyBorder="1" applyAlignment="1" applyProtection="1">
      <alignment horizontal="right"/>
    </xf>
    <xf numFmtId="166" fontId="14" fillId="0" borderId="70" xfId="2" applyNumberFormat="1" applyFont="1" applyFill="1" applyBorder="1" applyAlignment="1" applyProtection="1">
      <alignment horizontal="right"/>
    </xf>
    <xf numFmtId="0" fontId="13" fillId="0" borderId="31" xfId="0" applyFont="1" applyFill="1" applyBorder="1" applyAlignment="1">
      <alignment horizontal="left"/>
    </xf>
    <xf numFmtId="0" fontId="2" fillId="0" borderId="65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168" fontId="2" fillId="0" borderId="33" xfId="2" applyNumberFormat="1" applyFont="1" applyBorder="1" applyAlignment="1">
      <alignment horizontal="right"/>
    </xf>
    <xf numFmtId="168" fontId="13" fillId="0" borderId="33" xfId="2" applyNumberFormat="1" applyFont="1" applyBorder="1" applyAlignment="1">
      <alignment horizontal="right"/>
    </xf>
    <xf numFmtId="168" fontId="2" fillId="0" borderId="33" xfId="0" applyNumberFormat="1" applyFont="1" applyBorder="1"/>
    <xf numFmtId="168" fontId="3" fillId="5" borderId="33" xfId="0" applyNumberFormat="1" applyFont="1" applyFill="1" applyBorder="1"/>
    <xf numFmtId="168" fontId="2" fillId="5" borderId="33" xfId="0" applyNumberFormat="1" applyFont="1" applyFill="1" applyBorder="1"/>
    <xf numFmtId="0" fontId="2" fillId="0" borderId="33" xfId="0" applyFont="1" applyBorder="1" applyAlignment="1">
      <alignment horizontal="center"/>
    </xf>
    <xf numFmtId="168" fontId="3" fillId="0" borderId="33" xfId="0" applyNumberFormat="1" applyFont="1" applyFill="1" applyBorder="1"/>
    <xf numFmtId="168" fontId="3" fillId="0" borderId="33" xfId="0" applyNumberFormat="1" applyFont="1" applyBorder="1"/>
    <xf numFmtId="41" fontId="2" fillId="0" borderId="33" xfId="0" applyNumberFormat="1" applyFont="1" applyFill="1" applyBorder="1" applyAlignment="1">
      <alignment horizontal="center"/>
    </xf>
    <xf numFmtId="41" fontId="2" fillId="0" borderId="66" xfId="0" applyNumberFormat="1" applyFont="1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9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164" fontId="13" fillId="0" borderId="28" xfId="0" applyNumberFormat="1" applyFont="1" applyFill="1" applyBorder="1"/>
    <xf numFmtId="164" fontId="13" fillId="0" borderId="28" xfId="0" applyNumberFormat="1" applyFont="1" applyBorder="1"/>
    <xf numFmtId="164" fontId="23" fillId="0" borderId="28" xfId="0" applyNumberFormat="1" applyFont="1" applyBorder="1"/>
    <xf numFmtId="164" fontId="11" fillId="0" borderId="28" xfId="0" applyNumberFormat="1" applyFont="1" applyBorder="1"/>
    <xf numFmtId="164" fontId="11" fillId="0" borderId="28" xfId="0" applyNumberFormat="1" applyFont="1" applyFill="1" applyBorder="1"/>
    <xf numFmtId="164" fontId="13" fillId="4" borderId="28" xfId="0" applyNumberFormat="1" applyFont="1" applyFill="1" applyBorder="1"/>
    <xf numFmtId="164" fontId="21" fillId="0" borderId="28" xfId="0" applyNumberFormat="1" applyFont="1" applyFill="1" applyBorder="1"/>
    <xf numFmtId="164" fontId="11" fillId="0" borderId="71" xfId="0" applyNumberFormat="1" applyFont="1" applyBorder="1"/>
    <xf numFmtId="0" fontId="7" fillId="0" borderId="58" xfId="0" applyFont="1" applyBorder="1"/>
  </cellXfs>
  <cellStyles count="4">
    <cellStyle name="Ezres" xfId="2" builtinId="3"/>
    <cellStyle name="Normál" xfId="0" builtinId="0"/>
    <cellStyle name="Normál 2" xfId="1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P50"/>
  <sheetViews>
    <sheetView tabSelected="1" topLeftCell="A4" workbookViewId="0">
      <selection activeCell="F27" sqref="F27"/>
    </sheetView>
  </sheetViews>
  <sheetFormatPr defaultRowHeight="14.4"/>
  <cols>
    <col min="1" max="1" width="8.44140625" customWidth="1"/>
    <col min="2" max="2" width="40.6640625" customWidth="1"/>
    <col min="3" max="3" width="13.33203125" style="175" customWidth="1"/>
    <col min="4" max="4" width="13.33203125" style="182" customWidth="1"/>
    <col min="5" max="5" width="34.33203125" style="175" customWidth="1"/>
    <col min="6" max="6" width="13.33203125" customWidth="1"/>
    <col min="7" max="7" width="13.33203125" style="182" customWidth="1"/>
    <col min="8" max="8" width="13.44140625" style="175" customWidth="1"/>
    <col min="9" max="9" width="13.44140625" customWidth="1"/>
    <col min="12" max="12" width="10.44140625" bestFit="1" customWidth="1"/>
  </cols>
  <sheetData>
    <row r="1" spans="1:14">
      <c r="A1" s="339" t="s">
        <v>491</v>
      </c>
      <c r="B1" s="339"/>
      <c r="C1" s="339"/>
      <c r="D1" s="339"/>
      <c r="E1" s="339"/>
      <c r="F1" s="339"/>
      <c r="G1" s="414"/>
      <c r="H1" s="187"/>
      <c r="I1" s="187"/>
    </row>
    <row r="2" spans="1:14">
      <c r="A2" s="56"/>
      <c r="B2" s="56"/>
      <c r="C2" s="56"/>
      <c r="D2" s="56"/>
      <c r="E2" s="56"/>
      <c r="F2" s="56"/>
      <c r="G2" s="56"/>
      <c r="H2" s="56"/>
      <c r="I2" s="56"/>
    </row>
    <row r="3" spans="1:14">
      <c r="A3" s="56"/>
      <c r="B3" s="56"/>
      <c r="C3" s="56"/>
      <c r="D3" s="56"/>
      <c r="E3" s="56"/>
      <c r="F3" s="56"/>
      <c r="G3" s="56"/>
      <c r="H3" s="56"/>
      <c r="I3" s="56"/>
    </row>
    <row r="4" spans="1:14">
      <c r="A4" s="56"/>
      <c r="B4" s="56"/>
      <c r="C4" s="56"/>
      <c r="D4" s="56"/>
      <c r="E4" s="56"/>
      <c r="F4" s="56"/>
      <c r="G4" s="56"/>
      <c r="H4" s="56"/>
      <c r="I4" s="56"/>
    </row>
    <row r="5" spans="1:14">
      <c r="A5" s="340" t="s">
        <v>473</v>
      </c>
      <c r="B5" s="341"/>
      <c r="C5" s="341"/>
      <c r="D5" s="341"/>
      <c r="E5" s="341"/>
      <c r="F5" s="341"/>
      <c r="G5" s="341"/>
      <c r="H5" s="190"/>
      <c r="I5" s="187"/>
      <c r="J5" s="23"/>
      <c r="K5" s="23"/>
      <c r="L5" s="23"/>
      <c r="M5" s="23"/>
      <c r="N5" s="23"/>
    </row>
    <row r="6" spans="1:14" ht="16.2" thickBot="1">
      <c r="A6" s="56"/>
      <c r="B6" s="84"/>
      <c r="C6" s="84"/>
      <c r="D6" s="84"/>
      <c r="E6" s="84"/>
      <c r="F6" s="85"/>
      <c r="G6" s="85" t="s">
        <v>18</v>
      </c>
      <c r="H6" s="162"/>
      <c r="I6" s="85"/>
      <c r="J6" s="23"/>
      <c r="K6" s="23"/>
      <c r="L6" s="23"/>
      <c r="M6" s="23"/>
      <c r="N6" s="23"/>
    </row>
    <row r="7" spans="1:14">
      <c r="A7" s="87"/>
      <c r="B7" s="55" t="s">
        <v>7</v>
      </c>
      <c r="C7" s="55" t="s">
        <v>8</v>
      </c>
      <c r="D7" s="55" t="s">
        <v>9</v>
      </c>
      <c r="E7" s="287" t="s">
        <v>240</v>
      </c>
      <c r="F7" s="507" t="s">
        <v>478</v>
      </c>
      <c r="G7" s="288" t="s">
        <v>479</v>
      </c>
      <c r="H7" s="23"/>
      <c r="I7" s="45"/>
      <c r="J7" s="23"/>
      <c r="K7" s="23"/>
    </row>
    <row r="8" spans="1:14" s="175" customFormat="1" ht="32.25" customHeight="1">
      <c r="A8" s="184"/>
      <c r="B8" s="185"/>
      <c r="C8" s="186" t="s">
        <v>180</v>
      </c>
      <c r="D8" s="186" t="s">
        <v>475</v>
      </c>
      <c r="E8" s="185"/>
      <c r="F8" s="508" t="s">
        <v>180</v>
      </c>
      <c r="G8" s="253" t="s">
        <v>475</v>
      </c>
      <c r="H8" s="23"/>
      <c r="I8" s="45"/>
      <c r="J8" s="23"/>
      <c r="K8" s="23"/>
    </row>
    <row r="9" spans="1:14" ht="15.6">
      <c r="A9" s="88" t="s">
        <v>13</v>
      </c>
      <c r="B9" s="342" t="s">
        <v>142</v>
      </c>
      <c r="C9" s="343"/>
      <c r="D9" s="330"/>
      <c r="E9" s="342" t="s">
        <v>143</v>
      </c>
      <c r="F9" s="509"/>
      <c r="G9" s="518"/>
      <c r="H9" s="37"/>
      <c r="I9" s="23"/>
      <c r="J9" s="23"/>
      <c r="K9" s="23"/>
    </row>
    <row r="10" spans="1:14">
      <c r="A10" s="71">
        <v>1</v>
      </c>
      <c r="B10" s="89" t="s">
        <v>144</v>
      </c>
      <c r="C10" s="90">
        <f>'3.számú melléklet'!F11</f>
        <v>16783.419600000001</v>
      </c>
      <c r="D10" s="90">
        <f>'3.számú melléklet'!G11</f>
        <v>16784.419600000001</v>
      </c>
      <c r="E10" s="91" t="s">
        <v>145</v>
      </c>
      <c r="F10" s="510">
        <f>'2.számú melléklet'!G38</f>
        <v>25001.681828399996</v>
      </c>
      <c r="G10" s="254">
        <f>'2.számú melléklet'!H38</f>
        <v>36681.681828399996</v>
      </c>
      <c r="H10" s="37"/>
      <c r="I10" s="23"/>
      <c r="J10" s="23"/>
      <c r="K10" s="23"/>
    </row>
    <row r="11" spans="1:14">
      <c r="A11" s="71">
        <v>2</v>
      </c>
      <c r="B11" s="89" t="s">
        <v>146</v>
      </c>
      <c r="C11" s="90">
        <f>(C12+C13)</f>
        <v>23170</v>
      </c>
      <c r="D11" s="90">
        <f>(D12+D13)</f>
        <v>19194</v>
      </c>
      <c r="E11" s="91" t="s">
        <v>147</v>
      </c>
      <c r="F11" s="510">
        <f>'2.számú melléklet'!G39</f>
        <v>4375.2943199699994</v>
      </c>
      <c r="G11" s="254">
        <f>'2.számú melléklet'!H39</f>
        <v>5272.2943199699994</v>
      </c>
      <c r="H11" s="37"/>
      <c r="I11" s="45"/>
      <c r="J11" s="23"/>
      <c r="K11" s="23"/>
    </row>
    <row r="12" spans="1:14">
      <c r="A12" s="71">
        <v>3</v>
      </c>
      <c r="B12" s="92" t="s">
        <v>118</v>
      </c>
      <c r="C12" s="93">
        <f>('2.számú melléklet'!G20+'2.számú melléklet'!G22)</f>
        <v>19170</v>
      </c>
      <c r="D12" s="93">
        <f>('2.számú melléklet'!H20+'2.számú melléklet'!H22)</f>
        <v>19170</v>
      </c>
      <c r="E12" s="91" t="s">
        <v>148</v>
      </c>
      <c r="F12" s="510">
        <f>'2.számú melléklet'!G40-1</f>
        <v>41600.010999999999</v>
      </c>
      <c r="G12" s="254">
        <f>'2.számú melléklet'!H40-1</f>
        <v>51446.275999999998</v>
      </c>
      <c r="H12" s="23"/>
      <c r="I12" s="23"/>
      <c r="J12" s="23"/>
      <c r="K12" s="23"/>
    </row>
    <row r="13" spans="1:14">
      <c r="A13" s="71">
        <v>4</v>
      </c>
      <c r="B13" s="92" t="s">
        <v>149</v>
      </c>
      <c r="C13" s="93">
        <f>'2.számú melléklet'!G21</f>
        <v>4000</v>
      </c>
      <c r="D13" s="93">
        <f>'2.számú melléklet'!H21</f>
        <v>24</v>
      </c>
      <c r="E13" s="91"/>
      <c r="F13" s="511"/>
      <c r="G13" s="255"/>
      <c r="H13" s="45"/>
      <c r="I13" s="45"/>
      <c r="J13" s="45"/>
      <c r="K13" s="23"/>
    </row>
    <row r="14" spans="1:14">
      <c r="A14" s="71">
        <v>5</v>
      </c>
      <c r="B14" s="94"/>
      <c r="C14" s="95"/>
      <c r="D14" s="95"/>
      <c r="E14" s="91" t="s">
        <v>151</v>
      </c>
      <c r="F14" s="511">
        <f>'2.számú melléklet'!G41</f>
        <v>58956.305</v>
      </c>
      <c r="G14" s="255">
        <f>'2.számú melléklet'!H41</f>
        <v>239447</v>
      </c>
      <c r="H14" s="47"/>
      <c r="I14" s="47"/>
      <c r="J14" s="47"/>
      <c r="K14" s="23"/>
    </row>
    <row r="15" spans="1:14">
      <c r="A15" s="71">
        <v>6</v>
      </c>
      <c r="B15" s="94" t="s">
        <v>150</v>
      </c>
      <c r="C15" s="90">
        <f>'2.számú melléklet'!G32</f>
        <v>89273</v>
      </c>
      <c r="D15" s="90">
        <f>'2.számú melléklet'!H32</f>
        <v>95626</v>
      </c>
      <c r="E15" s="91" t="s">
        <v>152</v>
      </c>
      <c r="F15" s="511">
        <f>'2.számú melléklet'!G42</f>
        <v>6737</v>
      </c>
      <c r="G15" s="255">
        <f>'2.számú melléklet'!H42</f>
        <v>7012</v>
      </c>
      <c r="H15" s="74"/>
      <c r="I15" s="47"/>
      <c r="J15" s="47"/>
      <c r="K15" s="23"/>
    </row>
    <row r="16" spans="1:14">
      <c r="A16" s="71">
        <v>7</v>
      </c>
      <c r="B16" s="89" t="s">
        <v>153</v>
      </c>
      <c r="C16" s="207">
        <f>'2.számú melléklet'!G24</f>
        <v>3178</v>
      </c>
      <c r="D16" s="207">
        <f>'2.számú melléklet'!H24</f>
        <v>3178</v>
      </c>
      <c r="E16" s="96"/>
      <c r="F16" s="512"/>
      <c r="G16" s="256"/>
      <c r="H16" s="75"/>
      <c r="I16" s="46"/>
      <c r="J16" s="39"/>
      <c r="K16" s="23"/>
    </row>
    <row r="17" spans="1:16">
      <c r="A17" s="71">
        <v>8</v>
      </c>
      <c r="B17" s="89" t="s">
        <v>154</v>
      </c>
      <c r="C17" s="90">
        <f>'2.számú melléklet'!G25+'2.számú melléklet'!G28</f>
        <v>10000</v>
      </c>
      <c r="D17" s="90">
        <f>'2.számú melléklet'!H25+'2.számú melléklet'!H28</f>
        <v>10000</v>
      </c>
      <c r="E17" s="91"/>
      <c r="F17" s="511"/>
      <c r="G17" s="255"/>
      <c r="H17" s="48"/>
      <c r="I17" s="48"/>
      <c r="J17" s="14"/>
      <c r="K17" s="23"/>
    </row>
    <row r="18" spans="1:16" ht="17.100000000000001" customHeight="1">
      <c r="A18" s="71">
        <v>9</v>
      </c>
      <c r="B18" s="89" t="s">
        <v>155</v>
      </c>
      <c r="C18" s="90">
        <f>'2.számú melléklet'!G26</f>
        <v>0</v>
      </c>
      <c r="D18" s="90">
        <f>'2.számú melléklet'!H26</f>
        <v>0</v>
      </c>
      <c r="E18" s="91"/>
      <c r="F18" s="511"/>
      <c r="G18" s="255"/>
      <c r="H18" s="48"/>
      <c r="I18" s="48"/>
      <c r="J18" s="14"/>
      <c r="K18" s="23"/>
    </row>
    <row r="19" spans="1:16" ht="17.100000000000001" customHeight="1">
      <c r="A19" s="71">
        <v>10</v>
      </c>
      <c r="B19" s="97" t="s">
        <v>236</v>
      </c>
      <c r="C19" s="90">
        <f>'2.számú melléklet'!G27</f>
        <v>0</v>
      </c>
      <c r="D19" s="90">
        <f>'2.számú melléklet'!H27</f>
        <v>0</v>
      </c>
      <c r="E19" s="98" t="s">
        <v>156</v>
      </c>
      <c r="F19" s="513">
        <f>SUM(F10:F18)+1</f>
        <v>136671.29214837</v>
      </c>
      <c r="G19" s="257">
        <f>SUM(G10:G18)+1</f>
        <v>339860.25214837003</v>
      </c>
      <c r="H19" s="46"/>
      <c r="I19" s="46"/>
      <c r="J19" s="39"/>
      <c r="K19" s="23"/>
    </row>
    <row r="20" spans="1:16" ht="17.100000000000001" customHeight="1">
      <c r="A20" s="71">
        <v>11</v>
      </c>
      <c r="B20" s="89" t="s">
        <v>241</v>
      </c>
      <c r="C20" s="90">
        <f>'2.számú melléklet'!F29</f>
        <v>0</v>
      </c>
      <c r="D20" s="90">
        <f>'2.számú melléklet'!G29</f>
        <v>0</v>
      </c>
      <c r="E20" s="98" t="s">
        <v>69</v>
      </c>
      <c r="F20" s="514">
        <f>'2.számú melléklet'!G48</f>
        <v>235996</v>
      </c>
      <c r="G20" s="258">
        <f>'2.számú melléklet'!H48</f>
        <v>27776</v>
      </c>
      <c r="H20" s="75"/>
      <c r="I20" s="46"/>
      <c r="J20" s="39"/>
      <c r="K20" s="23"/>
    </row>
    <row r="21" spans="1:16" ht="17.100000000000001" customHeight="1">
      <c r="A21" s="71">
        <v>12</v>
      </c>
      <c r="B21" s="99" t="s">
        <v>157</v>
      </c>
      <c r="C21" s="86">
        <f t="shared" ref="C21:D21" si="0">C10+C11+C15+C16+C17+C18+C19+C20</f>
        <v>142404.41959999999</v>
      </c>
      <c r="D21" s="86">
        <f t="shared" si="0"/>
        <v>144782.41959999999</v>
      </c>
      <c r="E21" s="60" t="s">
        <v>113</v>
      </c>
      <c r="F21" s="515">
        <f>'2.számú melléklet'!G49</f>
        <v>0</v>
      </c>
      <c r="G21" s="259">
        <f>'2.számú melléklet'!H49</f>
        <v>0</v>
      </c>
      <c r="H21" s="46"/>
      <c r="I21" s="46"/>
      <c r="J21" s="39"/>
      <c r="K21" s="23"/>
    </row>
    <row r="22" spans="1:16" ht="17.100000000000001" customHeight="1">
      <c r="A22" s="71">
        <v>13</v>
      </c>
      <c r="B22" s="91" t="s">
        <v>158</v>
      </c>
      <c r="C22" s="93">
        <f>'7.számú melléklet '!C11+'9.számú melléklet'!C11</f>
        <v>9935</v>
      </c>
      <c r="D22" s="93">
        <f>'7.számú melléklet '!F11+'9.számú melléklet'!F11</f>
        <v>35735</v>
      </c>
      <c r="E22" s="60" t="s">
        <v>112</v>
      </c>
      <c r="F22" s="510">
        <f>'2.számú melléklet'!G50</f>
        <v>1113.8219999999999</v>
      </c>
      <c r="G22" s="254">
        <f>'2.számú melléklet'!H50</f>
        <v>31412</v>
      </c>
      <c r="H22" s="46"/>
      <c r="I22" s="46"/>
      <c r="J22" s="39"/>
      <c r="K22" s="23"/>
    </row>
    <row r="23" spans="1:16" ht="17.100000000000001" customHeight="1">
      <c r="A23" s="71">
        <v>14</v>
      </c>
      <c r="B23" s="91"/>
      <c r="C23" s="93"/>
      <c r="D23" s="93"/>
      <c r="E23" s="91"/>
      <c r="F23" s="511"/>
      <c r="G23" s="255"/>
      <c r="H23" s="46"/>
      <c r="I23" s="46"/>
      <c r="J23" s="39"/>
      <c r="K23" s="23"/>
    </row>
    <row r="24" spans="1:16" ht="17.100000000000001" customHeight="1">
      <c r="A24" s="71">
        <v>15</v>
      </c>
      <c r="B24" s="89" t="s">
        <v>159</v>
      </c>
      <c r="C24" s="90">
        <f>SUM(C22)</f>
        <v>9935</v>
      </c>
      <c r="D24" s="90">
        <f>SUM(D22)</f>
        <v>35735</v>
      </c>
      <c r="E24" s="98" t="s">
        <v>139</v>
      </c>
      <c r="F24" s="513">
        <f t="shared" ref="F24:G24" si="1">SUM(F21:F23)</f>
        <v>1113.8219999999999</v>
      </c>
      <c r="G24" s="257">
        <f t="shared" si="1"/>
        <v>31412</v>
      </c>
      <c r="H24" s="48"/>
      <c r="I24" s="48"/>
      <c r="J24" s="14"/>
      <c r="K24" s="23"/>
    </row>
    <row r="25" spans="1:16" ht="17.100000000000001" customHeight="1">
      <c r="A25" s="71">
        <v>16</v>
      </c>
      <c r="B25" s="99" t="s">
        <v>160</v>
      </c>
      <c r="C25" s="86">
        <f t="shared" ref="C25:D25" si="2">SUM(C21+C24)</f>
        <v>152339.41959999999</v>
      </c>
      <c r="D25" s="86">
        <f t="shared" si="2"/>
        <v>180517.41959999999</v>
      </c>
      <c r="E25" s="98" t="s">
        <v>161</v>
      </c>
      <c r="F25" s="513">
        <f t="shared" ref="F25:G25" si="3">SUM(F19+F20+F24)</f>
        <v>373781.11414836999</v>
      </c>
      <c r="G25" s="257">
        <f t="shared" si="3"/>
        <v>399048.25214837003</v>
      </c>
      <c r="H25" s="48"/>
      <c r="I25" s="48"/>
      <c r="J25" s="14"/>
      <c r="K25" s="23"/>
    </row>
    <row r="26" spans="1:16" ht="17.100000000000001" customHeight="1">
      <c r="A26" s="71">
        <v>17</v>
      </c>
      <c r="B26" s="91" t="s">
        <v>162</v>
      </c>
      <c r="C26" s="93">
        <f>C27</f>
        <v>221441.625</v>
      </c>
      <c r="D26" s="93">
        <f>D27</f>
        <v>218531</v>
      </c>
      <c r="E26" s="100" t="s">
        <v>163</v>
      </c>
      <c r="F26" s="516">
        <f>'2.számú melléklet'!G52</f>
        <v>0</v>
      </c>
      <c r="G26" s="260">
        <f>'2.számú melléklet'!H52</f>
        <v>0</v>
      </c>
      <c r="H26" s="48"/>
      <c r="I26" s="48"/>
      <c r="J26" s="14"/>
      <c r="K26" s="23"/>
    </row>
    <row r="27" spans="1:16" ht="17.100000000000001" customHeight="1">
      <c r="A27" s="71">
        <v>18</v>
      </c>
      <c r="B27" s="101" t="s">
        <v>167</v>
      </c>
      <c r="C27" s="95">
        <f>'2.számú melléklet'!G35</f>
        <v>221441.625</v>
      </c>
      <c r="D27" s="95">
        <f>'2.számú melléklet'!H35</f>
        <v>218531</v>
      </c>
      <c r="E27" s="91"/>
      <c r="F27" s="511"/>
      <c r="G27" s="255"/>
      <c r="H27" s="48"/>
      <c r="I27" s="48"/>
      <c r="J27" s="14"/>
      <c r="K27" s="23"/>
    </row>
    <row r="28" spans="1:16" ht="17.100000000000001" customHeight="1" thickBot="1">
      <c r="A28" s="73">
        <v>19</v>
      </c>
      <c r="B28" s="102" t="s">
        <v>164</v>
      </c>
      <c r="C28" s="103">
        <f t="shared" ref="C28:D28" si="4">C25+C27</f>
        <v>373781.04460000002</v>
      </c>
      <c r="D28" s="103">
        <f t="shared" si="4"/>
        <v>399048.41960000002</v>
      </c>
      <c r="E28" s="102" t="s">
        <v>4</v>
      </c>
      <c r="F28" s="517">
        <f>F19+F20+F24-F26</f>
        <v>373781.11414836999</v>
      </c>
      <c r="G28" s="261">
        <f>G19+G20+G24-G26</f>
        <v>399048.25214837003</v>
      </c>
      <c r="H28" s="46"/>
      <c r="I28" s="46"/>
      <c r="J28" s="39"/>
      <c r="K28" s="23"/>
    </row>
    <row r="29" spans="1:16">
      <c r="F29" s="49"/>
      <c r="G29" s="49"/>
      <c r="I29" s="49"/>
      <c r="J29" s="23"/>
      <c r="K29" s="46"/>
      <c r="L29" s="46"/>
      <c r="M29" s="46"/>
      <c r="N29" s="39"/>
      <c r="O29" s="23"/>
    </row>
    <row r="30" spans="1:16" ht="15.6">
      <c r="B30" s="50"/>
      <c r="C30" s="50"/>
      <c r="D30" s="50"/>
      <c r="E30" s="50"/>
      <c r="F30" s="51"/>
      <c r="G30" s="51"/>
      <c r="H30" s="23"/>
      <c r="I30" s="23"/>
      <c r="J30" s="23"/>
      <c r="K30" s="46"/>
      <c r="L30" s="46"/>
      <c r="M30" s="46"/>
      <c r="N30" s="39"/>
      <c r="O30" s="23"/>
    </row>
    <row r="31" spans="1:16" hidden="1">
      <c r="B31" s="39"/>
      <c r="C31" s="163"/>
      <c r="D31" s="163"/>
      <c r="E31" s="163"/>
      <c r="F31" s="23"/>
      <c r="G31" s="23"/>
      <c r="H31" s="23"/>
      <c r="I31" s="23"/>
      <c r="J31" s="23"/>
      <c r="K31" s="46"/>
      <c r="L31" s="46"/>
      <c r="M31" s="46"/>
      <c r="N31" s="39"/>
      <c r="O31" s="23"/>
    </row>
    <row r="32" spans="1:16">
      <c r="B32" s="39"/>
      <c r="C32" s="163"/>
      <c r="D32" s="163"/>
      <c r="E32" s="163"/>
      <c r="F32" s="23"/>
      <c r="G32" s="23"/>
      <c r="H32" s="23"/>
      <c r="I32" s="23"/>
      <c r="J32" s="23"/>
      <c r="K32" s="46"/>
      <c r="L32" s="46"/>
      <c r="M32" s="46"/>
      <c r="N32" s="39"/>
      <c r="O32" s="23"/>
      <c r="P32" s="52"/>
    </row>
    <row r="33" spans="2:16" hidden="1">
      <c r="B33" s="39"/>
      <c r="C33" s="163"/>
      <c r="D33" s="163"/>
      <c r="E33" s="163"/>
      <c r="F33" s="23"/>
      <c r="G33" s="23"/>
      <c r="H33" s="23"/>
      <c r="I33" s="23"/>
      <c r="J33" s="23"/>
      <c r="K33" s="46"/>
      <c r="L33" s="46"/>
      <c r="M33" s="46"/>
      <c r="N33" s="39"/>
      <c r="O33" s="23"/>
    </row>
    <row r="34" spans="2:16">
      <c r="B34" s="39"/>
      <c r="C34" s="163"/>
      <c r="D34" s="163"/>
      <c r="E34" s="163"/>
      <c r="F34" s="37"/>
      <c r="G34" s="37"/>
      <c r="H34" s="23"/>
      <c r="I34" s="23"/>
      <c r="J34" s="23"/>
      <c r="K34" s="48"/>
      <c r="L34" s="48"/>
      <c r="M34" s="48"/>
      <c r="N34" s="14"/>
      <c r="O34" s="23"/>
      <c r="P34" s="53"/>
    </row>
    <row r="35" spans="2:16">
      <c r="B35" s="39"/>
      <c r="C35" s="163"/>
      <c r="D35" s="163"/>
      <c r="E35" s="163"/>
      <c r="F35" s="23"/>
      <c r="G35" s="23"/>
      <c r="H35" s="23"/>
      <c r="I35" s="23"/>
      <c r="J35" s="23"/>
      <c r="K35" s="46"/>
      <c r="L35" s="46"/>
      <c r="M35" s="46"/>
      <c r="N35" s="39"/>
      <c r="O35" s="23"/>
      <c r="P35" s="52"/>
    </row>
    <row r="36" spans="2:16">
      <c r="B36" s="39"/>
      <c r="C36" s="163"/>
      <c r="D36" s="163"/>
      <c r="E36" s="163"/>
      <c r="F36" s="23"/>
      <c r="G36" s="23"/>
      <c r="H36" s="23"/>
      <c r="I36" s="23"/>
      <c r="J36" s="23"/>
      <c r="K36" s="46"/>
      <c r="L36" s="46"/>
      <c r="M36" s="46"/>
      <c r="N36" s="39"/>
      <c r="O36" s="23"/>
    </row>
    <row r="37" spans="2:16">
      <c r="B37" s="39"/>
      <c r="C37" s="163"/>
      <c r="D37" s="163"/>
      <c r="E37" s="163"/>
      <c r="F37" s="23"/>
      <c r="G37" s="23"/>
      <c r="H37" s="23"/>
      <c r="I37" s="23"/>
      <c r="J37" s="23"/>
      <c r="K37" s="46"/>
      <c r="L37" s="46"/>
      <c r="M37" s="46"/>
      <c r="N37" s="39"/>
      <c r="O37" s="23"/>
    </row>
    <row r="38" spans="2:16">
      <c r="B38" s="39"/>
      <c r="C38" s="163"/>
      <c r="D38" s="163"/>
      <c r="E38" s="163"/>
      <c r="F38" s="37"/>
      <c r="G38" s="37"/>
      <c r="H38" s="23"/>
      <c r="I38" s="23"/>
      <c r="J38" s="23"/>
      <c r="K38" s="48"/>
      <c r="L38" s="48"/>
      <c r="M38" s="48"/>
      <c r="N38" s="14"/>
      <c r="O38" s="23"/>
    </row>
    <row r="39" spans="2:16">
      <c r="B39" s="39"/>
      <c r="C39" s="163"/>
      <c r="D39" s="163"/>
      <c r="E39" s="163"/>
      <c r="F39" s="23"/>
      <c r="G39" s="23"/>
      <c r="H39" s="23"/>
      <c r="I39" s="23"/>
      <c r="J39" s="23"/>
      <c r="K39" s="46"/>
      <c r="L39" s="46"/>
      <c r="M39" s="46"/>
      <c r="N39" s="39"/>
      <c r="O39" s="23"/>
    </row>
    <row r="40" spans="2:16">
      <c r="B40" s="39"/>
      <c r="C40" s="163"/>
      <c r="D40" s="163"/>
      <c r="E40" s="163"/>
      <c r="F40" s="23"/>
      <c r="G40" s="23"/>
      <c r="H40" s="23"/>
      <c r="I40" s="23"/>
      <c r="J40" s="23"/>
      <c r="K40" s="46"/>
      <c r="L40" s="46"/>
      <c r="M40" s="46"/>
      <c r="N40" s="39"/>
      <c r="O40" s="23"/>
    </row>
    <row r="41" spans="2:16">
      <c r="B41" s="39"/>
      <c r="C41" s="163"/>
      <c r="D41" s="163"/>
      <c r="E41" s="163"/>
      <c r="F41" s="37"/>
      <c r="G41" s="37"/>
      <c r="H41" s="23"/>
      <c r="I41" s="23"/>
      <c r="J41" s="23"/>
      <c r="K41" s="48"/>
      <c r="L41" s="48"/>
      <c r="M41" s="48"/>
      <c r="N41" s="14"/>
      <c r="O41" s="23"/>
    </row>
    <row r="42" spans="2:16">
      <c r="B42" s="39"/>
      <c r="C42" s="163"/>
      <c r="D42" s="163"/>
      <c r="E42" s="163"/>
      <c r="F42" s="23"/>
      <c r="G42" s="23"/>
      <c r="H42" s="23"/>
      <c r="I42" s="23"/>
      <c r="J42" s="23"/>
      <c r="K42" s="46"/>
      <c r="L42" s="46"/>
      <c r="M42" s="46"/>
      <c r="N42" s="39"/>
      <c r="O42" s="23"/>
    </row>
    <row r="43" spans="2:16">
      <c r="B43" s="39"/>
      <c r="C43" s="163"/>
      <c r="D43" s="163"/>
      <c r="E43" s="163"/>
      <c r="F43" s="37"/>
      <c r="G43" s="37"/>
      <c r="H43" s="23"/>
      <c r="I43" s="23"/>
      <c r="J43" s="23"/>
      <c r="K43" s="48"/>
      <c r="L43" s="48"/>
      <c r="M43" s="48"/>
      <c r="N43" s="14"/>
      <c r="O43" s="23"/>
    </row>
    <row r="44" spans="2:16">
      <c r="B44" s="39"/>
      <c r="C44" s="163"/>
      <c r="D44" s="163"/>
      <c r="E44" s="163"/>
      <c r="F44" s="41"/>
      <c r="G44" s="41"/>
      <c r="H44" s="23"/>
      <c r="I44" s="23"/>
      <c r="J44" s="23"/>
      <c r="K44" s="46"/>
      <c r="L44" s="46"/>
      <c r="M44" s="46"/>
      <c r="N44" s="39"/>
      <c r="O44" s="23"/>
    </row>
    <row r="45" spans="2:16">
      <c r="B45" s="39"/>
      <c r="C45" s="163"/>
      <c r="D45" s="163"/>
      <c r="E45" s="163"/>
      <c r="F45" s="41"/>
      <c r="G45" s="41"/>
      <c r="H45" s="23"/>
      <c r="I45" s="23"/>
      <c r="J45" s="23"/>
      <c r="K45" s="46"/>
      <c r="L45" s="46"/>
      <c r="M45" s="46"/>
      <c r="N45" s="39"/>
      <c r="O45" s="23"/>
    </row>
    <row r="46" spans="2:16">
      <c r="B46" s="39"/>
      <c r="C46" s="163"/>
      <c r="D46" s="163"/>
      <c r="E46" s="163"/>
      <c r="F46" s="37"/>
      <c r="G46" s="37"/>
      <c r="H46" s="23"/>
      <c r="I46" s="23"/>
      <c r="J46" s="23"/>
      <c r="K46" s="48"/>
      <c r="L46" s="48"/>
      <c r="M46" s="48"/>
      <c r="N46" s="14"/>
      <c r="O46" s="23"/>
    </row>
    <row r="47" spans="2:16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2:16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2: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2:1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</sheetData>
  <mergeCells count="4">
    <mergeCell ref="B9:C9"/>
    <mergeCell ref="E9:F9"/>
    <mergeCell ref="A1:G1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94"/>
  <sheetViews>
    <sheetView topLeftCell="A31" zoomScale="96" zoomScaleNormal="96" workbookViewId="0">
      <pane xSplit="1" topLeftCell="M1" activePane="topRight" state="frozen"/>
      <selection pane="topRight" activeCell="X62" sqref="X62"/>
    </sheetView>
  </sheetViews>
  <sheetFormatPr defaultColWidth="9.109375" defaultRowHeight="14.4"/>
  <cols>
    <col min="1" max="1" width="9.109375" style="279"/>
    <col min="2" max="2" width="9.109375" style="280"/>
    <col min="3" max="3" width="55.44140625" style="280" customWidth="1"/>
    <col min="4" max="22" width="15.6640625" style="280" customWidth="1"/>
    <col min="23" max="24" width="15.6640625" style="285" customWidth="1"/>
    <col min="25" max="25" width="9.109375" style="280"/>
    <col min="26" max="27" width="15.6640625" style="182" customWidth="1"/>
    <col min="28" max="16384" width="9.109375" style="182"/>
  </cols>
  <sheetData>
    <row r="1" spans="1:25" ht="69.75" customHeight="1">
      <c r="A1" s="438" t="s">
        <v>244</v>
      </c>
      <c r="B1" s="439" t="s">
        <v>245</v>
      </c>
      <c r="C1" s="439" t="s">
        <v>0</v>
      </c>
      <c r="D1" s="262" t="s">
        <v>373</v>
      </c>
      <c r="E1" s="262" t="s">
        <v>376</v>
      </c>
      <c r="F1" s="262" t="s">
        <v>377</v>
      </c>
      <c r="G1" s="286" t="s">
        <v>380</v>
      </c>
      <c r="H1" s="286" t="s">
        <v>382</v>
      </c>
      <c r="I1" s="286" t="s">
        <v>37</v>
      </c>
      <c r="J1" s="286" t="s">
        <v>384</v>
      </c>
      <c r="K1" s="286" t="s">
        <v>387</v>
      </c>
      <c r="L1" s="286" t="s">
        <v>403</v>
      </c>
      <c r="M1" s="286" t="s">
        <v>410</v>
      </c>
      <c r="N1" s="286" t="s">
        <v>412</v>
      </c>
      <c r="O1" s="286" t="s">
        <v>388</v>
      </c>
      <c r="P1" s="286" t="s">
        <v>390</v>
      </c>
      <c r="Q1" s="286" t="s">
        <v>400</v>
      </c>
      <c r="R1" s="263" t="s">
        <v>414</v>
      </c>
      <c r="S1" s="286" t="s">
        <v>397</v>
      </c>
      <c r="T1" s="263" t="s">
        <v>393</v>
      </c>
      <c r="U1" s="263" t="s">
        <v>415</v>
      </c>
      <c r="V1" s="305" t="s">
        <v>401</v>
      </c>
      <c r="W1" s="440" t="s">
        <v>246</v>
      </c>
      <c r="X1" s="440" t="s">
        <v>476</v>
      </c>
      <c r="Y1" s="439" t="s">
        <v>245</v>
      </c>
    </row>
    <row r="2" spans="1:25">
      <c r="A2" s="438"/>
      <c r="B2" s="439"/>
      <c r="C2" s="439"/>
      <c r="D2" s="263" t="s">
        <v>374</v>
      </c>
      <c r="E2" s="263" t="s">
        <v>375</v>
      </c>
      <c r="F2" s="263" t="s">
        <v>378</v>
      </c>
      <c r="G2" s="263" t="s">
        <v>379</v>
      </c>
      <c r="H2" s="263" t="s">
        <v>381</v>
      </c>
      <c r="I2" s="263" t="s">
        <v>383</v>
      </c>
      <c r="J2" s="263" t="s">
        <v>385</v>
      </c>
      <c r="K2" s="263" t="s">
        <v>386</v>
      </c>
      <c r="L2" s="263" t="s">
        <v>404</v>
      </c>
      <c r="M2" s="263" t="s">
        <v>411</v>
      </c>
      <c r="N2" s="263" t="s">
        <v>413</v>
      </c>
      <c r="O2" s="263" t="s">
        <v>389</v>
      </c>
      <c r="P2" s="263" t="s">
        <v>391</v>
      </c>
      <c r="Q2" s="263" t="s">
        <v>392</v>
      </c>
      <c r="R2" s="263" t="s">
        <v>394</v>
      </c>
      <c r="S2" s="263" t="s">
        <v>396</v>
      </c>
      <c r="T2" s="263" t="s">
        <v>394</v>
      </c>
      <c r="U2" s="263" t="s">
        <v>416</v>
      </c>
      <c r="V2" s="263" t="s">
        <v>395</v>
      </c>
      <c r="W2" s="441"/>
      <c r="X2" s="441"/>
      <c r="Y2" s="439"/>
    </row>
    <row r="3" spans="1:25">
      <c r="A3" s="438"/>
      <c r="B3" s="439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309"/>
      <c r="N3" s="309"/>
      <c r="O3" s="262"/>
      <c r="P3" s="262"/>
      <c r="Q3" s="262"/>
      <c r="R3" s="309">
        <v>999000</v>
      </c>
      <c r="S3" s="262"/>
      <c r="T3" s="262">
        <v>999000</v>
      </c>
      <c r="U3" s="309">
        <v>999000</v>
      </c>
      <c r="V3" s="290"/>
      <c r="W3" s="442"/>
      <c r="X3" s="442"/>
      <c r="Y3" s="439"/>
    </row>
    <row r="4" spans="1:25">
      <c r="A4" s="438"/>
      <c r="B4" s="439"/>
      <c r="C4" s="264" t="s">
        <v>247</v>
      </c>
      <c r="D4" s="265">
        <v>3</v>
      </c>
      <c r="E4" s="265">
        <v>0</v>
      </c>
      <c r="F4" s="265">
        <v>0</v>
      </c>
      <c r="G4" s="265">
        <v>10</v>
      </c>
      <c r="H4" s="265">
        <v>0</v>
      </c>
      <c r="I4" s="265">
        <v>0</v>
      </c>
      <c r="J4" s="265">
        <v>0</v>
      </c>
      <c r="K4" s="265">
        <v>1</v>
      </c>
      <c r="L4" s="265">
        <v>0</v>
      </c>
      <c r="M4" s="265">
        <v>0</v>
      </c>
      <c r="N4" s="265">
        <v>0</v>
      </c>
      <c r="O4" s="265">
        <v>1</v>
      </c>
      <c r="P4" s="265">
        <v>0</v>
      </c>
      <c r="Q4" s="265"/>
      <c r="R4" s="265">
        <v>0</v>
      </c>
      <c r="S4" s="265"/>
      <c r="T4" s="265">
        <v>0</v>
      </c>
      <c r="U4" s="265">
        <v>0</v>
      </c>
      <c r="V4" s="265"/>
      <c r="W4" s="266">
        <f>SUM(D4:T4)</f>
        <v>15</v>
      </c>
      <c r="X4" s="266">
        <v>15</v>
      </c>
      <c r="Y4" s="439"/>
    </row>
    <row r="5" spans="1:25">
      <c r="A5" s="267"/>
      <c r="B5" s="262"/>
      <c r="C5" s="264" t="s">
        <v>248</v>
      </c>
      <c r="D5" s="265">
        <v>3</v>
      </c>
      <c r="E5" s="264"/>
      <c r="F5" s="264"/>
      <c r="G5" s="265">
        <v>10</v>
      </c>
      <c r="H5" s="265">
        <v>0</v>
      </c>
      <c r="I5" s="265"/>
      <c r="J5" s="265"/>
      <c r="K5" s="265"/>
      <c r="L5" s="265"/>
      <c r="M5" s="265"/>
      <c r="N5" s="265"/>
      <c r="O5" s="265"/>
      <c r="P5" s="265"/>
      <c r="Q5" s="265"/>
      <c r="R5" s="265">
        <v>0</v>
      </c>
      <c r="S5" s="265"/>
      <c r="T5" s="265">
        <v>0</v>
      </c>
      <c r="U5" s="265">
        <v>0</v>
      </c>
      <c r="V5" s="265"/>
      <c r="W5" s="266">
        <f>SUM(D5:T5)</f>
        <v>13</v>
      </c>
      <c r="X5" s="266">
        <v>13</v>
      </c>
      <c r="Y5" s="338"/>
    </row>
    <row r="6" spans="1:25">
      <c r="A6" s="268" t="s">
        <v>186</v>
      </c>
      <c r="B6" s="269" t="s">
        <v>249</v>
      </c>
      <c r="C6" s="270" t="s">
        <v>250</v>
      </c>
      <c r="D6" s="271">
        <f>SUM(D7,D10,D11,D36,D37,D38,D39,D40,D41)</f>
        <v>69485.30644837</v>
      </c>
      <c r="E6" s="271">
        <f t="shared" ref="E6:H6" si="0">SUM(E7,E10,E11,E36,E37,E38,E39,E40,E41)</f>
        <v>690.27600000000007</v>
      </c>
      <c r="F6" s="271">
        <f t="shared" si="0"/>
        <v>4623.1269999999995</v>
      </c>
      <c r="G6" s="271">
        <f t="shared" si="0"/>
        <v>11468.735000000001</v>
      </c>
      <c r="H6" s="271">
        <f t="shared" si="0"/>
        <v>0</v>
      </c>
      <c r="I6" s="271">
        <f t="shared" ref="I6" si="1">SUM(I7,I10,I11,I36,I37,I38,I39,I40,I41)</f>
        <v>2080</v>
      </c>
      <c r="J6" s="271">
        <f t="shared" ref="J6" si="2">SUM(J7,J10,J11,J36,J37,J38,J39,J40,J41)</f>
        <v>3598</v>
      </c>
      <c r="K6" s="271">
        <f t="shared" ref="K6" si="3">SUM(K7,K10,K11,K36,K37,K38,K39,K40,K41)</f>
        <v>246579.68969999999</v>
      </c>
      <c r="L6" s="271">
        <f t="shared" ref="L6:M6" si="4">SUM(L7,L10,L11,L36,L37,L38,L39,L40,L41)</f>
        <v>967</v>
      </c>
      <c r="M6" s="271">
        <f t="shared" si="4"/>
        <v>3832.83</v>
      </c>
      <c r="N6" s="271">
        <f t="shared" ref="N6" si="5">SUM(N7,N10,N11,N36,N37,N38,N39,N40,N41)</f>
        <v>147</v>
      </c>
      <c r="O6" s="271">
        <f t="shared" ref="O6" si="6">SUM(O7,O10,O11,O36,O37,O38,O39,O40,O41)</f>
        <v>2094.3000000000002</v>
      </c>
      <c r="P6" s="271">
        <f t="shared" ref="P6:R6" si="7">SUM(P7,P10,P11,P36,P37,P38,P39,P40,P41)</f>
        <v>2133</v>
      </c>
      <c r="Q6" s="271">
        <f t="shared" si="7"/>
        <v>3900</v>
      </c>
      <c r="R6" s="271">
        <f t="shared" si="7"/>
        <v>13378</v>
      </c>
      <c r="S6" s="271">
        <f t="shared" ref="S6" si="8">SUM(S7,S10,S11,S36,S37,S38,S39,S40,S41)</f>
        <v>0</v>
      </c>
      <c r="T6" s="271">
        <f t="shared" ref="T6:V6" si="9">SUM(T7,T10,T11,T36,T37,T38,T39,T40,T41)</f>
        <v>1890.2</v>
      </c>
      <c r="U6" s="271">
        <f t="shared" ref="U6" si="10">SUM(U7,U10,U11,U36,U37,U38,U39,U40,U41)</f>
        <v>176</v>
      </c>
      <c r="V6" s="271">
        <f t="shared" si="9"/>
        <v>6737.32</v>
      </c>
      <c r="W6" s="271">
        <f>SUM(D6:V6)</f>
        <v>373780.78414837003</v>
      </c>
      <c r="X6" s="271">
        <f>X7+X10+X11+X36+X37+X38+X39+X40+X41</f>
        <v>399047.50299999997</v>
      </c>
      <c r="Y6" s="269" t="s">
        <v>249</v>
      </c>
    </row>
    <row r="7" spans="1:25">
      <c r="A7" s="268" t="s">
        <v>187</v>
      </c>
      <c r="B7" s="272" t="s">
        <v>251</v>
      </c>
      <c r="C7" s="272" t="s">
        <v>2</v>
      </c>
      <c r="D7" s="273">
        <f>SUM(D8:D9)</f>
        <v>10651.877828399998</v>
      </c>
      <c r="E7" s="273">
        <f t="shared" ref="E7:H7" si="11">SUM(E8:E9)</f>
        <v>0</v>
      </c>
      <c r="F7" s="273">
        <f t="shared" si="11"/>
        <v>0</v>
      </c>
      <c r="G7" s="273">
        <f t="shared" si="11"/>
        <v>9000</v>
      </c>
      <c r="H7" s="273">
        <f t="shared" si="11"/>
        <v>0</v>
      </c>
      <c r="I7" s="273">
        <f t="shared" ref="I7" si="12">SUM(I8:I9)</f>
        <v>0</v>
      </c>
      <c r="J7" s="273">
        <v>0</v>
      </c>
      <c r="K7" s="273">
        <f t="shared" ref="K7" si="13">SUM(K8:K9)</f>
        <v>894.20399999999995</v>
      </c>
      <c r="L7" s="273">
        <f t="shared" ref="L7:M7" si="14">SUM(L8:L9)</f>
        <v>0</v>
      </c>
      <c r="M7" s="273">
        <f t="shared" si="14"/>
        <v>3075.6</v>
      </c>
      <c r="N7" s="273">
        <f t="shared" ref="N7" si="15">SUM(N8:N9)</f>
        <v>0</v>
      </c>
      <c r="O7" s="273">
        <f t="shared" ref="O7" si="16">SUM(O8:O9)</f>
        <v>1236</v>
      </c>
      <c r="P7" s="273">
        <f t="shared" ref="P7:Q7" si="17">SUM(P8:P9)</f>
        <v>0</v>
      </c>
      <c r="Q7" s="273">
        <f t="shared" si="17"/>
        <v>0</v>
      </c>
      <c r="R7" s="273">
        <f t="shared" ref="R7:T7" si="18">SUM(R8:R9)</f>
        <v>0</v>
      </c>
      <c r="S7" s="273"/>
      <c r="T7" s="273">
        <f t="shared" si="18"/>
        <v>144</v>
      </c>
      <c r="U7" s="273">
        <f t="shared" ref="U7" si="19">SUM(U8:U9)</f>
        <v>0</v>
      </c>
      <c r="V7" s="273"/>
      <c r="W7" s="271">
        <f t="shared" ref="W7:X35" si="20">SUM(D7:T7)</f>
        <v>25001.6818284</v>
      </c>
      <c r="X7" s="271">
        <f>SUM(X8:X9)</f>
        <v>36681.546999999999</v>
      </c>
      <c r="Y7" s="272" t="s">
        <v>251</v>
      </c>
    </row>
    <row r="8" spans="1:25">
      <c r="A8" s="268" t="s">
        <v>188</v>
      </c>
      <c r="B8" s="274" t="s">
        <v>252</v>
      </c>
      <c r="C8" s="274" t="s">
        <v>253</v>
      </c>
      <c r="D8" s="275">
        <f>((Bér!K6+Bér!K7+Bér!K8+Bér!K9+Részletező_Önk!K10)*12)/1000</f>
        <v>10051.877828399998</v>
      </c>
      <c r="E8" s="275"/>
      <c r="F8" s="274"/>
      <c r="G8" s="275">
        <v>9000</v>
      </c>
      <c r="H8" s="275">
        <v>0</v>
      </c>
      <c r="I8" s="275"/>
      <c r="J8" s="275">
        <v>0</v>
      </c>
      <c r="K8" s="275">
        <f>((Bér!K12+Részletező_Önk!K13)*12)/1000</f>
        <v>894.20399999999995</v>
      </c>
      <c r="L8" s="275"/>
      <c r="M8" s="275">
        <f>((Bér!K14*12))/1000</f>
        <v>3075.6</v>
      </c>
      <c r="N8" s="275"/>
      <c r="O8" s="275">
        <f>((Bér!K11*12)/1000)</f>
        <v>1236</v>
      </c>
      <c r="P8" s="275">
        <v>0</v>
      </c>
      <c r="Q8" s="275"/>
      <c r="R8" s="275"/>
      <c r="S8" s="275"/>
      <c r="T8" s="275">
        <f>((Bér!K15*12)/1000)</f>
        <v>144</v>
      </c>
      <c r="U8" s="275">
        <v>0</v>
      </c>
      <c r="V8" s="275"/>
      <c r="W8" s="271">
        <f t="shared" si="20"/>
        <v>24401.6818284</v>
      </c>
      <c r="X8" s="271">
        <v>36681.546999999999</v>
      </c>
      <c r="Y8" s="274" t="s">
        <v>252</v>
      </c>
    </row>
    <row r="9" spans="1:25">
      <c r="A9" s="268" t="s">
        <v>189</v>
      </c>
      <c r="B9" s="274" t="s">
        <v>254</v>
      </c>
      <c r="C9" s="274" t="s">
        <v>255</v>
      </c>
      <c r="D9" s="275">
        <v>600</v>
      </c>
      <c r="E9" s="275"/>
      <c r="F9" s="274"/>
      <c r="G9" s="275">
        <v>0</v>
      </c>
      <c r="H9" s="275">
        <v>0</v>
      </c>
      <c r="I9" s="275"/>
      <c r="J9" s="275"/>
      <c r="K9" s="275">
        <v>0</v>
      </c>
      <c r="L9" s="275"/>
      <c r="M9" s="275"/>
      <c r="N9" s="275"/>
      <c r="O9" s="275">
        <v>0</v>
      </c>
      <c r="P9" s="275"/>
      <c r="Q9" s="275"/>
      <c r="R9" s="275">
        <v>0</v>
      </c>
      <c r="S9" s="275"/>
      <c r="T9" s="275"/>
      <c r="U9" s="275"/>
      <c r="V9" s="275"/>
      <c r="W9" s="271">
        <f t="shared" si="20"/>
        <v>600</v>
      </c>
      <c r="X9" s="271">
        <f t="shared" si="20"/>
        <v>0</v>
      </c>
      <c r="Y9" s="274" t="s">
        <v>254</v>
      </c>
    </row>
    <row r="10" spans="1:25">
      <c r="A10" s="268" t="s">
        <v>190</v>
      </c>
      <c r="B10" s="272" t="s">
        <v>256</v>
      </c>
      <c r="C10" s="272" t="s">
        <v>257</v>
      </c>
      <c r="D10" s="273">
        <f>D7*0.175</f>
        <v>1864.0786199699996</v>
      </c>
      <c r="E10" s="273">
        <f t="shared" ref="E10:Q10" si="21">E7*0.195</f>
        <v>0</v>
      </c>
      <c r="F10" s="273">
        <f t="shared" si="21"/>
        <v>0</v>
      </c>
      <c r="G10" s="273">
        <f>G7*0.175</f>
        <v>1575</v>
      </c>
      <c r="H10" s="273">
        <f t="shared" si="21"/>
        <v>0</v>
      </c>
      <c r="I10" s="273">
        <f t="shared" si="21"/>
        <v>0</v>
      </c>
      <c r="J10" s="273">
        <f t="shared" si="21"/>
        <v>0</v>
      </c>
      <c r="K10" s="273">
        <f>K7*0.175</f>
        <v>156.48569999999998</v>
      </c>
      <c r="L10" s="273">
        <f t="shared" si="21"/>
        <v>0</v>
      </c>
      <c r="M10" s="273">
        <f>M7*0.175</f>
        <v>538.2299999999999</v>
      </c>
      <c r="N10" s="273">
        <v>0</v>
      </c>
      <c r="O10" s="273">
        <f>O7*0.175</f>
        <v>216.29999999999998</v>
      </c>
      <c r="P10" s="273">
        <v>0</v>
      </c>
      <c r="Q10" s="273">
        <f t="shared" si="21"/>
        <v>0</v>
      </c>
      <c r="R10" s="273">
        <f t="shared" ref="R10" si="22">R7*0.195</f>
        <v>0</v>
      </c>
      <c r="S10" s="273"/>
      <c r="T10" s="273">
        <f>T7*0.175</f>
        <v>25.2</v>
      </c>
      <c r="U10" s="273">
        <v>0</v>
      </c>
      <c r="V10" s="273"/>
      <c r="W10" s="271">
        <f t="shared" si="20"/>
        <v>4375.2943199699994</v>
      </c>
      <c r="X10" s="271">
        <v>5271.98</v>
      </c>
      <c r="Y10" s="272" t="s">
        <v>256</v>
      </c>
    </row>
    <row r="11" spans="1:25">
      <c r="A11" s="268" t="s">
        <v>191</v>
      </c>
      <c r="B11" s="272" t="s">
        <v>258</v>
      </c>
      <c r="C11" s="272" t="s">
        <v>193</v>
      </c>
      <c r="D11" s="273">
        <f>D12+D16+D19+D27+D30</f>
        <v>5422</v>
      </c>
      <c r="E11" s="273">
        <f t="shared" ref="E11:H11" si="23">E12+E16+E19+E27+E30</f>
        <v>690.27600000000007</v>
      </c>
      <c r="F11" s="273">
        <f t="shared" si="23"/>
        <v>0</v>
      </c>
      <c r="G11" s="273">
        <f t="shared" si="23"/>
        <v>893.73500000000001</v>
      </c>
      <c r="H11" s="273">
        <f t="shared" si="23"/>
        <v>0</v>
      </c>
      <c r="I11" s="273">
        <f t="shared" ref="I11" si="24">I12+I16+I19+I27+I30</f>
        <v>2080</v>
      </c>
      <c r="J11" s="273">
        <f t="shared" ref="J11" si="25">J12+J16+J19+J27+J30</f>
        <v>3598</v>
      </c>
      <c r="K11" s="273">
        <f t="shared" ref="K11" si="26">K12+K16+K19+K27+K30</f>
        <v>9533</v>
      </c>
      <c r="L11" s="273">
        <f t="shared" ref="L11:M11" si="27">L12+L16+L19+L27+L30</f>
        <v>967</v>
      </c>
      <c r="M11" s="273">
        <f t="shared" si="27"/>
        <v>219</v>
      </c>
      <c r="N11" s="273">
        <f t="shared" ref="N11" si="28">N12+N16+N19+N27+N30</f>
        <v>147</v>
      </c>
      <c r="O11" s="273">
        <f t="shared" ref="O11" si="29">O12+O16+O19+O27+O30</f>
        <v>642</v>
      </c>
      <c r="P11" s="273">
        <f t="shared" ref="P11:Q11" si="30">P12+P16+P19+P27+P30</f>
        <v>2133</v>
      </c>
      <c r="Q11" s="273">
        <f t="shared" si="30"/>
        <v>0</v>
      </c>
      <c r="R11" s="273">
        <f t="shared" ref="R11:T11" si="31">R12+R16+R19+R27+R30</f>
        <v>13378</v>
      </c>
      <c r="S11" s="273"/>
      <c r="T11" s="273">
        <f t="shared" si="31"/>
        <v>1721</v>
      </c>
      <c r="U11" s="273">
        <f t="shared" ref="U11" si="32">U12+U16+U19+U27+U30</f>
        <v>176</v>
      </c>
      <c r="V11" s="273"/>
      <c r="W11" s="271">
        <f>SUM(D11:U11)</f>
        <v>41600.010999999999</v>
      </c>
      <c r="X11" s="271">
        <f>X12+X16+X19+X27+X30</f>
        <v>51447.300999999999</v>
      </c>
      <c r="Y11" s="272" t="s">
        <v>258</v>
      </c>
    </row>
    <row r="12" spans="1:25">
      <c r="A12" s="268" t="s">
        <v>192</v>
      </c>
      <c r="B12" s="274" t="s">
        <v>259</v>
      </c>
      <c r="C12" s="274" t="s">
        <v>260</v>
      </c>
      <c r="D12" s="275">
        <f>D13+D14+D15</f>
        <v>266</v>
      </c>
      <c r="E12" s="275">
        <f t="shared" ref="E12:H12" si="33">E13+E14+E15</f>
        <v>120</v>
      </c>
      <c r="F12" s="275">
        <f t="shared" si="33"/>
        <v>0</v>
      </c>
      <c r="G12" s="275">
        <f t="shared" si="33"/>
        <v>893.73500000000001</v>
      </c>
      <c r="H12" s="275">
        <f t="shared" si="33"/>
        <v>0</v>
      </c>
      <c r="I12" s="275">
        <f t="shared" ref="I12" si="34">I13+I14+I15</f>
        <v>0</v>
      </c>
      <c r="J12" s="275">
        <f t="shared" ref="J12" si="35">J13+J14+J15</f>
        <v>2200</v>
      </c>
      <c r="K12" s="275">
        <f t="shared" ref="K12" si="36">K13+K14+K15</f>
        <v>1536</v>
      </c>
      <c r="L12" s="275">
        <v>0</v>
      </c>
      <c r="M12" s="275">
        <v>0</v>
      </c>
      <c r="N12" s="275">
        <v>0</v>
      </c>
      <c r="O12" s="275">
        <f t="shared" ref="O12" si="37">O13+O14+O15</f>
        <v>355</v>
      </c>
      <c r="P12" s="275">
        <f t="shared" ref="P12" si="38">P13+P14+P15</f>
        <v>525</v>
      </c>
      <c r="Q12" s="275"/>
      <c r="R12" s="275">
        <f t="shared" ref="R12:T12" si="39">R13+R14+R15</f>
        <v>2235</v>
      </c>
      <c r="S12" s="275"/>
      <c r="T12" s="275">
        <f t="shared" si="39"/>
        <v>22</v>
      </c>
      <c r="U12" s="275">
        <f t="shared" ref="U12" si="40">U13+U14+U15</f>
        <v>6</v>
      </c>
      <c r="V12" s="275"/>
      <c r="W12" s="271">
        <f t="shared" si="20"/>
        <v>8152.7350000000006</v>
      </c>
      <c r="X12" s="271">
        <f>SUM(X13:X15)</f>
        <v>10101.243</v>
      </c>
      <c r="Y12" s="274" t="s">
        <v>259</v>
      </c>
    </row>
    <row r="13" spans="1:25">
      <c r="A13" s="268" t="s">
        <v>194</v>
      </c>
      <c r="B13" s="276" t="s">
        <v>261</v>
      </c>
      <c r="C13" s="276" t="s">
        <v>262</v>
      </c>
      <c r="D13" s="277">
        <v>16</v>
      </c>
      <c r="E13" s="277"/>
      <c r="F13" s="276"/>
      <c r="G13" s="277"/>
      <c r="H13" s="277"/>
      <c r="I13" s="277"/>
      <c r="J13" s="277"/>
      <c r="K13" s="277">
        <v>17</v>
      </c>
      <c r="L13" s="277"/>
      <c r="M13" s="277"/>
      <c r="N13" s="277"/>
      <c r="O13" s="277">
        <v>282</v>
      </c>
      <c r="P13" s="277">
        <v>157</v>
      </c>
      <c r="Q13" s="277"/>
      <c r="R13" s="277"/>
      <c r="S13" s="277"/>
      <c r="T13" s="277"/>
      <c r="U13" s="277"/>
      <c r="V13" s="277"/>
      <c r="W13" s="271">
        <f t="shared" si="20"/>
        <v>472</v>
      </c>
      <c r="X13" s="271">
        <v>207.619</v>
      </c>
      <c r="Y13" s="276" t="s">
        <v>261</v>
      </c>
    </row>
    <row r="14" spans="1:25">
      <c r="A14" s="268" t="s">
        <v>195</v>
      </c>
      <c r="B14" s="276" t="s">
        <v>263</v>
      </c>
      <c r="C14" s="276" t="s">
        <v>264</v>
      </c>
      <c r="D14" s="277">
        <v>250</v>
      </c>
      <c r="E14" s="277">
        <v>120</v>
      </c>
      <c r="F14" s="276"/>
      <c r="G14" s="277">
        <v>893.73500000000001</v>
      </c>
      <c r="H14" s="277">
        <v>0</v>
      </c>
      <c r="I14" s="277"/>
      <c r="J14" s="277">
        <v>2200</v>
      </c>
      <c r="K14" s="277">
        <v>1519</v>
      </c>
      <c r="L14" s="277">
        <v>0</v>
      </c>
      <c r="M14" s="277">
        <v>0</v>
      </c>
      <c r="N14" s="277">
        <v>0</v>
      </c>
      <c r="O14" s="277">
        <v>73</v>
      </c>
      <c r="P14" s="277">
        <v>368</v>
      </c>
      <c r="Q14" s="277"/>
      <c r="R14" s="277">
        <v>2235</v>
      </c>
      <c r="S14" s="277"/>
      <c r="T14" s="277">
        <v>22</v>
      </c>
      <c r="U14" s="277">
        <v>6</v>
      </c>
      <c r="V14" s="277"/>
      <c r="W14" s="271">
        <f t="shared" si="20"/>
        <v>7680.7350000000006</v>
      </c>
      <c r="X14" s="271">
        <v>9893.6239999999998</v>
      </c>
      <c r="Y14" s="276" t="s">
        <v>263</v>
      </c>
    </row>
    <row r="15" spans="1:25">
      <c r="A15" s="268" t="s">
        <v>169</v>
      </c>
      <c r="B15" s="276" t="s">
        <v>265</v>
      </c>
      <c r="C15" s="276" t="s">
        <v>266</v>
      </c>
      <c r="D15" s="277"/>
      <c r="E15" s="277"/>
      <c r="F15" s="276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>
        <v>0</v>
      </c>
      <c r="S15" s="277"/>
      <c r="T15" s="277">
        <v>0</v>
      </c>
      <c r="U15" s="277">
        <v>0</v>
      </c>
      <c r="V15" s="277"/>
      <c r="W15" s="271">
        <f t="shared" si="20"/>
        <v>0</v>
      </c>
      <c r="X15" s="271">
        <f t="shared" si="20"/>
        <v>0</v>
      </c>
      <c r="Y15" s="276" t="s">
        <v>265</v>
      </c>
    </row>
    <row r="16" spans="1:25">
      <c r="A16" s="268" t="s">
        <v>170</v>
      </c>
      <c r="B16" s="274" t="s">
        <v>267</v>
      </c>
      <c r="C16" s="274" t="s">
        <v>268</v>
      </c>
      <c r="D16" s="275">
        <f>D17+D18</f>
        <v>196</v>
      </c>
      <c r="E16" s="275">
        <f t="shared" ref="E16:H16" si="41">E17+E18</f>
        <v>0</v>
      </c>
      <c r="F16" s="275">
        <f t="shared" si="41"/>
        <v>0</v>
      </c>
      <c r="G16" s="275">
        <f t="shared" si="41"/>
        <v>0</v>
      </c>
      <c r="H16" s="275">
        <f t="shared" si="41"/>
        <v>0</v>
      </c>
      <c r="I16" s="275">
        <f t="shared" ref="I16" si="42">I17+I18</f>
        <v>0</v>
      </c>
      <c r="J16" s="275">
        <f t="shared" ref="J16" si="43">J17+J18</f>
        <v>0</v>
      </c>
      <c r="K16" s="275">
        <f t="shared" ref="K16" si="44">K17+K18</f>
        <v>270</v>
      </c>
      <c r="L16" s="275">
        <f t="shared" ref="L16:M16" si="45">L17+L18</f>
        <v>16</v>
      </c>
      <c r="M16" s="275">
        <f t="shared" si="45"/>
        <v>16</v>
      </c>
      <c r="N16" s="275">
        <f t="shared" ref="N16" si="46">N17+N18</f>
        <v>0</v>
      </c>
      <c r="O16" s="275">
        <f t="shared" ref="O16" si="47">O17+O18</f>
        <v>97</v>
      </c>
      <c r="P16" s="275">
        <f t="shared" ref="P16:Q16" si="48">P17+P18</f>
        <v>0</v>
      </c>
      <c r="Q16" s="275">
        <f t="shared" si="48"/>
        <v>0</v>
      </c>
      <c r="R16" s="275">
        <f t="shared" ref="R16:T16" si="49">R17+R18</f>
        <v>26</v>
      </c>
      <c r="S16" s="275"/>
      <c r="T16" s="275">
        <f t="shared" si="49"/>
        <v>0</v>
      </c>
      <c r="U16" s="275">
        <f t="shared" ref="U16" si="50">U17+U18</f>
        <v>0</v>
      </c>
      <c r="V16" s="275"/>
      <c r="W16" s="271">
        <f t="shared" si="20"/>
        <v>621</v>
      </c>
      <c r="X16" s="271">
        <f>SUM(X17:X18)</f>
        <v>742.59400000000005</v>
      </c>
      <c r="Y16" s="274" t="s">
        <v>267</v>
      </c>
    </row>
    <row r="17" spans="1:25">
      <c r="A17" s="268" t="s">
        <v>171</v>
      </c>
      <c r="B17" s="276" t="s">
        <v>269</v>
      </c>
      <c r="C17" s="276" t="s">
        <v>270</v>
      </c>
      <c r="D17" s="277">
        <v>90</v>
      </c>
      <c r="E17" s="277"/>
      <c r="F17" s="276"/>
      <c r="G17" s="277"/>
      <c r="H17" s="277"/>
      <c r="I17" s="277"/>
      <c r="J17" s="277"/>
      <c r="K17" s="277">
        <v>33</v>
      </c>
      <c r="L17" s="277"/>
      <c r="M17" s="277"/>
      <c r="N17" s="277"/>
      <c r="O17" s="277">
        <v>48</v>
      </c>
      <c r="P17" s="277"/>
      <c r="Q17" s="277"/>
      <c r="R17" s="277">
        <v>0</v>
      </c>
      <c r="S17" s="277"/>
      <c r="T17" s="277">
        <v>0</v>
      </c>
      <c r="U17" s="277">
        <v>0</v>
      </c>
      <c r="V17" s="277"/>
      <c r="W17" s="271">
        <f t="shared" si="20"/>
        <v>171</v>
      </c>
      <c r="X17" s="271">
        <v>459.44200000000001</v>
      </c>
      <c r="Y17" s="276" t="s">
        <v>269</v>
      </c>
    </row>
    <row r="18" spans="1:25">
      <c r="A18" s="268" t="s">
        <v>172</v>
      </c>
      <c r="B18" s="276" t="s">
        <v>271</v>
      </c>
      <c r="C18" s="276" t="s">
        <v>272</v>
      </c>
      <c r="D18" s="277">
        <v>106</v>
      </c>
      <c r="E18" s="277"/>
      <c r="F18" s="276"/>
      <c r="G18" s="277"/>
      <c r="H18" s="277"/>
      <c r="I18" s="277"/>
      <c r="J18" s="277"/>
      <c r="K18" s="277">
        <v>237</v>
      </c>
      <c r="L18" s="277">
        <v>16</v>
      </c>
      <c r="M18" s="277">
        <v>16</v>
      </c>
      <c r="N18" s="277">
        <v>0</v>
      </c>
      <c r="O18" s="277">
        <v>49</v>
      </c>
      <c r="P18" s="277">
        <v>0</v>
      </c>
      <c r="Q18" s="277"/>
      <c r="R18" s="277">
        <v>26</v>
      </c>
      <c r="S18" s="277"/>
      <c r="T18" s="277"/>
      <c r="U18" s="277"/>
      <c r="V18" s="277"/>
      <c r="W18" s="271">
        <f t="shared" si="20"/>
        <v>450</v>
      </c>
      <c r="X18" s="271">
        <v>283.15199999999999</v>
      </c>
      <c r="Y18" s="276" t="s">
        <v>271</v>
      </c>
    </row>
    <row r="19" spans="1:25">
      <c r="A19" s="268" t="s">
        <v>173</v>
      </c>
      <c r="B19" s="274" t="s">
        <v>273</v>
      </c>
      <c r="C19" s="274" t="s">
        <v>274</v>
      </c>
      <c r="D19" s="275">
        <f>D20+D21+D22+D23+D24+D25+D26</f>
        <v>4304</v>
      </c>
      <c r="E19" s="275">
        <f>E20+E21+E22+E23+E24+E25+E26</f>
        <v>391.27600000000001</v>
      </c>
      <c r="F19" s="275">
        <f t="shared" ref="F19:H19" si="51">F20+F21+F22+F23+F24+F25+F26</f>
        <v>0</v>
      </c>
      <c r="G19" s="275">
        <f t="shared" si="51"/>
        <v>0</v>
      </c>
      <c r="H19" s="275">
        <f t="shared" si="51"/>
        <v>0</v>
      </c>
      <c r="I19" s="275">
        <f t="shared" ref="I19" si="52">I20+I21+I22+I23+I24+I25+I26</f>
        <v>1637.7950000000001</v>
      </c>
      <c r="J19" s="275">
        <f t="shared" ref="J19" si="53">J20+J21+J22+J23+J24+J25+J26</f>
        <v>800</v>
      </c>
      <c r="K19" s="275">
        <f t="shared" ref="K19" si="54">K20+K21+K22+K23+K24+K25+K26</f>
        <v>5898</v>
      </c>
      <c r="L19" s="275">
        <f t="shared" ref="L19:M19" si="55">L20+L21+L22+L23+L24+L25+L26</f>
        <v>811</v>
      </c>
      <c r="M19" s="275">
        <f t="shared" si="55"/>
        <v>36</v>
      </c>
      <c r="N19" s="275">
        <f t="shared" ref="N19" si="56">N20+N21+N22+N23+N24+N25+N26</f>
        <v>114</v>
      </c>
      <c r="O19" s="275">
        <f t="shared" ref="O19" si="57">O20+O21+O22+O23+O24+O25+O26</f>
        <v>118</v>
      </c>
      <c r="P19" s="275">
        <f t="shared" ref="P19:Q19" si="58">P20+P21+P22+P23+P24+P25+P26</f>
        <v>1284</v>
      </c>
      <c r="Q19" s="275">
        <f t="shared" si="58"/>
        <v>0</v>
      </c>
      <c r="R19" s="275">
        <f t="shared" ref="R19:T19" si="59">R20+R21+R22+R23+R24+R25+R26</f>
        <v>8387</v>
      </c>
      <c r="S19" s="275"/>
      <c r="T19" s="275">
        <f t="shared" si="59"/>
        <v>1333</v>
      </c>
      <c r="U19" s="275">
        <f t="shared" ref="U19" si="60">U20+U21+U22+U23+U24+U25+U26</f>
        <v>133</v>
      </c>
      <c r="V19" s="275"/>
      <c r="W19" s="271">
        <f t="shared" si="20"/>
        <v>25114.071</v>
      </c>
      <c r="X19" s="271">
        <f>SUM(X20:X26)</f>
        <v>31622.076000000001</v>
      </c>
      <c r="Y19" s="274" t="s">
        <v>273</v>
      </c>
    </row>
    <row r="20" spans="1:25">
      <c r="A20" s="268" t="s">
        <v>174</v>
      </c>
      <c r="B20" s="276" t="s">
        <v>275</v>
      </c>
      <c r="C20" s="276" t="s">
        <v>276</v>
      </c>
      <c r="D20" s="277">
        <v>241</v>
      </c>
      <c r="E20" s="277">
        <v>32</v>
      </c>
      <c r="F20" s="276"/>
      <c r="G20" s="277"/>
      <c r="H20" s="277"/>
      <c r="I20" s="277">
        <v>1637.7950000000001</v>
      </c>
      <c r="J20" s="277"/>
      <c r="K20" s="277">
        <v>1339</v>
      </c>
      <c r="L20" s="277">
        <v>407</v>
      </c>
      <c r="M20" s="277">
        <v>36</v>
      </c>
      <c r="N20" s="277">
        <v>16</v>
      </c>
      <c r="O20" s="277">
        <v>49</v>
      </c>
      <c r="P20" s="277">
        <v>480</v>
      </c>
      <c r="Q20" s="277"/>
      <c r="R20" s="277">
        <v>242</v>
      </c>
      <c r="S20" s="277"/>
      <c r="T20" s="277"/>
      <c r="U20" s="277"/>
      <c r="V20" s="277"/>
      <c r="W20" s="271">
        <f t="shared" si="20"/>
        <v>4479.7950000000001</v>
      </c>
      <c r="X20" s="271">
        <v>4002.0749999999998</v>
      </c>
      <c r="Y20" s="276" t="s">
        <v>275</v>
      </c>
    </row>
    <row r="21" spans="1:25">
      <c r="A21" s="268" t="s">
        <v>203</v>
      </c>
      <c r="B21" s="276" t="s">
        <v>277</v>
      </c>
      <c r="C21" s="276" t="s">
        <v>278</v>
      </c>
      <c r="D21" s="277"/>
      <c r="E21" s="277"/>
      <c r="F21" s="276"/>
      <c r="G21" s="277"/>
      <c r="H21" s="277"/>
      <c r="I21" s="277"/>
      <c r="J21" s="277"/>
      <c r="K21" s="277">
        <v>654</v>
      </c>
      <c r="L21" s="277"/>
      <c r="M21" s="277"/>
      <c r="N21" s="277"/>
      <c r="O21" s="277"/>
      <c r="P21" s="277">
        <v>51</v>
      </c>
      <c r="Q21" s="277"/>
      <c r="R21" s="277">
        <v>8083</v>
      </c>
      <c r="S21" s="277"/>
      <c r="T21" s="277">
        <v>1333</v>
      </c>
      <c r="U21" s="277">
        <v>0</v>
      </c>
      <c r="V21" s="277"/>
      <c r="W21" s="271">
        <f t="shared" si="20"/>
        <v>10121</v>
      </c>
      <c r="X21" s="271">
        <v>14203.581</v>
      </c>
      <c r="Y21" s="276" t="s">
        <v>277</v>
      </c>
    </row>
    <row r="22" spans="1:25">
      <c r="A22" s="268" t="s">
        <v>204</v>
      </c>
      <c r="B22" s="276" t="s">
        <v>279</v>
      </c>
      <c r="C22" s="276" t="s">
        <v>280</v>
      </c>
      <c r="D22" s="277"/>
      <c r="E22" s="277"/>
      <c r="F22" s="276"/>
      <c r="G22" s="277"/>
      <c r="H22" s="277"/>
      <c r="I22" s="277"/>
      <c r="J22" s="277"/>
      <c r="K22" s="277">
        <v>0</v>
      </c>
      <c r="L22" s="277"/>
      <c r="M22" s="277"/>
      <c r="N22" s="277"/>
      <c r="O22" s="277"/>
      <c r="P22" s="277">
        <v>420</v>
      </c>
      <c r="Q22" s="277"/>
      <c r="R22" s="277"/>
      <c r="S22" s="277"/>
      <c r="T22" s="277"/>
      <c r="U22" s="277"/>
      <c r="V22" s="277"/>
      <c r="W22" s="271">
        <f t="shared" si="20"/>
        <v>420</v>
      </c>
      <c r="X22" s="271">
        <v>129</v>
      </c>
      <c r="Y22" s="276" t="s">
        <v>279</v>
      </c>
    </row>
    <row r="23" spans="1:25">
      <c r="A23" s="268">
        <v>800</v>
      </c>
      <c r="B23" s="276" t="s">
        <v>281</v>
      </c>
      <c r="C23" s="276" t="s">
        <v>282</v>
      </c>
      <c r="D23" s="277"/>
      <c r="E23" s="277">
        <v>0</v>
      </c>
      <c r="F23" s="276"/>
      <c r="G23" s="277"/>
      <c r="H23" s="277"/>
      <c r="I23" s="277"/>
      <c r="J23" s="277">
        <v>800</v>
      </c>
      <c r="K23" s="277">
        <v>818</v>
      </c>
      <c r="L23" s="277">
        <v>400</v>
      </c>
      <c r="M23" s="277"/>
      <c r="N23" s="277"/>
      <c r="O23" s="277"/>
      <c r="P23" s="277">
        <v>43</v>
      </c>
      <c r="Q23" s="277"/>
      <c r="R23" s="277"/>
      <c r="S23" s="277"/>
      <c r="T23" s="277"/>
      <c r="U23" s="277">
        <v>97</v>
      </c>
      <c r="V23" s="277"/>
      <c r="W23" s="271">
        <f t="shared" si="20"/>
        <v>2061</v>
      </c>
      <c r="X23" s="271">
        <v>1191.518</v>
      </c>
      <c r="Y23" s="276" t="s">
        <v>281</v>
      </c>
    </row>
    <row r="24" spans="1:25">
      <c r="A24" s="268" t="s">
        <v>205</v>
      </c>
      <c r="B24" s="276" t="s">
        <v>283</v>
      </c>
      <c r="C24" s="276" t="s">
        <v>227</v>
      </c>
      <c r="D24" s="277"/>
      <c r="E24" s="277"/>
      <c r="F24" s="276"/>
      <c r="G24" s="277"/>
      <c r="H24" s="277"/>
      <c r="I24" s="277"/>
      <c r="J24" s="277"/>
      <c r="K24" s="277">
        <v>450</v>
      </c>
      <c r="L24" s="277"/>
      <c r="M24" s="277"/>
      <c r="N24" s="277"/>
      <c r="O24" s="277"/>
      <c r="P24" s="277"/>
      <c r="Q24" s="277"/>
      <c r="R24" s="277"/>
      <c r="S24" s="277"/>
      <c r="T24" s="277"/>
      <c r="U24" s="277"/>
      <c r="V24" s="277"/>
      <c r="W24" s="271">
        <f t="shared" si="20"/>
        <v>450</v>
      </c>
      <c r="X24" s="271">
        <v>414.459</v>
      </c>
      <c r="Y24" s="276" t="s">
        <v>283</v>
      </c>
    </row>
    <row r="25" spans="1:25">
      <c r="A25" s="268" t="s">
        <v>206</v>
      </c>
      <c r="B25" s="276" t="s">
        <v>284</v>
      </c>
      <c r="C25" s="276" t="s">
        <v>285</v>
      </c>
      <c r="D25" s="277">
        <v>3531</v>
      </c>
      <c r="E25" s="277"/>
      <c r="F25" s="276"/>
      <c r="G25" s="277"/>
      <c r="H25" s="277"/>
      <c r="I25" s="277"/>
      <c r="J25" s="277"/>
      <c r="K25" s="277">
        <v>580</v>
      </c>
      <c r="L25" s="277"/>
      <c r="M25" s="277"/>
      <c r="N25" s="277">
        <v>95</v>
      </c>
      <c r="O25" s="277">
        <v>2</v>
      </c>
      <c r="P25" s="277">
        <v>0</v>
      </c>
      <c r="Q25" s="277"/>
      <c r="R25" s="277">
        <v>12</v>
      </c>
      <c r="S25" s="277"/>
      <c r="T25" s="277"/>
      <c r="U25" s="277"/>
      <c r="V25" s="277"/>
      <c r="W25" s="271">
        <f t="shared" si="20"/>
        <v>4220</v>
      </c>
      <c r="X25" s="271">
        <v>3479.5940000000001</v>
      </c>
      <c r="Y25" s="276" t="s">
        <v>284</v>
      </c>
    </row>
    <row r="26" spans="1:25">
      <c r="A26" s="268" t="s">
        <v>207</v>
      </c>
      <c r="B26" s="276" t="s">
        <v>286</v>
      </c>
      <c r="C26" s="276" t="s">
        <v>287</v>
      </c>
      <c r="D26" s="277">
        <v>532</v>
      </c>
      <c r="E26" s="277">
        <v>359.27600000000001</v>
      </c>
      <c r="F26" s="276"/>
      <c r="G26" s="275"/>
      <c r="H26" s="275"/>
      <c r="I26" s="275"/>
      <c r="J26" s="275">
        <v>0</v>
      </c>
      <c r="K26" s="275">
        <v>2057</v>
      </c>
      <c r="L26" s="275">
        <v>4</v>
      </c>
      <c r="M26" s="275"/>
      <c r="N26" s="275">
        <v>3</v>
      </c>
      <c r="O26" s="275">
        <v>67</v>
      </c>
      <c r="P26" s="275">
        <v>290</v>
      </c>
      <c r="Q26" s="275"/>
      <c r="R26" s="275">
        <v>50</v>
      </c>
      <c r="S26" s="275"/>
      <c r="T26" s="275"/>
      <c r="U26" s="275">
        <v>36</v>
      </c>
      <c r="V26" s="275"/>
      <c r="W26" s="271">
        <f t="shared" si="20"/>
        <v>3362.2759999999998</v>
      </c>
      <c r="X26" s="271">
        <v>8201.8490000000002</v>
      </c>
      <c r="Y26" s="276" t="s">
        <v>286</v>
      </c>
    </row>
    <row r="27" spans="1:25">
      <c r="A27" s="268" t="s">
        <v>208</v>
      </c>
      <c r="B27" s="274" t="s">
        <v>288</v>
      </c>
      <c r="C27" s="274" t="s">
        <v>289</v>
      </c>
      <c r="D27" s="275">
        <f>D28+D29</f>
        <v>372</v>
      </c>
      <c r="E27" s="275">
        <f t="shared" ref="E27:H27" si="61">E28+E29</f>
        <v>0</v>
      </c>
      <c r="F27" s="275">
        <f t="shared" si="61"/>
        <v>0</v>
      </c>
      <c r="G27" s="275">
        <f t="shared" si="61"/>
        <v>0</v>
      </c>
      <c r="H27" s="275">
        <f t="shared" si="61"/>
        <v>0</v>
      </c>
      <c r="I27" s="275">
        <f t="shared" ref="I27" si="62">I28+I29</f>
        <v>0</v>
      </c>
      <c r="J27" s="275">
        <f t="shared" ref="J27" si="63">J28+J29</f>
        <v>0</v>
      </c>
      <c r="K27" s="275">
        <f t="shared" ref="K27" si="64">K28+K29</f>
        <v>307</v>
      </c>
      <c r="L27" s="275">
        <f t="shared" ref="L27:M27" si="65">L28+L29</f>
        <v>0</v>
      </c>
      <c r="M27" s="275">
        <f t="shared" si="65"/>
        <v>149</v>
      </c>
      <c r="N27" s="275">
        <f t="shared" ref="N27" si="66">N28+N29</f>
        <v>0</v>
      </c>
      <c r="O27" s="275">
        <f t="shared" ref="O27" si="67">O28+O29</f>
        <v>0</v>
      </c>
      <c r="P27" s="275">
        <f t="shared" ref="P27:T27" si="68">P28+P29</f>
        <v>0</v>
      </c>
      <c r="Q27" s="275">
        <f t="shared" si="68"/>
        <v>0</v>
      </c>
      <c r="R27" s="275">
        <f t="shared" ref="R27" si="69">R28+R29</f>
        <v>0</v>
      </c>
      <c r="S27" s="275"/>
      <c r="T27" s="275">
        <f t="shared" si="68"/>
        <v>0</v>
      </c>
      <c r="U27" s="275">
        <f t="shared" ref="U27" si="70">U28+U29</f>
        <v>0</v>
      </c>
      <c r="V27" s="275"/>
      <c r="W27" s="271">
        <f t="shared" si="20"/>
        <v>828</v>
      </c>
      <c r="X27" s="271">
        <f>SUM(X28:X29)</f>
        <v>50</v>
      </c>
      <c r="Y27" s="274" t="s">
        <v>288</v>
      </c>
    </row>
    <row r="28" spans="1:25">
      <c r="A28" s="268" t="s">
        <v>209</v>
      </c>
      <c r="B28" s="276" t="s">
        <v>290</v>
      </c>
      <c r="C28" s="276" t="s">
        <v>291</v>
      </c>
      <c r="D28" s="277">
        <v>372</v>
      </c>
      <c r="E28" s="277"/>
      <c r="F28" s="276"/>
      <c r="G28" s="277"/>
      <c r="H28" s="277"/>
      <c r="I28" s="277"/>
      <c r="J28" s="277"/>
      <c r="K28" s="277">
        <v>307</v>
      </c>
      <c r="L28" s="277">
        <v>0</v>
      </c>
      <c r="M28" s="277">
        <v>149</v>
      </c>
      <c r="N28" s="277">
        <v>0</v>
      </c>
      <c r="O28" s="277"/>
      <c r="P28" s="277"/>
      <c r="Q28" s="277"/>
      <c r="R28" s="277"/>
      <c r="S28" s="277"/>
      <c r="T28" s="277"/>
      <c r="U28" s="277"/>
      <c r="V28" s="277"/>
      <c r="W28" s="271">
        <f t="shared" si="20"/>
        <v>828</v>
      </c>
      <c r="X28" s="271">
        <v>0</v>
      </c>
      <c r="Y28" s="276" t="s">
        <v>290</v>
      </c>
    </row>
    <row r="29" spans="1:25">
      <c r="A29" s="268" t="s">
        <v>210</v>
      </c>
      <c r="B29" s="276" t="s">
        <v>292</v>
      </c>
      <c r="C29" s="276" t="s">
        <v>293</v>
      </c>
      <c r="D29" s="277"/>
      <c r="E29" s="277"/>
      <c r="F29" s="276"/>
      <c r="G29" s="277"/>
      <c r="H29" s="277"/>
      <c r="I29" s="277"/>
      <c r="J29" s="277"/>
      <c r="K29" s="277">
        <v>0</v>
      </c>
      <c r="L29" s="277"/>
      <c r="M29" s="277"/>
      <c r="N29" s="277"/>
      <c r="O29" s="277">
        <v>0</v>
      </c>
      <c r="P29" s="277"/>
      <c r="Q29" s="277"/>
      <c r="R29" s="277"/>
      <c r="S29" s="277"/>
      <c r="T29" s="277"/>
      <c r="U29" s="277"/>
      <c r="V29" s="277"/>
      <c r="W29" s="271">
        <f t="shared" si="20"/>
        <v>0</v>
      </c>
      <c r="X29" s="271">
        <v>50</v>
      </c>
      <c r="Y29" s="276" t="s">
        <v>292</v>
      </c>
    </row>
    <row r="30" spans="1:25">
      <c r="A30" s="268" t="s">
        <v>211</v>
      </c>
      <c r="B30" s="274" t="s">
        <v>294</v>
      </c>
      <c r="C30" s="274" t="s">
        <v>295</v>
      </c>
      <c r="D30" s="275">
        <f>D31+D32+D33+D34+D35</f>
        <v>284</v>
      </c>
      <c r="E30" s="275">
        <f t="shared" ref="E30:H30" si="71">E31+E32+E33+E34+E35</f>
        <v>179</v>
      </c>
      <c r="F30" s="275">
        <f t="shared" si="71"/>
        <v>0</v>
      </c>
      <c r="G30" s="275">
        <f t="shared" si="71"/>
        <v>0</v>
      </c>
      <c r="H30" s="275">
        <f t="shared" si="71"/>
        <v>0</v>
      </c>
      <c r="I30" s="275">
        <f t="shared" ref="I30" si="72">I31+I32+I33+I34+I35</f>
        <v>442.20499999999998</v>
      </c>
      <c r="J30" s="275">
        <f t="shared" ref="J30" si="73">J31+J32+J33+J34+J35</f>
        <v>598</v>
      </c>
      <c r="K30" s="275">
        <f t="shared" ref="K30" si="74">K31+K32+K33+K34+K35</f>
        <v>1522</v>
      </c>
      <c r="L30" s="275">
        <f t="shared" ref="L30:M30" si="75">L31+L32+L33+L34+L35</f>
        <v>140</v>
      </c>
      <c r="M30" s="275">
        <f t="shared" si="75"/>
        <v>18</v>
      </c>
      <c r="N30" s="275">
        <f t="shared" ref="N30" si="76">N31+N32+N33+N34+N35</f>
        <v>33</v>
      </c>
      <c r="O30" s="275">
        <f t="shared" ref="O30" si="77">O31+O32+O33+O34+O35</f>
        <v>72</v>
      </c>
      <c r="P30" s="275">
        <f t="shared" ref="P30:Q30" si="78">P31+P32+P33+P34+P35</f>
        <v>324</v>
      </c>
      <c r="Q30" s="275">
        <f t="shared" si="78"/>
        <v>0</v>
      </c>
      <c r="R30" s="275">
        <f t="shared" ref="R30:T30" si="79">R31+R32+R33+R34+R35</f>
        <v>2730</v>
      </c>
      <c r="S30" s="275"/>
      <c r="T30" s="275">
        <f t="shared" si="79"/>
        <v>366</v>
      </c>
      <c r="U30" s="275">
        <f t="shared" ref="U30" si="80">U31+U32+U33+U34+U35</f>
        <v>37</v>
      </c>
      <c r="V30" s="275"/>
      <c r="W30" s="271">
        <f t="shared" si="20"/>
        <v>6708.2049999999999</v>
      </c>
      <c r="X30" s="271">
        <f>SUM(X31:X35)</f>
        <v>8931.3880000000008</v>
      </c>
      <c r="Y30" s="274" t="s">
        <v>294</v>
      </c>
    </row>
    <row r="31" spans="1:25">
      <c r="A31" s="268" t="s">
        <v>212</v>
      </c>
      <c r="B31" s="276" t="s">
        <v>296</v>
      </c>
      <c r="C31" s="276" t="s">
        <v>297</v>
      </c>
      <c r="D31" s="277">
        <v>278</v>
      </c>
      <c r="E31" s="277">
        <v>179</v>
      </c>
      <c r="F31" s="276"/>
      <c r="G31" s="277"/>
      <c r="H31" s="277"/>
      <c r="I31" s="277">
        <v>442.20499999999998</v>
      </c>
      <c r="J31" s="277">
        <v>598</v>
      </c>
      <c r="K31" s="277">
        <v>1514</v>
      </c>
      <c r="L31" s="277">
        <v>140</v>
      </c>
      <c r="M31" s="277">
        <v>18</v>
      </c>
      <c r="N31" s="277">
        <v>33</v>
      </c>
      <c r="O31" s="277">
        <v>72</v>
      </c>
      <c r="P31" s="277">
        <v>324</v>
      </c>
      <c r="Q31" s="277"/>
      <c r="R31" s="277">
        <v>2730</v>
      </c>
      <c r="S31" s="277"/>
      <c r="T31" s="277">
        <v>366</v>
      </c>
      <c r="U31" s="277">
        <v>37</v>
      </c>
      <c r="V31" s="277"/>
      <c r="W31" s="271">
        <f t="shared" si="20"/>
        <v>6694.2049999999999</v>
      </c>
      <c r="X31" s="271">
        <v>8902.1630000000005</v>
      </c>
      <c r="Y31" s="276" t="s">
        <v>296</v>
      </c>
    </row>
    <row r="32" spans="1:25">
      <c r="A32" s="268" t="s">
        <v>213</v>
      </c>
      <c r="B32" s="276" t="s">
        <v>298</v>
      </c>
      <c r="C32" s="276" t="s">
        <v>299</v>
      </c>
      <c r="D32" s="277"/>
      <c r="E32" s="277"/>
      <c r="F32" s="276"/>
      <c r="G32" s="277"/>
      <c r="H32" s="277"/>
      <c r="I32" s="277"/>
      <c r="J32" s="277"/>
      <c r="K32" s="277">
        <v>0</v>
      </c>
      <c r="L32" s="277"/>
      <c r="M32" s="277"/>
      <c r="N32" s="277"/>
      <c r="O32" s="277"/>
      <c r="P32" s="277"/>
      <c r="Q32" s="277"/>
      <c r="R32" s="277"/>
      <c r="S32" s="277"/>
      <c r="T32" s="277"/>
      <c r="U32" s="277"/>
      <c r="V32" s="277"/>
      <c r="W32" s="271">
        <f t="shared" si="20"/>
        <v>0</v>
      </c>
      <c r="X32" s="271">
        <f t="shared" si="20"/>
        <v>0</v>
      </c>
      <c r="Y32" s="276" t="s">
        <v>298</v>
      </c>
    </row>
    <row r="33" spans="1:25">
      <c r="A33" s="268" t="s">
        <v>214</v>
      </c>
      <c r="B33" s="276" t="s">
        <v>300</v>
      </c>
      <c r="C33" s="276" t="s">
        <v>301</v>
      </c>
      <c r="D33" s="277"/>
      <c r="E33" s="277"/>
      <c r="F33" s="276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71">
        <f t="shared" si="20"/>
        <v>0</v>
      </c>
      <c r="X33" s="271">
        <f t="shared" si="20"/>
        <v>0</v>
      </c>
      <c r="Y33" s="276" t="s">
        <v>300</v>
      </c>
    </row>
    <row r="34" spans="1:25">
      <c r="A34" s="268" t="s">
        <v>215</v>
      </c>
      <c r="B34" s="276" t="s">
        <v>302</v>
      </c>
      <c r="C34" s="276" t="s">
        <v>303</v>
      </c>
      <c r="D34" s="277"/>
      <c r="E34" s="277"/>
      <c r="F34" s="276"/>
      <c r="G34" s="277"/>
      <c r="H34" s="277"/>
      <c r="I34" s="277"/>
      <c r="J34" s="277"/>
      <c r="K34" s="277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1">
        <f t="shared" si="20"/>
        <v>0</v>
      </c>
      <c r="X34" s="271">
        <f t="shared" si="20"/>
        <v>0</v>
      </c>
      <c r="Y34" s="276" t="s">
        <v>302</v>
      </c>
    </row>
    <row r="35" spans="1:25">
      <c r="A35" s="268" t="s">
        <v>216</v>
      </c>
      <c r="B35" s="276" t="s">
        <v>304</v>
      </c>
      <c r="C35" s="276" t="s">
        <v>305</v>
      </c>
      <c r="D35" s="277">
        <v>6</v>
      </c>
      <c r="E35" s="277"/>
      <c r="F35" s="276"/>
      <c r="G35" s="277"/>
      <c r="H35" s="277"/>
      <c r="I35" s="277"/>
      <c r="J35" s="277"/>
      <c r="K35" s="277">
        <v>8</v>
      </c>
      <c r="L35" s="277"/>
      <c r="M35" s="277"/>
      <c r="N35" s="277"/>
      <c r="O35" s="277"/>
      <c r="P35" s="277"/>
      <c r="Q35" s="277"/>
      <c r="R35" s="277"/>
      <c r="S35" s="277"/>
      <c r="T35" s="277"/>
      <c r="U35" s="277"/>
      <c r="V35" s="277"/>
      <c r="W35" s="271">
        <f t="shared" si="20"/>
        <v>14</v>
      </c>
      <c r="X35" s="271">
        <v>29.225000000000001</v>
      </c>
      <c r="Y35" s="276" t="s">
        <v>304</v>
      </c>
    </row>
    <row r="36" spans="1:25">
      <c r="A36" s="268" t="s">
        <v>217</v>
      </c>
      <c r="B36" s="272" t="s">
        <v>306</v>
      </c>
      <c r="C36" s="272" t="s">
        <v>152</v>
      </c>
      <c r="D36" s="273"/>
      <c r="E36" s="273"/>
      <c r="F36" s="272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>
        <v>6737.32</v>
      </c>
      <c r="W36" s="271">
        <f>SUM(D36:V36)</f>
        <v>6737.32</v>
      </c>
      <c r="X36" s="271">
        <v>7011.76</v>
      </c>
      <c r="Y36" s="272" t="s">
        <v>306</v>
      </c>
    </row>
    <row r="37" spans="1:25">
      <c r="A37" s="268" t="s">
        <v>218</v>
      </c>
      <c r="B37" s="272" t="s">
        <v>307</v>
      </c>
      <c r="C37" s="272" t="s">
        <v>308</v>
      </c>
      <c r="D37" s="273">
        <v>51547.35</v>
      </c>
      <c r="E37" s="273"/>
      <c r="F37" s="324">
        <v>1113.8219999999999</v>
      </c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>
        <f>'6.számú melléklet '!C23-'6.számú melléklet '!C10</f>
        <v>3900</v>
      </c>
      <c r="R37" s="273"/>
      <c r="S37" s="273"/>
      <c r="T37" s="273"/>
      <c r="U37" s="273"/>
      <c r="V37" s="273"/>
      <c r="W37" s="271">
        <f>SUM(D37:T37)</f>
        <v>56561.171999999999</v>
      </c>
      <c r="X37" s="271">
        <v>82597.514999999999</v>
      </c>
      <c r="Y37" s="272" t="s">
        <v>307</v>
      </c>
    </row>
    <row r="38" spans="1:25">
      <c r="A38" s="268" t="s">
        <v>219</v>
      </c>
      <c r="B38" s="272" t="s">
        <v>309</v>
      </c>
      <c r="C38" s="272" t="s">
        <v>50</v>
      </c>
      <c r="D38" s="273"/>
      <c r="E38" s="273"/>
      <c r="F38" s="272"/>
      <c r="G38" s="273"/>
      <c r="H38" s="273"/>
      <c r="I38" s="273"/>
      <c r="J38" s="273"/>
      <c r="K38" s="273">
        <f>'9.számú melléklet'!D11+'8.számú melléklet '!C13+'7.számú melléklet '!D11</f>
        <v>235996</v>
      </c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1">
        <f>SUM(D38:T38)</f>
        <v>235996</v>
      </c>
      <c r="X38" s="271">
        <v>21613.092000000001</v>
      </c>
      <c r="Y38" s="272" t="s">
        <v>309</v>
      </c>
    </row>
    <row r="39" spans="1:25">
      <c r="A39" s="268" t="s">
        <v>220</v>
      </c>
      <c r="B39" s="272" t="s">
        <v>310</v>
      </c>
      <c r="C39" s="272" t="s">
        <v>311</v>
      </c>
      <c r="D39" s="273"/>
      <c r="E39" s="273"/>
      <c r="F39" s="272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1">
        <f>SUM(D39:T39)</f>
        <v>0</v>
      </c>
      <c r="X39" s="271">
        <v>6162.75</v>
      </c>
      <c r="Y39" s="272" t="s">
        <v>310</v>
      </c>
    </row>
    <row r="40" spans="1:25">
      <c r="A40" s="268" t="s">
        <v>221</v>
      </c>
      <c r="B40" s="272" t="s">
        <v>312</v>
      </c>
      <c r="C40" s="272" t="s">
        <v>313</v>
      </c>
      <c r="D40" s="273"/>
      <c r="E40" s="273"/>
      <c r="F40" s="272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1">
        <f>SUM(D40:T40)</f>
        <v>0</v>
      </c>
      <c r="X40" s="271">
        <v>184261.24799999999</v>
      </c>
      <c r="Y40" s="272" t="s">
        <v>312</v>
      </c>
    </row>
    <row r="41" spans="1:25">
      <c r="A41" s="268" t="s">
        <v>222</v>
      </c>
      <c r="B41" s="272" t="s">
        <v>314</v>
      </c>
      <c r="C41" s="272" t="s">
        <v>315</v>
      </c>
      <c r="D41" s="273"/>
      <c r="E41" s="273"/>
      <c r="F41" s="272">
        <v>3509.3049999999998</v>
      </c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1">
        <f>SUM(D41:T41)</f>
        <v>3509.3049999999998</v>
      </c>
      <c r="X41" s="271">
        <v>4000.31</v>
      </c>
      <c r="Y41" s="272" t="s">
        <v>314</v>
      </c>
    </row>
    <row r="42" spans="1:25">
      <c r="A42" s="268" t="s">
        <v>316</v>
      </c>
      <c r="B42" s="270" t="s">
        <v>317</v>
      </c>
      <c r="C42" s="270" t="s">
        <v>318</v>
      </c>
      <c r="D42" s="271">
        <f>SUM(D43,D44,D45,D46,D57,D58,D59,D60)</f>
        <v>1024.8</v>
      </c>
      <c r="E42" s="271">
        <f>SUM(E43,E44,E45,E46,E57,E58,E59,E60)</f>
        <v>690.27599999999995</v>
      </c>
      <c r="F42" s="271">
        <f t="shared" ref="F42:H42" si="81">SUM(F43,F44,F45,F46,F57,F58,F59,F60)</f>
        <v>282260.89799999999</v>
      </c>
      <c r="G42" s="271">
        <f t="shared" si="81"/>
        <v>10000</v>
      </c>
      <c r="H42" s="271">
        <f t="shared" si="81"/>
        <v>0</v>
      </c>
      <c r="I42" s="271">
        <f t="shared" ref="I42" si="82">SUM(I43,I44,I45,I46,I57,I58,I59,I60)</f>
        <v>2080</v>
      </c>
      <c r="J42" s="271">
        <f t="shared" ref="J42" si="83">SUM(J43,J44,J45,J46,J57,J58,J59,J60)</f>
        <v>2998.8</v>
      </c>
      <c r="K42" s="271">
        <f t="shared" ref="K42" si="84">SUM(K43,K44,K45,K46,K57,K58,K59,K60)</f>
        <v>21987.419600000001</v>
      </c>
      <c r="L42" s="271">
        <f t="shared" ref="L42:M42" si="85">SUM(L43,L44,L45,L46,L57,L58,L59,L60)</f>
        <v>0</v>
      </c>
      <c r="M42" s="271">
        <f t="shared" si="85"/>
        <v>3178.8</v>
      </c>
      <c r="N42" s="271">
        <f t="shared" ref="N42" si="86">SUM(N43,N44,N45,N46,N57,N58,N59,N60)</f>
        <v>0</v>
      </c>
      <c r="O42" s="271">
        <f t="shared" ref="O42:P42" si="87">SUM(O43,O44,O45,O46,O57,O58,O59,O60)</f>
        <v>0</v>
      </c>
      <c r="P42" s="271">
        <f t="shared" si="87"/>
        <v>1800</v>
      </c>
      <c r="Q42" s="271">
        <f t="shared" ref="Q42" si="88">SUM(Q43,Q44,Q45,Q46,Q57,Q58,Q59,Q60)</f>
        <v>0</v>
      </c>
      <c r="R42" s="271">
        <f t="shared" ref="R42" si="89">R43+R44+R45+R46+R57+R58+R59+R60</f>
        <v>16018.15</v>
      </c>
      <c r="S42" s="271">
        <f t="shared" ref="S42" si="90">SUM(S43,S44,S45,S46,S57,S58,S59,S60)</f>
        <v>23170</v>
      </c>
      <c r="T42" s="271">
        <f t="shared" ref="T42:V42" si="91">T43+T44+T45+T46+T57+T58+T59+T60</f>
        <v>1834.3200000000002</v>
      </c>
      <c r="U42" s="271">
        <f t="shared" ref="U42" si="92">U43+U44+U45+U46+U57+U58+U59+U60</f>
        <v>0</v>
      </c>
      <c r="V42" s="271">
        <f t="shared" si="91"/>
        <v>6737.32</v>
      </c>
      <c r="W42" s="271">
        <f>SUM(D42:V42)</f>
        <v>373780.78360000002</v>
      </c>
      <c r="X42" s="271">
        <f>X43+X44+X45+X46+X57+X58+X59+X60</f>
        <v>399047.50260000001</v>
      </c>
      <c r="Y42" s="270" t="s">
        <v>317</v>
      </c>
    </row>
    <row r="43" spans="1:25" s="221" customFormat="1">
      <c r="A43" s="268" t="s">
        <v>319</v>
      </c>
      <c r="B43" s="272" t="s">
        <v>320</v>
      </c>
      <c r="C43" s="272" t="s">
        <v>321</v>
      </c>
      <c r="D43" s="273">
        <v>1024.8</v>
      </c>
      <c r="E43" s="273">
        <v>690.27599999999995</v>
      </c>
      <c r="F43" s="273">
        <v>60819.273000000001</v>
      </c>
      <c r="G43" s="273">
        <v>10000</v>
      </c>
      <c r="H43" s="273">
        <v>0</v>
      </c>
      <c r="I43" s="273">
        <v>2080</v>
      </c>
      <c r="J43" s="273">
        <v>2998.8</v>
      </c>
      <c r="K43" s="273"/>
      <c r="L43" s="273"/>
      <c r="M43" s="273">
        <v>3178.8</v>
      </c>
      <c r="N43" s="273"/>
      <c r="O43" s="273"/>
      <c r="P43" s="273">
        <v>1800</v>
      </c>
      <c r="Q43" s="273"/>
      <c r="R43" s="273">
        <v>12338.15</v>
      </c>
      <c r="S43" s="273"/>
      <c r="T43" s="273">
        <v>784.32</v>
      </c>
      <c r="U43" s="273"/>
      <c r="V43" s="273">
        <v>6737.32</v>
      </c>
      <c r="W43" s="271">
        <f>SUM(D43:V43)</f>
        <v>102451.739</v>
      </c>
      <c r="X43" s="271">
        <f>W43+6353.493</f>
        <v>108805.232</v>
      </c>
      <c r="Y43" s="272" t="s">
        <v>320</v>
      </c>
    </row>
    <row r="44" spans="1:25" s="221" customFormat="1">
      <c r="A44" s="268" t="s">
        <v>322</v>
      </c>
      <c r="B44" s="272" t="s">
        <v>323</v>
      </c>
      <c r="C44" s="272" t="s">
        <v>324</v>
      </c>
      <c r="D44" s="273"/>
      <c r="E44" s="273"/>
      <c r="F44" s="272"/>
      <c r="G44" s="273"/>
      <c r="H44" s="273"/>
      <c r="I44" s="273"/>
      <c r="J44" s="273"/>
      <c r="K44" s="273">
        <f>'9.számú melléklet'!C11+'7.számú melléklet '!C11</f>
        <v>9935</v>
      </c>
      <c r="L44" s="273"/>
      <c r="M44" s="273"/>
      <c r="N44" s="273"/>
      <c r="O44" s="273"/>
      <c r="P44" s="273"/>
      <c r="Q44" s="273"/>
      <c r="R44" s="273">
        <v>0</v>
      </c>
      <c r="S44" s="273"/>
      <c r="T44" s="273">
        <v>0</v>
      </c>
      <c r="U44" s="273">
        <v>0</v>
      </c>
      <c r="V44" s="273"/>
      <c r="W44" s="271">
        <f t="shared" ref="W44:X60" si="93">SUM(D44:T44)</f>
        <v>9935</v>
      </c>
      <c r="X44" s="271">
        <v>35735.254999999997</v>
      </c>
      <c r="Y44" s="272" t="s">
        <v>323</v>
      </c>
    </row>
    <row r="45" spans="1:25" s="221" customFormat="1">
      <c r="A45" s="268" t="s">
        <v>325</v>
      </c>
      <c r="B45" s="272" t="s">
        <v>326</v>
      </c>
      <c r="C45" s="272" t="s">
        <v>327</v>
      </c>
      <c r="D45" s="273"/>
      <c r="E45" s="273"/>
      <c r="F45" s="272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>
        <v>0</v>
      </c>
      <c r="S45" s="273">
        <v>23170</v>
      </c>
      <c r="T45" s="273">
        <v>0</v>
      </c>
      <c r="U45" s="273">
        <v>0</v>
      </c>
      <c r="V45" s="273"/>
      <c r="W45" s="271">
        <f t="shared" si="93"/>
        <v>23170</v>
      </c>
      <c r="X45" s="271">
        <f>W45-3975.625</f>
        <v>19194.375</v>
      </c>
      <c r="Y45" s="272" t="s">
        <v>326</v>
      </c>
    </row>
    <row r="46" spans="1:25" s="221" customFormat="1">
      <c r="A46" s="268" t="s">
        <v>328</v>
      </c>
      <c r="B46" s="272" t="s">
        <v>329</v>
      </c>
      <c r="C46" s="272" t="s">
        <v>330</v>
      </c>
      <c r="D46" s="273">
        <f>D47+D48+D49+D50+D51+D52+D53+D54+D55+D56</f>
        <v>0</v>
      </c>
      <c r="E46" s="273">
        <f t="shared" ref="E46:H46" si="94">E47+E48+E49+E50+E51+E52+E53+E54+E55+E56</f>
        <v>0</v>
      </c>
      <c r="F46" s="273">
        <f t="shared" si="94"/>
        <v>0</v>
      </c>
      <c r="G46" s="273">
        <f t="shared" si="94"/>
        <v>0</v>
      </c>
      <c r="H46" s="273">
        <f t="shared" si="94"/>
        <v>0</v>
      </c>
      <c r="I46" s="273">
        <f t="shared" ref="I46" si="95">I47+I48+I49+I50+I51+I52+I53+I54+I55+I56</f>
        <v>0</v>
      </c>
      <c r="J46" s="273">
        <f t="shared" ref="J46" si="96">J47+J48+J49+J50+J51+J52+J53+J54+J55+J56</f>
        <v>0</v>
      </c>
      <c r="K46" s="273">
        <f t="shared" ref="K46" si="97">K47+K48+K49+K50+K51+K52+K53+K54+K55+K56</f>
        <v>12052.419600000001</v>
      </c>
      <c r="L46" s="273">
        <f t="shared" ref="L46:M46" si="98">L47+L48+L49+L50+L51+L52+L53+L54+L55+L56</f>
        <v>0</v>
      </c>
      <c r="M46" s="273">
        <f t="shared" si="98"/>
        <v>0</v>
      </c>
      <c r="N46" s="273">
        <f t="shared" ref="N46" si="99">N47+N48+N49+N50+N51+N52+N53+N54+N55+N56</f>
        <v>0</v>
      </c>
      <c r="O46" s="273">
        <f t="shared" ref="O46:P46" si="100">O47+O48+O49+O50+O51+O52+O53+O54+O55+O56</f>
        <v>0</v>
      </c>
      <c r="P46" s="273">
        <f t="shared" si="100"/>
        <v>0</v>
      </c>
      <c r="Q46" s="273"/>
      <c r="R46" s="273">
        <f t="shared" ref="R46:T46" si="101">SUM(R47:R56)</f>
        <v>3680</v>
      </c>
      <c r="S46" s="273"/>
      <c r="T46" s="273">
        <f t="shared" si="101"/>
        <v>1050</v>
      </c>
      <c r="U46" s="273">
        <f t="shared" ref="U46" si="102">SUM(U47:U56)</f>
        <v>0</v>
      </c>
      <c r="V46" s="273"/>
      <c r="W46" s="271">
        <f t="shared" si="93"/>
        <v>16782.419600000001</v>
      </c>
      <c r="X46" s="271">
        <f>X47+X48+X49+X50+X51+X52+X53+X54+X55+X56</f>
        <v>16782.419600000001</v>
      </c>
      <c r="Y46" s="272" t="s">
        <v>329</v>
      </c>
    </row>
    <row r="47" spans="1:25">
      <c r="A47" s="268" t="s">
        <v>331</v>
      </c>
      <c r="B47" s="276" t="s">
        <v>332</v>
      </c>
      <c r="C47" s="276" t="s">
        <v>333</v>
      </c>
      <c r="D47" s="277"/>
      <c r="E47" s="277"/>
      <c r="F47" s="276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1">
        <f t="shared" si="93"/>
        <v>0</v>
      </c>
      <c r="X47" s="271">
        <f t="shared" si="93"/>
        <v>0</v>
      </c>
      <c r="Y47" s="276" t="s">
        <v>332</v>
      </c>
    </row>
    <row r="48" spans="1:25">
      <c r="A48" s="268" t="s">
        <v>334</v>
      </c>
      <c r="B48" s="276" t="s">
        <v>335</v>
      </c>
      <c r="C48" s="276" t="s">
        <v>336</v>
      </c>
      <c r="D48" s="277"/>
      <c r="E48" s="277"/>
      <c r="F48" s="276"/>
      <c r="G48" s="278"/>
      <c r="H48" s="278"/>
      <c r="I48" s="278"/>
      <c r="J48" s="278"/>
      <c r="K48" s="278">
        <v>9419</v>
      </c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1">
        <f t="shared" si="93"/>
        <v>9419</v>
      </c>
      <c r="X48" s="271">
        <f t="shared" si="93"/>
        <v>9419</v>
      </c>
      <c r="Y48" s="276" t="s">
        <v>335</v>
      </c>
    </row>
    <row r="49" spans="1:25">
      <c r="A49" s="268" t="s">
        <v>337</v>
      </c>
      <c r="B49" s="276" t="s">
        <v>338</v>
      </c>
      <c r="C49" s="276" t="s">
        <v>339</v>
      </c>
      <c r="D49" s="277"/>
      <c r="E49" s="277"/>
      <c r="F49" s="276"/>
      <c r="G49" s="278"/>
      <c r="H49" s="278"/>
      <c r="I49" s="278"/>
      <c r="J49" s="278"/>
      <c r="K49" s="278">
        <v>624.68299999999999</v>
      </c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1">
        <f t="shared" si="93"/>
        <v>624.68299999999999</v>
      </c>
      <c r="X49" s="271">
        <f t="shared" si="93"/>
        <v>624.68299999999999</v>
      </c>
      <c r="Y49" s="276" t="s">
        <v>338</v>
      </c>
    </row>
    <row r="50" spans="1:25">
      <c r="A50" s="268" t="s">
        <v>340</v>
      </c>
      <c r="B50" s="276" t="s">
        <v>341</v>
      </c>
      <c r="C50" s="276" t="s">
        <v>342</v>
      </c>
      <c r="D50" s="277"/>
      <c r="E50" s="277"/>
      <c r="F50" s="276"/>
      <c r="G50" s="278"/>
      <c r="H50" s="278"/>
      <c r="I50" s="278"/>
      <c r="J50" s="278"/>
      <c r="K50" s="278">
        <v>0</v>
      </c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1">
        <f t="shared" si="93"/>
        <v>0</v>
      </c>
      <c r="X50" s="271">
        <f t="shared" si="93"/>
        <v>0</v>
      </c>
      <c r="Y50" s="276" t="s">
        <v>341</v>
      </c>
    </row>
    <row r="51" spans="1:25">
      <c r="A51" s="268" t="s">
        <v>343</v>
      </c>
      <c r="B51" s="276" t="s">
        <v>344</v>
      </c>
      <c r="C51" s="276" t="s">
        <v>345</v>
      </c>
      <c r="D51" s="277"/>
      <c r="E51" s="277"/>
      <c r="F51" s="276"/>
      <c r="G51" s="278"/>
      <c r="H51" s="278"/>
      <c r="I51" s="278"/>
      <c r="J51" s="278"/>
      <c r="K51" s="278">
        <v>0</v>
      </c>
      <c r="L51" s="278"/>
      <c r="M51" s="278"/>
      <c r="N51" s="278"/>
      <c r="O51" s="278"/>
      <c r="P51" s="278"/>
      <c r="Q51" s="278"/>
      <c r="R51" s="278">
        <v>2900</v>
      </c>
      <c r="S51" s="278"/>
      <c r="T51" s="278">
        <v>830</v>
      </c>
      <c r="U51" s="278"/>
      <c r="V51" s="278"/>
      <c r="W51" s="271">
        <f t="shared" si="93"/>
        <v>3730</v>
      </c>
      <c r="X51" s="271">
        <f t="shared" si="93"/>
        <v>3730</v>
      </c>
      <c r="Y51" s="276" t="s">
        <v>344</v>
      </c>
    </row>
    <row r="52" spans="1:25">
      <c r="A52" s="268" t="s">
        <v>346</v>
      </c>
      <c r="B52" s="276" t="s">
        <v>347</v>
      </c>
      <c r="C52" s="276" t="s">
        <v>348</v>
      </c>
      <c r="D52" s="277"/>
      <c r="E52" s="277"/>
      <c r="F52" s="276"/>
      <c r="G52" s="278"/>
      <c r="H52" s="278"/>
      <c r="I52" s="278"/>
      <c r="J52" s="278"/>
      <c r="K52" s="278">
        <f>(K49+K48)*0.2</f>
        <v>2008.7366000000002</v>
      </c>
      <c r="L52" s="278"/>
      <c r="M52" s="278"/>
      <c r="N52" s="278"/>
      <c r="O52" s="278"/>
      <c r="P52" s="278"/>
      <c r="Q52" s="278"/>
      <c r="R52" s="278">
        <v>780</v>
      </c>
      <c r="S52" s="278"/>
      <c r="T52" s="278">
        <v>220</v>
      </c>
      <c r="U52" s="278"/>
      <c r="V52" s="278"/>
      <c r="W52" s="271">
        <f t="shared" si="93"/>
        <v>3008.7366000000002</v>
      </c>
      <c r="X52" s="271">
        <f t="shared" si="93"/>
        <v>3008.7366000000002</v>
      </c>
      <c r="Y52" s="276" t="s">
        <v>347</v>
      </c>
    </row>
    <row r="53" spans="1:25">
      <c r="A53" s="268" t="s">
        <v>349</v>
      </c>
      <c r="B53" s="276" t="s">
        <v>350</v>
      </c>
      <c r="C53" s="276" t="s">
        <v>351</v>
      </c>
      <c r="D53" s="277"/>
      <c r="E53" s="277"/>
      <c r="F53" s="276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1">
        <f t="shared" si="93"/>
        <v>0</v>
      </c>
      <c r="X53" s="271">
        <f t="shared" si="93"/>
        <v>0</v>
      </c>
      <c r="Y53" s="276" t="s">
        <v>350</v>
      </c>
    </row>
    <row r="54" spans="1:25">
      <c r="A54" s="268" t="s">
        <v>352</v>
      </c>
      <c r="B54" s="276" t="s">
        <v>353</v>
      </c>
      <c r="C54" s="276" t="s">
        <v>354</v>
      </c>
      <c r="D54" s="277">
        <v>0</v>
      </c>
      <c r="E54" s="277"/>
      <c r="F54" s="276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1">
        <f t="shared" si="93"/>
        <v>0</v>
      </c>
      <c r="X54" s="271">
        <f t="shared" si="93"/>
        <v>0</v>
      </c>
      <c r="Y54" s="276" t="s">
        <v>353</v>
      </c>
    </row>
    <row r="55" spans="1:25">
      <c r="A55" s="268" t="s">
        <v>355</v>
      </c>
      <c r="B55" s="276" t="s">
        <v>356</v>
      </c>
      <c r="C55" s="276" t="s">
        <v>357</v>
      </c>
      <c r="D55" s="277"/>
      <c r="E55" s="277"/>
      <c r="F55" s="276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278"/>
      <c r="S55" s="278"/>
      <c r="T55" s="278"/>
      <c r="U55" s="278"/>
      <c r="V55" s="278"/>
      <c r="W55" s="271">
        <f t="shared" si="93"/>
        <v>0</v>
      </c>
      <c r="X55" s="271">
        <f t="shared" si="93"/>
        <v>0</v>
      </c>
      <c r="Y55" s="276" t="s">
        <v>356</v>
      </c>
    </row>
    <row r="56" spans="1:25">
      <c r="A56" s="268" t="s">
        <v>358</v>
      </c>
      <c r="B56" s="276" t="s">
        <v>359</v>
      </c>
      <c r="C56" s="276" t="s">
        <v>360</v>
      </c>
      <c r="D56" s="277"/>
      <c r="E56" s="277"/>
      <c r="F56" s="276"/>
      <c r="G56" s="278"/>
      <c r="H56" s="278"/>
      <c r="I56" s="278"/>
      <c r="J56" s="278"/>
      <c r="K56" s="278">
        <v>0</v>
      </c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1">
        <f t="shared" si="93"/>
        <v>0</v>
      </c>
      <c r="X56" s="271">
        <f t="shared" si="93"/>
        <v>0</v>
      </c>
      <c r="Y56" s="276" t="s">
        <v>359</v>
      </c>
    </row>
    <row r="57" spans="1:25">
      <c r="A57" s="268" t="s">
        <v>361</v>
      </c>
      <c r="B57" s="272" t="s">
        <v>362</v>
      </c>
      <c r="C57" s="272" t="s">
        <v>363</v>
      </c>
      <c r="D57" s="273"/>
      <c r="E57" s="273"/>
      <c r="F57" s="272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>
        <v>0</v>
      </c>
      <c r="S57" s="273"/>
      <c r="T57" s="273">
        <v>0</v>
      </c>
      <c r="U57" s="273">
        <v>0</v>
      </c>
      <c r="V57" s="273"/>
      <c r="W57" s="271">
        <f t="shared" si="93"/>
        <v>0</v>
      </c>
      <c r="X57" s="271">
        <f t="shared" si="93"/>
        <v>0</v>
      </c>
      <c r="Y57" s="272" t="s">
        <v>362</v>
      </c>
    </row>
    <row r="58" spans="1:25">
      <c r="A58" s="268" t="s">
        <v>364</v>
      </c>
      <c r="B58" s="272" t="s">
        <v>365</v>
      </c>
      <c r="C58" s="272" t="s">
        <v>366</v>
      </c>
      <c r="D58" s="273"/>
      <c r="E58" s="273"/>
      <c r="F58" s="272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>
        <v>0</v>
      </c>
      <c r="S58" s="273"/>
      <c r="T58" s="273">
        <v>0</v>
      </c>
      <c r="U58" s="273">
        <v>0</v>
      </c>
      <c r="V58" s="273"/>
      <c r="W58" s="271">
        <f t="shared" si="93"/>
        <v>0</v>
      </c>
      <c r="X58" s="271">
        <f t="shared" si="93"/>
        <v>0</v>
      </c>
      <c r="Y58" s="272" t="s">
        <v>365</v>
      </c>
    </row>
    <row r="59" spans="1:25">
      <c r="A59" s="268" t="s">
        <v>367</v>
      </c>
      <c r="B59" s="272" t="s">
        <v>368</v>
      </c>
      <c r="C59" s="272" t="s">
        <v>369</v>
      </c>
      <c r="D59" s="273"/>
      <c r="E59" s="273"/>
      <c r="F59" s="272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>
        <v>0</v>
      </c>
      <c r="S59" s="273"/>
      <c r="T59" s="273">
        <v>0</v>
      </c>
      <c r="U59" s="273">
        <v>0</v>
      </c>
      <c r="V59" s="273"/>
      <c r="W59" s="271">
        <f t="shared" si="93"/>
        <v>0</v>
      </c>
      <c r="X59" s="271">
        <f t="shared" si="93"/>
        <v>0</v>
      </c>
      <c r="Y59" s="272" t="s">
        <v>368</v>
      </c>
    </row>
    <row r="60" spans="1:25">
      <c r="A60" s="268" t="s">
        <v>370</v>
      </c>
      <c r="B60" s="272" t="s">
        <v>371</v>
      </c>
      <c r="C60" s="272" t="s">
        <v>372</v>
      </c>
      <c r="D60" s="273"/>
      <c r="E60" s="273"/>
      <c r="F60" s="324">
        <v>221441.625</v>
      </c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>
        <v>0</v>
      </c>
      <c r="S60" s="273"/>
      <c r="T60" s="273">
        <v>0</v>
      </c>
      <c r="U60" s="273">
        <v>0</v>
      </c>
      <c r="V60" s="273"/>
      <c r="W60" s="271">
        <f t="shared" si="93"/>
        <v>221441.625</v>
      </c>
      <c r="X60" s="271">
        <v>218530.22099999999</v>
      </c>
      <c r="Y60" s="272" t="s">
        <v>371</v>
      </c>
    </row>
    <row r="61" spans="1:25">
      <c r="G61" s="281"/>
      <c r="H61" s="281"/>
      <c r="I61" s="281"/>
      <c r="J61" s="281"/>
      <c r="K61" s="281"/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</row>
    <row r="62" spans="1:25">
      <c r="A62" s="282"/>
      <c r="B62" s="283"/>
      <c r="C62" s="283"/>
      <c r="D62" s="283"/>
      <c r="E62" s="283"/>
      <c r="F62" s="283"/>
      <c r="G62" s="284"/>
      <c r="H62" s="284"/>
      <c r="I62" s="284"/>
      <c r="J62" s="284"/>
      <c r="K62" s="284"/>
      <c r="L62" s="284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>
        <f>W42-W6+0.001</f>
        <v>4.5162999210879209E-4</v>
      </c>
      <c r="X62" s="284">
        <f>X42-X6</f>
        <v>-3.9999996079131961E-4</v>
      </c>
      <c r="Y62" s="283"/>
    </row>
    <row r="63" spans="1:25">
      <c r="A63" s="282"/>
      <c r="B63" s="283"/>
      <c r="C63" s="283"/>
      <c r="D63" s="283"/>
      <c r="E63" s="283"/>
      <c r="F63" s="283"/>
      <c r="G63" s="284"/>
      <c r="H63" s="284"/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3"/>
    </row>
    <row r="64" spans="1:25">
      <c r="A64" s="282"/>
      <c r="B64" s="283"/>
      <c r="C64" s="283"/>
      <c r="D64" s="283"/>
      <c r="E64" s="283"/>
      <c r="F64" s="283"/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3"/>
    </row>
    <row r="65" spans="1:25">
      <c r="A65" s="282"/>
      <c r="B65" s="283"/>
      <c r="C65" s="283"/>
      <c r="D65" s="283"/>
      <c r="E65" s="283"/>
      <c r="F65" s="283"/>
      <c r="G65" s="284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3"/>
    </row>
    <row r="66" spans="1:25">
      <c r="A66" s="282"/>
      <c r="B66" s="283"/>
      <c r="C66" s="283"/>
      <c r="D66" s="283"/>
      <c r="E66" s="283"/>
      <c r="F66" s="283"/>
      <c r="G66" s="284"/>
      <c r="H66" s="284"/>
      <c r="I66" s="284"/>
      <c r="J66" s="284"/>
      <c r="K66" s="284"/>
      <c r="L66" s="284"/>
      <c r="M66" s="284"/>
      <c r="N66" s="284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3"/>
    </row>
    <row r="67" spans="1:25">
      <c r="A67" s="282"/>
      <c r="B67" s="283"/>
      <c r="C67" s="283"/>
      <c r="D67" s="283"/>
      <c r="E67" s="283"/>
      <c r="F67" s="283"/>
      <c r="G67" s="284"/>
      <c r="H67" s="284"/>
      <c r="I67" s="284"/>
      <c r="J67" s="284"/>
      <c r="K67" s="284"/>
      <c r="L67" s="284"/>
      <c r="M67" s="284"/>
      <c r="N67" s="284"/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3"/>
    </row>
    <row r="68" spans="1:25">
      <c r="A68" s="282"/>
      <c r="B68" s="283"/>
      <c r="C68" s="283"/>
      <c r="D68" s="283"/>
      <c r="E68" s="283"/>
      <c r="F68" s="283"/>
      <c r="G68" s="284"/>
      <c r="H68" s="284"/>
      <c r="I68" s="284"/>
      <c r="J68" s="284"/>
      <c r="K68" s="284"/>
      <c r="L68" s="284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3"/>
    </row>
    <row r="69" spans="1:25">
      <c r="A69" s="282"/>
      <c r="B69" s="283"/>
      <c r="C69" s="283"/>
      <c r="D69" s="283"/>
      <c r="E69" s="283"/>
      <c r="F69" s="283"/>
      <c r="G69" s="284"/>
      <c r="H69" s="284"/>
      <c r="I69" s="284"/>
      <c r="J69" s="284"/>
      <c r="K69" s="284"/>
      <c r="L69" s="284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3"/>
    </row>
    <row r="70" spans="1:25">
      <c r="A70" s="282"/>
      <c r="B70" s="283"/>
      <c r="C70" s="283"/>
      <c r="D70" s="283"/>
      <c r="E70" s="283"/>
      <c r="F70" s="283"/>
      <c r="G70" s="284"/>
      <c r="H70" s="284"/>
      <c r="I70" s="284"/>
      <c r="J70" s="284"/>
      <c r="K70" s="284"/>
      <c r="L70" s="284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3"/>
    </row>
    <row r="71" spans="1:25">
      <c r="A71" s="282"/>
      <c r="B71" s="283"/>
      <c r="C71" s="283"/>
      <c r="D71" s="283"/>
      <c r="E71" s="283"/>
      <c r="F71" s="283"/>
      <c r="G71" s="284"/>
      <c r="H71" s="284"/>
      <c r="I71" s="284"/>
      <c r="J71" s="284"/>
      <c r="K71" s="284"/>
      <c r="L71" s="284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3"/>
    </row>
    <row r="72" spans="1:25">
      <c r="A72" s="282"/>
      <c r="B72" s="283"/>
      <c r="C72" s="283"/>
      <c r="D72" s="283"/>
      <c r="E72" s="283"/>
      <c r="F72" s="283"/>
      <c r="G72" s="284"/>
      <c r="H72" s="284"/>
      <c r="I72" s="284"/>
      <c r="J72" s="284"/>
      <c r="K72" s="284"/>
      <c r="L72" s="284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3"/>
    </row>
    <row r="73" spans="1:25">
      <c r="A73" s="282"/>
      <c r="B73" s="283"/>
      <c r="C73" s="283"/>
      <c r="D73" s="283"/>
      <c r="E73" s="283"/>
      <c r="F73" s="283"/>
      <c r="G73" s="284"/>
      <c r="H73" s="284"/>
      <c r="I73" s="284"/>
      <c r="J73" s="284"/>
      <c r="K73" s="284"/>
      <c r="L73" s="284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3"/>
    </row>
    <row r="74" spans="1:25">
      <c r="A74" s="282"/>
      <c r="B74" s="283"/>
      <c r="C74" s="283"/>
      <c r="D74" s="283"/>
      <c r="E74" s="283"/>
      <c r="F74" s="283"/>
      <c r="G74" s="284"/>
      <c r="H74" s="284"/>
      <c r="I74" s="284"/>
      <c r="J74" s="284"/>
      <c r="K74" s="284"/>
      <c r="L74" s="284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3"/>
    </row>
    <row r="75" spans="1:25">
      <c r="A75" s="282"/>
      <c r="B75" s="283"/>
      <c r="C75" s="283"/>
      <c r="D75" s="283"/>
      <c r="E75" s="283"/>
      <c r="F75" s="283"/>
      <c r="G75" s="284"/>
      <c r="H75" s="284"/>
      <c r="I75" s="284"/>
      <c r="J75" s="284"/>
      <c r="K75" s="284"/>
      <c r="L75" s="284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3"/>
    </row>
    <row r="76" spans="1:25">
      <c r="A76" s="282"/>
      <c r="B76" s="283"/>
      <c r="C76" s="283"/>
      <c r="D76" s="283"/>
      <c r="E76" s="283"/>
      <c r="F76" s="283"/>
      <c r="G76" s="284"/>
      <c r="H76" s="284"/>
      <c r="I76" s="284"/>
      <c r="J76" s="284"/>
      <c r="K76" s="284"/>
      <c r="L76" s="284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3"/>
    </row>
    <row r="77" spans="1:25">
      <c r="A77" s="282"/>
      <c r="B77" s="283"/>
      <c r="C77" s="283"/>
      <c r="D77" s="283"/>
      <c r="E77" s="283"/>
      <c r="F77" s="283"/>
      <c r="G77" s="284"/>
      <c r="H77" s="284"/>
      <c r="I77" s="284"/>
      <c r="J77" s="284"/>
      <c r="K77" s="284"/>
      <c r="L77" s="284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3"/>
    </row>
    <row r="78" spans="1:25">
      <c r="A78" s="282"/>
      <c r="B78" s="283"/>
      <c r="C78" s="283"/>
      <c r="D78" s="283"/>
      <c r="E78" s="283"/>
      <c r="F78" s="283"/>
      <c r="G78" s="284"/>
      <c r="H78" s="284"/>
      <c r="I78" s="284"/>
      <c r="J78" s="284"/>
      <c r="K78" s="284"/>
      <c r="L78" s="284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3"/>
    </row>
    <row r="79" spans="1:25">
      <c r="A79" s="282"/>
      <c r="B79" s="283"/>
      <c r="C79" s="283"/>
      <c r="D79" s="283"/>
      <c r="E79" s="283"/>
      <c r="F79" s="283"/>
      <c r="G79" s="284"/>
      <c r="H79" s="284"/>
      <c r="I79" s="284"/>
      <c r="J79" s="284"/>
      <c r="K79" s="284"/>
      <c r="L79" s="284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3"/>
    </row>
    <row r="80" spans="1:25">
      <c r="A80" s="282"/>
      <c r="B80" s="283"/>
      <c r="C80" s="283"/>
      <c r="D80" s="283"/>
      <c r="E80" s="283"/>
      <c r="F80" s="283"/>
      <c r="G80" s="284"/>
      <c r="H80" s="284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3"/>
    </row>
    <row r="81" spans="1:25">
      <c r="A81" s="282"/>
      <c r="B81" s="283"/>
      <c r="C81" s="283"/>
      <c r="D81" s="283"/>
      <c r="E81" s="283"/>
      <c r="F81" s="283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4"/>
      <c r="X81" s="284"/>
      <c r="Y81" s="283"/>
    </row>
    <row r="82" spans="1:25">
      <c r="A82" s="282"/>
      <c r="B82" s="283"/>
      <c r="C82" s="283"/>
      <c r="D82" s="283"/>
      <c r="E82" s="283"/>
      <c r="F82" s="283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3"/>
    </row>
    <row r="83" spans="1:25">
      <c r="A83" s="282"/>
      <c r="B83" s="283"/>
      <c r="C83" s="283"/>
      <c r="D83" s="283"/>
      <c r="E83" s="283"/>
      <c r="F83" s="283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3"/>
    </row>
    <row r="84" spans="1:25">
      <c r="A84" s="282"/>
      <c r="B84" s="283"/>
      <c r="C84" s="283"/>
      <c r="D84" s="283"/>
      <c r="E84" s="283"/>
      <c r="F84" s="283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3"/>
    </row>
    <row r="85" spans="1:25">
      <c r="A85" s="282"/>
      <c r="B85" s="283"/>
      <c r="C85" s="283"/>
      <c r="D85" s="283"/>
      <c r="E85" s="283"/>
      <c r="F85" s="283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3"/>
    </row>
    <row r="86" spans="1:25">
      <c r="A86" s="282"/>
      <c r="B86" s="283"/>
      <c r="C86" s="283"/>
      <c r="D86" s="283"/>
      <c r="E86" s="283"/>
      <c r="F86" s="283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  <c r="R86" s="284"/>
      <c r="S86" s="284"/>
      <c r="T86" s="284"/>
      <c r="U86" s="284"/>
      <c r="V86" s="284"/>
      <c r="W86" s="284"/>
      <c r="X86" s="284"/>
      <c r="Y86" s="283"/>
    </row>
    <row r="87" spans="1:25">
      <c r="A87" s="282"/>
      <c r="B87" s="283"/>
      <c r="C87" s="283"/>
      <c r="D87" s="283"/>
      <c r="E87" s="283"/>
      <c r="F87" s="283"/>
      <c r="G87" s="284"/>
      <c r="H87" s="284"/>
      <c r="I87" s="284"/>
      <c r="J87" s="284"/>
      <c r="K87" s="284"/>
      <c r="L87" s="284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3"/>
    </row>
    <row r="88" spans="1:25">
      <c r="A88" s="282"/>
      <c r="B88" s="283"/>
      <c r="C88" s="283"/>
      <c r="D88" s="283"/>
      <c r="E88" s="283"/>
      <c r="F88" s="283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3"/>
    </row>
    <row r="89" spans="1:25">
      <c r="A89" s="282"/>
      <c r="B89" s="283"/>
      <c r="C89" s="283"/>
      <c r="D89" s="283"/>
      <c r="E89" s="283"/>
      <c r="F89" s="283"/>
      <c r="G89" s="284"/>
      <c r="H89" s="284"/>
      <c r="I89" s="284"/>
      <c r="J89" s="284"/>
      <c r="K89" s="284"/>
      <c r="L89" s="284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3"/>
    </row>
    <row r="90" spans="1:25">
      <c r="A90" s="282"/>
      <c r="B90" s="283"/>
      <c r="C90" s="283"/>
      <c r="D90" s="283"/>
      <c r="E90" s="283"/>
      <c r="F90" s="283"/>
      <c r="G90" s="284"/>
      <c r="H90" s="284"/>
      <c r="I90" s="284"/>
      <c r="J90" s="284"/>
      <c r="K90" s="284"/>
      <c r="L90" s="284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3"/>
    </row>
    <row r="91" spans="1:25">
      <c r="A91" s="282"/>
      <c r="B91" s="283"/>
      <c r="C91" s="283"/>
      <c r="D91" s="283"/>
      <c r="E91" s="283"/>
      <c r="F91" s="283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3"/>
    </row>
    <row r="92" spans="1:25">
      <c r="A92" s="282"/>
      <c r="B92" s="283"/>
      <c r="C92" s="283"/>
      <c r="D92" s="283"/>
      <c r="E92" s="283"/>
      <c r="F92" s="283"/>
      <c r="G92" s="284"/>
      <c r="H92" s="284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3"/>
    </row>
    <row r="93" spans="1:25">
      <c r="A93" s="282"/>
      <c r="B93" s="283"/>
      <c r="C93" s="283"/>
      <c r="D93" s="283"/>
      <c r="E93" s="283"/>
      <c r="F93" s="283"/>
      <c r="G93" s="284"/>
      <c r="H93" s="284"/>
      <c r="I93" s="284"/>
      <c r="J93" s="284"/>
      <c r="K93" s="284"/>
      <c r="L93" s="284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3"/>
    </row>
    <row r="94" spans="1:25">
      <c r="A94" s="282"/>
      <c r="B94" s="283"/>
      <c r="C94" s="283"/>
      <c r="D94" s="283"/>
      <c r="E94" s="283"/>
      <c r="F94" s="283"/>
      <c r="G94" s="284"/>
      <c r="H94" s="284"/>
      <c r="I94" s="284"/>
      <c r="J94" s="284"/>
      <c r="K94" s="284"/>
      <c r="L94" s="284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3"/>
    </row>
    <row r="95" spans="1:25">
      <c r="A95" s="282"/>
      <c r="B95" s="283"/>
      <c r="C95" s="283"/>
      <c r="D95" s="283"/>
      <c r="E95" s="283"/>
      <c r="F95" s="283"/>
      <c r="G95" s="284"/>
      <c r="H95" s="284"/>
      <c r="I95" s="284"/>
      <c r="J95" s="284"/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3"/>
    </row>
    <row r="96" spans="1:25">
      <c r="A96" s="282"/>
      <c r="B96" s="283"/>
      <c r="C96" s="283"/>
      <c r="D96" s="283"/>
      <c r="E96" s="283"/>
      <c r="F96" s="283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3"/>
    </row>
    <row r="97" spans="1:25">
      <c r="A97" s="282"/>
      <c r="B97" s="283"/>
      <c r="C97" s="283"/>
      <c r="D97" s="283"/>
      <c r="E97" s="283"/>
      <c r="F97" s="283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3"/>
    </row>
    <row r="98" spans="1:25">
      <c r="A98" s="282"/>
      <c r="B98" s="283"/>
      <c r="C98" s="283"/>
      <c r="D98" s="283"/>
      <c r="E98" s="283"/>
      <c r="F98" s="283"/>
      <c r="G98" s="284"/>
      <c r="H98" s="284"/>
      <c r="I98" s="284"/>
      <c r="J98" s="284"/>
      <c r="K98" s="284"/>
      <c r="L98" s="284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3"/>
    </row>
    <row r="99" spans="1:25">
      <c r="A99" s="282"/>
      <c r="B99" s="283"/>
      <c r="C99" s="283"/>
      <c r="D99" s="283"/>
      <c r="E99" s="283"/>
      <c r="F99" s="283"/>
      <c r="G99" s="284"/>
      <c r="H99" s="284"/>
      <c r="I99" s="284"/>
      <c r="J99" s="284"/>
      <c r="K99" s="284"/>
      <c r="L99" s="284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3"/>
    </row>
    <row r="100" spans="1:25">
      <c r="A100" s="282"/>
      <c r="B100" s="283"/>
      <c r="C100" s="283"/>
      <c r="D100" s="283"/>
      <c r="E100" s="283"/>
      <c r="F100" s="283"/>
      <c r="G100" s="284"/>
      <c r="H100" s="284"/>
      <c r="I100" s="284"/>
      <c r="J100" s="284"/>
      <c r="K100" s="28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3"/>
    </row>
    <row r="101" spans="1:25">
      <c r="A101" s="282"/>
      <c r="B101" s="283"/>
      <c r="C101" s="283"/>
      <c r="D101" s="283"/>
      <c r="E101" s="283"/>
      <c r="F101" s="283"/>
      <c r="G101" s="284"/>
      <c r="H101" s="284"/>
      <c r="I101" s="284"/>
      <c r="J101" s="284"/>
      <c r="K101" s="284"/>
      <c r="L101" s="284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3"/>
    </row>
    <row r="102" spans="1:25">
      <c r="A102" s="282"/>
      <c r="B102" s="283"/>
      <c r="C102" s="283"/>
      <c r="D102" s="283"/>
      <c r="E102" s="283"/>
      <c r="F102" s="283"/>
      <c r="G102" s="284"/>
      <c r="H102" s="284"/>
      <c r="I102" s="284"/>
      <c r="J102" s="284"/>
      <c r="K102" s="284"/>
      <c r="L102" s="284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3"/>
    </row>
    <row r="103" spans="1:25">
      <c r="A103" s="282"/>
      <c r="B103" s="283"/>
      <c r="C103" s="283"/>
      <c r="D103" s="283"/>
      <c r="E103" s="283"/>
      <c r="F103" s="283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3"/>
    </row>
    <row r="104" spans="1:25">
      <c r="A104" s="282"/>
      <c r="B104" s="283"/>
      <c r="C104" s="283"/>
      <c r="D104" s="283"/>
      <c r="E104" s="283"/>
      <c r="F104" s="283"/>
      <c r="G104" s="284"/>
      <c r="H104" s="284"/>
      <c r="I104" s="284"/>
      <c r="J104" s="284"/>
      <c r="K104" s="284"/>
      <c r="L104" s="284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3"/>
    </row>
    <row r="105" spans="1:25">
      <c r="A105" s="282"/>
      <c r="B105" s="283"/>
      <c r="C105" s="283"/>
      <c r="D105" s="283"/>
      <c r="E105" s="283"/>
      <c r="F105" s="283"/>
      <c r="G105" s="284"/>
      <c r="H105" s="284"/>
      <c r="I105" s="284"/>
      <c r="J105" s="284"/>
      <c r="K105" s="284"/>
      <c r="L105" s="284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3"/>
    </row>
    <row r="106" spans="1:25">
      <c r="A106" s="282"/>
      <c r="B106" s="283"/>
      <c r="C106" s="283"/>
      <c r="D106" s="283"/>
      <c r="E106" s="283"/>
      <c r="F106" s="283"/>
      <c r="G106" s="284"/>
      <c r="H106" s="284"/>
      <c r="I106" s="284"/>
      <c r="J106" s="284"/>
      <c r="K106" s="284"/>
      <c r="L106" s="284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3"/>
    </row>
    <row r="107" spans="1:25">
      <c r="A107" s="282"/>
      <c r="B107" s="283"/>
      <c r="C107" s="283"/>
      <c r="D107" s="283"/>
      <c r="E107" s="283"/>
      <c r="F107" s="283"/>
      <c r="G107" s="284"/>
      <c r="H107" s="284"/>
      <c r="I107" s="284"/>
      <c r="J107" s="284"/>
      <c r="K107" s="284"/>
      <c r="L107" s="284"/>
      <c r="M107" s="284"/>
      <c r="N107" s="284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3"/>
    </row>
    <row r="108" spans="1:25">
      <c r="A108" s="282"/>
      <c r="B108" s="283"/>
      <c r="C108" s="283"/>
      <c r="D108" s="283"/>
      <c r="E108" s="283"/>
      <c r="F108" s="283"/>
      <c r="G108" s="284"/>
      <c r="H108" s="284"/>
      <c r="I108" s="284"/>
      <c r="J108" s="284"/>
      <c r="K108" s="284"/>
      <c r="L108" s="284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3"/>
    </row>
    <row r="109" spans="1:25">
      <c r="A109" s="282"/>
      <c r="B109" s="283"/>
      <c r="C109" s="283"/>
      <c r="D109" s="283"/>
      <c r="E109" s="283"/>
      <c r="F109" s="283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3"/>
    </row>
    <row r="110" spans="1:25">
      <c r="A110" s="282"/>
      <c r="B110" s="283"/>
      <c r="C110" s="283"/>
      <c r="D110" s="283"/>
      <c r="E110" s="283"/>
      <c r="F110" s="283"/>
      <c r="G110" s="284"/>
      <c r="H110" s="284"/>
      <c r="I110" s="284"/>
      <c r="J110" s="284"/>
      <c r="K110" s="284"/>
      <c r="L110" s="284"/>
      <c r="M110" s="284"/>
      <c r="N110" s="284"/>
      <c r="O110" s="284"/>
      <c r="P110" s="284"/>
      <c r="Q110" s="284"/>
      <c r="R110" s="284"/>
      <c r="S110" s="284"/>
      <c r="T110" s="284"/>
      <c r="U110" s="284"/>
      <c r="V110" s="284"/>
      <c r="W110" s="284"/>
      <c r="X110" s="284"/>
      <c r="Y110" s="283"/>
    </row>
    <row r="111" spans="1:25">
      <c r="A111" s="282"/>
      <c r="B111" s="283"/>
      <c r="C111" s="283"/>
      <c r="D111" s="283"/>
      <c r="E111" s="283"/>
      <c r="F111" s="283"/>
      <c r="G111" s="284"/>
      <c r="H111" s="284"/>
      <c r="I111" s="284"/>
      <c r="J111" s="284"/>
      <c r="K111" s="284"/>
      <c r="L111" s="284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3"/>
    </row>
    <row r="112" spans="1:25">
      <c r="A112" s="282"/>
      <c r="B112" s="283"/>
      <c r="C112" s="283"/>
      <c r="D112" s="283"/>
      <c r="E112" s="283"/>
      <c r="F112" s="283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3"/>
    </row>
    <row r="113" spans="1:25">
      <c r="A113" s="282"/>
      <c r="B113" s="283"/>
      <c r="C113" s="283"/>
      <c r="D113" s="283"/>
      <c r="E113" s="283"/>
      <c r="F113" s="283"/>
      <c r="G113" s="284"/>
      <c r="H113" s="284"/>
      <c r="I113" s="284"/>
      <c r="J113" s="284"/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3"/>
    </row>
    <row r="114" spans="1:25">
      <c r="A114" s="282"/>
      <c r="B114" s="283"/>
      <c r="C114" s="283"/>
      <c r="D114" s="283"/>
      <c r="E114" s="283"/>
      <c r="F114" s="283"/>
      <c r="G114" s="284"/>
      <c r="H114" s="284"/>
      <c r="I114" s="284"/>
      <c r="J114" s="284"/>
      <c r="K114" s="284"/>
      <c r="L114" s="284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3"/>
    </row>
    <row r="115" spans="1:25">
      <c r="A115" s="282"/>
      <c r="B115" s="283"/>
      <c r="C115" s="283"/>
      <c r="D115" s="283"/>
      <c r="E115" s="283"/>
      <c r="F115" s="283"/>
      <c r="G115" s="284"/>
      <c r="H115" s="284"/>
      <c r="I115" s="284"/>
      <c r="J115" s="284"/>
      <c r="K115" s="284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3"/>
    </row>
    <row r="116" spans="1:25">
      <c r="A116" s="282"/>
      <c r="B116" s="283"/>
      <c r="C116" s="283"/>
      <c r="D116" s="283"/>
      <c r="E116" s="283"/>
      <c r="F116" s="283"/>
      <c r="G116" s="284"/>
      <c r="H116" s="284"/>
      <c r="I116" s="284"/>
      <c r="J116" s="284"/>
      <c r="K116" s="284"/>
      <c r="L116" s="284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284"/>
      <c r="X116" s="284"/>
      <c r="Y116" s="283"/>
    </row>
    <row r="117" spans="1:25">
      <c r="A117" s="282"/>
      <c r="B117" s="283"/>
      <c r="C117" s="283"/>
      <c r="D117" s="283"/>
      <c r="E117" s="283"/>
      <c r="F117" s="283"/>
      <c r="G117" s="284"/>
      <c r="H117" s="284"/>
      <c r="I117" s="284"/>
      <c r="J117" s="284"/>
      <c r="K117" s="284"/>
      <c r="L117" s="284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284"/>
      <c r="X117" s="284"/>
      <c r="Y117" s="283"/>
    </row>
    <row r="118" spans="1:25">
      <c r="A118" s="282"/>
      <c r="B118" s="283"/>
      <c r="C118" s="283"/>
      <c r="D118" s="283"/>
      <c r="E118" s="283"/>
      <c r="F118" s="283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3"/>
    </row>
    <row r="119" spans="1:25">
      <c r="A119" s="282"/>
      <c r="B119" s="283"/>
      <c r="C119" s="283"/>
      <c r="D119" s="283"/>
      <c r="E119" s="283"/>
      <c r="F119" s="283"/>
      <c r="G119" s="284"/>
      <c r="H119" s="284"/>
      <c r="I119" s="284"/>
      <c r="J119" s="284"/>
      <c r="K119" s="284"/>
      <c r="L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3"/>
    </row>
    <row r="120" spans="1:25">
      <c r="A120" s="282"/>
      <c r="B120" s="283"/>
      <c r="C120" s="283"/>
      <c r="D120" s="283"/>
      <c r="E120" s="283"/>
      <c r="F120" s="283"/>
      <c r="G120" s="284"/>
      <c r="H120" s="284"/>
      <c r="I120" s="284"/>
      <c r="J120" s="284"/>
      <c r="K120" s="284"/>
      <c r="L120" s="284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3"/>
    </row>
    <row r="121" spans="1:25">
      <c r="A121" s="282"/>
      <c r="B121" s="283"/>
      <c r="C121" s="283"/>
      <c r="D121" s="283"/>
      <c r="E121" s="283"/>
      <c r="F121" s="283"/>
      <c r="G121" s="284"/>
      <c r="H121" s="284"/>
      <c r="I121" s="284"/>
      <c r="J121" s="284"/>
      <c r="K121" s="284"/>
      <c r="L121" s="284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3"/>
    </row>
    <row r="122" spans="1:25">
      <c r="A122" s="282"/>
      <c r="B122" s="283"/>
      <c r="C122" s="283"/>
      <c r="D122" s="283"/>
      <c r="E122" s="283"/>
      <c r="F122" s="283"/>
      <c r="G122" s="284"/>
      <c r="H122" s="284"/>
      <c r="I122" s="284"/>
      <c r="J122" s="284"/>
      <c r="K122" s="284"/>
      <c r="L122" s="284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3"/>
    </row>
    <row r="123" spans="1:25">
      <c r="A123" s="282"/>
      <c r="B123" s="283"/>
      <c r="C123" s="283"/>
      <c r="D123" s="283"/>
      <c r="E123" s="283"/>
      <c r="F123" s="283"/>
      <c r="G123" s="284"/>
      <c r="H123" s="284"/>
      <c r="I123" s="284"/>
      <c r="J123" s="284"/>
      <c r="K123" s="284"/>
      <c r="L123" s="284"/>
      <c r="M123" s="284"/>
      <c r="N123" s="284"/>
      <c r="O123" s="284"/>
      <c r="P123" s="284"/>
      <c r="Q123" s="284"/>
      <c r="R123" s="284"/>
      <c r="S123" s="284"/>
      <c r="T123" s="284"/>
      <c r="U123" s="284"/>
      <c r="V123" s="284"/>
      <c r="W123" s="284"/>
      <c r="X123" s="284"/>
      <c r="Y123" s="283"/>
    </row>
    <row r="124" spans="1:25">
      <c r="A124" s="282"/>
      <c r="B124" s="283"/>
      <c r="C124" s="283"/>
      <c r="D124" s="283"/>
      <c r="E124" s="283"/>
      <c r="F124" s="283"/>
      <c r="G124" s="284"/>
      <c r="H124" s="284"/>
      <c r="I124" s="284"/>
      <c r="J124" s="284"/>
      <c r="K124" s="284"/>
      <c r="L124" s="284"/>
      <c r="M124" s="284"/>
      <c r="N124" s="284"/>
      <c r="O124" s="284"/>
      <c r="P124" s="284"/>
      <c r="Q124" s="284"/>
      <c r="R124" s="284"/>
      <c r="S124" s="284"/>
      <c r="T124" s="284"/>
      <c r="U124" s="284"/>
      <c r="V124" s="284"/>
      <c r="W124" s="284"/>
      <c r="X124" s="284"/>
      <c r="Y124" s="283"/>
    </row>
    <row r="125" spans="1:25">
      <c r="A125" s="282"/>
      <c r="B125" s="283"/>
      <c r="C125" s="283"/>
      <c r="D125" s="283"/>
      <c r="E125" s="283"/>
      <c r="F125" s="283"/>
      <c r="G125" s="284"/>
      <c r="H125" s="284"/>
      <c r="I125" s="284"/>
      <c r="J125" s="284"/>
      <c r="K125" s="284"/>
      <c r="L125" s="284"/>
      <c r="M125" s="284"/>
      <c r="N125" s="284"/>
      <c r="O125" s="284"/>
      <c r="P125" s="284"/>
      <c r="Q125" s="284"/>
      <c r="R125" s="284"/>
      <c r="S125" s="284"/>
      <c r="T125" s="284"/>
      <c r="U125" s="284"/>
      <c r="V125" s="284"/>
      <c r="W125" s="284"/>
      <c r="X125" s="284"/>
      <c r="Y125" s="283"/>
    </row>
    <row r="126" spans="1:25">
      <c r="A126" s="282"/>
      <c r="B126" s="283"/>
      <c r="C126" s="283"/>
      <c r="D126" s="283"/>
      <c r="E126" s="283"/>
      <c r="F126" s="283"/>
      <c r="G126" s="284"/>
      <c r="H126" s="284"/>
      <c r="I126" s="284"/>
      <c r="J126" s="284"/>
      <c r="K126" s="284"/>
      <c r="L126" s="284"/>
      <c r="M126" s="284"/>
      <c r="N126" s="284"/>
      <c r="O126" s="284"/>
      <c r="P126" s="284"/>
      <c r="Q126" s="284"/>
      <c r="R126" s="284"/>
      <c r="S126" s="284"/>
      <c r="T126" s="284"/>
      <c r="U126" s="284"/>
      <c r="V126" s="284"/>
      <c r="W126" s="284"/>
      <c r="X126" s="284"/>
      <c r="Y126" s="283"/>
    </row>
    <row r="127" spans="1:25">
      <c r="A127" s="282"/>
      <c r="B127" s="283"/>
      <c r="C127" s="283"/>
      <c r="D127" s="283"/>
      <c r="E127" s="283"/>
      <c r="F127" s="283"/>
      <c r="G127" s="284"/>
      <c r="H127" s="284"/>
      <c r="I127" s="284"/>
      <c r="J127" s="284"/>
      <c r="K127" s="284"/>
      <c r="L127" s="284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3"/>
    </row>
    <row r="128" spans="1:25">
      <c r="A128" s="282"/>
      <c r="B128" s="283"/>
      <c r="C128" s="283"/>
      <c r="D128" s="283"/>
      <c r="E128" s="283"/>
      <c r="F128" s="283"/>
      <c r="G128" s="284"/>
      <c r="H128" s="284"/>
      <c r="I128" s="284"/>
      <c r="J128" s="284"/>
      <c r="K128" s="284"/>
      <c r="L128" s="284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3"/>
    </row>
    <row r="129" spans="1:25">
      <c r="A129" s="282"/>
      <c r="B129" s="283"/>
      <c r="C129" s="283"/>
      <c r="D129" s="283"/>
      <c r="E129" s="283"/>
      <c r="F129" s="283"/>
      <c r="G129" s="284"/>
      <c r="H129" s="284"/>
      <c r="I129" s="284"/>
      <c r="J129" s="284"/>
      <c r="K129" s="284"/>
      <c r="L129" s="284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3"/>
    </row>
    <row r="130" spans="1:25">
      <c r="A130" s="282"/>
      <c r="B130" s="283"/>
      <c r="C130" s="283"/>
      <c r="D130" s="283"/>
      <c r="E130" s="283"/>
      <c r="F130" s="283"/>
      <c r="G130" s="284"/>
      <c r="H130" s="284"/>
      <c r="I130" s="284"/>
      <c r="J130" s="284"/>
      <c r="K130" s="284"/>
      <c r="L130" s="284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3"/>
    </row>
    <row r="131" spans="1:25">
      <c r="A131" s="282"/>
      <c r="B131" s="283"/>
      <c r="C131" s="283"/>
      <c r="D131" s="283"/>
      <c r="E131" s="283"/>
      <c r="F131" s="283"/>
      <c r="G131" s="284"/>
      <c r="H131" s="284"/>
      <c r="I131" s="284"/>
      <c r="J131" s="284"/>
      <c r="K131" s="284"/>
      <c r="L131" s="284"/>
      <c r="M131" s="284"/>
      <c r="N131" s="284"/>
      <c r="O131" s="284"/>
      <c r="P131" s="284"/>
      <c r="Q131" s="284"/>
      <c r="R131" s="284"/>
      <c r="S131" s="284"/>
      <c r="T131" s="284"/>
      <c r="U131" s="284"/>
      <c r="V131" s="284"/>
      <c r="W131" s="284"/>
      <c r="X131" s="284"/>
      <c r="Y131" s="283"/>
    </row>
    <row r="132" spans="1:25">
      <c r="A132" s="282"/>
      <c r="B132" s="283"/>
      <c r="C132" s="283"/>
      <c r="D132" s="283"/>
      <c r="E132" s="283"/>
      <c r="F132" s="283"/>
      <c r="G132" s="284"/>
      <c r="H132" s="284"/>
      <c r="I132" s="284"/>
      <c r="J132" s="284"/>
      <c r="K132" s="284"/>
      <c r="L132" s="284"/>
      <c r="M132" s="284"/>
      <c r="N132" s="284"/>
      <c r="O132" s="284"/>
      <c r="P132" s="284"/>
      <c r="Q132" s="284"/>
      <c r="R132" s="284"/>
      <c r="S132" s="284"/>
      <c r="T132" s="284"/>
      <c r="U132" s="284"/>
      <c r="V132" s="284"/>
      <c r="W132" s="284"/>
      <c r="X132" s="284"/>
      <c r="Y132" s="283"/>
    </row>
    <row r="133" spans="1:25">
      <c r="A133" s="282"/>
      <c r="B133" s="283"/>
      <c r="C133" s="283"/>
      <c r="D133" s="283"/>
      <c r="E133" s="283"/>
      <c r="F133" s="283"/>
      <c r="G133" s="284"/>
      <c r="H133" s="284"/>
      <c r="I133" s="284"/>
      <c r="J133" s="284"/>
      <c r="K133" s="284"/>
      <c r="L133" s="284"/>
      <c r="M133" s="284"/>
      <c r="N133" s="284"/>
      <c r="O133" s="284"/>
      <c r="P133" s="284"/>
      <c r="Q133" s="284"/>
      <c r="R133" s="284"/>
      <c r="S133" s="284"/>
      <c r="T133" s="284"/>
      <c r="U133" s="284"/>
      <c r="V133" s="284"/>
      <c r="W133" s="284"/>
      <c r="X133" s="284"/>
      <c r="Y133" s="283"/>
    </row>
    <row r="134" spans="1:25">
      <c r="A134" s="282"/>
      <c r="B134" s="283"/>
      <c r="C134" s="283"/>
      <c r="D134" s="283"/>
      <c r="E134" s="283"/>
      <c r="F134" s="283"/>
      <c r="G134" s="284"/>
      <c r="H134" s="284"/>
      <c r="I134" s="284"/>
      <c r="J134" s="284"/>
      <c r="K134" s="284"/>
      <c r="L134" s="284"/>
      <c r="M134" s="284"/>
      <c r="N134" s="284"/>
      <c r="O134" s="284"/>
      <c r="P134" s="284"/>
      <c r="Q134" s="284"/>
      <c r="R134" s="284"/>
      <c r="S134" s="284"/>
      <c r="T134" s="284"/>
      <c r="U134" s="284"/>
      <c r="V134" s="284"/>
      <c r="W134" s="284"/>
      <c r="X134" s="284"/>
      <c r="Y134" s="283"/>
    </row>
    <row r="135" spans="1:25">
      <c r="A135" s="282"/>
      <c r="B135" s="283"/>
      <c r="C135" s="283"/>
      <c r="D135" s="283"/>
      <c r="E135" s="283"/>
      <c r="F135" s="283"/>
      <c r="G135" s="284"/>
      <c r="H135" s="284"/>
      <c r="I135" s="284"/>
      <c r="J135" s="284"/>
      <c r="K135" s="284"/>
      <c r="L135" s="284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3"/>
    </row>
    <row r="136" spans="1:25">
      <c r="A136" s="282"/>
      <c r="B136" s="283"/>
      <c r="C136" s="283"/>
      <c r="D136" s="283"/>
      <c r="E136" s="283"/>
      <c r="F136" s="283"/>
      <c r="G136" s="284"/>
      <c r="H136" s="284"/>
      <c r="I136" s="284"/>
      <c r="J136" s="284"/>
      <c r="K136" s="284"/>
      <c r="L136" s="284"/>
      <c r="M136" s="284"/>
      <c r="N136" s="284"/>
      <c r="O136" s="284"/>
      <c r="P136" s="284"/>
      <c r="Q136" s="284"/>
      <c r="R136" s="284"/>
      <c r="S136" s="284"/>
      <c r="T136" s="284"/>
      <c r="U136" s="284"/>
      <c r="V136" s="284"/>
      <c r="W136" s="284"/>
      <c r="X136" s="284"/>
      <c r="Y136" s="283"/>
    </row>
    <row r="137" spans="1:25">
      <c r="A137" s="282"/>
      <c r="B137" s="283"/>
      <c r="C137" s="283"/>
      <c r="D137" s="283"/>
      <c r="E137" s="283"/>
      <c r="F137" s="283"/>
      <c r="G137" s="284"/>
      <c r="H137" s="284"/>
      <c r="I137" s="284"/>
      <c r="J137" s="284"/>
      <c r="K137" s="284"/>
      <c r="L137" s="284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3"/>
    </row>
    <row r="138" spans="1:25">
      <c r="A138" s="282"/>
      <c r="B138" s="283"/>
      <c r="C138" s="283"/>
      <c r="D138" s="283"/>
      <c r="E138" s="283"/>
      <c r="F138" s="283"/>
      <c r="G138" s="284"/>
      <c r="H138" s="284"/>
      <c r="I138" s="284"/>
      <c r="J138" s="284"/>
      <c r="K138" s="284"/>
      <c r="L138" s="284"/>
      <c r="M138" s="284"/>
      <c r="N138" s="284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3"/>
    </row>
    <row r="139" spans="1:25">
      <c r="A139" s="282"/>
      <c r="B139" s="283"/>
      <c r="C139" s="283"/>
      <c r="D139" s="283"/>
      <c r="E139" s="283"/>
      <c r="F139" s="283"/>
      <c r="G139" s="284"/>
      <c r="H139" s="284"/>
      <c r="I139" s="284"/>
      <c r="J139" s="284"/>
      <c r="K139" s="284"/>
      <c r="L139" s="284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3"/>
    </row>
    <row r="140" spans="1:25">
      <c r="A140" s="282"/>
      <c r="B140" s="283"/>
      <c r="C140" s="283"/>
      <c r="D140" s="283"/>
      <c r="E140" s="283"/>
      <c r="F140" s="283"/>
      <c r="G140" s="284"/>
      <c r="H140" s="284"/>
      <c r="I140" s="284"/>
      <c r="J140" s="284"/>
      <c r="K140" s="284"/>
      <c r="L140" s="284"/>
      <c r="M140" s="284"/>
      <c r="N140" s="284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283"/>
    </row>
    <row r="141" spans="1:25">
      <c r="A141" s="282"/>
      <c r="B141" s="283"/>
      <c r="C141" s="283"/>
      <c r="D141" s="283"/>
      <c r="E141" s="283"/>
      <c r="F141" s="283"/>
      <c r="G141" s="284"/>
      <c r="H141" s="284"/>
      <c r="I141" s="284"/>
      <c r="J141" s="284"/>
      <c r="K141" s="284"/>
      <c r="L141" s="284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3"/>
    </row>
    <row r="142" spans="1:25">
      <c r="A142" s="282"/>
      <c r="B142" s="283"/>
      <c r="C142" s="283"/>
      <c r="D142" s="283"/>
      <c r="E142" s="283"/>
      <c r="F142" s="283"/>
      <c r="G142" s="284"/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3"/>
    </row>
    <row r="143" spans="1:25">
      <c r="A143" s="282"/>
      <c r="B143" s="283"/>
      <c r="C143" s="283"/>
      <c r="D143" s="283"/>
      <c r="E143" s="283"/>
      <c r="F143" s="283"/>
      <c r="G143" s="284"/>
      <c r="H143" s="284"/>
      <c r="I143" s="284"/>
      <c r="J143" s="284"/>
      <c r="K143" s="284"/>
      <c r="L143" s="284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3"/>
    </row>
    <row r="144" spans="1:25">
      <c r="A144" s="282"/>
      <c r="B144" s="283"/>
      <c r="C144" s="283"/>
      <c r="D144" s="283"/>
      <c r="E144" s="283"/>
      <c r="F144" s="283"/>
      <c r="G144" s="284"/>
      <c r="H144" s="284"/>
      <c r="I144" s="284"/>
      <c r="J144" s="284"/>
      <c r="K144" s="284"/>
      <c r="L144" s="284"/>
      <c r="M144" s="284"/>
      <c r="N144" s="284"/>
      <c r="O144" s="284"/>
      <c r="P144" s="284"/>
      <c r="Q144" s="284"/>
      <c r="R144" s="284"/>
      <c r="S144" s="284"/>
      <c r="T144" s="284"/>
      <c r="U144" s="284"/>
      <c r="V144" s="284"/>
      <c r="W144" s="284"/>
      <c r="X144" s="284"/>
      <c r="Y144" s="283"/>
    </row>
    <row r="145" spans="1:25">
      <c r="A145" s="282"/>
      <c r="B145" s="283"/>
      <c r="C145" s="283"/>
      <c r="D145" s="283"/>
      <c r="E145" s="283"/>
      <c r="F145" s="283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3"/>
    </row>
    <row r="146" spans="1:25">
      <c r="A146" s="282"/>
      <c r="B146" s="283"/>
      <c r="C146" s="283"/>
      <c r="D146" s="283"/>
      <c r="E146" s="283"/>
      <c r="F146" s="283"/>
      <c r="G146" s="284"/>
      <c r="H146" s="284"/>
      <c r="I146" s="284"/>
      <c r="J146" s="284"/>
      <c r="K146" s="284"/>
      <c r="L146" s="284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/>
      <c r="W146" s="284"/>
      <c r="X146" s="284"/>
      <c r="Y146" s="283"/>
    </row>
    <row r="147" spans="1:25">
      <c r="A147" s="282"/>
      <c r="B147" s="283"/>
      <c r="C147" s="283"/>
      <c r="D147" s="283"/>
      <c r="E147" s="283"/>
      <c r="F147" s="283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3"/>
    </row>
    <row r="148" spans="1:25">
      <c r="A148" s="282"/>
      <c r="B148" s="283"/>
      <c r="C148" s="283"/>
      <c r="D148" s="283"/>
      <c r="E148" s="283"/>
      <c r="F148" s="283"/>
      <c r="G148" s="284"/>
      <c r="H148" s="284"/>
      <c r="I148" s="284"/>
      <c r="J148" s="284"/>
      <c r="K148" s="284"/>
      <c r="L148" s="284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  <c r="Y148" s="283"/>
    </row>
    <row r="149" spans="1:25">
      <c r="A149" s="282"/>
      <c r="B149" s="283"/>
      <c r="C149" s="283"/>
      <c r="D149" s="283"/>
      <c r="E149" s="283"/>
      <c r="F149" s="283"/>
      <c r="G149" s="284"/>
      <c r="H149" s="284"/>
      <c r="I149" s="284"/>
      <c r="J149" s="284"/>
      <c r="K149" s="284"/>
      <c r="L149" s="284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  <c r="W149" s="284"/>
      <c r="X149" s="284"/>
      <c r="Y149" s="283"/>
    </row>
    <row r="150" spans="1:25">
      <c r="A150" s="282"/>
      <c r="B150" s="283"/>
      <c r="C150" s="283"/>
      <c r="D150" s="283"/>
      <c r="E150" s="283"/>
      <c r="F150" s="283"/>
      <c r="G150" s="284"/>
      <c r="H150" s="284"/>
      <c r="I150" s="284"/>
      <c r="J150" s="284"/>
      <c r="K150" s="284"/>
      <c r="L150" s="284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3"/>
    </row>
    <row r="151" spans="1:25">
      <c r="A151" s="282"/>
      <c r="B151" s="283"/>
      <c r="C151" s="283"/>
      <c r="D151" s="283"/>
      <c r="E151" s="283"/>
      <c r="F151" s="283"/>
      <c r="G151" s="284"/>
      <c r="H151" s="284"/>
      <c r="I151" s="284"/>
      <c r="J151" s="284"/>
      <c r="K151" s="284"/>
      <c r="L151" s="284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4"/>
      <c r="Y151" s="283"/>
    </row>
    <row r="152" spans="1:25">
      <c r="A152" s="282"/>
      <c r="B152" s="283"/>
      <c r="C152" s="283"/>
      <c r="D152" s="283"/>
      <c r="E152" s="283"/>
      <c r="F152" s="283"/>
      <c r="G152" s="284"/>
      <c r="H152" s="284"/>
      <c r="I152" s="284"/>
      <c r="J152" s="284"/>
      <c r="K152" s="284"/>
      <c r="L152" s="284"/>
      <c r="M152" s="284"/>
      <c r="N152" s="284"/>
      <c r="O152" s="284"/>
      <c r="P152" s="284"/>
      <c r="Q152" s="284"/>
      <c r="R152" s="284"/>
      <c r="S152" s="284"/>
      <c r="T152" s="284"/>
      <c r="U152" s="284"/>
      <c r="V152" s="284"/>
      <c r="W152" s="284"/>
      <c r="X152" s="284"/>
      <c r="Y152" s="283"/>
    </row>
    <row r="153" spans="1:25">
      <c r="A153" s="282"/>
      <c r="B153" s="283"/>
      <c r="C153" s="283"/>
      <c r="D153" s="283"/>
      <c r="E153" s="283"/>
      <c r="F153" s="283"/>
      <c r="G153" s="284"/>
      <c r="H153" s="284"/>
      <c r="I153" s="284"/>
      <c r="J153" s="284"/>
      <c r="K153" s="284"/>
      <c r="L153" s="284"/>
      <c r="M153" s="284"/>
      <c r="N153" s="284"/>
      <c r="O153" s="284"/>
      <c r="P153" s="284"/>
      <c r="Q153" s="284"/>
      <c r="R153" s="284"/>
      <c r="S153" s="284"/>
      <c r="T153" s="284"/>
      <c r="U153" s="284"/>
      <c r="V153" s="284"/>
      <c r="W153" s="284"/>
      <c r="X153" s="284"/>
      <c r="Y153" s="283"/>
    </row>
    <row r="154" spans="1:25">
      <c r="A154" s="282"/>
      <c r="B154" s="283"/>
      <c r="C154" s="283"/>
      <c r="D154" s="283"/>
      <c r="E154" s="283"/>
      <c r="F154" s="283"/>
      <c r="G154" s="284"/>
      <c r="H154" s="284"/>
      <c r="I154" s="284"/>
      <c r="J154" s="284"/>
      <c r="K154" s="284"/>
      <c r="L154" s="284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3"/>
    </row>
    <row r="155" spans="1:25">
      <c r="A155" s="282"/>
      <c r="B155" s="283"/>
      <c r="C155" s="283"/>
      <c r="D155" s="283"/>
      <c r="E155" s="283"/>
      <c r="F155" s="283"/>
      <c r="G155" s="284"/>
      <c r="H155" s="284"/>
      <c r="I155" s="284"/>
      <c r="J155" s="284"/>
      <c r="K155" s="284"/>
      <c r="L155" s="284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4"/>
      <c r="Y155" s="283"/>
    </row>
    <row r="156" spans="1:25">
      <c r="A156" s="282"/>
      <c r="B156" s="283"/>
      <c r="C156" s="283"/>
      <c r="D156" s="283"/>
      <c r="E156" s="283"/>
      <c r="F156" s="283"/>
      <c r="G156" s="284"/>
      <c r="H156" s="284"/>
      <c r="I156" s="284"/>
      <c r="J156" s="284"/>
      <c r="K156" s="284"/>
      <c r="L156" s="284"/>
      <c r="M156" s="284"/>
      <c r="N156" s="284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  <c r="Y156" s="283"/>
    </row>
    <row r="157" spans="1:25">
      <c r="A157" s="282"/>
      <c r="B157" s="283"/>
      <c r="C157" s="283"/>
      <c r="D157" s="283"/>
      <c r="E157" s="283"/>
      <c r="F157" s="283"/>
      <c r="G157" s="284"/>
      <c r="H157" s="284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  <c r="S157" s="284"/>
      <c r="T157" s="284"/>
      <c r="U157" s="284"/>
      <c r="V157" s="284"/>
      <c r="W157" s="284"/>
      <c r="X157" s="284"/>
      <c r="Y157" s="283"/>
    </row>
    <row r="158" spans="1:25">
      <c r="A158" s="282"/>
      <c r="B158" s="283"/>
      <c r="C158" s="283"/>
      <c r="D158" s="283"/>
      <c r="E158" s="283"/>
      <c r="F158" s="283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3"/>
    </row>
    <row r="159" spans="1:25">
      <c r="A159" s="282"/>
      <c r="B159" s="283"/>
      <c r="C159" s="283"/>
      <c r="D159" s="283"/>
      <c r="E159" s="283"/>
      <c r="F159" s="283"/>
      <c r="G159" s="284"/>
      <c r="H159" s="284"/>
      <c r="I159" s="284"/>
      <c r="J159" s="284"/>
      <c r="K159" s="284"/>
      <c r="L159" s="284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3"/>
    </row>
    <row r="160" spans="1:25">
      <c r="A160" s="282"/>
      <c r="B160" s="283"/>
      <c r="C160" s="283"/>
      <c r="D160" s="283"/>
      <c r="E160" s="283"/>
      <c r="F160" s="283"/>
      <c r="G160" s="284"/>
      <c r="H160" s="284"/>
      <c r="I160" s="284"/>
      <c r="J160" s="284"/>
      <c r="K160" s="284"/>
      <c r="L160" s="284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  <c r="Y160" s="283"/>
    </row>
    <row r="161" spans="1:25">
      <c r="A161" s="282"/>
      <c r="B161" s="283"/>
      <c r="C161" s="283"/>
      <c r="D161" s="283"/>
      <c r="E161" s="283"/>
      <c r="F161" s="283"/>
      <c r="G161" s="284"/>
      <c r="H161" s="284"/>
      <c r="I161" s="284"/>
      <c r="J161" s="284"/>
      <c r="K161" s="284"/>
      <c r="L161" s="284"/>
      <c r="M161" s="284"/>
      <c r="N161" s="284"/>
      <c r="O161" s="284"/>
      <c r="P161" s="284"/>
      <c r="Q161" s="284"/>
      <c r="R161" s="284"/>
      <c r="S161" s="284"/>
      <c r="T161" s="284"/>
      <c r="U161" s="284"/>
      <c r="V161" s="284"/>
      <c r="W161" s="284"/>
      <c r="X161" s="284"/>
      <c r="Y161" s="283"/>
    </row>
    <row r="162" spans="1:25">
      <c r="A162" s="282"/>
      <c r="B162" s="283"/>
      <c r="C162" s="283"/>
      <c r="D162" s="283"/>
      <c r="E162" s="283"/>
      <c r="F162" s="283"/>
      <c r="G162" s="284"/>
      <c r="H162" s="284"/>
      <c r="I162" s="284"/>
      <c r="J162" s="284"/>
      <c r="K162" s="284"/>
      <c r="L162" s="284"/>
      <c r="M162" s="284"/>
      <c r="N162" s="284"/>
      <c r="O162" s="284"/>
      <c r="P162" s="284"/>
      <c r="Q162" s="284"/>
      <c r="R162" s="284"/>
      <c r="S162" s="284"/>
      <c r="T162" s="284"/>
      <c r="U162" s="284"/>
      <c r="V162" s="284"/>
      <c r="W162" s="284"/>
      <c r="X162" s="284"/>
      <c r="Y162" s="283"/>
    </row>
    <row r="163" spans="1:25">
      <c r="A163" s="282"/>
      <c r="B163" s="283"/>
      <c r="C163" s="283"/>
      <c r="D163" s="283"/>
      <c r="E163" s="283"/>
      <c r="F163" s="283"/>
      <c r="G163" s="284"/>
      <c r="H163" s="284"/>
      <c r="I163" s="284"/>
      <c r="J163" s="284"/>
      <c r="K163" s="284"/>
      <c r="L163" s="284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  <c r="Y163" s="283"/>
    </row>
    <row r="164" spans="1:25">
      <c r="A164" s="282"/>
      <c r="B164" s="283"/>
      <c r="C164" s="283"/>
      <c r="D164" s="283"/>
      <c r="E164" s="283"/>
      <c r="F164" s="283"/>
      <c r="G164" s="284"/>
      <c r="H164" s="284"/>
      <c r="I164" s="284"/>
      <c r="J164" s="284"/>
      <c r="K164" s="284"/>
      <c r="L164" s="284"/>
      <c r="M164" s="284"/>
      <c r="N164" s="284"/>
      <c r="O164" s="284"/>
      <c r="P164" s="284"/>
      <c r="Q164" s="284"/>
      <c r="R164" s="284"/>
      <c r="S164" s="284"/>
      <c r="T164" s="284"/>
      <c r="U164" s="284"/>
      <c r="V164" s="284"/>
      <c r="W164" s="284"/>
      <c r="X164" s="284"/>
      <c r="Y164" s="283"/>
    </row>
    <row r="165" spans="1:25">
      <c r="A165" s="282"/>
      <c r="B165" s="283"/>
      <c r="C165" s="283"/>
      <c r="D165" s="283"/>
      <c r="E165" s="283"/>
      <c r="F165" s="283"/>
      <c r="G165" s="284"/>
      <c r="H165" s="284"/>
      <c r="I165" s="284"/>
      <c r="J165" s="284"/>
      <c r="K165" s="284"/>
      <c r="L165" s="284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  <c r="W165" s="284"/>
      <c r="X165" s="284"/>
      <c r="Y165" s="283"/>
    </row>
    <row r="166" spans="1:25">
      <c r="A166" s="282"/>
      <c r="B166" s="283"/>
      <c r="C166" s="283"/>
      <c r="D166" s="283"/>
      <c r="E166" s="283"/>
      <c r="F166" s="283"/>
      <c r="G166" s="284"/>
      <c r="H166" s="284"/>
      <c r="I166" s="284"/>
      <c r="J166" s="284"/>
      <c r="K166" s="284"/>
      <c r="L166" s="284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  <c r="W166" s="284"/>
      <c r="X166" s="284"/>
      <c r="Y166" s="283"/>
    </row>
    <row r="167" spans="1:25">
      <c r="A167" s="282"/>
      <c r="B167" s="283"/>
      <c r="C167" s="283"/>
      <c r="D167" s="283"/>
      <c r="E167" s="283"/>
      <c r="F167" s="283"/>
      <c r="G167" s="284"/>
      <c r="H167" s="284"/>
      <c r="I167" s="284"/>
      <c r="J167" s="284"/>
      <c r="K167" s="284"/>
      <c r="L167" s="284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  <c r="W167" s="284"/>
      <c r="X167" s="284"/>
      <c r="Y167" s="283"/>
    </row>
    <row r="168" spans="1:25">
      <c r="A168" s="282"/>
      <c r="B168" s="283"/>
      <c r="C168" s="283"/>
      <c r="D168" s="283"/>
      <c r="E168" s="283"/>
      <c r="F168" s="283"/>
      <c r="G168" s="284"/>
      <c r="H168" s="284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  <c r="W168" s="284"/>
      <c r="X168" s="284"/>
      <c r="Y168" s="283"/>
    </row>
    <row r="169" spans="1:25">
      <c r="A169" s="282"/>
      <c r="B169" s="283"/>
      <c r="C169" s="283"/>
      <c r="D169" s="283"/>
      <c r="E169" s="283"/>
      <c r="F169" s="283"/>
      <c r="G169" s="284"/>
      <c r="H169" s="284"/>
      <c r="I169" s="284"/>
      <c r="J169" s="284"/>
      <c r="K169" s="284"/>
      <c r="L169" s="284"/>
      <c r="M169" s="284"/>
      <c r="N169" s="284"/>
      <c r="O169" s="284"/>
      <c r="P169" s="284"/>
      <c r="Q169" s="284"/>
      <c r="R169" s="284"/>
      <c r="S169" s="284"/>
      <c r="T169" s="284"/>
      <c r="U169" s="284"/>
      <c r="V169" s="284"/>
      <c r="W169" s="284"/>
      <c r="X169" s="284"/>
      <c r="Y169" s="283"/>
    </row>
    <row r="170" spans="1:25">
      <c r="A170" s="282"/>
      <c r="B170" s="283"/>
      <c r="C170" s="283"/>
      <c r="D170" s="283"/>
      <c r="E170" s="283"/>
      <c r="F170" s="283"/>
      <c r="G170" s="284"/>
      <c r="H170" s="284"/>
      <c r="I170" s="284"/>
      <c r="J170" s="284"/>
      <c r="K170" s="284"/>
      <c r="L170" s="284"/>
      <c r="M170" s="284"/>
      <c r="N170" s="284"/>
      <c r="O170" s="284"/>
      <c r="P170" s="284"/>
      <c r="Q170" s="284"/>
      <c r="R170" s="284"/>
      <c r="S170" s="284"/>
      <c r="T170" s="284"/>
      <c r="U170" s="284"/>
      <c r="V170" s="284"/>
      <c r="W170" s="284"/>
      <c r="X170" s="284"/>
      <c r="Y170" s="283"/>
    </row>
    <row r="171" spans="1:25">
      <c r="A171" s="282"/>
      <c r="B171" s="283"/>
      <c r="C171" s="283"/>
      <c r="D171" s="283"/>
      <c r="E171" s="283"/>
      <c r="F171" s="283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  <c r="W171" s="284"/>
      <c r="X171" s="284"/>
      <c r="Y171" s="283"/>
    </row>
    <row r="172" spans="1:25">
      <c r="A172" s="282"/>
      <c r="B172" s="283"/>
      <c r="C172" s="283"/>
      <c r="D172" s="283"/>
      <c r="E172" s="283"/>
      <c r="F172" s="283"/>
      <c r="G172" s="284"/>
      <c r="H172" s="284"/>
      <c r="I172" s="284"/>
      <c r="J172" s="284"/>
      <c r="K172" s="284"/>
      <c r="L172" s="284"/>
      <c r="M172" s="284"/>
      <c r="N172" s="284"/>
      <c r="O172" s="284"/>
      <c r="P172" s="284"/>
      <c r="Q172" s="284"/>
      <c r="R172" s="284"/>
      <c r="S172" s="284"/>
      <c r="T172" s="284"/>
      <c r="U172" s="284"/>
      <c r="V172" s="284"/>
      <c r="W172" s="284"/>
      <c r="X172" s="284"/>
      <c r="Y172" s="283"/>
    </row>
    <row r="173" spans="1:25">
      <c r="A173" s="282"/>
      <c r="B173" s="283"/>
      <c r="C173" s="283"/>
      <c r="D173" s="283"/>
      <c r="E173" s="283"/>
      <c r="F173" s="283"/>
      <c r="G173" s="284"/>
      <c r="H173" s="284"/>
      <c r="I173" s="284"/>
      <c r="J173" s="284"/>
      <c r="K173" s="284"/>
      <c r="L173" s="284"/>
      <c r="M173" s="284"/>
      <c r="N173" s="284"/>
      <c r="O173" s="284"/>
      <c r="P173" s="284"/>
      <c r="Q173" s="284"/>
      <c r="R173" s="284"/>
      <c r="S173" s="284"/>
      <c r="T173" s="284"/>
      <c r="U173" s="284"/>
      <c r="V173" s="284"/>
      <c r="W173" s="284"/>
      <c r="X173" s="284"/>
      <c r="Y173" s="283"/>
    </row>
    <row r="174" spans="1:25">
      <c r="A174" s="282"/>
      <c r="B174" s="283"/>
      <c r="C174" s="283"/>
      <c r="D174" s="283"/>
      <c r="E174" s="283"/>
      <c r="F174" s="283"/>
      <c r="G174" s="284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  <c r="W174" s="284"/>
      <c r="X174" s="284"/>
      <c r="Y174" s="283"/>
    </row>
    <row r="175" spans="1:25">
      <c r="A175" s="282"/>
      <c r="B175" s="283"/>
      <c r="C175" s="283"/>
      <c r="D175" s="283"/>
      <c r="E175" s="283"/>
      <c r="F175" s="283"/>
      <c r="G175" s="284"/>
      <c r="H175" s="284"/>
      <c r="I175" s="284"/>
      <c r="J175" s="284"/>
      <c r="K175" s="284"/>
      <c r="L175" s="284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  <c r="W175" s="284"/>
      <c r="X175" s="284"/>
      <c r="Y175" s="283"/>
    </row>
    <row r="176" spans="1:25">
      <c r="A176" s="282"/>
      <c r="B176" s="283"/>
      <c r="C176" s="283"/>
      <c r="D176" s="283"/>
      <c r="E176" s="283"/>
      <c r="F176" s="283"/>
      <c r="G176" s="284"/>
      <c r="H176" s="284"/>
      <c r="I176" s="284"/>
      <c r="J176" s="284"/>
      <c r="K176" s="284"/>
      <c r="L176" s="284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  <c r="W176" s="284"/>
      <c r="X176" s="284"/>
      <c r="Y176" s="283"/>
    </row>
    <row r="177" spans="1:25">
      <c r="A177" s="282"/>
      <c r="B177" s="283"/>
      <c r="C177" s="283"/>
      <c r="D177" s="283"/>
      <c r="E177" s="283"/>
      <c r="F177" s="283"/>
      <c r="G177" s="284"/>
      <c r="H177" s="284"/>
      <c r="I177" s="284"/>
      <c r="J177" s="284"/>
      <c r="K177" s="284"/>
      <c r="L177" s="284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3"/>
    </row>
    <row r="178" spans="1:25">
      <c r="A178" s="282"/>
      <c r="B178" s="283"/>
      <c r="C178" s="283"/>
      <c r="D178" s="283"/>
      <c r="E178" s="283"/>
      <c r="F178" s="283"/>
      <c r="G178" s="284"/>
      <c r="H178" s="284"/>
      <c r="I178" s="284"/>
      <c r="J178" s="284"/>
      <c r="K178" s="284"/>
      <c r="L178" s="284"/>
      <c r="M178" s="284"/>
      <c r="N178" s="284"/>
      <c r="O178" s="284"/>
      <c r="P178" s="284"/>
      <c r="Q178" s="284"/>
      <c r="R178" s="284"/>
      <c r="S178" s="284"/>
      <c r="T178" s="284"/>
      <c r="U178" s="284"/>
      <c r="V178" s="284"/>
      <c r="W178" s="284"/>
      <c r="X178" s="284"/>
      <c r="Y178" s="283"/>
    </row>
    <row r="179" spans="1:25">
      <c r="A179" s="282"/>
      <c r="B179" s="283"/>
      <c r="C179" s="283"/>
      <c r="D179" s="283"/>
      <c r="E179" s="283"/>
      <c r="F179" s="283"/>
      <c r="G179" s="284"/>
      <c r="H179" s="284"/>
      <c r="I179" s="284"/>
      <c r="J179" s="284"/>
      <c r="K179" s="284"/>
      <c r="L179" s="284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  <c r="W179" s="284"/>
      <c r="X179" s="284"/>
      <c r="Y179" s="283"/>
    </row>
    <row r="180" spans="1:25">
      <c r="A180" s="282"/>
      <c r="B180" s="283"/>
      <c r="C180" s="283"/>
      <c r="D180" s="283"/>
      <c r="E180" s="283"/>
      <c r="F180" s="283"/>
      <c r="G180" s="284"/>
      <c r="H180" s="284"/>
      <c r="I180" s="284"/>
      <c r="J180" s="284"/>
      <c r="K180" s="284"/>
      <c r="L180" s="284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  <c r="W180" s="284"/>
      <c r="X180" s="284"/>
      <c r="Y180" s="283"/>
    </row>
    <row r="181" spans="1:25">
      <c r="A181" s="282"/>
      <c r="B181" s="283"/>
      <c r="C181" s="283"/>
      <c r="D181" s="283"/>
      <c r="E181" s="283"/>
      <c r="F181" s="283"/>
      <c r="G181" s="284"/>
      <c r="H181" s="284"/>
      <c r="I181" s="284"/>
      <c r="J181" s="284"/>
      <c r="K181" s="284"/>
      <c r="L181" s="284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  <c r="W181" s="284"/>
      <c r="X181" s="284"/>
      <c r="Y181" s="283"/>
    </row>
    <row r="182" spans="1:25">
      <c r="A182" s="282"/>
      <c r="B182" s="283"/>
      <c r="C182" s="283"/>
      <c r="D182" s="283"/>
      <c r="E182" s="283"/>
      <c r="F182" s="283"/>
      <c r="G182" s="284"/>
      <c r="H182" s="284"/>
      <c r="I182" s="284"/>
      <c r="J182" s="284"/>
      <c r="K182" s="284"/>
      <c r="L182" s="284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  <c r="W182" s="284"/>
      <c r="X182" s="284"/>
      <c r="Y182" s="283"/>
    </row>
    <row r="183" spans="1:25">
      <c r="A183" s="282"/>
      <c r="B183" s="283"/>
      <c r="C183" s="283"/>
      <c r="D183" s="283"/>
      <c r="E183" s="283"/>
      <c r="F183" s="283"/>
      <c r="G183" s="284"/>
      <c r="H183" s="284"/>
      <c r="I183" s="284"/>
      <c r="J183" s="284"/>
      <c r="K183" s="284"/>
      <c r="L183" s="284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  <c r="W183" s="284"/>
      <c r="X183" s="284"/>
      <c r="Y183" s="283"/>
    </row>
    <row r="184" spans="1:25">
      <c r="A184" s="282"/>
      <c r="B184" s="283"/>
      <c r="C184" s="283"/>
      <c r="D184" s="283"/>
      <c r="E184" s="283"/>
      <c r="F184" s="283"/>
      <c r="G184" s="284"/>
      <c r="H184" s="284"/>
      <c r="I184" s="284"/>
      <c r="J184" s="284"/>
      <c r="K184" s="284"/>
      <c r="L184" s="284"/>
      <c r="M184" s="284"/>
      <c r="N184" s="284"/>
      <c r="O184" s="284"/>
      <c r="P184" s="284"/>
      <c r="Q184" s="284"/>
      <c r="R184" s="284"/>
      <c r="S184" s="284"/>
      <c r="T184" s="284"/>
      <c r="U184" s="284"/>
      <c r="V184" s="284"/>
      <c r="W184" s="284"/>
      <c r="X184" s="284"/>
      <c r="Y184" s="283"/>
    </row>
    <row r="185" spans="1:25">
      <c r="A185" s="282"/>
      <c r="B185" s="283"/>
      <c r="C185" s="283"/>
      <c r="D185" s="283"/>
      <c r="E185" s="283"/>
      <c r="F185" s="283"/>
      <c r="G185" s="284"/>
      <c r="H185" s="284"/>
      <c r="I185" s="284"/>
      <c r="J185" s="284"/>
      <c r="K185" s="284"/>
      <c r="L185" s="284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/>
      <c r="W185" s="284"/>
      <c r="X185" s="284"/>
      <c r="Y185" s="283"/>
    </row>
    <row r="186" spans="1:25">
      <c r="A186" s="282"/>
      <c r="B186" s="283"/>
      <c r="C186" s="283"/>
      <c r="D186" s="283"/>
      <c r="E186" s="283"/>
      <c r="F186" s="283"/>
      <c r="G186" s="284"/>
      <c r="H186" s="284"/>
      <c r="I186" s="284"/>
      <c r="J186" s="284"/>
      <c r="K186" s="284"/>
      <c r="L186" s="284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  <c r="W186" s="284"/>
      <c r="X186" s="284"/>
      <c r="Y186" s="283"/>
    </row>
    <row r="187" spans="1:25">
      <c r="A187" s="282"/>
      <c r="B187" s="283"/>
      <c r="C187" s="283"/>
      <c r="D187" s="283"/>
      <c r="E187" s="283"/>
      <c r="F187" s="283"/>
      <c r="G187" s="284"/>
      <c r="H187" s="284"/>
      <c r="I187" s="284"/>
      <c r="J187" s="284"/>
      <c r="K187" s="284"/>
      <c r="L187" s="284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  <c r="W187" s="284"/>
      <c r="X187" s="284"/>
      <c r="Y187" s="283"/>
    </row>
    <row r="188" spans="1:25">
      <c r="A188" s="282"/>
      <c r="B188" s="283"/>
      <c r="C188" s="283"/>
      <c r="D188" s="283"/>
      <c r="E188" s="283"/>
      <c r="F188" s="283"/>
      <c r="G188" s="284"/>
      <c r="H188" s="284"/>
      <c r="I188" s="284"/>
      <c r="J188" s="284"/>
      <c r="K188" s="284"/>
      <c r="L188" s="284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  <c r="W188" s="284"/>
      <c r="X188" s="284"/>
      <c r="Y188" s="283"/>
    </row>
    <row r="189" spans="1:25">
      <c r="A189" s="282"/>
      <c r="B189" s="283"/>
      <c r="C189" s="283"/>
      <c r="D189" s="283"/>
      <c r="E189" s="283"/>
      <c r="F189" s="283"/>
      <c r="G189" s="283"/>
      <c r="H189" s="283"/>
      <c r="I189" s="283"/>
      <c r="J189" s="283"/>
      <c r="K189" s="283"/>
      <c r="L189" s="283"/>
      <c r="M189" s="283"/>
      <c r="N189" s="283"/>
      <c r="O189" s="283"/>
      <c r="P189" s="283"/>
      <c r="Q189" s="283"/>
      <c r="R189" s="283"/>
      <c r="S189" s="283"/>
      <c r="T189" s="283"/>
      <c r="U189" s="283"/>
      <c r="V189" s="283"/>
      <c r="W189" s="283"/>
      <c r="X189" s="283"/>
      <c r="Y189" s="283"/>
    </row>
    <row r="190" spans="1:25">
      <c r="A190" s="282"/>
      <c r="B190" s="283"/>
      <c r="C190" s="283"/>
      <c r="D190" s="283"/>
      <c r="E190" s="283"/>
      <c r="F190" s="283"/>
      <c r="G190" s="283"/>
      <c r="H190" s="283"/>
      <c r="I190" s="283"/>
      <c r="J190" s="283"/>
      <c r="K190" s="283"/>
      <c r="L190" s="283"/>
      <c r="M190" s="283"/>
      <c r="N190" s="283"/>
      <c r="O190" s="283"/>
      <c r="P190" s="283"/>
      <c r="Q190" s="283"/>
      <c r="R190" s="283"/>
      <c r="S190" s="283"/>
      <c r="T190" s="283"/>
      <c r="U190" s="283"/>
      <c r="V190" s="283"/>
      <c r="W190" s="283"/>
      <c r="X190" s="283"/>
      <c r="Y190" s="283"/>
    </row>
    <row r="191" spans="1:25">
      <c r="A191" s="282"/>
      <c r="B191" s="283"/>
      <c r="C191" s="283"/>
      <c r="D191" s="283"/>
      <c r="E191" s="283"/>
      <c r="F191" s="283"/>
      <c r="G191" s="283"/>
      <c r="H191" s="283"/>
      <c r="I191" s="283"/>
      <c r="J191" s="283"/>
      <c r="K191" s="283"/>
      <c r="L191" s="283"/>
      <c r="M191" s="283"/>
      <c r="N191" s="283"/>
      <c r="O191" s="283"/>
      <c r="P191" s="283"/>
      <c r="Q191" s="283"/>
      <c r="R191" s="283"/>
      <c r="S191" s="283"/>
      <c r="T191" s="283"/>
      <c r="U191" s="283"/>
      <c r="V191" s="283"/>
      <c r="W191" s="283"/>
      <c r="X191" s="283"/>
      <c r="Y191" s="283"/>
    </row>
    <row r="192" spans="1:25">
      <c r="A192" s="282"/>
      <c r="B192" s="283"/>
      <c r="C192" s="283"/>
      <c r="D192" s="283"/>
      <c r="E192" s="283"/>
      <c r="F192" s="283"/>
      <c r="G192" s="283"/>
      <c r="H192" s="283"/>
      <c r="I192" s="283"/>
      <c r="J192" s="283"/>
      <c r="K192" s="283"/>
      <c r="L192" s="283"/>
      <c r="M192" s="283"/>
      <c r="N192" s="283"/>
      <c r="O192" s="283"/>
      <c r="P192" s="283"/>
      <c r="Q192" s="283"/>
      <c r="R192" s="283"/>
      <c r="S192" s="283"/>
      <c r="T192" s="283"/>
      <c r="U192" s="283"/>
      <c r="V192" s="283"/>
      <c r="W192" s="283"/>
      <c r="X192" s="283"/>
      <c r="Y192" s="283"/>
    </row>
    <row r="193" spans="1:25">
      <c r="A193" s="282"/>
      <c r="B193" s="283"/>
      <c r="C193" s="283"/>
      <c r="D193" s="283"/>
      <c r="E193" s="283"/>
      <c r="F193" s="283"/>
      <c r="G193" s="283"/>
      <c r="H193" s="283"/>
      <c r="I193" s="283"/>
      <c r="J193" s="283"/>
      <c r="K193" s="283"/>
      <c r="L193" s="283"/>
      <c r="M193" s="283"/>
      <c r="N193" s="283"/>
      <c r="O193" s="283"/>
      <c r="P193" s="283"/>
      <c r="Q193" s="283"/>
      <c r="R193" s="283"/>
      <c r="S193" s="283"/>
      <c r="T193" s="283"/>
      <c r="U193" s="283"/>
      <c r="V193" s="283"/>
      <c r="W193" s="283"/>
      <c r="X193" s="283"/>
      <c r="Y193" s="283"/>
    </row>
    <row r="194" spans="1:25">
      <c r="A194" s="282"/>
      <c r="B194" s="283"/>
      <c r="C194" s="283"/>
      <c r="D194" s="283"/>
      <c r="E194" s="283"/>
      <c r="F194" s="283"/>
      <c r="G194" s="283"/>
      <c r="H194" s="283"/>
      <c r="I194" s="283"/>
      <c r="J194" s="283"/>
      <c r="K194" s="283"/>
      <c r="L194" s="283"/>
      <c r="M194" s="283"/>
      <c r="N194" s="283"/>
      <c r="O194" s="283"/>
      <c r="P194" s="283"/>
      <c r="Q194" s="283"/>
      <c r="R194" s="283"/>
      <c r="S194" s="283"/>
      <c r="T194" s="283"/>
      <c r="U194" s="283"/>
      <c r="V194" s="283"/>
      <c r="W194" s="283"/>
      <c r="X194" s="283"/>
      <c r="Y194" s="283"/>
    </row>
  </sheetData>
  <mergeCells count="6">
    <mergeCell ref="Y1:Y4"/>
    <mergeCell ref="A1:A4"/>
    <mergeCell ref="B1:B4"/>
    <mergeCell ref="C1:C2"/>
    <mergeCell ref="W1:W3"/>
    <mergeCell ref="X1:X3"/>
  </mergeCells>
  <pageMargins left="0.70866141732283472" right="0.70866141732283472" top="0.74803149606299213" bottom="0.74803149606299213" header="0.31496062992125984" footer="0.31496062992125984"/>
  <pageSetup paperSize="8" scale="46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opLeftCell="A4" workbookViewId="0">
      <selection activeCell="K24" sqref="K24"/>
    </sheetView>
  </sheetViews>
  <sheetFormatPr defaultColWidth="9.109375" defaultRowHeight="14.4"/>
  <cols>
    <col min="1" max="1" width="9.109375" style="182"/>
    <col min="2" max="2" width="26.44140625" style="182" customWidth="1"/>
    <col min="3" max="3" width="9.109375" style="182"/>
    <col min="4" max="4" width="12.44140625" style="182" bestFit="1" customWidth="1"/>
    <col min="5" max="5" width="9.77734375" style="182" bestFit="1" customWidth="1"/>
    <col min="6" max="6" width="11" style="182" bestFit="1" customWidth="1"/>
    <col min="7" max="7" width="12.44140625" style="182" bestFit="1" customWidth="1"/>
    <col min="8" max="8" width="10" style="182" bestFit="1" customWidth="1"/>
    <col min="9" max="10" width="11" style="182" bestFit="1" customWidth="1"/>
    <col min="11" max="11" width="12.44140625" style="182" bestFit="1" customWidth="1"/>
    <col min="12" max="12" width="9.109375" style="182"/>
    <col min="13" max="13" width="12.44140625" style="182" bestFit="1" customWidth="1"/>
    <col min="14" max="16384" width="9.109375" style="182"/>
  </cols>
  <sheetData>
    <row r="1" spans="1:13">
      <c r="A1" s="414"/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spans="1:13">
      <c r="A2" s="443" t="s">
        <v>433</v>
      </c>
      <c r="B2" s="443"/>
      <c r="C2" s="443"/>
      <c r="D2" s="443"/>
      <c r="E2" s="443"/>
      <c r="F2" s="443"/>
      <c r="G2" s="443"/>
      <c r="H2" s="443"/>
      <c r="I2" s="443"/>
      <c r="J2" s="443"/>
      <c r="K2" s="443"/>
    </row>
    <row r="3" spans="1:13">
      <c r="A3" s="351" t="s">
        <v>446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</row>
    <row r="4" spans="1:13">
      <c r="A4" s="351" t="s">
        <v>13</v>
      </c>
      <c r="B4" s="351" t="s">
        <v>434</v>
      </c>
      <c r="C4" s="351" t="s">
        <v>435</v>
      </c>
      <c r="D4" s="351" t="s">
        <v>436</v>
      </c>
      <c r="E4" s="351"/>
      <c r="F4" s="351" t="s">
        <v>437</v>
      </c>
      <c r="G4" s="351" t="s">
        <v>438</v>
      </c>
      <c r="H4" s="351" t="s">
        <v>439</v>
      </c>
      <c r="I4" s="351"/>
      <c r="J4" s="319" t="s">
        <v>440</v>
      </c>
      <c r="K4" s="319" t="s">
        <v>1</v>
      </c>
    </row>
    <row r="5" spans="1:13">
      <c r="A5" s="351"/>
      <c r="B5" s="351"/>
      <c r="C5" s="351"/>
      <c r="D5" s="319" t="s">
        <v>441</v>
      </c>
      <c r="E5" s="319" t="s">
        <v>442</v>
      </c>
      <c r="F5" s="351"/>
      <c r="G5" s="351"/>
      <c r="H5" s="319" t="s">
        <v>443</v>
      </c>
      <c r="I5" s="319" t="s">
        <v>444</v>
      </c>
      <c r="J5" s="319"/>
      <c r="K5" s="227"/>
    </row>
    <row r="6" spans="1:13">
      <c r="A6" s="320">
        <v>1</v>
      </c>
      <c r="B6" s="321" t="s">
        <v>447</v>
      </c>
      <c r="C6" s="318"/>
      <c r="D6" s="227">
        <v>398900</v>
      </c>
      <c r="E6" s="227">
        <v>0</v>
      </c>
      <c r="F6" s="227">
        <v>0</v>
      </c>
      <c r="G6" s="322">
        <f>SUM(D6:F6)</f>
        <v>398900</v>
      </c>
      <c r="H6" s="227">
        <v>0</v>
      </c>
      <c r="I6" s="227">
        <v>0</v>
      </c>
      <c r="J6" s="227">
        <f>SUM(H6:I6)</f>
        <v>0</v>
      </c>
      <c r="K6" s="227">
        <f t="shared" ref="K6:K10" si="0">G6+J6</f>
        <v>398900</v>
      </c>
    </row>
    <row r="7" spans="1:13">
      <c r="A7" s="320">
        <v>2</v>
      </c>
      <c r="B7" s="323" t="s">
        <v>445</v>
      </c>
      <c r="C7" s="318"/>
      <c r="D7" s="227">
        <v>150000</v>
      </c>
      <c r="E7" s="227">
        <v>0</v>
      </c>
      <c r="F7" s="227">
        <v>0</v>
      </c>
      <c r="G7" s="322">
        <f t="shared" ref="G7:G9" si="1">SUM(D7:F7)</f>
        <v>150000</v>
      </c>
      <c r="H7" s="227">
        <v>0</v>
      </c>
      <c r="I7" s="227">
        <v>0</v>
      </c>
      <c r="J7" s="227">
        <f>SUM(H7:I7)</f>
        <v>0</v>
      </c>
      <c r="K7" s="227">
        <f t="shared" si="0"/>
        <v>150000</v>
      </c>
    </row>
    <row r="8" spans="1:13">
      <c r="A8" s="320">
        <v>3</v>
      </c>
      <c r="B8" s="323" t="s">
        <v>448</v>
      </c>
      <c r="C8" s="318"/>
      <c r="D8" s="227">
        <v>139600</v>
      </c>
      <c r="E8" s="227">
        <v>0</v>
      </c>
      <c r="F8" s="227">
        <v>0</v>
      </c>
      <c r="G8" s="322">
        <f t="shared" si="1"/>
        <v>139600</v>
      </c>
      <c r="H8" s="227">
        <v>0</v>
      </c>
      <c r="I8" s="227">
        <v>0</v>
      </c>
      <c r="J8" s="227">
        <f>SUM(H8:I8)</f>
        <v>0</v>
      </c>
      <c r="K8" s="227">
        <f t="shared" si="0"/>
        <v>139600</v>
      </c>
    </row>
    <row r="9" spans="1:13">
      <c r="A9" s="320">
        <v>4</v>
      </c>
      <c r="B9" s="323" t="s">
        <v>453</v>
      </c>
      <c r="C9" s="318"/>
      <c r="D9" s="227">
        <v>87113</v>
      </c>
      <c r="E9" s="227"/>
      <c r="F9" s="227">
        <v>61887</v>
      </c>
      <c r="G9" s="322">
        <f t="shared" si="1"/>
        <v>149000</v>
      </c>
      <c r="H9" s="227">
        <v>0</v>
      </c>
      <c r="I9" s="227">
        <v>0</v>
      </c>
      <c r="J9" s="227">
        <v>0</v>
      </c>
      <c r="K9" s="227">
        <f t="shared" si="0"/>
        <v>149000</v>
      </c>
    </row>
    <row r="10" spans="1:13">
      <c r="A10" s="320">
        <v>5</v>
      </c>
      <c r="B10" s="321" t="s">
        <v>449</v>
      </c>
      <c r="C10" s="319"/>
      <c r="D10" s="227">
        <v>149000</v>
      </c>
      <c r="E10" s="227">
        <v>12500</v>
      </c>
      <c r="F10" s="227">
        <v>0</v>
      </c>
      <c r="G10" s="227">
        <f>SUM(D10:F10)</f>
        <v>161500</v>
      </c>
      <c r="H10" s="227">
        <v>0</v>
      </c>
      <c r="I10" s="227">
        <v>0</v>
      </c>
      <c r="J10" s="227">
        <f>SUM(H10:I10)</f>
        <v>0</v>
      </c>
      <c r="K10" s="227">
        <f t="shared" si="0"/>
        <v>161500</v>
      </c>
    </row>
    <row r="11" spans="1:13">
      <c r="A11" s="320">
        <v>6</v>
      </c>
      <c r="B11" s="321" t="s">
        <v>450</v>
      </c>
      <c r="C11" s="319"/>
      <c r="D11" s="227">
        <v>103000</v>
      </c>
      <c r="E11" s="227">
        <v>0</v>
      </c>
      <c r="F11" s="227">
        <v>0</v>
      </c>
      <c r="G11" s="227">
        <f t="shared" ref="G11:G15" si="2">SUM(D11:F11)</f>
        <v>103000</v>
      </c>
      <c r="H11" s="227">
        <v>0</v>
      </c>
      <c r="I11" s="227">
        <v>0</v>
      </c>
      <c r="J11" s="227">
        <f t="shared" ref="J11:J15" si="3">SUM(H11:I11)</f>
        <v>0</v>
      </c>
      <c r="K11" s="227">
        <f t="shared" ref="K11:K15" si="4">G11+J11</f>
        <v>103000</v>
      </c>
    </row>
    <row r="12" spans="1:13">
      <c r="A12" s="320">
        <v>7</v>
      </c>
      <c r="B12" s="321" t="s">
        <v>451</v>
      </c>
      <c r="C12" s="319"/>
      <c r="D12" s="227">
        <v>74500</v>
      </c>
      <c r="E12" s="227">
        <v>0</v>
      </c>
      <c r="F12" s="227">
        <v>0</v>
      </c>
      <c r="G12" s="227">
        <f t="shared" si="2"/>
        <v>74500</v>
      </c>
      <c r="H12" s="227">
        <v>0</v>
      </c>
      <c r="I12" s="227">
        <v>0</v>
      </c>
      <c r="J12" s="227">
        <f t="shared" si="3"/>
        <v>0</v>
      </c>
      <c r="K12" s="227">
        <f t="shared" si="4"/>
        <v>74500</v>
      </c>
    </row>
    <row r="13" spans="1:13">
      <c r="A13" s="320">
        <v>8</v>
      </c>
      <c r="B13" s="321" t="s">
        <v>454</v>
      </c>
      <c r="C13" s="319"/>
      <c r="D13" s="227">
        <v>40000</v>
      </c>
      <c r="E13" s="227">
        <v>0</v>
      </c>
      <c r="F13" s="227">
        <v>0</v>
      </c>
      <c r="G13" s="227">
        <f t="shared" si="2"/>
        <v>40000</v>
      </c>
      <c r="H13" s="227">
        <v>0</v>
      </c>
      <c r="I13" s="227">
        <v>0</v>
      </c>
      <c r="J13" s="227">
        <v>0</v>
      </c>
      <c r="K13" s="227">
        <f t="shared" si="4"/>
        <v>40000</v>
      </c>
    </row>
    <row r="14" spans="1:13">
      <c r="A14" s="320">
        <v>9</v>
      </c>
      <c r="B14" s="321" t="s">
        <v>452</v>
      </c>
      <c r="C14" s="319"/>
      <c r="D14" s="227">
        <v>256300</v>
      </c>
      <c r="E14" s="227">
        <v>0</v>
      </c>
      <c r="F14" s="227">
        <v>0</v>
      </c>
      <c r="G14" s="227">
        <f t="shared" si="2"/>
        <v>256300</v>
      </c>
      <c r="H14" s="227">
        <v>0</v>
      </c>
      <c r="I14" s="227">
        <v>0</v>
      </c>
      <c r="J14" s="227">
        <f t="shared" si="3"/>
        <v>0</v>
      </c>
      <c r="K14" s="227">
        <f t="shared" si="4"/>
        <v>256300</v>
      </c>
      <c r="L14" s="221"/>
      <c r="M14" s="203"/>
    </row>
    <row r="15" spans="1:13">
      <c r="A15" s="320">
        <v>10</v>
      </c>
      <c r="B15" s="321" t="s">
        <v>455</v>
      </c>
      <c r="C15" s="319"/>
      <c r="D15" s="227">
        <v>12000</v>
      </c>
      <c r="E15" s="227">
        <v>0</v>
      </c>
      <c r="F15" s="227">
        <v>0</v>
      </c>
      <c r="G15" s="227">
        <f t="shared" si="2"/>
        <v>12000</v>
      </c>
      <c r="H15" s="227">
        <v>0</v>
      </c>
      <c r="I15" s="227">
        <v>0</v>
      </c>
      <c r="J15" s="227">
        <f t="shared" si="3"/>
        <v>0</v>
      </c>
      <c r="K15" s="227">
        <f t="shared" si="4"/>
        <v>12000</v>
      </c>
      <c r="L15" s="221"/>
      <c r="M15" s="203"/>
    </row>
    <row r="16" spans="1:13">
      <c r="A16" s="319"/>
      <c r="B16" s="319" t="s">
        <v>104</v>
      </c>
      <c r="C16" s="319"/>
      <c r="D16" s="227">
        <f>SUM(D6:D15)</f>
        <v>1410413</v>
      </c>
      <c r="E16" s="227">
        <f>SUM(E10:E15)</f>
        <v>12500</v>
      </c>
      <c r="F16" s="227">
        <f>SUM(F6:F15)</f>
        <v>61887</v>
      </c>
      <c r="G16" s="227">
        <f>SUM(G6:G15)</f>
        <v>1484800</v>
      </c>
      <c r="H16" s="227">
        <f>SUM(H10:H15)</f>
        <v>0</v>
      </c>
      <c r="I16" s="227">
        <f>SUM(I10:I15)</f>
        <v>0</v>
      </c>
      <c r="J16" s="227">
        <f>SUM(J10:J15)</f>
        <v>0</v>
      </c>
      <c r="K16" s="227">
        <f>SUM(K6:K15)</f>
        <v>1484800</v>
      </c>
    </row>
    <row r="18" spans="1:13">
      <c r="A18" s="351" t="s">
        <v>456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51"/>
    </row>
    <row r="19" spans="1:13">
      <c r="A19" s="351" t="s">
        <v>13</v>
      </c>
      <c r="B19" s="351" t="s">
        <v>434</v>
      </c>
      <c r="C19" s="351" t="s">
        <v>435</v>
      </c>
      <c r="D19" s="351" t="s">
        <v>436</v>
      </c>
      <c r="E19" s="351"/>
      <c r="F19" s="351" t="s">
        <v>437</v>
      </c>
      <c r="G19" s="351" t="s">
        <v>438</v>
      </c>
      <c r="H19" s="351" t="s">
        <v>439</v>
      </c>
      <c r="I19" s="351"/>
      <c r="J19" s="319" t="s">
        <v>440</v>
      </c>
      <c r="K19" s="319" t="s">
        <v>1</v>
      </c>
    </row>
    <row r="20" spans="1:13">
      <c r="A20" s="351"/>
      <c r="B20" s="351"/>
      <c r="C20" s="351"/>
      <c r="D20" s="319" t="s">
        <v>441</v>
      </c>
      <c r="E20" s="319" t="s">
        <v>442</v>
      </c>
      <c r="F20" s="351"/>
      <c r="G20" s="351"/>
      <c r="H20" s="319" t="s">
        <v>443</v>
      </c>
      <c r="I20" s="319" t="s">
        <v>444</v>
      </c>
      <c r="J20" s="319"/>
      <c r="K20" s="319"/>
    </row>
    <row r="21" spans="1:13">
      <c r="A21" s="320">
        <v>1</v>
      </c>
      <c r="B21" s="321" t="s">
        <v>447</v>
      </c>
      <c r="C21" s="318"/>
      <c r="D21" s="227">
        <v>398900</v>
      </c>
      <c r="E21" s="227">
        <v>0</v>
      </c>
      <c r="F21" s="227">
        <v>0</v>
      </c>
      <c r="G21" s="322">
        <f>SUM(D21:F21)</f>
        <v>398900</v>
      </c>
      <c r="H21" s="227">
        <v>0</v>
      </c>
      <c r="I21" s="227">
        <v>0</v>
      </c>
      <c r="J21" s="227">
        <f>SUM(H21:I21)</f>
        <v>0</v>
      </c>
      <c r="K21" s="227">
        <f t="shared" ref="K21:K30" si="5">G21+J21</f>
        <v>398900</v>
      </c>
    </row>
    <row r="22" spans="1:13">
      <c r="A22" s="320">
        <v>2</v>
      </c>
      <c r="B22" s="323" t="s">
        <v>445</v>
      </c>
      <c r="C22" s="318"/>
      <c r="D22" s="227">
        <v>150000</v>
      </c>
      <c r="E22" s="227">
        <v>0</v>
      </c>
      <c r="F22" s="227">
        <v>0</v>
      </c>
      <c r="G22" s="322">
        <f t="shared" ref="G22:G24" si="6">SUM(D22:F22)</f>
        <v>150000</v>
      </c>
      <c r="H22" s="227">
        <v>0</v>
      </c>
      <c r="I22" s="227">
        <v>0</v>
      </c>
      <c r="J22" s="227">
        <f>SUM(H22:I22)</f>
        <v>0</v>
      </c>
      <c r="K22" s="227">
        <f t="shared" si="5"/>
        <v>150000</v>
      </c>
    </row>
    <row r="23" spans="1:13">
      <c r="A23" s="320">
        <v>3</v>
      </c>
      <c r="B23" s="323" t="s">
        <v>448</v>
      </c>
      <c r="C23" s="318"/>
      <c r="D23" s="227">
        <v>139600</v>
      </c>
      <c r="E23" s="227">
        <v>0</v>
      </c>
      <c r="F23" s="227">
        <v>0</v>
      </c>
      <c r="G23" s="322">
        <f t="shared" si="6"/>
        <v>139600</v>
      </c>
      <c r="H23" s="227">
        <v>0</v>
      </c>
      <c r="I23" s="227">
        <v>0</v>
      </c>
      <c r="J23" s="227">
        <f>SUM(H23:I23)</f>
        <v>0</v>
      </c>
      <c r="K23" s="227">
        <f t="shared" si="5"/>
        <v>139600</v>
      </c>
    </row>
    <row r="24" spans="1:13">
      <c r="A24" s="319">
        <v>4</v>
      </c>
      <c r="B24" s="323" t="s">
        <v>453</v>
      </c>
      <c r="C24" s="318"/>
      <c r="D24" s="227">
        <v>87113</v>
      </c>
      <c r="E24" s="227"/>
      <c r="F24" s="227">
        <v>61887</v>
      </c>
      <c r="G24" s="322">
        <f t="shared" si="6"/>
        <v>149000</v>
      </c>
      <c r="H24" s="227">
        <v>0</v>
      </c>
      <c r="I24" s="227">
        <v>0</v>
      </c>
      <c r="J24" s="227">
        <v>0</v>
      </c>
      <c r="K24" s="227">
        <f t="shared" si="5"/>
        <v>149000</v>
      </c>
    </row>
    <row r="25" spans="1:13">
      <c r="A25" s="319">
        <v>5</v>
      </c>
      <c r="B25" s="321" t="s">
        <v>449</v>
      </c>
      <c r="C25" s="319"/>
      <c r="D25" s="227">
        <v>149000</v>
      </c>
      <c r="E25" s="227">
        <v>12500</v>
      </c>
      <c r="F25" s="227">
        <v>0</v>
      </c>
      <c r="G25" s="227">
        <f>SUM(D25:F25)</f>
        <v>161500</v>
      </c>
      <c r="H25" s="227">
        <v>0</v>
      </c>
      <c r="I25" s="227">
        <v>0</v>
      </c>
      <c r="J25" s="227">
        <f>SUM(H25:I25)</f>
        <v>0</v>
      </c>
      <c r="K25" s="227">
        <f t="shared" si="5"/>
        <v>161500</v>
      </c>
    </row>
    <row r="26" spans="1:13">
      <c r="A26" s="319">
        <v>6</v>
      </c>
      <c r="B26" s="321" t="s">
        <v>450</v>
      </c>
      <c r="C26" s="319"/>
      <c r="D26" s="227">
        <v>103000</v>
      </c>
      <c r="E26" s="227">
        <v>0</v>
      </c>
      <c r="F26" s="227">
        <v>0</v>
      </c>
      <c r="G26" s="227">
        <f t="shared" ref="G26:G30" si="7">SUM(D26:F26)</f>
        <v>103000</v>
      </c>
      <c r="H26" s="227">
        <v>0</v>
      </c>
      <c r="I26" s="227">
        <v>0</v>
      </c>
      <c r="J26" s="227">
        <f t="shared" ref="J26:J27" si="8">SUM(H26:I26)</f>
        <v>0</v>
      </c>
      <c r="K26" s="227">
        <f t="shared" si="5"/>
        <v>103000</v>
      </c>
    </row>
    <row r="27" spans="1:13">
      <c r="A27" s="319">
        <v>7</v>
      </c>
      <c r="B27" s="321" t="s">
        <v>451</v>
      </c>
      <c r="C27" s="319"/>
      <c r="D27" s="227">
        <v>74500</v>
      </c>
      <c r="E27" s="227">
        <v>0</v>
      </c>
      <c r="F27" s="227">
        <v>0</v>
      </c>
      <c r="G27" s="227">
        <f t="shared" si="7"/>
        <v>74500</v>
      </c>
      <c r="H27" s="227">
        <v>0</v>
      </c>
      <c r="I27" s="227">
        <v>0</v>
      </c>
      <c r="J27" s="227">
        <f t="shared" si="8"/>
        <v>0</v>
      </c>
      <c r="K27" s="227">
        <f t="shared" si="5"/>
        <v>74500</v>
      </c>
      <c r="L27" s="221"/>
      <c r="M27" s="203"/>
    </row>
    <row r="28" spans="1:13">
      <c r="A28" s="319">
        <v>8</v>
      </c>
      <c r="B28" s="321" t="s">
        <v>454</v>
      </c>
      <c r="C28" s="319"/>
      <c r="D28" s="227">
        <v>40000</v>
      </c>
      <c r="E28" s="227">
        <v>0</v>
      </c>
      <c r="F28" s="227">
        <v>0</v>
      </c>
      <c r="G28" s="227">
        <f t="shared" si="7"/>
        <v>40000</v>
      </c>
      <c r="H28" s="227">
        <v>0</v>
      </c>
      <c r="I28" s="227">
        <v>0</v>
      </c>
      <c r="J28" s="227">
        <v>0</v>
      </c>
      <c r="K28" s="227">
        <f t="shared" si="5"/>
        <v>40000</v>
      </c>
      <c r="L28" s="221"/>
      <c r="M28" s="203"/>
    </row>
    <row r="29" spans="1:13">
      <c r="A29" s="319">
        <v>9</v>
      </c>
      <c r="B29" s="321" t="s">
        <v>452</v>
      </c>
      <c r="C29" s="319"/>
      <c r="D29" s="227">
        <v>256300</v>
      </c>
      <c r="E29" s="227">
        <v>0</v>
      </c>
      <c r="F29" s="227">
        <v>0</v>
      </c>
      <c r="G29" s="227">
        <f t="shared" si="7"/>
        <v>256300</v>
      </c>
      <c r="H29" s="227">
        <v>0</v>
      </c>
      <c r="I29" s="227">
        <v>0</v>
      </c>
      <c r="J29" s="227">
        <f t="shared" ref="J29:J30" si="9">SUM(H29:I29)</f>
        <v>0</v>
      </c>
      <c r="K29" s="227">
        <f t="shared" si="5"/>
        <v>256300</v>
      </c>
      <c r="M29" s="203"/>
    </row>
    <row r="30" spans="1:13">
      <c r="A30" s="319">
        <v>10</v>
      </c>
      <c r="B30" s="321" t="s">
        <v>455</v>
      </c>
      <c r="C30" s="319"/>
      <c r="D30" s="227">
        <v>12000</v>
      </c>
      <c r="E30" s="227">
        <v>0</v>
      </c>
      <c r="F30" s="227">
        <v>0</v>
      </c>
      <c r="G30" s="227">
        <f t="shared" si="7"/>
        <v>12000</v>
      </c>
      <c r="H30" s="227">
        <v>0</v>
      </c>
      <c r="I30" s="227">
        <v>0</v>
      </c>
      <c r="J30" s="227">
        <f t="shared" si="9"/>
        <v>0</v>
      </c>
      <c r="K30" s="227">
        <f t="shared" si="5"/>
        <v>12000</v>
      </c>
      <c r="M30" s="203"/>
    </row>
    <row r="31" spans="1:13">
      <c r="A31" s="319"/>
      <c r="B31" s="319" t="s">
        <v>1</v>
      </c>
      <c r="C31" s="319"/>
      <c r="D31" s="227">
        <f t="shared" ref="D31:K31" si="10">SUM(D24:D28)</f>
        <v>453613</v>
      </c>
      <c r="E31" s="227">
        <f t="shared" si="10"/>
        <v>12500</v>
      </c>
      <c r="F31" s="227">
        <f t="shared" si="10"/>
        <v>61887</v>
      </c>
      <c r="G31" s="227">
        <f t="shared" si="10"/>
        <v>528000</v>
      </c>
      <c r="H31" s="227">
        <f t="shared" si="10"/>
        <v>0</v>
      </c>
      <c r="I31" s="227">
        <f t="shared" si="10"/>
        <v>0</v>
      </c>
      <c r="J31" s="227">
        <f t="shared" si="10"/>
        <v>0</v>
      </c>
      <c r="K31" s="227">
        <f t="shared" si="10"/>
        <v>528000</v>
      </c>
    </row>
  </sheetData>
  <mergeCells count="18">
    <mergeCell ref="A1:K1"/>
    <mergeCell ref="A2:K2"/>
    <mergeCell ref="A3:K3"/>
    <mergeCell ref="A4:A5"/>
    <mergeCell ref="B4:B5"/>
    <mergeCell ref="C4:C5"/>
    <mergeCell ref="D4:E4"/>
    <mergeCell ref="F4:F5"/>
    <mergeCell ref="G4:G5"/>
    <mergeCell ref="H4:I4"/>
    <mergeCell ref="A18:K18"/>
    <mergeCell ref="A19:A20"/>
    <mergeCell ref="B19:B20"/>
    <mergeCell ref="C19:C20"/>
    <mergeCell ref="D19:E19"/>
    <mergeCell ref="F19:F20"/>
    <mergeCell ref="G19:G20"/>
    <mergeCell ref="H19:I19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79998168889431442"/>
    <pageSetUpPr fitToPage="1"/>
  </sheetPr>
  <dimension ref="A1:J96"/>
  <sheetViews>
    <sheetView topLeftCell="A4" workbookViewId="0">
      <selection activeCell="H35" sqref="H35"/>
    </sheetView>
  </sheetViews>
  <sheetFormatPr defaultRowHeight="14.4"/>
  <cols>
    <col min="1" max="2" width="5.6640625" customWidth="1"/>
    <col min="6" max="6" width="22" customWidth="1"/>
    <col min="7" max="7" width="12.88671875" customWidth="1"/>
    <col min="8" max="8" width="12.88671875" style="182" customWidth="1"/>
    <col min="9" max="10" width="11" bestFit="1" customWidth="1"/>
    <col min="12" max="12" width="11" bestFit="1" customWidth="1"/>
  </cols>
  <sheetData>
    <row r="1" spans="1:8">
      <c r="A1" s="365" t="s">
        <v>490</v>
      </c>
      <c r="B1" s="341"/>
      <c r="C1" s="341"/>
      <c r="D1" s="341"/>
      <c r="E1" s="341"/>
      <c r="F1" s="341"/>
      <c r="G1" s="341"/>
      <c r="H1" s="341"/>
    </row>
    <row r="2" spans="1:8">
      <c r="A2" s="56"/>
      <c r="B2" s="56"/>
      <c r="C2" s="56"/>
      <c r="D2" s="56"/>
      <c r="E2" s="56"/>
      <c r="F2" s="56"/>
      <c r="G2" s="56"/>
      <c r="H2" s="56"/>
    </row>
    <row r="3" spans="1:8">
      <c r="A3" s="366" t="s">
        <v>431</v>
      </c>
      <c r="B3" s="341"/>
      <c r="C3" s="341"/>
      <c r="D3" s="341"/>
      <c r="E3" s="341"/>
      <c r="F3" s="341"/>
      <c r="G3" s="341"/>
      <c r="H3" s="341"/>
    </row>
    <row r="4" spans="1:8">
      <c r="A4" s="366" t="s">
        <v>472</v>
      </c>
      <c r="B4" s="341"/>
      <c r="C4" s="341"/>
      <c r="D4" s="341"/>
      <c r="E4" s="341"/>
      <c r="F4" s="341"/>
      <c r="G4" s="341"/>
      <c r="H4" s="341"/>
    </row>
    <row r="5" spans="1:8" ht="15" thickBot="1">
      <c r="A5" s="56"/>
      <c r="B5" s="59"/>
      <c r="C5" s="59"/>
      <c r="D5" s="54"/>
      <c r="E5" s="59"/>
      <c r="F5" s="59"/>
      <c r="G5" s="23"/>
      <c r="H5" s="23" t="s">
        <v>12</v>
      </c>
    </row>
    <row r="6" spans="1:8">
      <c r="A6" s="243"/>
      <c r="B6" s="244"/>
      <c r="C6" s="368" t="s">
        <v>7</v>
      </c>
      <c r="D6" s="368"/>
      <c r="E6" s="368"/>
      <c r="F6" s="368"/>
      <c r="G6" s="495" t="s">
        <v>8</v>
      </c>
      <c r="H6" s="245" t="s">
        <v>9</v>
      </c>
    </row>
    <row r="7" spans="1:8" ht="15" customHeight="1">
      <c r="A7" s="370">
        <v>1</v>
      </c>
      <c r="B7" s="363"/>
      <c r="C7" s="364" t="s">
        <v>62</v>
      </c>
      <c r="D7" s="364"/>
      <c r="E7" s="364"/>
      <c r="F7" s="364"/>
      <c r="G7" s="496" t="s">
        <v>181</v>
      </c>
      <c r="H7" s="369" t="s">
        <v>476</v>
      </c>
    </row>
    <row r="8" spans="1:8">
      <c r="A8" s="371"/>
      <c r="B8" s="363"/>
      <c r="C8" s="364"/>
      <c r="D8" s="364"/>
      <c r="E8" s="364"/>
      <c r="F8" s="364"/>
      <c r="G8" s="496"/>
      <c r="H8" s="369"/>
    </row>
    <row r="9" spans="1:8">
      <c r="A9" s="371"/>
      <c r="B9" s="363"/>
      <c r="C9" s="364"/>
      <c r="D9" s="364"/>
      <c r="E9" s="364"/>
      <c r="F9" s="364"/>
      <c r="G9" s="496"/>
      <c r="H9" s="369"/>
    </row>
    <row r="10" spans="1:8" s="16" customFormat="1" ht="15" customHeight="1">
      <c r="A10" s="62">
        <v>2</v>
      </c>
      <c r="B10" s="224"/>
      <c r="C10" s="346" t="s">
        <v>115</v>
      </c>
      <c r="D10" s="346"/>
      <c r="E10" s="346"/>
      <c r="F10" s="346"/>
      <c r="G10" s="497">
        <f>SUM(G11:G18)</f>
        <v>16783.419600000001</v>
      </c>
      <c r="H10" s="246">
        <f>SUM(H11:H18)</f>
        <v>16784.419600000001</v>
      </c>
    </row>
    <row r="11" spans="1:8" ht="15" customHeight="1">
      <c r="A11" s="62">
        <v>3</v>
      </c>
      <c r="B11" s="78"/>
      <c r="C11" s="345" t="s">
        <v>242</v>
      </c>
      <c r="D11" s="345"/>
      <c r="E11" s="345"/>
      <c r="F11" s="345"/>
      <c r="G11" s="498">
        <f>'4.számú melléklet'!C31</f>
        <v>624.68299999999999</v>
      </c>
      <c r="H11" s="247">
        <f>'4.számú melléklet'!D31</f>
        <v>624.68299999999999</v>
      </c>
    </row>
    <row r="12" spans="1:8" ht="15" customHeight="1">
      <c r="A12" s="62">
        <v>4</v>
      </c>
      <c r="B12" s="78"/>
      <c r="C12" s="367" t="s">
        <v>233</v>
      </c>
      <c r="D12" s="367"/>
      <c r="E12" s="367"/>
      <c r="F12" s="367"/>
      <c r="G12" s="498">
        <f>'4.számú melléklet'!C32</f>
        <v>9419</v>
      </c>
      <c r="H12" s="247">
        <f>'4.számú melléklet'!D32</f>
        <v>9420</v>
      </c>
    </row>
    <row r="13" spans="1:8" ht="15" customHeight="1">
      <c r="A13" s="62">
        <v>5</v>
      </c>
      <c r="B13" s="78"/>
      <c r="C13" s="367" t="s">
        <v>116</v>
      </c>
      <c r="D13" s="367"/>
      <c r="E13" s="367"/>
      <c r="F13" s="367"/>
      <c r="G13" s="498">
        <f>'4.számú melléklet'!C34</f>
        <v>830</v>
      </c>
      <c r="H13" s="247">
        <f>'4.számú melléklet'!D34</f>
        <v>830</v>
      </c>
    </row>
    <row r="14" spans="1:8" ht="15" customHeight="1">
      <c r="A14" s="62">
        <v>6</v>
      </c>
      <c r="B14" s="78"/>
      <c r="C14" s="367" t="s">
        <v>3</v>
      </c>
      <c r="D14" s="345"/>
      <c r="E14" s="345"/>
      <c r="F14" s="345"/>
      <c r="G14" s="498">
        <f>'4.számú melléklet'!C33</f>
        <v>0</v>
      </c>
      <c r="H14" s="247">
        <f>'4.számú melléklet'!D33</f>
        <v>0</v>
      </c>
    </row>
    <row r="15" spans="1:8" ht="15" customHeight="1">
      <c r="A15" s="62">
        <v>7</v>
      </c>
      <c r="B15" s="78"/>
      <c r="C15" s="367" t="s">
        <v>430</v>
      </c>
      <c r="D15" s="345"/>
      <c r="E15" s="345"/>
      <c r="F15" s="345"/>
      <c r="G15" s="498">
        <f>'4.számú melléklet'!C35</f>
        <v>2900</v>
      </c>
      <c r="H15" s="247">
        <f>'4.számú melléklet'!D35</f>
        <v>2900</v>
      </c>
    </row>
    <row r="16" spans="1:8" ht="15" customHeight="1">
      <c r="A16" s="62">
        <v>8</v>
      </c>
      <c r="B16" s="78"/>
      <c r="C16" s="367" t="s">
        <v>234</v>
      </c>
      <c r="D16" s="345"/>
      <c r="E16" s="345"/>
      <c r="F16" s="345"/>
      <c r="G16" s="498">
        <f>'4.számú melléklet'!C36</f>
        <v>0</v>
      </c>
      <c r="H16" s="247">
        <f>'4.számú melléklet'!D36</f>
        <v>0</v>
      </c>
    </row>
    <row r="17" spans="1:8" s="182" customFormat="1" ht="15" customHeight="1">
      <c r="A17" s="62">
        <v>9</v>
      </c>
      <c r="B17" s="78"/>
      <c r="C17" s="367" t="s">
        <v>235</v>
      </c>
      <c r="D17" s="345"/>
      <c r="E17" s="345"/>
      <c r="F17" s="345"/>
      <c r="G17" s="498">
        <f>'4.számú melléklet'!C37</f>
        <v>0</v>
      </c>
      <c r="H17" s="247">
        <f>'4.számú melléklet'!D37</f>
        <v>0</v>
      </c>
    </row>
    <row r="18" spans="1:8" ht="15" customHeight="1">
      <c r="A18" s="62">
        <v>10</v>
      </c>
      <c r="B18" s="78"/>
      <c r="C18" s="367" t="s">
        <v>88</v>
      </c>
      <c r="D18" s="367"/>
      <c r="E18" s="367"/>
      <c r="F18" s="367"/>
      <c r="G18" s="498">
        <f>'4.számú melléklet'!C38</f>
        <v>3009.7366000000002</v>
      </c>
      <c r="H18" s="247">
        <f>'4.számú melléklet'!D38</f>
        <v>3009.7366000000002</v>
      </c>
    </row>
    <row r="19" spans="1:8" s="16" customFormat="1" ht="15" customHeight="1">
      <c r="A19" s="62">
        <v>11</v>
      </c>
      <c r="B19" s="224"/>
      <c r="C19" s="79" t="s">
        <v>117</v>
      </c>
      <c r="D19" s="79"/>
      <c r="E19" s="79"/>
      <c r="F19" s="79"/>
      <c r="G19" s="497">
        <f>SUM(G20:G22)</f>
        <v>23170</v>
      </c>
      <c r="H19" s="246">
        <f>SUM(H20:H22)</f>
        <v>19194</v>
      </c>
    </row>
    <row r="20" spans="1:8" ht="15" customHeight="1">
      <c r="A20" s="62">
        <v>12</v>
      </c>
      <c r="B20" s="78"/>
      <c r="C20" s="345" t="s">
        <v>85</v>
      </c>
      <c r="D20" s="345"/>
      <c r="E20" s="345"/>
      <c r="F20" s="345"/>
      <c r="G20" s="498">
        <f>'4.számú melléklet'!C29</f>
        <v>0</v>
      </c>
      <c r="H20" s="247">
        <f>'4.számú melléklet'!D29</f>
        <v>0</v>
      </c>
    </row>
    <row r="21" spans="1:8" ht="15" customHeight="1">
      <c r="A21" s="62">
        <v>13</v>
      </c>
      <c r="B21" s="78"/>
      <c r="C21" s="356" t="s">
        <v>86</v>
      </c>
      <c r="D21" s="356"/>
      <c r="E21" s="356"/>
      <c r="F21" s="356"/>
      <c r="G21" s="498">
        <f>'4.számú melléklet'!C30</f>
        <v>4000</v>
      </c>
      <c r="H21" s="247">
        <f>'4.számú melléklet'!D30</f>
        <v>24</v>
      </c>
    </row>
    <row r="22" spans="1:8" ht="15" customHeight="1">
      <c r="A22" s="62">
        <v>14</v>
      </c>
      <c r="B22" s="78"/>
      <c r="C22" s="356" t="s">
        <v>118</v>
      </c>
      <c r="D22" s="356"/>
      <c r="E22" s="356"/>
      <c r="F22" s="356"/>
      <c r="G22" s="498">
        <f>('4.számú melléklet'!C26+'4.számú melléklet'!C27+'4.számú melléklet'!C28)</f>
        <v>19170</v>
      </c>
      <c r="H22" s="247">
        <f>('4.számú melléklet'!D26+'4.számú melléklet'!D27+'4.számú melléklet'!D28)</f>
        <v>19170</v>
      </c>
    </row>
    <row r="23" spans="1:8" s="16" customFormat="1" ht="15" customHeight="1">
      <c r="A23" s="62">
        <v>15</v>
      </c>
      <c r="B23" s="224"/>
      <c r="C23" s="80" t="s">
        <v>119</v>
      </c>
      <c r="D23" s="57"/>
      <c r="E23" s="57"/>
      <c r="F23" s="57"/>
      <c r="G23" s="497">
        <f>SUM(G24:G28)</f>
        <v>13178</v>
      </c>
      <c r="H23" s="246">
        <f>SUM(H24:H28)</f>
        <v>13178</v>
      </c>
    </row>
    <row r="24" spans="1:8" ht="15" customHeight="1">
      <c r="A24" s="62">
        <v>16</v>
      </c>
      <c r="B24" s="78"/>
      <c r="C24" s="355" t="s">
        <v>120</v>
      </c>
      <c r="D24" s="356"/>
      <c r="E24" s="356"/>
      <c r="F24" s="356"/>
      <c r="G24" s="498">
        <f>('4.számú melléklet'!C40+'4.számú melléklet'!C41)</f>
        <v>3178</v>
      </c>
      <c r="H24" s="247">
        <f>('4.számú melléklet'!D40+'4.számú melléklet'!D41)</f>
        <v>3178</v>
      </c>
    </row>
    <row r="25" spans="1:8" ht="15" customHeight="1">
      <c r="A25" s="62">
        <v>17</v>
      </c>
      <c r="B25" s="78"/>
      <c r="C25" s="27" t="s">
        <v>121</v>
      </c>
      <c r="D25" s="26"/>
      <c r="E25" s="26"/>
      <c r="F25" s="26"/>
      <c r="G25" s="498">
        <f>('4.számú melléklet'!C42+'4.számú melléklet'!C43)</f>
        <v>10000</v>
      </c>
      <c r="H25" s="247">
        <f>('4.számú melléklet'!D42+'4.számú melléklet'!D43)</f>
        <v>10000</v>
      </c>
    </row>
    <row r="26" spans="1:8" ht="15" customHeight="1">
      <c r="A26" s="62">
        <v>18</v>
      </c>
      <c r="B26" s="78"/>
      <c r="C26" s="27" t="s">
        <v>122</v>
      </c>
      <c r="D26" s="26"/>
      <c r="E26" s="26"/>
      <c r="F26" s="26"/>
      <c r="G26" s="498">
        <v>0</v>
      </c>
      <c r="H26" s="247">
        <v>0</v>
      </c>
    </row>
    <row r="27" spans="1:8" ht="15" customHeight="1">
      <c r="A27" s="62">
        <v>19</v>
      </c>
      <c r="B27" s="78"/>
      <c r="C27" s="355" t="s">
        <v>123</v>
      </c>
      <c r="D27" s="356"/>
      <c r="E27" s="356"/>
      <c r="F27" s="356"/>
      <c r="G27" s="498">
        <f>'4.számú melléklet'!C44</f>
        <v>0</v>
      </c>
      <c r="H27" s="247">
        <f>'4.számú melléklet'!D44</f>
        <v>0</v>
      </c>
    </row>
    <row r="28" spans="1:8" ht="15" customHeight="1">
      <c r="A28" s="62">
        <v>20</v>
      </c>
      <c r="B28" s="78"/>
      <c r="C28" s="355" t="s">
        <v>166</v>
      </c>
      <c r="D28" s="356"/>
      <c r="E28" s="356"/>
      <c r="F28" s="356"/>
      <c r="G28" s="498">
        <f>'4.számú melléklet'!C45</f>
        <v>0</v>
      </c>
      <c r="H28" s="247">
        <f>'4.számú melléklet'!D45</f>
        <v>0</v>
      </c>
    </row>
    <row r="29" spans="1:8" s="16" customFormat="1" ht="15" customHeight="1">
      <c r="A29" s="62">
        <v>21</v>
      </c>
      <c r="B29" s="224"/>
      <c r="C29" s="80" t="s">
        <v>124</v>
      </c>
      <c r="D29" s="57"/>
      <c r="E29" s="57"/>
      <c r="F29" s="57"/>
      <c r="G29" s="498">
        <v>0</v>
      </c>
      <c r="H29" s="247">
        <v>0</v>
      </c>
    </row>
    <row r="30" spans="1:8" s="16" customFormat="1" ht="15" customHeight="1">
      <c r="A30" s="62">
        <v>22</v>
      </c>
      <c r="B30" s="224"/>
      <c r="C30" s="357" t="s">
        <v>125</v>
      </c>
      <c r="D30" s="356"/>
      <c r="E30" s="356"/>
      <c r="F30" s="356"/>
      <c r="G30" s="498">
        <v>0</v>
      </c>
      <c r="H30" s="247">
        <v>0</v>
      </c>
    </row>
    <row r="31" spans="1:8" ht="15" customHeight="1">
      <c r="A31" s="62">
        <v>23</v>
      </c>
      <c r="B31" s="78" t="s">
        <v>126</v>
      </c>
      <c r="C31" s="346" t="s">
        <v>82</v>
      </c>
      <c r="D31" s="346"/>
      <c r="E31" s="346"/>
      <c r="F31" s="346"/>
      <c r="G31" s="499">
        <f>G10+G19+G23+G29</f>
        <v>53131.419600000001</v>
      </c>
      <c r="H31" s="248">
        <f>H10+H19+H23+H29</f>
        <v>49156.419600000001</v>
      </c>
    </row>
    <row r="32" spans="1:8" s="34" customFormat="1" ht="15" customHeight="1">
      <c r="A32" s="62">
        <v>24</v>
      </c>
      <c r="B32" s="81"/>
      <c r="C32" s="223" t="s">
        <v>127</v>
      </c>
      <c r="D32" s="223"/>
      <c r="E32" s="223"/>
      <c r="F32" s="223"/>
      <c r="G32" s="500">
        <f>'4.számú melléklet'!C24</f>
        <v>89273</v>
      </c>
      <c r="H32" s="206">
        <f>'4.számú melléklet'!D24</f>
        <v>95626</v>
      </c>
    </row>
    <row r="33" spans="1:9" ht="15" customHeight="1">
      <c r="A33" s="62">
        <v>25</v>
      </c>
      <c r="B33" s="78" t="s">
        <v>128</v>
      </c>
      <c r="C33" s="346" t="s">
        <v>129</v>
      </c>
      <c r="D33" s="345"/>
      <c r="E33" s="345"/>
      <c r="F33" s="345"/>
      <c r="G33" s="499">
        <f>G32</f>
        <v>89273</v>
      </c>
      <c r="H33" s="248">
        <f>H32</f>
        <v>95626</v>
      </c>
    </row>
    <row r="34" spans="1:9" s="182" customFormat="1" ht="15" customHeight="1">
      <c r="A34" s="62">
        <v>26</v>
      </c>
      <c r="B34" s="78"/>
      <c r="C34" s="346" t="s">
        <v>238</v>
      </c>
      <c r="D34" s="345"/>
      <c r="E34" s="345"/>
      <c r="F34" s="345"/>
      <c r="G34" s="499">
        <f>'7.számú melléklet '!C11+'9.számú melléklet'!C11</f>
        <v>9935</v>
      </c>
      <c r="H34" s="248">
        <f>'7.számú melléklet '!F11+'9.számú melléklet'!F11</f>
        <v>35735</v>
      </c>
    </row>
    <row r="35" spans="1:9" ht="15" customHeight="1">
      <c r="A35" s="62">
        <v>27</v>
      </c>
      <c r="B35" s="78" t="s">
        <v>130</v>
      </c>
      <c r="C35" s="358" t="s">
        <v>185</v>
      </c>
      <c r="D35" s="345"/>
      <c r="E35" s="345"/>
      <c r="F35" s="345"/>
      <c r="G35" s="501">
        <f>'4.számú melléklet'!C47</f>
        <v>221441.625</v>
      </c>
      <c r="H35" s="249">
        <f>'4.számú melléklet'!D47</f>
        <v>218531</v>
      </c>
    </row>
    <row r="36" spans="1:9" s="175" customFormat="1" ht="15" customHeight="1">
      <c r="A36" s="62">
        <v>28</v>
      </c>
      <c r="B36" s="78"/>
      <c r="C36" s="352" t="s">
        <v>182</v>
      </c>
      <c r="D36" s="353"/>
      <c r="E36" s="353"/>
      <c r="F36" s="354"/>
      <c r="G36" s="499">
        <f>SUM(G31,G33,G34,G35)</f>
        <v>373781.04460000002</v>
      </c>
      <c r="H36" s="248">
        <f>SUM(H31,H33,H34,H35)</f>
        <v>399048.41960000002</v>
      </c>
      <c r="I36" s="23"/>
    </row>
    <row r="37" spans="1:9" ht="27.75" customHeight="1">
      <c r="A37" s="104"/>
      <c r="B37" s="350" t="s">
        <v>131</v>
      </c>
      <c r="C37" s="351"/>
      <c r="D37" s="351"/>
      <c r="E37" s="351"/>
      <c r="F37" s="351"/>
      <c r="G37" s="502"/>
      <c r="H37" s="250"/>
    </row>
    <row r="38" spans="1:9" ht="15" customHeight="1">
      <c r="A38" s="104">
        <v>29</v>
      </c>
      <c r="B38" s="78"/>
      <c r="C38" s="344" t="s">
        <v>64</v>
      </c>
      <c r="D38" s="345"/>
      <c r="E38" s="345"/>
      <c r="F38" s="345"/>
      <c r="G38" s="503">
        <f>'3.számú melléklet'!F33</f>
        <v>25001.681828399996</v>
      </c>
      <c r="H38" s="252">
        <f>'3.számú melléklet'!G33</f>
        <v>36681.681828399996</v>
      </c>
    </row>
    <row r="39" spans="1:9" ht="15" customHeight="1">
      <c r="A39" s="104">
        <v>30</v>
      </c>
      <c r="B39" s="78"/>
      <c r="C39" s="344" t="s">
        <v>132</v>
      </c>
      <c r="D39" s="345"/>
      <c r="E39" s="345"/>
      <c r="F39" s="345"/>
      <c r="G39" s="503">
        <f>'3.számú melléklet'!F34</f>
        <v>4375.2943199699994</v>
      </c>
      <c r="H39" s="252">
        <f>'3.számú melléklet'!G34</f>
        <v>5272.2943199699994</v>
      </c>
    </row>
    <row r="40" spans="1:9" ht="15" customHeight="1">
      <c r="A40" s="104">
        <v>31</v>
      </c>
      <c r="B40" s="78"/>
      <c r="C40" s="344" t="s">
        <v>133</v>
      </c>
      <c r="D40" s="345"/>
      <c r="E40" s="345"/>
      <c r="F40" s="345"/>
      <c r="G40" s="503">
        <f>'3.számú melléklet'!F35</f>
        <v>41601.010999999999</v>
      </c>
      <c r="H40" s="252">
        <f>'3.számú melléklet'!G35</f>
        <v>51447.275999999998</v>
      </c>
    </row>
    <row r="41" spans="1:9" ht="15" customHeight="1">
      <c r="A41" s="104">
        <v>32</v>
      </c>
      <c r="B41" s="78"/>
      <c r="C41" s="344" t="s">
        <v>134</v>
      </c>
      <c r="D41" s="345"/>
      <c r="E41" s="345"/>
      <c r="F41" s="345"/>
      <c r="G41" s="504">
        <f>'3.számú melléklet'!F36</f>
        <v>58956.305</v>
      </c>
      <c r="H41" s="82">
        <f>'3.számú melléklet'!G36</f>
        <v>239447</v>
      </c>
    </row>
    <row r="42" spans="1:9" ht="15" customHeight="1">
      <c r="A42" s="104">
        <v>33</v>
      </c>
      <c r="B42" s="78"/>
      <c r="C42" s="222" t="s">
        <v>135</v>
      </c>
      <c r="D42" s="222"/>
      <c r="E42" s="222"/>
      <c r="F42" s="222"/>
      <c r="G42" s="504">
        <f>'3.számú melléklet'!F37</f>
        <v>6737</v>
      </c>
      <c r="H42" s="82">
        <f>'3.számú melléklet'!G37</f>
        <v>7012</v>
      </c>
    </row>
    <row r="43" spans="1:9" s="182" customFormat="1" ht="15" customHeight="1">
      <c r="A43" s="104">
        <v>34</v>
      </c>
      <c r="B43" s="78"/>
      <c r="C43" s="347" t="s">
        <v>402</v>
      </c>
      <c r="D43" s="348"/>
      <c r="E43" s="348"/>
      <c r="F43" s="349"/>
      <c r="G43" s="504">
        <v>0</v>
      </c>
      <c r="H43" s="82">
        <v>0</v>
      </c>
    </row>
    <row r="44" spans="1:9" s="16" customFormat="1" ht="15" customHeight="1">
      <c r="A44" s="104">
        <v>35</v>
      </c>
      <c r="B44" s="224"/>
      <c r="C44" s="346" t="s">
        <v>136</v>
      </c>
      <c r="D44" s="345"/>
      <c r="E44" s="345"/>
      <c r="F44" s="345"/>
      <c r="G44" s="499">
        <f>SUM(G38:G43)</f>
        <v>136671.29214837</v>
      </c>
      <c r="H44" s="248">
        <f>SUM(H38:H43)</f>
        <v>339860.25214837003</v>
      </c>
    </row>
    <row r="45" spans="1:9" s="16" customFormat="1" ht="15" customHeight="1">
      <c r="A45" s="104">
        <v>36</v>
      </c>
      <c r="B45" s="224"/>
      <c r="C45" s="344" t="s">
        <v>137</v>
      </c>
      <c r="D45" s="345"/>
      <c r="E45" s="345"/>
      <c r="F45" s="345"/>
      <c r="G45" s="504">
        <f>'3.számú melléklet'!F40</f>
        <v>180862.99212598425</v>
      </c>
      <c r="H45" s="82">
        <f>'3.számú melléklet'!G40</f>
        <v>17018.110236220473</v>
      </c>
    </row>
    <row r="46" spans="1:9" s="16" customFormat="1" ht="15" customHeight="1">
      <c r="A46" s="104">
        <v>37</v>
      </c>
      <c r="B46" s="224"/>
      <c r="C46" s="344" t="s">
        <v>138</v>
      </c>
      <c r="D46" s="345"/>
      <c r="E46" s="345"/>
      <c r="F46" s="345"/>
      <c r="G46" s="504">
        <f>'3.számú melléklet'!F41</f>
        <v>6300</v>
      </c>
      <c r="H46" s="82">
        <f>'3.számú melléklet'!G41</f>
        <v>6163</v>
      </c>
    </row>
    <row r="47" spans="1:9" s="16" customFormat="1" ht="15" customHeight="1">
      <c r="A47" s="104">
        <v>38</v>
      </c>
      <c r="B47" s="224"/>
      <c r="C47" s="344" t="s">
        <v>223</v>
      </c>
      <c r="D47" s="345"/>
      <c r="E47" s="345"/>
      <c r="F47" s="345"/>
      <c r="G47" s="504">
        <f>'3.számú melléklet'!F42</f>
        <v>48833.007874015748</v>
      </c>
      <c r="H47" s="82">
        <f>'3.számú melléklet'!G42</f>
        <v>4594.889763779528</v>
      </c>
    </row>
    <row r="48" spans="1:9" s="16" customFormat="1" ht="15" customHeight="1">
      <c r="A48" s="104">
        <v>39</v>
      </c>
      <c r="B48" s="224"/>
      <c r="C48" s="346" t="s">
        <v>69</v>
      </c>
      <c r="D48" s="345"/>
      <c r="E48" s="345"/>
      <c r="F48" s="345"/>
      <c r="G48" s="499">
        <f>SUM(G45:G47)</f>
        <v>235996</v>
      </c>
      <c r="H48" s="248">
        <f>SUM(H45:H47)</f>
        <v>27776</v>
      </c>
    </row>
    <row r="49" spans="1:10" ht="15" customHeight="1">
      <c r="A49" s="104">
        <v>40</v>
      </c>
      <c r="B49" s="78"/>
      <c r="C49" s="360" t="s">
        <v>113</v>
      </c>
      <c r="D49" s="345"/>
      <c r="E49" s="345"/>
      <c r="F49" s="345"/>
      <c r="G49" s="500">
        <f>'3.számú melléklet'!F46</f>
        <v>0</v>
      </c>
      <c r="H49" s="206">
        <f>'3.számú melléklet'!G46</f>
        <v>0</v>
      </c>
      <c r="J49" s="76"/>
    </row>
    <row r="50" spans="1:10" ht="15" customHeight="1">
      <c r="A50" s="104">
        <v>41</v>
      </c>
      <c r="B50" s="78"/>
      <c r="C50" s="360" t="s">
        <v>112</v>
      </c>
      <c r="D50" s="345"/>
      <c r="E50" s="345"/>
      <c r="F50" s="345"/>
      <c r="G50" s="500">
        <f>'3.számú melléklet'!F45</f>
        <v>1113.8219999999999</v>
      </c>
      <c r="H50" s="206">
        <f>'3.számú melléklet'!G45</f>
        <v>31412</v>
      </c>
    </row>
    <row r="51" spans="1:10" s="16" customFormat="1" ht="15" customHeight="1">
      <c r="A51" s="104">
        <v>42</v>
      </c>
      <c r="B51" s="224"/>
      <c r="C51" s="346" t="s">
        <v>139</v>
      </c>
      <c r="D51" s="345"/>
      <c r="E51" s="345"/>
      <c r="F51" s="345"/>
      <c r="G51" s="499">
        <f>SUM(G49:G50)</f>
        <v>1113.8219999999999</v>
      </c>
      <c r="H51" s="248">
        <f>SUM(H49:H50)</f>
        <v>31412</v>
      </c>
      <c r="J51" s="77"/>
    </row>
    <row r="52" spans="1:10" s="16" customFormat="1" ht="15" customHeight="1">
      <c r="A52" s="104">
        <v>43</v>
      </c>
      <c r="B52" s="224"/>
      <c r="C52" s="352" t="s">
        <v>399</v>
      </c>
      <c r="D52" s="353"/>
      <c r="E52" s="353"/>
      <c r="F52" s="354"/>
      <c r="G52" s="499">
        <v>0</v>
      </c>
      <c r="H52" s="248">
        <v>0</v>
      </c>
      <c r="J52" s="77"/>
    </row>
    <row r="53" spans="1:10" s="16" customFormat="1" ht="15" customHeight="1">
      <c r="A53" s="104">
        <v>44</v>
      </c>
      <c r="B53" s="224"/>
      <c r="C53" s="346" t="s">
        <v>59</v>
      </c>
      <c r="D53" s="345"/>
      <c r="E53" s="345"/>
      <c r="F53" s="345"/>
      <c r="G53" s="499">
        <f>G44+G48+G51-G52</f>
        <v>373781.11414836999</v>
      </c>
      <c r="H53" s="248">
        <f>H44+H48+H51-H52</f>
        <v>399048.25214837003</v>
      </c>
    </row>
    <row r="54" spans="1:10" s="16" customFormat="1" ht="15" customHeight="1">
      <c r="A54" s="104">
        <v>45</v>
      </c>
      <c r="B54" s="224"/>
      <c r="C54" s="346" t="s">
        <v>140</v>
      </c>
      <c r="D54" s="345"/>
      <c r="E54" s="345"/>
      <c r="F54" s="345"/>
      <c r="G54" s="505">
        <v>3</v>
      </c>
      <c r="H54" s="306">
        <v>3</v>
      </c>
    </row>
    <row r="55" spans="1:10" ht="15" customHeight="1" thickBot="1">
      <c r="A55" s="251">
        <v>46</v>
      </c>
      <c r="B55" s="83"/>
      <c r="C55" s="361" t="s">
        <v>141</v>
      </c>
      <c r="D55" s="362"/>
      <c r="E55" s="362"/>
      <c r="F55" s="362"/>
      <c r="G55" s="506">
        <v>10</v>
      </c>
      <c r="H55" s="307">
        <v>10</v>
      </c>
    </row>
    <row r="56" spans="1:10">
      <c r="A56" s="311"/>
      <c r="B56" s="39"/>
      <c r="C56" s="38"/>
      <c r="D56" s="38"/>
      <c r="E56" s="38"/>
      <c r="F56" s="38"/>
      <c r="G56" s="38"/>
      <c r="H56" s="38"/>
    </row>
    <row r="57" spans="1:10">
      <c r="A57" s="312"/>
      <c r="B57" s="39"/>
      <c r="C57" s="38"/>
      <c r="D57" s="38"/>
      <c r="E57" s="38"/>
      <c r="F57" s="38"/>
      <c r="G57" s="38"/>
      <c r="H57" s="38"/>
    </row>
    <row r="58" spans="1:10">
      <c r="A58" s="312"/>
      <c r="B58" s="39"/>
      <c r="C58" s="38"/>
      <c r="D58" s="38"/>
      <c r="E58" s="38"/>
      <c r="F58" s="38"/>
      <c r="G58" s="38"/>
      <c r="H58" s="38"/>
    </row>
    <row r="59" spans="1:10">
      <c r="B59" s="39"/>
      <c r="C59" s="38"/>
      <c r="D59" s="38"/>
      <c r="E59" s="38"/>
      <c r="F59" s="38"/>
      <c r="G59" s="38"/>
      <c r="H59" s="38"/>
    </row>
    <row r="60" spans="1:10">
      <c r="B60" s="39"/>
      <c r="C60" s="38"/>
      <c r="D60" s="38"/>
      <c r="E60" s="38"/>
      <c r="F60" s="38"/>
      <c r="G60" s="38"/>
      <c r="H60" s="38"/>
    </row>
    <row r="61" spans="1:10">
      <c r="B61" s="39"/>
      <c r="C61" s="38"/>
      <c r="D61" s="38"/>
      <c r="E61" s="38"/>
      <c r="F61" s="38"/>
      <c r="G61" s="38"/>
      <c r="H61" s="38"/>
    </row>
    <row r="62" spans="1:10">
      <c r="B62" s="39"/>
      <c r="C62" s="38"/>
      <c r="D62" s="38"/>
      <c r="E62" s="38"/>
      <c r="F62" s="38"/>
      <c r="G62" s="38"/>
      <c r="H62" s="38"/>
    </row>
    <row r="63" spans="1:10">
      <c r="B63" s="39"/>
      <c r="C63" s="38"/>
      <c r="D63" s="38"/>
      <c r="E63" s="38"/>
      <c r="F63" s="38"/>
      <c r="G63" s="38"/>
      <c r="H63" s="38"/>
    </row>
    <row r="64" spans="1:10">
      <c r="B64" s="39"/>
      <c r="C64" s="38"/>
      <c r="D64" s="38"/>
      <c r="E64" s="38"/>
      <c r="F64" s="38"/>
      <c r="G64" s="38"/>
      <c r="H64" s="38"/>
    </row>
    <row r="65" spans="2:8">
      <c r="B65" s="39"/>
      <c r="C65" s="14"/>
      <c r="D65" s="14"/>
      <c r="E65" s="14"/>
      <c r="F65" s="14"/>
      <c r="G65" s="119"/>
      <c r="H65" s="334"/>
    </row>
    <row r="66" spans="2:8">
      <c r="B66" s="40"/>
      <c r="C66" s="40"/>
      <c r="D66" s="40"/>
      <c r="E66" s="40"/>
      <c r="F66" s="40"/>
      <c r="G66" s="40"/>
      <c r="H66" s="40"/>
    </row>
    <row r="67" spans="2:8">
      <c r="B67" s="359"/>
      <c r="C67" s="359"/>
      <c r="D67" s="359"/>
      <c r="E67" s="359"/>
      <c r="F67" s="40"/>
      <c r="G67" s="40"/>
      <c r="H67" s="40"/>
    </row>
    <row r="68" spans="2:8">
      <c r="B68" s="40"/>
      <c r="C68" s="40"/>
      <c r="D68" s="40"/>
      <c r="E68" s="40"/>
      <c r="F68" s="40"/>
      <c r="G68" s="40"/>
      <c r="H68" s="40"/>
    </row>
    <row r="69" spans="2:8">
      <c r="B69" s="40"/>
      <c r="C69" s="40"/>
      <c r="D69" s="40"/>
      <c r="E69" s="40"/>
      <c r="F69" s="40"/>
      <c r="G69" s="40"/>
      <c r="H69" s="40"/>
    </row>
    <row r="70" spans="2:8">
      <c r="B70" s="40"/>
      <c r="C70" s="40"/>
      <c r="D70" s="40"/>
      <c r="E70" s="40"/>
      <c r="F70" s="40"/>
      <c r="G70" s="40"/>
      <c r="H70" s="40"/>
    </row>
    <row r="71" spans="2:8">
      <c r="B71" s="40"/>
      <c r="C71" s="40"/>
      <c r="D71" s="40"/>
      <c r="E71" s="40"/>
      <c r="F71" s="40"/>
      <c r="G71" s="40"/>
      <c r="H71" s="40"/>
    </row>
    <row r="72" spans="2:8">
      <c r="B72" s="40"/>
      <c r="C72" s="40"/>
      <c r="D72" s="40"/>
      <c r="E72" s="40"/>
      <c r="F72" s="40"/>
      <c r="G72" s="40"/>
      <c r="H72" s="40"/>
    </row>
    <row r="73" spans="2:8">
      <c r="B73" s="40"/>
      <c r="C73" s="40"/>
      <c r="D73" s="40"/>
      <c r="E73" s="40"/>
      <c r="F73" s="40"/>
      <c r="G73" s="40"/>
      <c r="H73" s="40"/>
    </row>
    <row r="74" spans="2:8">
      <c r="B74" s="40"/>
      <c r="C74" s="40"/>
      <c r="D74" s="40"/>
      <c r="E74" s="40"/>
      <c r="F74" s="40"/>
      <c r="G74" s="40"/>
      <c r="H74" s="40"/>
    </row>
    <row r="75" spans="2:8">
      <c r="B75" s="40"/>
      <c r="C75" s="40"/>
      <c r="D75" s="40"/>
      <c r="E75" s="40"/>
      <c r="F75" s="40"/>
      <c r="G75" s="40"/>
      <c r="H75" s="40"/>
    </row>
    <row r="76" spans="2:8">
      <c r="B76" s="40"/>
      <c r="C76" s="40"/>
      <c r="D76" s="40"/>
      <c r="E76" s="40"/>
      <c r="F76" s="40"/>
      <c r="G76" s="40"/>
      <c r="H76" s="40"/>
    </row>
    <row r="77" spans="2:8">
      <c r="B77" s="40"/>
      <c r="C77" s="40"/>
      <c r="D77" s="40"/>
      <c r="E77" s="40"/>
      <c r="F77" s="40"/>
      <c r="G77" s="40"/>
      <c r="H77" s="40"/>
    </row>
    <row r="78" spans="2:8">
      <c r="B78" s="40"/>
      <c r="C78" s="40"/>
      <c r="D78" s="40"/>
      <c r="E78" s="40"/>
      <c r="F78" s="40"/>
      <c r="G78" s="40"/>
      <c r="H78" s="40"/>
    </row>
    <row r="79" spans="2:8">
      <c r="B79" s="40"/>
      <c r="C79" s="40"/>
      <c r="D79" s="40"/>
      <c r="E79" s="40"/>
      <c r="F79" s="40"/>
      <c r="G79" s="40"/>
      <c r="H79" s="40"/>
    </row>
    <row r="80" spans="2:8">
      <c r="B80" s="40"/>
      <c r="C80" s="40"/>
      <c r="D80" s="40"/>
      <c r="E80" s="40"/>
      <c r="F80" s="40"/>
      <c r="G80" s="40"/>
      <c r="H80" s="40"/>
    </row>
    <row r="81" spans="2:8">
      <c r="B81" s="40"/>
      <c r="C81" s="40"/>
      <c r="D81" s="40"/>
      <c r="E81" s="40"/>
      <c r="F81" s="40"/>
      <c r="G81" s="40"/>
      <c r="H81" s="40"/>
    </row>
    <row r="82" spans="2:8">
      <c r="B82" s="40"/>
      <c r="C82" s="40"/>
      <c r="D82" s="40"/>
      <c r="E82" s="40"/>
      <c r="F82" s="40"/>
      <c r="G82" s="40"/>
      <c r="H82" s="40"/>
    </row>
    <row r="83" spans="2:8">
      <c r="B83" s="40"/>
      <c r="C83" s="40"/>
      <c r="D83" s="40"/>
      <c r="E83" s="40"/>
      <c r="F83" s="40"/>
      <c r="G83" s="40"/>
      <c r="H83" s="40"/>
    </row>
    <row r="84" spans="2:8">
      <c r="B84" s="40"/>
      <c r="C84" s="40"/>
      <c r="D84" s="40"/>
      <c r="E84" s="40"/>
      <c r="F84" s="40"/>
      <c r="G84" s="40"/>
      <c r="H84" s="40"/>
    </row>
    <row r="85" spans="2:8">
      <c r="B85" s="40"/>
      <c r="C85" s="40"/>
      <c r="D85" s="40"/>
      <c r="E85" s="40"/>
      <c r="F85" s="40"/>
      <c r="G85" s="40"/>
      <c r="H85" s="40"/>
    </row>
    <row r="86" spans="2:8">
      <c r="B86" s="40"/>
      <c r="C86" s="40"/>
      <c r="D86" s="40"/>
      <c r="E86" s="40"/>
      <c r="F86" s="40"/>
      <c r="G86" s="40"/>
      <c r="H86" s="40"/>
    </row>
    <row r="87" spans="2:8">
      <c r="B87" s="40"/>
      <c r="C87" s="40"/>
      <c r="D87" s="40"/>
      <c r="E87" s="40"/>
      <c r="F87" s="40"/>
      <c r="G87" s="40"/>
      <c r="H87" s="40"/>
    </row>
    <row r="88" spans="2:8">
      <c r="B88" s="40"/>
      <c r="C88" s="40"/>
      <c r="D88" s="40"/>
      <c r="E88" s="40"/>
      <c r="F88" s="40"/>
      <c r="G88" s="40"/>
      <c r="H88" s="40"/>
    </row>
    <row r="89" spans="2:8">
      <c r="B89" s="40"/>
      <c r="C89" s="40"/>
      <c r="D89" s="40"/>
      <c r="E89" s="40"/>
      <c r="F89" s="40"/>
      <c r="G89" s="40"/>
      <c r="H89" s="40"/>
    </row>
    <row r="90" spans="2:8">
      <c r="B90" s="40"/>
      <c r="C90" s="40"/>
      <c r="D90" s="40"/>
      <c r="E90" s="40"/>
      <c r="F90" s="40"/>
      <c r="G90" s="40"/>
      <c r="H90" s="40"/>
    </row>
    <row r="91" spans="2:8">
      <c r="B91" s="40"/>
      <c r="C91" s="40"/>
      <c r="D91" s="40"/>
      <c r="E91" s="40"/>
      <c r="F91" s="40"/>
      <c r="G91" s="40"/>
      <c r="H91" s="40"/>
    </row>
    <row r="92" spans="2:8">
      <c r="B92" s="40"/>
      <c r="C92" s="40"/>
      <c r="D92" s="40"/>
      <c r="E92" s="40"/>
      <c r="F92" s="40"/>
      <c r="G92" s="40"/>
      <c r="H92" s="40"/>
    </row>
    <row r="93" spans="2:8">
      <c r="B93" s="40"/>
      <c r="C93" s="40"/>
      <c r="D93" s="40"/>
      <c r="E93" s="40"/>
      <c r="F93" s="40"/>
      <c r="G93" s="40"/>
      <c r="H93" s="40"/>
    </row>
    <row r="94" spans="2:8">
      <c r="B94" s="40"/>
      <c r="C94" s="40"/>
      <c r="D94" s="40"/>
      <c r="E94" s="40"/>
      <c r="F94" s="40"/>
      <c r="G94" s="40"/>
      <c r="H94" s="40"/>
    </row>
    <row r="95" spans="2:8">
      <c r="B95" s="40"/>
      <c r="C95" s="40"/>
      <c r="D95" s="40"/>
      <c r="E95" s="40"/>
      <c r="F95" s="40"/>
      <c r="G95" s="40"/>
      <c r="H95" s="40"/>
    </row>
    <row r="96" spans="2:8">
      <c r="B96" s="39"/>
      <c r="C96" s="42"/>
      <c r="D96" s="23"/>
      <c r="E96" s="23"/>
      <c r="F96" s="23"/>
      <c r="G96" s="23"/>
      <c r="H96" s="23"/>
    </row>
  </sheetData>
  <mergeCells count="49">
    <mergeCell ref="H7:H9"/>
    <mergeCell ref="A1:H1"/>
    <mergeCell ref="A3:H3"/>
    <mergeCell ref="A4:H4"/>
    <mergeCell ref="C21:F21"/>
    <mergeCell ref="C10:F10"/>
    <mergeCell ref="C11:F11"/>
    <mergeCell ref="C12:F12"/>
    <mergeCell ref="C13:F13"/>
    <mergeCell ref="C18:F18"/>
    <mergeCell ref="C14:F14"/>
    <mergeCell ref="C15:F15"/>
    <mergeCell ref="C16:F16"/>
    <mergeCell ref="C17:F17"/>
    <mergeCell ref="C6:F6"/>
    <mergeCell ref="G7:G9"/>
    <mergeCell ref="A7:A9"/>
    <mergeCell ref="C22:F22"/>
    <mergeCell ref="C24:F24"/>
    <mergeCell ref="C27:F27"/>
    <mergeCell ref="C20:F20"/>
    <mergeCell ref="B7:B9"/>
    <mergeCell ref="C7:F9"/>
    <mergeCell ref="B67:E67"/>
    <mergeCell ref="C46:F46"/>
    <mergeCell ref="C48:F48"/>
    <mergeCell ref="C49:F49"/>
    <mergeCell ref="C50:F50"/>
    <mergeCell ref="C51:F51"/>
    <mergeCell ref="C53:F53"/>
    <mergeCell ref="C54:F54"/>
    <mergeCell ref="C55:F55"/>
    <mergeCell ref="C52:F52"/>
    <mergeCell ref="C47:F47"/>
    <mergeCell ref="C28:F28"/>
    <mergeCell ref="C30:F30"/>
    <mergeCell ref="C33:F33"/>
    <mergeCell ref="C35:F35"/>
    <mergeCell ref="C44:F44"/>
    <mergeCell ref="C45:F45"/>
    <mergeCell ref="C38:F38"/>
    <mergeCell ref="C31:F31"/>
    <mergeCell ref="C39:F39"/>
    <mergeCell ref="C40:F40"/>
    <mergeCell ref="C43:F43"/>
    <mergeCell ref="C41:F41"/>
    <mergeCell ref="B37:F37"/>
    <mergeCell ref="C34:F34"/>
    <mergeCell ref="C36:F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79998168889431442"/>
    <pageSetUpPr fitToPage="1"/>
  </sheetPr>
  <dimension ref="A1:I66"/>
  <sheetViews>
    <sheetView workbookViewId="0">
      <selection activeCell="I49" sqref="I49"/>
    </sheetView>
  </sheetViews>
  <sheetFormatPr defaultRowHeight="14.4"/>
  <cols>
    <col min="1" max="1" width="6" customWidth="1"/>
    <col min="5" max="5" width="29.6640625" customWidth="1"/>
    <col min="6" max="6" width="13.44140625" customWidth="1"/>
    <col min="7" max="7" width="13.44140625" style="182" customWidth="1"/>
    <col min="9" max="9" width="11" bestFit="1" customWidth="1"/>
  </cols>
  <sheetData>
    <row r="1" spans="1:9">
      <c r="A1" s="339" t="s">
        <v>489</v>
      </c>
      <c r="B1" s="339"/>
      <c r="C1" s="339"/>
      <c r="D1" s="339"/>
      <c r="E1" s="339"/>
      <c r="F1" s="339"/>
      <c r="G1" s="341"/>
    </row>
    <row r="2" spans="1:9">
      <c r="A2" s="56"/>
      <c r="B2" s="56"/>
      <c r="C2" s="56"/>
      <c r="D2" s="56"/>
      <c r="E2" s="56"/>
      <c r="F2" s="56"/>
      <c r="G2" s="56"/>
      <c r="H2" s="44"/>
    </row>
    <row r="3" spans="1:9">
      <c r="A3" s="340" t="s">
        <v>471</v>
      </c>
      <c r="B3" s="340"/>
      <c r="C3" s="340"/>
      <c r="D3" s="340"/>
      <c r="E3" s="340"/>
      <c r="F3" s="340"/>
      <c r="G3" s="414"/>
    </row>
    <row r="4" spans="1:9">
      <c r="A4" s="397"/>
      <c r="B4" s="397"/>
      <c r="C4" s="397"/>
      <c r="D4" s="397"/>
      <c r="E4" s="397"/>
      <c r="F4" s="397"/>
      <c r="G4" s="23"/>
    </row>
    <row r="5" spans="1:9" ht="15" thickBot="1">
      <c r="A5" s="59"/>
      <c r="B5" s="59"/>
      <c r="C5" s="70"/>
      <c r="D5" s="59"/>
      <c r="E5" s="59"/>
      <c r="F5" s="23"/>
      <c r="G5" s="23" t="s">
        <v>12</v>
      </c>
    </row>
    <row r="6" spans="1:9">
      <c r="A6" s="235"/>
      <c r="B6" s="398" t="s">
        <v>7</v>
      </c>
      <c r="C6" s="398"/>
      <c r="D6" s="398"/>
      <c r="E6" s="398"/>
      <c r="F6" s="476" t="s">
        <v>8</v>
      </c>
      <c r="G6" s="289" t="s">
        <v>9</v>
      </c>
    </row>
    <row r="7" spans="1:9" ht="30" customHeight="1">
      <c r="A7" s="72" t="s">
        <v>60</v>
      </c>
      <c r="B7" s="383" t="s">
        <v>61</v>
      </c>
      <c r="C7" s="383"/>
      <c r="D7" s="383"/>
      <c r="E7" s="383"/>
      <c r="F7" s="477" t="s">
        <v>180</v>
      </c>
      <c r="G7" s="233" t="s">
        <v>475</v>
      </c>
    </row>
    <row r="8" spans="1:9" ht="12.75" customHeight="1">
      <c r="A8" s="372">
        <v>1</v>
      </c>
      <c r="B8" s="399" t="s">
        <v>62</v>
      </c>
      <c r="C8" s="399"/>
      <c r="D8" s="399"/>
      <c r="E8" s="399"/>
      <c r="F8" s="478"/>
      <c r="G8" s="373"/>
    </row>
    <row r="9" spans="1:9">
      <c r="A9" s="372"/>
      <c r="B9" s="399"/>
      <c r="C9" s="399"/>
      <c r="D9" s="399"/>
      <c r="E9" s="399"/>
      <c r="F9" s="479"/>
      <c r="G9" s="374"/>
    </row>
    <row r="10" spans="1:9">
      <c r="A10" s="372"/>
      <c r="B10" s="399"/>
      <c r="C10" s="399"/>
      <c r="D10" s="399"/>
      <c r="E10" s="399"/>
      <c r="F10" s="480"/>
      <c r="G10" s="375"/>
      <c r="I10" s="23"/>
    </row>
    <row r="11" spans="1:9">
      <c r="A11" s="160">
        <v>2</v>
      </c>
      <c r="B11" s="400" t="s">
        <v>96</v>
      </c>
      <c r="C11" s="400"/>
      <c r="D11" s="400"/>
      <c r="E11" s="400"/>
      <c r="F11" s="481">
        <f>'4.számú melléklet'!C32+'4.számú melléklet'!C34+'4.számú melléklet'!C35+'4.számú melléklet'!C36+'4.számú melléklet'!C38+'4.számú melléklet'!C37+'4.számú melléklet'!C31+'4.számú melléklet'!C33</f>
        <v>16783.419600000001</v>
      </c>
      <c r="G11" s="231">
        <f>'4.számú melléklet'!D32+'4.számú melléklet'!D34+'4.számú melléklet'!D35+'4.számú melléklet'!D36+'4.számú melléklet'!D38+'4.számú melléklet'!D37+'4.számú melléklet'!D31+'4.számú melléklet'!D33</f>
        <v>16784.419600000001</v>
      </c>
    </row>
    <row r="12" spans="1:9">
      <c r="A12" s="160">
        <v>3</v>
      </c>
      <c r="B12" s="400" t="s">
        <v>231</v>
      </c>
      <c r="C12" s="400"/>
      <c r="D12" s="400"/>
      <c r="E12" s="400"/>
      <c r="F12" s="481">
        <f>('4.számú melléklet'!C26+'4.számú melléklet'!C27+'4.számú melléklet'!C28+'4.számú melléklet'!C29+'4.számú melléklet'!C30)</f>
        <v>23170</v>
      </c>
      <c r="G12" s="231">
        <f>('4.számú melléklet'!D26+'4.számú melléklet'!D27+'4.számú melléklet'!D28+'4.számú melléklet'!D29+'4.számú melléklet'!D30)</f>
        <v>19194</v>
      </c>
    </row>
    <row r="13" spans="1:9" ht="12.75" customHeight="1">
      <c r="A13" s="160">
        <v>4</v>
      </c>
      <c r="B13" s="380" t="s">
        <v>97</v>
      </c>
      <c r="C13" s="380"/>
      <c r="D13" s="380"/>
      <c r="E13" s="380"/>
      <c r="F13" s="481">
        <f>('4.számú melléklet'!C42+'4.számú melléklet'!C46+'4.számú melléklet'!C45)</f>
        <v>9935</v>
      </c>
      <c r="G13" s="231">
        <f>('4.számú melléklet'!D42+'4.számú melléklet'!D46+'4.számú melléklet'!D45)</f>
        <v>35735</v>
      </c>
    </row>
    <row r="14" spans="1:9" ht="12.75" customHeight="1">
      <c r="A14" s="160">
        <v>5</v>
      </c>
      <c r="B14" s="380" t="s">
        <v>98</v>
      </c>
      <c r="C14" s="380"/>
      <c r="D14" s="380"/>
      <c r="E14" s="380"/>
      <c r="F14" s="481">
        <f>('4.számú melléklet'!C43+'4.számú melléklet'!C44+'4.számú melléklet'!C40+'4.számú melléklet'!C41)</f>
        <v>13178</v>
      </c>
      <c r="G14" s="231">
        <f>('4.számú melléklet'!D43+'4.számú melléklet'!D44+'4.számú melléklet'!D40+'4.számú melléklet'!D41)</f>
        <v>13178</v>
      </c>
    </row>
    <row r="15" spans="1:9">
      <c r="A15" s="160">
        <v>6</v>
      </c>
      <c r="B15" s="60" t="s">
        <v>99</v>
      </c>
      <c r="C15" s="60"/>
      <c r="D15" s="60"/>
      <c r="E15" s="60"/>
      <c r="F15" s="482">
        <f>'4.számú melléklet'!C24</f>
        <v>89273</v>
      </c>
      <c r="G15" s="234">
        <f>'4.számú melléklet'!D24</f>
        <v>95626</v>
      </c>
    </row>
    <row r="16" spans="1:9">
      <c r="A16" s="236">
        <v>7</v>
      </c>
      <c r="B16" s="379" t="s">
        <v>1</v>
      </c>
      <c r="C16" s="379"/>
      <c r="D16" s="379"/>
      <c r="E16" s="379"/>
      <c r="F16" s="483">
        <f>SUM(F11:F15)</f>
        <v>152339.41959999999</v>
      </c>
      <c r="G16" s="237">
        <f>SUM(G11:G15)</f>
        <v>180517.41959999999</v>
      </c>
    </row>
    <row r="17" spans="1:7">
      <c r="A17" s="395">
        <v>8</v>
      </c>
      <c r="B17" s="383" t="s">
        <v>100</v>
      </c>
      <c r="C17" s="383"/>
      <c r="D17" s="383"/>
      <c r="E17" s="383"/>
      <c r="F17" s="484"/>
      <c r="G17" s="376"/>
    </row>
    <row r="18" spans="1:7">
      <c r="A18" s="395"/>
      <c r="B18" s="383"/>
      <c r="C18" s="383"/>
      <c r="D18" s="383"/>
      <c r="E18" s="383"/>
      <c r="F18" s="485"/>
      <c r="G18" s="377"/>
    </row>
    <row r="19" spans="1:7">
      <c r="A19" s="396"/>
      <c r="B19" s="385"/>
      <c r="C19" s="385"/>
      <c r="D19" s="385"/>
      <c r="E19" s="385"/>
      <c r="F19" s="486"/>
      <c r="G19" s="378"/>
    </row>
    <row r="20" spans="1:7">
      <c r="A20" s="160">
        <v>9</v>
      </c>
      <c r="B20" s="380" t="s">
        <v>101</v>
      </c>
      <c r="C20" s="380"/>
      <c r="D20" s="380"/>
      <c r="E20" s="380"/>
      <c r="F20" s="481">
        <v>0</v>
      </c>
      <c r="G20" s="231">
        <v>0</v>
      </c>
    </row>
    <row r="21" spans="1:7">
      <c r="A21" s="160">
        <v>10</v>
      </c>
      <c r="B21" s="380" t="s">
        <v>102</v>
      </c>
      <c r="C21" s="380"/>
      <c r="D21" s="380"/>
      <c r="E21" s="380"/>
      <c r="F21" s="481">
        <v>0</v>
      </c>
      <c r="G21" s="231">
        <v>0</v>
      </c>
    </row>
    <row r="22" spans="1:7">
      <c r="A22" s="160">
        <v>11</v>
      </c>
      <c r="B22" s="380" t="s">
        <v>103</v>
      </c>
      <c r="C22" s="380"/>
      <c r="D22" s="380"/>
      <c r="E22" s="380"/>
      <c r="F22" s="481">
        <v>0</v>
      </c>
      <c r="G22" s="231">
        <v>0</v>
      </c>
    </row>
    <row r="23" spans="1:7">
      <c r="A23" s="238">
        <v>12</v>
      </c>
      <c r="B23" s="381" t="s">
        <v>104</v>
      </c>
      <c r="C23" s="381"/>
      <c r="D23" s="381"/>
      <c r="E23" s="381"/>
      <c r="F23" s="483">
        <f>SUM(F20:F22)</f>
        <v>0</v>
      </c>
      <c r="G23" s="237">
        <f>SUM(G20:G22)</f>
        <v>0</v>
      </c>
    </row>
    <row r="24" spans="1:7">
      <c r="A24" s="372">
        <v>13</v>
      </c>
      <c r="B24" s="383" t="s">
        <v>105</v>
      </c>
      <c r="C24" s="383"/>
      <c r="D24" s="383"/>
      <c r="E24" s="383"/>
      <c r="F24" s="484"/>
      <c r="G24" s="376"/>
    </row>
    <row r="25" spans="1:7">
      <c r="A25" s="372"/>
      <c r="B25" s="383"/>
      <c r="C25" s="383"/>
      <c r="D25" s="383"/>
      <c r="E25" s="383"/>
      <c r="F25" s="485"/>
      <c r="G25" s="377"/>
    </row>
    <row r="26" spans="1:7">
      <c r="A26" s="372"/>
      <c r="B26" s="385"/>
      <c r="C26" s="385"/>
      <c r="D26" s="385"/>
      <c r="E26" s="385"/>
      <c r="F26" s="486"/>
      <c r="G26" s="378"/>
    </row>
    <row r="27" spans="1:7">
      <c r="A27" s="160">
        <v>14</v>
      </c>
      <c r="B27" s="389" t="s">
        <v>106</v>
      </c>
      <c r="C27" s="389"/>
      <c r="D27" s="389"/>
      <c r="E27" s="389"/>
      <c r="F27" s="487">
        <f>'4.számú melléklet'!C47</f>
        <v>221441.625</v>
      </c>
      <c r="G27" s="239">
        <f>'4.számú melléklet'!D47</f>
        <v>218531</v>
      </c>
    </row>
    <row r="28" spans="1:7">
      <c r="A28" s="238">
        <v>15</v>
      </c>
      <c r="B28" s="381" t="s">
        <v>1</v>
      </c>
      <c r="C28" s="381"/>
      <c r="D28" s="381"/>
      <c r="E28" s="381"/>
      <c r="F28" s="488">
        <f>SUM(F27)</f>
        <v>221441.625</v>
      </c>
      <c r="G28" s="232">
        <f>SUM(G27)</f>
        <v>218531</v>
      </c>
    </row>
    <row r="29" spans="1:7">
      <c r="A29" s="113"/>
      <c r="B29" s="61"/>
      <c r="C29" s="61"/>
      <c r="D29" s="61"/>
      <c r="E29" s="61"/>
      <c r="F29" s="61"/>
      <c r="G29" s="494"/>
    </row>
    <row r="30" spans="1:7">
      <c r="A30" s="238">
        <v>16</v>
      </c>
      <c r="B30" s="384" t="s">
        <v>165</v>
      </c>
      <c r="C30" s="385"/>
      <c r="D30" s="385"/>
      <c r="E30" s="385"/>
      <c r="F30" s="489">
        <f>F16+F23+F28</f>
        <v>373781.04460000002</v>
      </c>
      <c r="G30" s="240">
        <f>G16+G23+G28</f>
        <v>399048.41960000002</v>
      </c>
    </row>
    <row r="31" spans="1:7" ht="15" customHeight="1">
      <c r="A31" s="382">
        <v>17</v>
      </c>
      <c r="B31" s="383" t="s">
        <v>63</v>
      </c>
      <c r="C31" s="383"/>
      <c r="D31" s="383"/>
      <c r="E31" s="383"/>
      <c r="F31" s="478"/>
      <c r="G31" s="373"/>
    </row>
    <row r="32" spans="1:7" ht="15" customHeight="1">
      <c r="A32" s="382"/>
      <c r="B32" s="383"/>
      <c r="C32" s="383"/>
      <c r="D32" s="383"/>
      <c r="E32" s="383"/>
      <c r="F32" s="490"/>
      <c r="G32" s="390"/>
    </row>
    <row r="33" spans="1:7">
      <c r="A33" s="160">
        <v>18</v>
      </c>
      <c r="B33" s="380" t="s">
        <v>64</v>
      </c>
      <c r="C33" s="380"/>
      <c r="D33" s="380"/>
      <c r="E33" s="380"/>
      <c r="F33" s="481">
        <f>'5.számú melléklet'!D23+'5.számú melléklet'!D101</f>
        <v>25001.681828399996</v>
      </c>
      <c r="G33" s="231">
        <f>'5.számú melléklet'!E23+'5.számú melléklet'!E101</f>
        <v>36681.681828399996</v>
      </c>
    </row>
    <row r="34" spans="1:7">
      <c r="A34" s="160">
        <v>19</v>
      </c>
      <c r="B34" s="380" t="s">
        <v>65</v>
      </c>
      <c r="C34" s="380"/>
      <c r="D34" s="380"/>
      <c r="E34" s="380"/>
      <c r="F34" s="481">
        <f>'5.számú melléklet'!D36</f>
        <v>4375.2943199699994</v>
      </c>
      <c r="G34" s="231">
        <f>'5.számú melléklet'!E36</f>
        <v>5272.2943199699994</v>
      </c>
    </row>
    <row r="35" spans="1:7">
      <c r="A35" s="160">
        <v>20</v>
      </c>
      <c r="B35" s="380" t="s">
        <v>107</v>
      </c>
      <c r="C35" s="380"/>
      <c r="D35" s="380"/>
      <c r="E35" s="380"/>
      <c r="F35" s="481">
        <f>'5.számú melléklet'!D52+'5.számú melléklet'!D91+'5.számú melléklet'!D105</f>
        <v>41601.010999999999</v>
      </c>
      <c r="G35" s="231">
        <f>'5.számú melléklet'!E52+'5.számú melléklet'!E91+'5.számú melléklet'!E105</f>
        <v>51447.275999999998</v>
      </c>
    </row>
    <row r="36" spans="1:7">
      <c r="A36" s="160">
        <v>21</v>
      </c>
      <c r="B36" s="380" t="s">
        <v>108</v>
      </c>
      <c r="C36" s="380"/>
      <c r="D36" s="380"/>
      <c r="E36" s="380"/>
      <c r="F36" s="481">
        <f>'5.számú melléklet'!D65</f>
        <v>58956.305</v>
      </c>
      <c r="G36" s="231">
        <f>'5.számú melléklet'!E65</f>
        <v>239447</v>
      </c>
    </row>
    <row r="37" spans="1:7">
      <c r="A37" s="160">
        <v>22</v>
      </c>
      <c r="B37" s="380" t="s">
        <v>109</v>
      </c>
      <c r="C37" s="380"/>
      <c r="D37" s="380"/>
      <c r="E37" s="380"/>
      <c r="F37" s="481">
        <f>'5.számú melléklet'!D73</f>
        <v>6737</v>
      </c>
      <c r="G37" s="231">
        <f>'5.számú melléklet'!E73</f>
        <v>7012</v>
      </c>
    </row>
    <row r="38" spans="1:7">
      <c r="A38" s="105">
        <v>23</v>
      </c>
      <c r="B38" s="381" t="s">
        <v>66</v>
      </c>
      <c r="C38" s="381"/>
      <c r="D38" s="381"/>
      <c r="E38" s="381"/>
      <c r="F38" s="488">
        <f>SUM(F33:F37)</f>
        <v>136671.29214837</v>
      </c>
      <c r="G38" s="232">
        <f>SUM(G33:G37)</f>
        <v>339860.25214837003</v>
      </c>
    </row>
    <row r="39" spans="1:7">
      <c r="A39" s="160">
        <v>24</v>
      </c>
      <c r="B39" s="161" t="s">
        <v>67</v>
      </c>
      <c r="C39" s="91"/>
      <c r="D39" s="225"/>
      <c r="E39" s="91"/>
      <c r="F39" s="491"/>
      <c r="G39" s="241"/>
    </row>
    <row r="40" spans="1:7">
      <c r="A40" s="160">
        <v>25</v>
      </c>
      <c r="B40" s="393" t="s">
        <v>70</v>
      </c>
      <c r="C40" s="387"/>
      <c r="D40" s="387"/>
      <c r="E40" s="388"/>
      <c r="F40" s="481">
        <f>'5.számú melléklet'!D78</f>
        <v>180862.99212598425</v>
      </c>
      <c r="G40" s="231">
        <f>'5.számú melléklet'!E78</f>
        <v>17018.110236220473</v>
      </c>
    </row>
    <row r="41" spans="1:7">
      <c r="A41" s="160">
        <v>26</v>
      </c>
      <c r="B41" s="393" t="s">
        <v>110</v>
      </c>
      <c r="C41" s="387"/>
      <c r="D41" s="387"/>
      <c r="E41" s="388"/>
      <c r="F41" s="481">
        <f>'5.számú melléklet'!D77</f>
        <v>6300</v>
      </c>
      <c r="G41" s="231">
        <f>'5.számú melléklet'!E77</f>
        <v>6163</v>
      </c>
    </row>
    <row r="42" spans="1:7">
      <c r="A42" s="160">
        <v>27</v>
      </c>
      <c r="B42" s="393" t="s">
        <v>68</v>
      </c>
      <c r="C42" s="387"/>
      <c r="D42" s="387"/>
      <c r="E42" s="388"/>
      <c r="F42" s="481">
        <f>'5.számú melléklet'!D79</f>
        <v>48833.007874015748</v>
      </c>
      <c r="G42" s="231">
        <f>'5.számú melléklet'!E79</f>
        <v>4594.889763779528</v>
      </c>
    </row>
    <row r="43" spans="1:7">
      <c r="A43" s="160">
        <v>28</v>
      </c>
      <c r="B43" s="394" t="s">
        <v>69</v>
      </c>
      <c r="C43" s="387"/>
      <c r="D43" s="387"/>
      <c r="E43" s="388"/>
      <c r="F43" s="488">
        <f>SUM(F40:F42)</f>
        <v>235996</v>
      </c>
      <c r="G43" s="232">
        <f>SUM(G40:G42)</f>
        <v>27776</v>
      </c>
    </row>
    <row r="44" spans="1:7" ht="15" customHeight="1">
      <c r="A44" s="160">
        <v>29</v>
      </c>
      <c r="B44" s="179" t="s">
        <v>111</v>
      </c>
      <c r="C44" s="180"/>
      <c r="D44" s="180"/>
      <c r="E44" s="181"/>
      <c r="F44" s="477"/>
      <c r="G44" s="233"/>
    </row>
    <row r="45" spans="1:7">
      <c r="A45" s="160">
        <v>30</v>
      </c>
      <c r="B45" s="386" t="s">
        <v>112</v>
      </c>
      <c r="C45" s="387"/>
      <c r="D45" s="387"/>
      <c r="E45" s="388"/>
      <c r="F45" s="482">
        <f>'5.számú melléklet'!D75</f>
        <v>1113.8219999999999</v>
      </c>
      <c r="G45" s="234">
        <f>'5.számú melléklet'!E75</f>
        <v>31412</v>
      </c>
    </row>
    <row r="46" spans="1:7">
      <c r="A46" s="160">
        <v>31</v>
      </c>
      <c r="B46" s="386" t="s">
        <v>113</v>
      </c>
      <c r="C46" s="387"/>
      <c r="D46" s="387"/>
      <c r="E46" s="388"/>
      <c r="F46" s="482">
        <v>0</v>
      </c>
      <c r="G46" s="234">
        <v>0</v>
      </c>
    </row>
    <row r="47" spans="1:7">
      <c r="A47" s="105">
        <v>32</v>
      </c>
      <c r="B47" s="379" t="s">
        <v>114</v>
      </c>
      <c r="C47" s="379"/>
      <c r="D47" s="379"/>
      <c r="E47" s="379"/>
      <c r="F47" s="488">
        <f>F45+F46</f>
        <v>1113.8219999999999</v>
      </c>
      <c r="G47" s="232">
        <f>G45+G46</f>
        <v>31412</v>
      </c>
    </row>
    <row r="48" spans="1:7" ht="15" thickBot="1">
      <c r="A48" s="242">
        <v>33</v>
      </c>
      <c r="B48" s="391" t="s">
        <v>177</v>
      </c>
      <c r="C48" s="392"/>
      <c r="D48" s="392"/>
      <c r="E48" s="392"/>
      <c r="F48" s="492">
        <f>F38+F43+F47</f>
        <v>373781.11414836999</v>
      </c>
      <c r="G48" s="493">
        <f>G38+G43+G47</f>
        <v>399048.25214837003</v>
      </c>
    </row>
    <row r="60" spans="2:7">
      <c r="B60" s="41"/>
      <c r="C60" s="23"/>
      <c r="D60" s="23"/>
      <c r="E60" s="23"/>
      <c r="F60" s="23"/>
      <c r="G60" s="23"/>
    </row>
    <row r="61" spans="2:7">
      <c r="B61" s="41"/>
      <c r="C61" s="23"/>
      <c r="D61" s="23"/>
      <c r="E61" s="23"/>
      <c r="F61" s="23"/>
      <c r="G61" s="23"/>
    </row>
    <row r="62" spans="2:7">
      <c r="B62" s="23"/>
      <c r="C62" s="23"/>
      <c r="D62" s="23"/>
      <c r="E62" s="23"/>
      <c r="F62" s="23"/>
      <c r="G62" s="23"/>
    </row>
    <row r="63" spans="2:7">
      <c r="B63" s="23"/>
      <c r="C63" s="23"/>
      <c r="D63" s="23"/>
      <c r="E63" s="23"/>
      <c r="F63" s="23"/>
      <c r="G63" s="23"/>
    </row>
    <row r="64" spans="2:7">
      <c r="B64" s="41"/>
      <c r="C64" s="23"/>
      <c r="D64" s="23"/>
      <c r="E64" s="23"/>
      <c r="F64" s="23"/>
      <c r="G64" s="23"/>
    </row>
    <row r="65" spans="2:7">
      <c r="B65" s="23"/>
      <c r="C65" s="23"/>
      <c r="D65" s="23"/>
      <c r="E65" s="23"/>
      <c r="F65" s="23"/>
      <c r="G65" s="23"/>
    </row>
    <row r="66" spans="2:7">
      <c r="B66" s="23"/>
      <c r="C66" s="23"/>
      <c r="D66" s="23"/>
      <c r="E66" s="23"/>
      <c r="F66" s="23"/>
      <c r="G66" s="23"/>
    </row>
  </sheetData>
  <mergeCells count="47">
    <mergeCell ref="G8:G10"/>
    <mergeCell ref="G17:G19"/>
    <mergeCell ref="G24:G26"/>
    <mergeCell ref="G31:G32"/>
    <mergeCell ref="A1:G1"/>
    <mergeCell ref="A3:G3"/>
    <mergeCell ref="A17:A19"/>
    <mergeCell ref="A4:F4"/>
    <mergeCell ref="B6:E6"/>
    <mergeCell ref="B7:E7"/>
    <mergeCell ref="A8:A10"/>
    <mergeCell ref="B8:E10"/>
    <mergeCell ref="B11:E11"/>
    <mergeCell ref="B12:E12"/>
    <mergeCell ref="B13:E13"/>
    <mergeCell ref="B48:E48"/>
    <mergeCell ref="B40:E40"/>
    <mergeCell ref="B41:E41"/>
    <mergeCell ref="B42:E42"/>
    <mergeCell ref="B43:E43"/>
    <mergeCell ref="B46:E46"/>
    <mergeCell ref="B33:E33"/>
    <mergeCell ref="B27:E27"/>
    <mergeCell ref="B28:E28"/>
    <mergeCell ref="F31:F32"/>
    <mergeCell ref="B16:E16"/>
    <mergeCell ref="B20:E20"/>
    <mergeCell ref="B21:E21"/>
    <mergeCell ref="B22:E22"/>
    <mergeCell ref="B17:E19"/>
    <mergeCell ref="B23:E23"/>
    <mergeCell ref="A24:A26"/>
    <mergeCell ref="F8:F10"/>
    <mergeCell ref="F17:F19"/>
    <mergeCell ref="B47:E47"/>
    <mergeCell ref="B34:E34"/>
    <mergeCell ref="B35:E35"/>
    <mergeCell ref="B36:E36"/>
    <mergeCell ref="B37:E37"/>
    <mergeCell ref="B38:E38"/>
    <mergeCell ref="A31:A32"/>
    <mergeCell ref="B31:E32"/>
    <mergeCell ref="B30:E30"/>
    <mergeCell ref="B24:E26"/>
    <mergeCell ref="B45:E45"/>
    <mergeCell ref="B14:E14"/>
    <mergeCell ref="F24:F2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D50"/>
  <sheetViews>
    <sheetView workbookViewId="0">
      <selection activeCell="G19" sqref="G19"/>
    </sheetView>
  </sheetViews>
  <sheetFormatPr defaultRowHeight="14.4"/>
  <cols>
    <col min="1" max="1" width="8" customWidth="1"/>
    <col min="2" max="2" width="52.5546875" customWidth="1"/>
    <col min="3" max="3" width="13.44140625" customWidth="1"/>
    <col min="4" max="4" width="13.44140625" style="182" customWidth="1"/>
  </cols>
  <sheetData>
    <row r="1" spans="1:4">
      <c r="A1" s="365" t="s">
        <v>488</v>
      </c>
      <c r="B1" s="365"/>
      <c r="C1" s="365"/>
      <c r="D1" s="341"/>
    </row>
    <row r="2" spans="1:4">
      <c r="A2" s="56"/>
      <c r="B2" s="56"/>
      <c r="C2" s="56"/>
      <c r="D2" s="56"/>
    </row>
    <row r="3" spans="1:4">
      <c r="A3" s="365" t="s">
        <v>470</v>
      </c>
      <c r="B3" s="365"/>
      <c r="C3" s="365"/>
      <c r="D3" s="341"/>
    </row>
    <row r="4" spans="1:4">
      <c r="A4" s="56"/>
      <c r="B4" s="56"/>
      <c r="C4" s="56"/>
      <c r="D4" s="56"/>
    </row>
    <row r="5" spans="1:4" ht="15" thickBot="1">
      <c r="A5" s="56"/>
      <c r="B5" s="63"/>
      <c r="C5" s="63"/>
      <c r="D5" s="63" t="s">
        <v>18</v>
      </c>
    </row>
    <row r="6" spans="1:4">
      <c r="A6" s="64" t="s">
        <v>26</v>
      </c>
      <c r="B6" s="65" t="s">
        <v>7</v>
      </c>
      <c r="C6" s="466" t="s">
        <v>8</v>
      </c>
      <c r="D6" s="295" t="s">
        <v>9</v>
      </c>
    </row>
    <row r="7" spans="1:4" ht="31.5" customHeight="1">
      <c r="A7" s="66">
        <v>1</v>
      </c>
      <c r="B7" s="29" t="s">
        <v>71</v>
      </c>
      <c r="C7" s="467" t="s">
        <v>181</v>
      </c>
      <c r="D7" s="296" t="s">
        <v>476</v>
      </c>
    </row>
    <row r="8" spans="1:4">
      <c r="A8" s="66">
        <v>2</v>
      </c>
      <c r="B8" s="114" t="s">
        <v>72</v>
      </c>
      <c r="C8" s="468"/>
      <c r="D8" s="297"/>
    </row>
    <row r="9" spans="1:4">
      <c r="A9" s="66">
        <v>3</v>
      </c>
      <c r="B9" s="26" t="s">
        <v>73</v>
      </c>
      <c r="C9" s="469">
        <v>0</v>
      </c>
      <c r="D9" s="298">
        <v>0</v>
      </c>
    </row>
    <row r="10" spans="1:4">
      <c r="A10" s="66">
        <v>4</v>
      </c>
      <c r="B10" s="26" t="s">
        <v>22</v>
      </c>
      <c r="C10" s="469">
        <v>46247</v>
      </c>
      <c r="D10" s="298">
        <v>50597</v>
      </c>
    </row>
    <row r="11" spans="1:4">
      <c r="A11" s="66">
        <v>5</v>
      </c>
      <c r="B11" s="26" t="s">
        <v>74</v>
      </c>
      <c r="C11" s="469">
        <v>2999</v>
      </c>
      <c r="D11" s="298">
        <v>2999</v>
      </c>
    </row>
    <row r="12" spans="1:4">
      <c r="A12" s="66">
        <v>6</v>
      </c>
      <c r="B12" s="58" t="s">
        <v>75</v>
      </c>
      <c r="C12" s="470">
        <v>2080</v>
      </c>
      <c r="D12" s="299">
        <v>2080</v>
      </c>
    </row>
    <row r="13" spans="1:4">
      <c r="A13" s="66">
        <v>7</v>
      </c>
      <c r="B13" s="26" t="s">
        <v>76</v>
      </c>
      <c r="C13" s="469">
        <v>690</v>
      </c>
      <c r="D13" s="298">
        <v>690</v>
      </c>
    </row>
    <row r="14" spans="1:4">
      <c r="A14" s="66">
        <v>8</v>
      </c>
      <c r="B14" s="26" t="s">
        <v>77</v>
      </c>
      <c r="C14" s="469">
        <v>2922</v>
      </c>
      <c r="D14" s="298">
        <v>2922</v>
      </c>
    </row>
    <row r="15" spans="1:4">
      <c r="A15" s="66">
        <v>9</v>
      </c>
      <c r="B15" s="26" t="s">
        <v>78</v>
      </c>
      <c r="C15" s="469">
        <v>5000</v>
      </c>
      <c r="D15" s="298">
        <v>5000</v>
      </c>
    </row>
    <row r="16" spans="1:4">
      <c r="A16" s="66">
        <v>10</v>
      </c>
      <c r="B16" s="30" t="s">
        <v>409</v>
      </c>
      <c r="C16" s="471">
        <v>268</v>
      </c>
      <c r="D16" s="300">
        <v>268</v>
      </c>
    </row>
    <row r="17" spans="1:4" ht="17.25" customHeight="1">
      <c r="A17" s="66">
        <v>11</v>
      </c>
      <c r="B17" s="30" t="s">
        <v>79</v>
      </c>
      <c r="C17" s="471">
        <v>6737</v>
      </c>
      <c r="D17" s="300">
        <v>7012</v>
      </c>
    </row>
    <row r="18" spans="1:4" s="182" customFormat="1" ht="17.25" customHeight="1">
      <c r="A18" s="66">
        <v>12</v>
      </c>
      <c r="B18" s="30" t="s">
        <v>29</v>
      </c>
      <c r="C18" s="471">
        <v>784</v>
      </c>
      <c r="D18" s="300">
        <v>784</v>
      </c>
    </row>
    <row r="19" spans="1:4" s="182" customFormat="1" ht="17.25" customHeight="1">
      <c r="A19" s="66">
        <v>13</v>
      </c>
      <c r="B19" s="30" t="s">
        <v>417</v>
      </c>
      <c r="C19" s="471">
        <v>12056</v>
      </c>
      <c r="D19" s="300">
        <f>12056-617</f>
        <v>11439</v>
      </c>
    </row>
    <row r="20" spans="1:4" s="182" customFormat="1" ht="17.25" customHeight="1">
      <c r="A20" s="66">
        <v>14</v>
      </c>
      <c r="B20" s="30" t="s">
        <v>418</v>
      </c>
      <c r="C20" s="471">
        <v>282</v>
      </c>
      <c r="D20" s="300">
        <v>282</v>
      </c>
    </row>
    <row r="21" spans="1:4" ht="17.25" customHeight="1">
      <c r="A21" s="66">
        <v>15</v>
      </c>
      <c r="B21" s="67" t="s">
        <v>225</v>
      </c>
      <c r="C21" s="472">
        <v>1025</v>
      </c>
      <c r="D21" s="301">
        <v>1025</v>
      </c>
    </row>
    <row r="22" spans="1:4" ht="17.25" customHeight="1">
      <c r="A22" s="66">
        <v>16</v>
      </c>
      <c r="B22" s="68" t="s">
        <v>80</v>
      </c>
      <c r="C22" s="471">
        <v>1800</v>
      </c>
      <c r="D22" s="300">
        <v>2224</v>
      </c>
    </row>
    <row r="23" spans="1:4" ht="17.25" customHeight="1">
      <c r="A23" s="66">
        <v>17</v>
      </c>
      <c r="B23" s="68" t="s">
        <v>243</v>
      </c>
      <c r="C23" s="471">
        <v>6383</v>
      </c>
      <c r="D23" s="300">
        <f>7550+754</f>
        <v>8304</v>
      </c>
    </row>
    <row r="24" spans="1:4" ht="17.25" customHeight="1">
      <c r="A24" s="66">
        <v>18</v>
      </c>
      <c r="B24" s="68" t="s">
        <v>81</v>
      </c>
      <c r="C24" s="473">
        <f>SUM(C9:C23)</f>
        <v>89273</v>
      </c>
      <c r="D24" s="303">
        <f>SUM(D9:D23)</f>
        <v>95626</v>
      </c>
    </row>
    <row r="25" spans="1:4" ht="15.75" customHeight="1">
      <c r="A25" s="66">
        <v>19</v>
      </c>
      <c r="B25" s="115" t="s">
        <v>82</v>
      </c>
      <c r="C25" s="474"/>
      <c r="D25" s="304"/>
    </row>
    <row r="26" spans="1:4" ht="17.100000000000001" customHeight="1">
      <c r="A26" s="66">
        <v>20</v>
      </c>
      <c r="B26" s="68" t="s">
        <v>469</v>
      </c>
      <c r="C26" s="472">
        <v>2000</v>
      </c>
      <c r="D26" s="301">
        <v>2000</v>
      </c>
    </row>
    <row r="27" spans="1:4" ht="17.100000000000001" customHeight="1">
      <c r="A27" s="66">
        <v>21</v>
      </c>
      <c r="B27" s="68" t="s">
        <v>83</v>
      </c>
      <c r="C27" s="472">
        <v>4170</v>
      </c>
      <c r="D27" s="301">
        <v>4170</v>
      </c>
    </row>
    <row r="28" spans="1:4" ht="17.100000000000001" customHeight="1">
      <c r="A28" s="66">
        <v>22</v>
      </c>
      <c r="B28" s="68" t="s">
        <v>84</v>
      </c>
      <c r="C28" s="472">
        <v>13000</v>
      </c>
      <c r="D28" s="301">
        <v>13000</v>
      </c>
    </row>
    <row r="29" spans="1:4" ht="17.100000000000001" customHeight="1">
      <c r="A29" s="66">
        <v>23</v>
      </c>
      <c r="B29" s="68" t="s">
        <v>85</v>
      </c>
      <c r="C29" s="472">
        <v>0</v>
      </c>
      <c r="D29" s="301">
        <v>0</v>
      </c>
    </row>
    <row r="30" spans="1:4" ht="17.100000000000001" customHeight="1">
      <c r="A30" s="66">
        <v>24</v>
      </c>
      <c r="B30" s="68" t="s">
        <v>86</v>
      </c>
      <c r="C30" s="472">
        <v>4000</v>
      </c>
      <c r="D30" s="301">
        <v>24</v>
      </c>
    </row>
    <row r="31" spans="1:4" ht="17.100000000000001" customHeight="1">
      <c r="A31" s="66">
        <v>25</v>
      </c>
      <c r="B31" s="68" t="s">
        <v>227</v>
      </c>
      <c r="C31" s="472">
        <f>Részletező_Önk!K49</f>
        <v>624.68299999999999</v>
      </c>
      <c r="D31" s="301">
        <f>Részletező_Önk!K49</f>
        <v>624.68299999999999</v>
      </c>
    </row>
    <row r="32" spans="1:4" ht="17.100000000000001" customHeight="1">
      <c r="A32" s="66">
        <v>26</v>
      </c>
      <c r="B32" s="68" t="s">
        <v>226</v>
      </c>
      <c r="C32" s="472">
        <f>Részletező_Önk!K48</f>
        <v>9419</v>
      </c>
      <c r="D32" s="301">
        <f>Részletező_Önk!K48+1</f>
        <v>9420</v>
      </c>
    </row>
    <row r="33" spans="1:4" ht="17.100000000000001" customHeight="1">
      <c r="A33" s="66">
        <v>27</v>
      </c>
      <c r="B33" s="68" t="s">
        <v>3</v>
      </c>
      <c r="C33" s="472">
        <v>0</v>
      </c>
      <c r="D33" s="301">
        <v>0</v>
      </c>
    </row>
    <row r="34" spans="1:4" ht="17.100000000000001" customHeight="1">
      <c r="A34" s="66">
        <v>28</v>
      </c>
      <c r="B34" s="68" t="s">
        <v>87</v>
      </c>
      <c r="C34" s="472">
        <f>Részletező_Önk!T51</f>
        <v>830</v>
      </c>
      <c r="D34" s="301">
        <f>Részletező_Önk!T51</f>
        <v>830</v>
      </c>
    </row>
    <row r="35" spans="1:4" ht="17.100000000000001" customHeight="1">
      <c r="A35" s="66">
        <v>29</v>
      </c>
      <c r="B35" s="68" t="s">
        <v>419</v>
      </c>
      <c r="C35" s="472">
        <f>Részletező_Önk!R51</f>
        <v>2900</v>
      </c>
      <c r="D35" s="301">
        <f>Részletező_Önk!R51</f>
        <v>2900</v>
      </c>
    </row>
    <row r="36" spans="1:4">
      <c r="A36" s="66">
        <v>30</v>
      </c>
      <c r="B36" s="30" t="s">
        <v>228</v>
      </c>
      <c r="C36" s="472">
        <v>0</v>
      </c>
      <c r="D36" s="301">
        <v>0</v>
      </c>
    </row>
    <row r="37" spans="1:4" s="182" customFormat="1">
      <c r="A37" s="66">
        <v>31</v>
      </c>
      <c r="B37" s="30" t="s">
        <v>229</v>
      </c>
      <c r="C37" s="472">
        <v>0</v>
      </c>
      <c r="D37" s="301">
        <v>0</v>
      </c>
    </row>
    <row r="38" spans="1:4">
      <c r="A38" s="66">
        <v>32</v>
      </c>
      <c r="B38" s="30" t="s">
        <v>88</v>
      </c>
      <c r="C38" s="472">
        <f>Részletező_Önk!W52+1</f>
        <v>3009.7366000000002</v>
      </c>
      <c r="D38" s="301">
        <f>Részletező_Önk!X52+1</f>
        <v>3009.7366000000002</v>
      </c>
    </row>
    <row r="39" spans="1:4">
      <c r="A39" s="66">
        <v>33</v>
      </c>
      <c r="B39" s="29" t="s">
        <v>89</v>
      </c>
      <c r="C39" s="473">
        <f>SUM(C26:C38)</f>
        <v>39953.419600000008</v>
      </c>
      <c r="D39" s="303">
        <f>SUM(D26:D38)</f>
        <v>35978.419600000008</v>
      </c>
    </row>
    <row r="40" spans="1:4" s="34" customFormat="1" ht="13.8">
      <c r="A40" s="66">
        <v>34</v>
      </c>
      <c r="B40" s="69" t="s">
        <v>90</v>
      </c>
      <c r="C40" s="472">
        <v>3178</v>
      </c>
      <c r="D40" s="301">
        <v>3178</v>
      </c>
    </row>
    <row r="41" spans="1:4">
      <c r="A41" s="66">
        <v>35</v>
      </c>
      <c r="B41" s="29" t="s">
        <v>91</v>
      </c>
      <c r="C41" s="472">
        <v>0</v>
      </c>
      <c r="D41" s="301">
        <v>0</v>
      </c>
    </row>
    <row r="42" spans="1:4">
      <c r="A42" s="66">
        <v>36</v>
      </c>
      <c r="B42" s="29" t="s">
        <v>398</v>
      </c>
      <c r="C42" s="472">
        <v>0</v>
      </c>
      <c r="D42" s="301">
        <v>0</v>
      </c>
    </row>
    <row r="43" spans="1:4">
      <c r="A43" s="66">
        <v>37</v>
      </c>
      <c r="B43" s="29" t="s">
        <v>92</v>
      </c>
      <c r="C43" s="472">
        <f>Részletező_Önk!G43</f>
        <v>10000</v>
      </c>
      <c r="D43" s="301">
        <f>Részletező_Önk!G43</f>
        <v>10000</v>
      </c>
    </row>
    <row r="44" spans="1:4">
      <c r="A44" s="66">
        <v>38</v>
      </c>
      <c r="B44" s="29" t="s">
        <v>230</v>
      </c>
      <c r="C44" s="472">
        <v>0</v>
      </c>
      <c r="D44" s="301">
        <v>0</v>
      </c>
    </row>
    <row r="45" spans="1:4">
      <c r="A45" s="66">
        <v>39</v>
      </c>
      <c r="B45" s="29" t="s">
        <v>93</v>
      </c>
      <c r="C45" s="472">
        <v>0</v>
      </c>
      <c r="D45" s="301">
        <v>0</v>
      </c>
    </row>
    <row r="46" spans="1:4">
      <c r="A46" s="66">
        <v>40</v>
      </c>
      <c r="B46" s="29" t="s">
        <v>237</v>
      </c>
      <c r="C46" s="472">
        <f>'7.számú melléklet '!C11+'9.számú melléklet'!C11</f>
        <v>9935</v>
      </c>
      <c r="D46" s="301">
        <f>'7.számú melléklet '!F11+'9.számú melléklet'!F11</f>
        <v>35735</v>
      </c>
    </row>
    <row r="47" spans="1:4">
      <c r="A47" s="66">
        <v>41</v>
      </c>
      <c r="B47" s="29" t="s">
        <v>94</v>
      </c>
      <c r="C47" s="472">
        <f>Részletező_Önk!F60</f>
        <v>221441.625</v>
      </c>
      <c r="D47" s="301">
        <v>218531</v>
      </c>
    </row>
    <row r="48" spans="1:4" ht="15" thickBot="1">
      <c r="A48" s="66">
        <v>42</v>
      </c>
      <c r="B48" s="31" t="s">
        <v>95</v>
      </c>
      <c r="C48" s="475">
        <f>C24+C39+C40+C41+C42+C43+C44+C45+C47+C46</f>
        <v>373781.04460000002</v>
      </c>
      <c r="D48" s="302">
        <f>D24+D39+D40+D41+D42+D43+D44+D45+D47+D46</f>
        <v>399048.41960000002</v>
      </c>
    </row>
    <row r="50" spans="2:4" ht="15.6">
      <c r="B50" s="43"/>
      <c r="C50" s="43"/>
      <c r="D50" s="43"/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79998168889431442"/>
    <pageSetUpPr fitToPage="1"/>
  </sheetPr>
  <dimension ref="A1:G110"/>
  <sheetViews>
    <sheetView topLeftCell="A80" zoomScale="95" zoomScaleNormal="95" workbookViewId="0">
      <selection activeCell="A110" sqref="A110"/>
    </sheetView>
  </sheetViews>
  <sheetFormatPr defaultRowHeight="14.4"/>
  <cols>
    <col min="1" max="1" width="5.44140625" customWidth="1"/>
    <col min="3" max="3" width="38.109375" customWidth="1"/>
    <col min="4" max="4" width="14.33203125" customWidth="1"/>
    <col min="5" max="5" width="14.33203125" style="182" customWidth="1"/>
    <col min="6" max="6" width="12.6640625" style="221" customWidth="1"/>
    <col min="7" max="7" width="28.5546875" customWidth="1"/>
    <col min="8" max="8" width="16.88671875" customWidth="1"/>
  </cols>
  <sheetData>
    <row r="1" spans="1:6">
      <c r="B1" s="34"/>
      <c r="C1" s="34"/>
      <c r="D1" s="34"/>
      <c r="E1" s="34"/>
      <c r="F1" s="212"/>
    </row>
    <row r="2" spans="1:6">
      <c r="A2" s="413" t="s">
        <v>487</v>
      </c>
      <c r="B2" s="414"/>
      <c r="C2" s="414"/>
      <c r="D2" s="414"/>
      <c r="E2" s="414"/>
      <c r="F2" s="414"/>
    </row>
    <row r="3" spans="1:6">
      <c r="A3" s="413" t="s">
        <v>432</v>
      </c>
      <c r="B3" s="414"/>
      <c r="C3" s="414"/>
      <c r="D3" s="414"/>
      <c r="E3" s="414"/>
      <c r="F3" s="414"/>
    </row>
    <row r="4" spans="1:6">
      <c r="A4" s="413" t="s">
        <v>468</v>
      </c>
      <c r="B4" s="414"/>
      <c r="C4" s="414"/>
      <c r="D4" s="414"/>
      <c r="E4" s="414"/>
      <c r="F4" s="414"/>
    </row>
    <row r="5" spans="1:6">
      <c r="A5" s="56"/>
      <c r="B5" s="122"/>
      <c r="C5" s="123"/>
      <c r="D5" s="123"/>
      <c r="E5" s="123"/>
      <c r="F5" s="213"/>
    </row>
    <row r="6" spans="1:6">
      <c r="A6" s="56"/>
      <c r="B6" s="122" t="s">
        <v>27</v>
      </c>
      <c r="C6" s="123"/>
      <c r="D6" s="123"/>
      <c r="E6" s="123"/>
      <c r="F6" s="213"/>
    </row>
    <row r="7" spans="1:6">
      <c r="A7" s="124"/>
      <c r="B7" s="419" t="s">
        <v>7</v>
      </c>
      <c r="C7" s="402"/>
      <c r="D7" s="176" t="s">
        <v>8</v>
      </c>
      <c r="E7" s="176" t="s">
        <v>9</v>
      </c>
      <c r="F7" s="153" t="s">
        <v>240</v>
      </c>
    </row>
    <row r="8" spans="1:6" ht="15" customHeight="1">
      <c r="A8" s="417" t="s">
        <v>26</v>
      </c>
      <c r="B8" s="420" t="s">
        <v>0</v>
      </c>
      <c r="C8" s="421"/>
      <c r="D8" s="415" t="s">
        <v>181</v>
      </c>
      <c r="E8" s="415" t="s">
        <v>476</v>
      </c>
      <c r="F8" s="424" t="s">
        <v>175</v>
      </c>
    </row>
    <row r="9" spans="1:6" ht="30" customHeight="1" thickBot="1">
      <c r="A9" s="418"/>
      <c r="B9" s="422"/>
      <c r="C9" s="423"/>
      <c r="D9" s="416"/>
      <c r="E9" s="416"/>
      <c r="F9" s="425"/>
    </row>
    <row r="10" spans="1:6">
      <c r="A10" s="127">
        <v>1</v>
      </c>
      <c r="B10" s="126" t="s">
        <v>28</v>
      </c>
      <c r="C10" s="126"/>
      <c r="D10" s="128"/>
      <c r="E10" s="128"/>
      <c r="F10" s="214"/>
    </row>
    <row r="11" spans="1:6" ht="20.399999999999999">
      <c r="A11" s="127">
        <v>2</v>
      </c>
      <c r="B11" s="126"/>
      <c r="C11" s="294" t="s">
        <v>373</v>
      </c>
      <c r="D11" s="134">
        <f>Részletező_Önk!D7</f>
        <v>10651.877828399998</v>
      </c>
      <c r="E11" s="134">
        <f>Részletező_Önk!D7</f>
        <v>10651.877828399998</v>
      </c>
      <c r="F11" s="130">
        <f>Részletező_Önk!D4</f>
        <v>3</v>
      </c>
    </row>
    <row r="12" spans="1:6">
      <c r="A12" s="127">
        <v>3</v>
      </c>
      <c r="B12" s="126"/>
      <c r="C12" s="294" t="s">
        <v>376</v>
      </c>
      <c r="D12" s="134">
        <f>Részletező_Önk!E7</f>
        <v>0</v>
      </c>
      <c r="E12" s="134">
        <f>Részletező_Önk!F7</f>
        <v>0</v>
      </c>
      <c r="F12" s="130">
        <f>Részletező_Önk!E4</f>
        <v>0</v>
      </c>
    </row>
    <row r="13" spans="1:6">
      <c r="A13" s="127">
        <v>4</v>
      </c>
      <c r="B13" s="126"/>
      <c r="C13" s="291" t="s">
        <v>37</v>
      </c>
      <c r="D13" s="134">
        <f>Részletező_Önk!I7</f>
        <v>0</v>
      </c>
      <c r="E13" s="134">
        <f>Részletező_Önk!J7</f>
        <v>0</v>
      </c>
      <c r="F13" s="130">
        <f>Részletező_Önk!I4</f>
        <v>0</v>
      </c>
    </row>
    <row r="14" spans="1:6">
      <c r="A14" s="127">
        <v>5</v>
      </c>
      <c r="B14" s="126"/>
      <c r="C14" s="126" t="str">
        <f>Részletező_Önk!J1</f>
        <v>Zöldterület-kezelés</v>
      </c>
      <c r="D14" s="134">
        <f>Részletező_Önk!J7</f>
        <v>0</v>
      </c>
      <c r="E14" s="134">
        <f>Részletező_Önk!J7</f>
        <v>0</v>
      </c>
      <c r="F14" s="130">
        <f>Részletező_Önk!J4</f>
        <v>0</v>
      </c>
    </row>
    <row r="15" spans="1:6">
      <c r="A15" s="127">
        <v>6</v>
      </c>
      <c r="B15" s="126"/>
      <c r="C15" s="129" t="str">
        <f>Részletező_Önk!K1</f>
        <v xml:space="preserve">Váors, községszolgáltatási egyéb szolgáltatások </v>
      </c>
      <c r="D15" s="134">
        <f>Részletező_Önk!K7</f>
        <v>894.20399999999995</v>
      </c>
      <c r="E15" s="134">
        <f>Részletező_Önk!K7</f>
        <v>894.20399999999995</v>
      </c>
      <c r="F15" s="130">
        <f>Részletező_Önk!K4</f>
        <v>1</v>
      </c>
    </row>
    <row r="16" spans="1:6" s="182" customFormat="1">
      <c r="A16" s="127">
        <v>7</v>
      </c>
      <c r="B16" s="126"/>
      <c r="C16" s="129" t="str">
        <f>Részletező_Önk!L1</f>
        <v>Háziorvosi alapellátás</v>
      </c>
      <c r="D16" s="134">
        <f>Részletező_Önk!L7</f>
        <v>0</v>
      </c>
      <c r="E16" s="134">
        <f>Részletező_Önk!L7</f>
        <v>0</v>
      </c>
      <c r="F16" s="130">
        <f>Részletező_Önk!L4</f>
        <v>0</v>
      </c>
    </row>
    <row r="17" spans="1:6" s="182" customFormat="1">
      <c r="A17" s="127">
        <v>8</v>
      </c>
      <c r="B17" s="126"/>
      <c r="C17" s="129" t="str">
        <f>Részletező_Önk!M1</f>
        <v xml:space="preserve">Család és nővédelmi egészségügyi gondozás </v>
      </c>
      <c r="D17" s="134">
        <f>Részletező_Önk!M7</f>
        <v>3075.6</v>
      </c>
      <c r="E17" s="134">
        <f>Részletező_Önk!M7</f>
        <v>3075.6</v>
      </c>
      <c r="F17" s="130">
        <f>Részletező_Önk!L5</f>
        <v>0</v>
      </c>
    </row>
    <row r="18" spans="1:6" s="182" customFormat="1">
      <c r="A18" s="127">
        <v>9</v>
      </c>
      <c r="B18" s="126"/>
      <c r="C18" s="129" t="str">
        <f>Részletező_Önk!O1</f>
        <v xml:space="preserve">Könyvtári szolgáltatások </v>
      </c>
      <c r="D18" s="134">
        <f>Részletező_Önk!O7</f>
        <v>1236</v>
      </c>
      <c r="E18" s="134">
        <f>Részletező_Önk!O7</f>
        <v>1236</v>
      </c>
      <c r="F18" s="130">
        <f>Részletező_Önk!O4</f>
        <v>1</v>
      </c>
    </row>
    <row r="19" spans="1:6" s="182" customFormat="1" ht="29.25" customHeight="1">
      <c r="A19" s="127">
        <v>10</v>
      </c>
      <c r="B19" s="126"/>
      <c r="C19" s="292" t="str">
        <f>Részletező_Önk!P1</f>
        <v>Közművelődés-hagyományos közösségi kulturális értékek gondozása</v>
      </c>
      <c r="D19" s="134">
        <f>Részletező_Önk!P7</f>
        <v>0</v>
      </c>
      <c r="E19" s="134">
        <f>Részletező_Önk!Q7</f>
        <v>0</v>
      </c>
      <c r="F19" s="130">
        <f>Részletező_Önk!P4</f>
        <v>0</v>
      </c>
    </row>
    <row r="20" spans="1:6">
      <c r="A20" s="127">
        <v>11</v>
      </c>
      <c r="B20" s="126"/>
      <c r="C20" s="293" t="str">
        <f>Részletező_Önk!T1</f>
        <v xml:space="preserve">Szociális étkeztetés szociális konyhán </v>
      </c>
      <c r="D20" s="134">
        <f>Részletező_Önk!T7</f>
        <v>144</v>
      </c>
      <c r="E20" s="134">
        <f>Részletező_Önk!T7</f>
        <v>144</v>
      </c>
      <c r="F20" s="130">
        <f>Részletező_Önk!T4</f>
        <v>0</v>
      </c>
    </row>
    <row r="21" spans="1:6">
      <c r="A21" s="127">
        <v>12</v>
      </c>
      <c r="B21" s="131" t="s">
        <v>30</v>
      </c>
      <c r="C21" s="131"/>
      <c r="D21" s="132">
        <f>SUM(D11:D20)</f>
        <v>16001.681828399998</v>
      </c>
      <c r="E21" s="132">
        <f>SUM(E11:E20)</f>
        <v>16001.681828399998</v>
      </c>
      <c r="F21" s="151">
        <f>SUM(F10:F20)</f>
        <v>5</v>
      </c>
    </row>
    <row r="22" spans="1:6">
      <c r="A22" s="127">
        <v>13</v>
      </c>
      <c r="B22" s="56"/>
      <c r="C22" s="129" t="s">
        <v>31</v>
      </c>
      <c r="D22" s="134">
        <f>Részletező_Önk!G7+Részletező_Önk!H7</f>
        <v>9000</v>
      </c>
      <c r="E22" s="134">
        <f>D22+11680</f>
        <v>20680</v>
      </c>
      <c r="F22" s="216">
        <f>Részletező_Önk!G4+Részletező_Önk!H4</f>
        <v>10</v>
      </c>
    </row>
    <row r="23" spans="1:6">
      <c r="A23" s="127">
        <v>14</v>
      </c>
      <c r="B23" s="131" t="s">
        <v>32</v>
      </c>
      <c r="C23" s="135"/>
      <c r="D23" s="136">
        <f>SUM(D21:D22)</f>
        <v>25001.681828399996</v>
      </c>
      <c r="E23" s="136">
        <f>SUM(E21:E22)</f>
        <v>36681.681828399996</v>
      </c>
      <c r="F23" s="136"/>
    </row>
    <row r="24" spans="1:6">
      <c r="A24" s="127">
        <v>15</v>
      </c>
      <c r="B24" s="126" t="s">
        <v>33</v>
      </c>
      <c r="C24" s="126"/>
      <c r="D24" s="128"/>
      <c r="E24" s="128"/>
      <c r="F24" s="217"/>
    </row>
    <row r="25" spans="1:6" ht="20.399999999999999">
      <c r="A25" s="127">
        <v>16</v>
      </c>
      <c r="B25" s="126"/>
      <c r="C25" s="294" t="s">
        <v>373</v>
      </c>
      <c r="D25" s="134">
        <f>Részletező_Önk!D10</f>
        <v>1864.0786199699996</v>
      </c>
      <c r="E25" s="134">
        <f>Részletező_Önk!D10</f>
        <v>1864.0786199699996</v>
      </c>
      <c r="F25" s="218"/>
    </row>
    <row r="26" spans="1:6">
      <c r="A26" s="127">
        <v>17</v>
      </c>
      <c r="B26" s="126"/>
      <c r="C26" s="294" t="s">
        <v>376</v>
      </c>
      <c r="D26" s="134">
        <f>Részletező_Önk!E10</f>
        <v>0</v>
      </c>
      <c r="E26" s="134">
        <f>Részletező_Önk!F10</f>
        <v>0</v>
      </c>
      <c r="F26" s="218"/>
    </row>
    <row r="27" spans="1:6" s="182" customFormat="1">
      <c r="A27" s="127">
        <v>18</v>
      </c>
      <c r="B27" s="126"/>
      <c r="C27" s="291" t="s">
        <v>37</v>
      </c>
      <c r="D27" s="134">
        <f>Részletező_Önk!I22</f>
        <v>0</v>
      </c>
      <c r="E27" s="134">
        <f>Részletező_Önk!J22</f>
        <v>0</v>
      </c>
      <c r="F27" s="218"/>
    </row>
    <row r="28" spans="1:6" s="182" customFormat="1">
      <c r="A28" s="127">
        <v>19</v>
      </c>
      <c r="B28" s="126"/>
      <c r="C28" s="126" t="str">
        <f>Részletező_Önk!J1</f>
        <v>Zöldterület-kezelés</v>
      </c>
      <c r="D28" s="134">
        <f>Részletező_Önk!J10</f>
        <v>0</v>
      </c>
      <c r="E28" s="134">
        <f>Részletező_Önk!J10</f>
        <v>0</v>
      </c>
      <c r="F28" s="218"/>
    </row>
    <row r="29" spans="1:6">
      <c r="A29" s="127">
        <v>20</v>
      </c>
      <c r="B29" s="126"/>
      <c r="C29" s="129" t="str">
        <f>Részletező_Önk!K1</f>
        <v xml:space="preserve">Váors, községszolgáltatási egyéb szolgáltatások </v>
      </c>
      <c r="D29" s="134">
        <f>Részletező_Önk!K10</f>
        <v>156.48569999999998</v>
      </c>
      <c r="E29" s="134">
        <f>Részletező_Önk!K10</f>
        <v>156.48569999999998</v>
      </c>
      <c r="F29" s="218"/>
    </row>
    <row r="30" spans="1:6">
      <c r="A30" s="127">
        <v>21</v>
      </c>
      <c r="B30" s="126"/>
      <c r="C30" s="129" t="str">
        <f>Részletező_Önk!M1</f>
        <v xml:space="preserve">Család és nővédelmi egészségügyi gondozás </v>
      </c>
      <c r="D30" s="134">
        <f>Részletező_Önk!M10</f>
        <v>538.2299999999999</v>
      </c>
      <c r="E30" s="134">
        <f>Részletező_Önk!M10</f>
        <v>538.2299999999999</v>
      </c>
      <c r="F30" s="218"/>
    </row>
    <row r="31" spans="1:6">
      <c r="A31" s="127">
        <v>22</v>
      </c>
      <c r="B31" s="126"/>
      <c r="C31" s="129" t="str">
        <f>Részletező_Önk!L1</f>
        <v>Háziorvosi alapellátás</v>
      </c>
      <c r="D31" s="134">
        <f>Részletező_Önk!L10</f>
        <v>0</v>
      </c>
      <c r="E31" s="134">
        <f>Részletező_Önk!L10</f>
        <v>0</v>
      </c>
      <c r="F31" s="218"/>
    </row>
    <row r="32" spans="1:6">
      <c r="A32" s="127">
        <v>23</v>
      </c>
      <c r="B32" s="126"/>
      <c r="C32" s="129" t="str">
        <f>Részletező_Önk!O1</f>
        <v xml:space="preserve">Könyvtári szolgáltatások </v>
      </c>
      <c r="D32" s="134">
        <f>Részletező_Önk!O10</f>
        <v>216.29999999999998</v>
      </c>
      <c r="E32" s="134">
        <f>Részletező_Önk!O10</f>
        <v>216.29999999999998</v>
      </c>
      <c r="F32" s="218"/>
    </row>
    <row r="33" spans="1:6" ht="21.6">
      <c r="A33" s="127">
        <v>24</v>
      </c>
      <c r="B33" s="126"/>
      <c r="C33" s="292" t="str">
        <f>Részletező_Önk!P1</f>
        <v>Közművelődés-hagyományos közösségi kulturális értékek gondozása</v>
      </c>
      <c r="D33" s="134">
        <f>Részletező_Önk!P10</f>
        <v>0</v>
      </c>
      <c r="E33" s="134">
        <f>Részletező_Önk!Q10</f>
        <v>0</v>
      </c>
      <c r="F33" s="218"/>
    </row>
    <row r="34" spans="1:6" s="182" customFormat="1">
      <c r="A34" s="127">
        <v>25</v>
      </c>
      <c r="B34" s="126"/>
      <c r="C34" s="293" t="s">
        <v>393</v>
      </c>
      <c r="D34" s="134">
        <f>Részletező_Önk!T10</f>
        <v>25.2</v>
      </c>
      <c r="E34" s="134">
        <f>Részletező_Önk!T10</f>
        <v>25.2</v>
      </c>
      <c r="F34" s="218"/>
    </row>
    <row r="35" spans="1:6">
      <c r="A35" s="127">
        <v>26</v>
      </c>
      <c r="B35" s="126"/>
      <c r="C35" s="129" t="s">
        <v>31</v>
      </c>
      <c r="D35" s="134">
        <f>Részletező_Önk!H10+Részletező_Önk!G10</f>
        <v>1575</v>
      </c>
      <c r="E35" s="134">
        <f>D35+897</f>
        <v>2472</v>
      </c>
      <c r="F35" s="218"/>
    </row>
    <row r="36" spans="1:6">
      <c r="A36" s="127">
        <v>27</v>
      </c>
      <c r="B36" s="131" t="s">
        <v>35</v>
      </c>
      <c r="C36" s="131"/>
      <c r="D36" s="132">
        <f>SUM(D25:D35)</f>
        <v>4375.2943199699994</v>
      </c>
      <c r="E36" s="132">
        <f>SUM(E25:E35)</f>
        <v>5272.2943199699994</v>
      </c>
      <c r="F36" s="132"/>
    </row>
    <row r="37" spans="1:6">
      <c r="A37" s="127">
        <v>28</v>
      </c>
      <c r="B37" s="126" t="s">
        <v>36</v>
      </c>
      <c r="C37" s="126"/>
      <c r="D37" s="128"/>
      <c r="E37" s="128"/>
      <c r="F37" s="218"/>
    </row>
    <row r="38" spans="1:6" ht="20.399999999999999">
      <c r="A38" s="127">
        <v>29</v>
      </c>
      <c r="B38" s="126"/>
      <c r="C38" s="294" t="s">
        <v>373</v>
      </c>
      <c r="D38" s="134">
        <f>Részletező_Önk!D11+1</f>
        <v>5423</v>
      </c>
      <c r="E38" s="134">
        <f>Részletező_Önk!D11+1</f>
        <v>5423</v>
      </c>
      <c r="F38" s="218"/>
    </row>
    <row r="39" spans="1:6">
      <c r="A39" s="127">
        <v>30</v>
      </c>
      <c r="B39" s="126"/>
      <c r="C39" s="294" t="s">
        <v>376</v>
      </c>
      <c r="D39" s="134">
        <f>Részletező_Önk!E11</f>
        <v>690.27600000000007</v>
      </c>
      <c r="E39" s="134">
        <f>Részletező_Önk!E11</f>
        <v>690.27600000000007</v>
      </c>
      <c r="F39" s="218"/>
    </row>
    <row r="40" spans="1:6">
      <c r="A40" s="127">
        <v>31</v>
      </c>
      <c r="B40" s="126"/>
      <c r="C40" s="291" t="s">
        <v>37</v>
      </c>
      <c r="D40" s="134">
        <f>Részletező_Önk!I11</f>
        <v>2080</v>
      </c>
      <c r="E40" s="134">
        <f>Részletező_Önk!I11</f>
        <v>2080</v>
      </c>
      <c r="F40" s="218"/>
    </row>
    <row r="41" spans="1:6">
      <c r="A41" s="127">
        <v>32</v>
      </c>
      <c r="B41" s="126"/>
      <c r="C41" s="126" t="str">
        <f>Részletező_Önk!J1</f>
        <v>Zöldterület-kezelés</v>
      </c>
      <c r="D41" s="134">
        <f>Részletező_Önk!J11</f>
        <v>3598</v>
      </c>
      <c r="E41" s="134">
        <v>3598</v>
      </c>
      <c r="F41" s="218"/>
    </row>
    <row r="42" spans="1:6">
      <c r="A42" s="127">
        <v>33</v>
      </c>
      <c r="B42" s="126"/>
      <c r="C42" s="129" t="str">
        <f>Részletező_Önk!K1</f>
        <v xml:space="preserve">Váors, községszolgáltatási egyéb szolgáltatások </v>
      </c>
      <c r="D42" s="134">
        <f>Részletező_Önk!K11</f>
        <v>9533</v>
      </c>
      <c r="E42" s="134">
        <v>9533</v>
      </c>
      <c r="F42" s="218"/>
    </row>
    <row r="43" spans="1:6">
      <c r="A43" s="127">
        <v>34</v>
      </c>
      <c r="B43" s="126"/>
      <c r="C43" s="129" t="str">
        <f>Részletező_Önk!M1</f>
        <v xml:space="preserve">Család és nővédelmi egészségügyi gondozás </v>
      </c>
      <c r="D43" s="134">
        <f>Részletező_Önk!M11</f>
        <v>219</v>
      </c>
      <c r="E43" s="134">
        <v>219</v>
      </c>
      <c r="F43" s="218"/>
    </row>
    <row r="44" spans="1:6">
      <c r="A44" s="127">
        <v>35</v>
      </c>
      <c r="B44" s="126"/>
      <c r="C44" s="129" t="str">
        <f>Részletező_Önk!L1</f>
        <v>Háziorvosi alapellátás</v>
      </c>
      <c r="D44" s="134">
        <f>Részletező_Önk!L11</f>
        <v>967</v>
      </c>
      <c r="E44" s="134">
        <v>967</v>
      </c>
      <c r="F44" s="218"/>
    </row>
    <row r="45" spans="1:6" s="182" customFormat="1">
      <c r="A45" s="127">
        <v>36</v>
      </c>
      <c r="B45" s="126"/>
      <c r="C45" s="129" t="str">
        <f>Részletező_Önk!N1</f>
        <v>Sportlétesítmények, edzőtáborok működtetése és fejlesztése</v>
      </c>
      <c r="D45" s="134">
        <f>Részletező_Önk!N11</f>
        <v>147</v>
      </c>
      <c r="E45" s="134">
        <v>147</v>
      </c>
      <c r="F45" s="218"/>
    </row>
    <row r="46" spans="1:6">
      <c r="A46" s="127">
        <v>37</v>
      </c>
      <c r="B46" s="126"/>
      <c r="C46" s="129" t="str">
        <f>Részletező_Önk!O1</f>
        <v xml:space="preserve">Könyvtári szolgáltatások </v>
      </c>
      <c r="D46" s="134">
        <f>Részletező_Önk!O11</f>
        <v>642</v>
      </c>
      <c r="E46" s="134">
        <v>642</v>
      </c>
      <c r="F46" s="218"/>
    </row>
    <row r="47" spans="1:6" ht="21.6">
      <c r="A47" s="127">
        <v>38</v>
      </c>
      <c r="B47" s="126"/>
      <c r="C47" s="292" t="str">
        <f>Részletező_Önk!P1</f>
        <v>Közművelődés-hagyományos közösségi kulturális értékek gondozása</v>
      </c>
      <c r="D47" s="134">
        <f>Részletező_Önk!P11</f>
        <v>2133</v>
      </c>
      <c r="E47" s="134">
        <v>2133</v>
      </c>
      <c r="F47" s="218"/>
    </row>
    <row r="48" spans="1:6" s="182" customFormat="1">
      <c r="A48" s="127">
        <v>39</v>
      </c>
      <c r="B48" s="126"/>
      <c r="C48" s="317" t="str">
        <f>Részletező_Önk!R1</f>
        <v xml:space="preserve">Gyermekétkeztetés köznevelési intézményben </v>
      </c>
      <c r="D48" s="134">
        <f>Részletező_Önk!R11</f>
        <v>13378</v>
      </c>
      <c r="E48" s="134">
        <f>13378+9846</f>
        <v>23224</v>
      </c>
      <c r="F48" s="218"/>
    </row>
    <row r="49" spans="1:7">
      <c r="A49" s="127">
        <v>40</v>
      </c>
      <c r="B49" s="126"/>
      <c r="C49" s="293" t="s">
        <v>393</v>
      </c>
      <c r="D49" s="134">
        <f>Részletező_Önk!T11</f>
        <v>1721</v>
      </c>
      <c r="E49" s="134">
        <v>1721</v>
      </c>
      <c r="F49" s="218"/>
    </row>
    <row r="50" spans="1:7" s="182" customFormat="1">
      <c r="A50" s="127">
        <v>41</v>
      </c>
      <c r="B50" s="126"/>
      <c r="C50" s="293" t="s">
        <v>426</v>
      </c>
      <c r="D50" s="134">
        <f>Részletező_Önk!U11</f>
        <v>176</v>
      </c>
      <c r="E50" s="134">
        <v>176</v>
      </c>
      <c r="F50" s="218"/>
    </row>
    <row r="51" spans="1:7">
      <c r="A51" s="127">
        <v>42</v>
      </c>
      <c r="B51" s="126"/>
      <c r="C51" s="129" t="s">
        <v>31</v>
      </c>
      <c r="D51" s="134">
        <f>Részletező_Önk!G11+Részletező_Önk!H11</f>
        <v>893.73500000000001</v>
      </c>
      <c r="E51" s="134">
        <v>894</v>
      </c>
      <c r="F51" s="218"/>
    </row>
    <row r="52" spans="1:7">
      <c r="A52" s="127">
        <v>43</v>
      </c>
      <c r="B52" s="138" t="s">
        <v>38</v>
      </c>
      <c r="C52" s="139"/>
      <c r="D52" s="140">
        <f>SUM(D38:D51)</f>
        <v>41601.010999999999</v>
      </c>
      <c r="E52" s="140">
        <f>SUM(E38:E51)</f>
        <v>51447.275999999998</v>
      </c>
      <c r="F52" s="140"/>
    </row>
    <row r="53" spans="1:7">
      <c r="A53" s="127">
        <v>44</v>
      </c>
      <c r="B53" s="126" t="s">
        <v>39</v>
      </c>
      <c r="C53" s="126"/>
      <c r="D53" s="128"/>
      <c r="E53" s="128"/>
      <c r="F53" s="218"/>
      <c r="G53" s="49"/>
    </row>
    <row r="54" spans="1:7">
      <c r="A54" s="127">
        <v>45</v>
      </c>
      <c r="B54" s="141" t="s">
        <v>40</v>
      </c>
      <c r="C54" s="141"/>
      <c r="D54" s="128"/>
      <c r="E54" s="128"/>
      <c r="F54" s="218"/>
    </row>
    <row r="55" spans="1:7">
      <c r="A55" s="127">
        <v>46</v>
      </c>
      <c r="B55" s="141"/>
      <c r="C55" s="141" t="str">
        <f>'6.számú melléklet '!B11</f>
        <v>Bakonysárkányi Német Nemzetiségi Önkormányzat-műszaki ellenőr</v>
      </c>
      <c r="D55" s="134">
        <f>'6.számú melléklet '!C11</f>
        <v>500</v>
      </c>
      <c r="E55" s="134">
        <f>'6.számú melléklet '!D11</f>
        <v>500</v>
      </c>
      <c r="F55" s="218"/>
    </row>
    <row r="56" spans="1:7" s="182" customFormat="1">
      <c r="A56" s="127">
        <v>47</v>
      </c>
      <c r="B56" s="141"/>
      <c r="C56" s="141" t="str">
        <f>'6.számú melléklet '!B10</f>
        <v xml:space="preserve">Óvoda működési támogatása + IFT </v>
      </c>
      <c r="D56" s="134">
        <f>'6.számú melléklet '!C10</f>
        <v>51547</v>
      </c>
      <c r="E56" s="134">
        <f>'6.számú melléklet '!D10</f>
        <v>51547</v>
      </c>
      <c r="F56" s="218"/>
    </row>
    <row r="57" spans="1:7">
      <c r="A57" s="127">
        <v>48</v>
      </c>
      <c r="B57" s="141"/>
      <c r="C57" s="126" t="s">
        <v>41</v>
      </c>
      <c r="D57" s="128">
        <f>'6.számú melléklet '!C8</f>
        <v>900</v>
      </c>
      <c r="E57" s="128">
        <f>'6.számú melléklet '!D8</f>
        <v>900</v>
      </c>
      <c r="F57" s="218"/>
    </row>
    <row r="58" spans="1:7">
      <c r="A58" s="127">
        <v>49</v>
      </c>
      <c r="B58" s="126"/>
      <c r="C58" s="142" t="s">
        <v>42</v>
      </c>
      <c r="D58" s="128">
        <f>'6.számú melléklet '!C9</f>
        <v>1000</v>
      </c>
      <c r="E58" s="128">
        <f>'6.számú melléklet '!D9</f>
        <v>1000</v>
      </c>
      <c r="F58" s="218"/>
    </row>
    <row r="59" spans="1:7" s="182" customFormat="1">
      <c r="A59" s="127">
        <v>50</v>
      </c>
      <c r="B59" s="126"/>
      <c r="C59" s="142" t="s">
        <v>184</v>
      </c>
      <c r="D59" s="128">
        <f>Részletező_Önk!F41</f>
        <v>3509.3049999999998</v>
      </c>
      <c r="E59" s="128">
        <f>189653-5653</f>
        <v>184000</v>
      </c>
      <c r="F59" s="218"/>
    </row>
    <row r="60" spans="1:7">
      <c r="A60" s="127">
        <v>51</v>
      </c>
      <c r="B60" s="141" t="s">
        <v>43</v>
      </c>
      <c r="C60" s="126"/>
      <c r="D60" s="128"/>
      <c r="E60" s="128"/>
      <c r="F60" s="218"/>
    </row>
    <row r="61" spans="1:7" s="182" customFormat="1">
      <c r="A61" s="127">
        <v>52</v>
      </c>
      <c r="B61" s="141"/>
      <c r="C61" s="126" t="s">
        <v>427</v>
      </c>
      <c r="D61" s="128">
        <f>'6.számú melléklet '!C14+'6.számú melléklet '!C15+'6.számú melléklet '!C21</f>
        <v>600</v>
      </c>
      <c r="E61" s="128">
        <f>'6.számú melléklet '!D14+'6.számú melléklet '!D15+'6.számú melléklet '!D21</f>
        <v>600</v>
      </c>
      <c r="F61" s="218"/>
    </row>
    <row r="62" spans="1:7" s="182" customFormat="1">
      <c r="A62" s="127">
        <v>53</v>
      </c>
      <c r="B62" s="141"/>
      <c r="C62" s="126" t="s">
        <v>428</v>
      </c>
      <c r="D62" s="128">
        <f>'6.számú melléklet '!C20+'6.számú melléklet '!C19</f>
        <v>150</v>
      </c>
      <c r="E62" s="128">
        <f>'6.számú melléklet '!D20+'6.számú melléklet '!D19</f>
        <v>150</v>
      </c>
      <c r="F62" s="218"/>
    </row>
    <row r="63" spans="1:7">
      <c r="A63" s="127">
        <v>54</v>
      </c>
      <c r="B63" s="126"/>
      <c r="C63" s="126" t="s">
        <v>23</v>
      </c>
      <c r="D63" s="202">
        <f>'6.számú melléklet '!C16+'6.számú melléklet '!C17+'6.számú melléklet '!C18</f>
        <v>250</v>
      </c>
      <c r="E63" s="202">
        <f>'6.számú melléklet '!D16+'6.számú melléklet '!D17+'6.számú melléklet '!D18</f>
        <v>250</v>
      </c>
      <c r="F63" s="218"/>
    </row>
    <row r="64" spans="1:7" s="182" customFormat="1">
      <c r="A64" s="127">
        <v>55</v>
      </c>
      <c r="B64" s="126"/>
      <c r="C64" s="126" t="s">
        <v>224</v>
      </c>
      <c r="D64" s="202">
        <f>'6.számú melléklet '!C12+'6.számú melléklet '!C13</f>
        <v>500</v>
      </c>
      <c r="E64" s="202">
        <f>'6.számú melléklet '!D12+'6.számú melléklet '!D13</f>
        <v>500</v>
      </c>
      <c r="F64" s="218"/>
    </row>
    <row r="65" spans="1:7" ht="15" thickBot="1">
      <c r="A65" s="127">
        <v>56</v>
      </c>
      <c r="B65" s="143" t="s">
        <v>44</v>
      </c>
      <c r="C65" s="143"/>
      <c r="D65" s="144">
        <f>SUM(D55:D64)</f>
        <v>58956.305</v>
      </c>
      <c r="E65" s="144">
        <f>SUM(E55:E64)</f>
        <v>239447</v>
      </c>
      <c r="F65" s="144"/>
    </row>
    <row r="66" spans="1:7">
      <c r="A66" s="127">
        <v>57</v>
      </c>
      <c r="B66" s="126" t="s">
        <v>45</v>
      </c>
      <c r="C66" s="126"/>
      <c r="D66" s="128"/>
      <c r="E66" s="128"/>
      <c r="F66" s="218"/>
    </row>
    <row r="67" spans="1:7">
      <c r="A67" s="127">
        <v>58</v>
      </c>
      <c r="B67" s="126"/>
      <c r="C67" s="126" t="str">
        <f>'6.számú melléklet '!B24</f>
        <v>Beiskolázási támogatás</v>
      </c>
      <c r="D67" s="128">
        <f>'6.számú melléklet '!C24</f>
        <v>2300</v>
      </c>
      <c r="E67" s="128">
        <f>'6.számú melléklet '!D24</f>
        <v>2300</v>
      </c>
      <c r="F67" s="218"/>
      <c r="G67" s="49"/>
    </row>
    <row r="68" spans="1:7" s="182" customFormat="1">
      <c r="A68" s="127">
        <v>59</v>
      </c>
      <c r="B68" s="126"/>
      <c r="C68" s="126" t="s">
        <v>198</v>
      </c>
      <c r="D68" s="128">
        <f>'6.számú melléklet '!C25</f>
        <v>2300</v>
      </c>
      <c r="E68" s="128">
        <f>'6.számú melléklet '!D25</f>
        <v>2300</v>
      </c>
      <c r="F68" s="218"/>
    </row>
    <row r="69" spans="1:7" s="182" customFormat="1">
      <c r="A69" s="127">
        <v>60</v>
      </c>
      <c r="B69" s="126"/>
      <c r="C69" s="126" t="s">
        <v>199</v>
      </c>
      <c r="D69" s="128">
        <f>'6.számú melléklet '!C26</f>
        <v>150</v>
      </c>
      <c r="E69" s="128">
        <f>'6.számú melléklet '!D26</f>
        <v>150</v>
      </c>
      <c r="F69" s="218"/>
    </row>
    <row r="70" spans="1:7">
      <c r="A70" s="127">
        <v>61</v>
      </c>
      <c r="B70" s="126"/>
      <c r="C70" s="126" t="s">
        <v>200</v>
      </c>
      <c r="D70" s="128">
        <f>'6.számú melléklet '!C27</f>
        <v>240</v>
      </c>
      <c r="E70" s="128">
        <f>'6.számú melléklet '!D27</f>
        <v>240</v>
      </c>
      <c r="F70" s="218"/>
    </row>
    <row r="71" spans="1:7">
      <c r="A71" s="127">
        <v>62</v>
      </c>
      <c r="B71" s="126"/>
      <c r="C71" s="126" t="s">
        <v>201</v>
      </c>
      <c r="D71" s="128">
        <f>'6.számú melléklet '!C28</f>
        <v>802</v>
      </c>
      <c r="E71" s="128">
        <f>'6.számú melléklet '!D28</f>
        <v>802</v>
      </c>
      <c r="F71" s="218"/>
    </row>
    <row r="72" spans="1:7">
      <c r="A72" s="127">
        <v>63</v>
      </c>
      <c r="B72" s="126"/>
      <c r="C72" s="126" t="s">
        <v>202</v>
      </c>
      <c r="D72" s="128">
        <f>'6.számú melléklet '!C29</f>
        <v>945</v>
      </c>
      <c r="E72" s="128">
        <f>'6.számú melléklet '!D29</f>
        <v>1220</v>
      </c>
      <c r="F72" s="218"/>
    </row>
    <row r="73" spans="1:7">
      <c r="A73" s="127">
        <v>64</v>
      </c>
      <c r="B73" s="131" t="s">
        <v>46</v>
      </c>
      <c r="C73" s="131"/>
      <c r="D73" s="132">
        <f>SUM(D67:D72)</f>
        <v>6737</v>
      </c>
      <c r="E73" s="132">
        <f>SUM(E67:E72)</f>
        <v>7012</v>
      </c>
      <c r="F73" s="132"/>
    </row>
    <row r="74" spans="1:7">
      <c r="A74" s="127">
        <v>65</v>
      </c>
      <c r="B74" s="145"/>
      <c r="C74" s="131"/>
      <c r="D74" s="132"/>
      <c r="E74" s="132"/>
      <c r="F74" s="132"/>
    </row>
    <row r="75" spans="1:7">
      <c r="A75" s="127">
        <v>66</v>
      </c>
      <c r="B75" s="131" t="s">
        <v>47</v>
      </c>
      <c r="C75" s="131"/>
      <c r="D75" s="132">
        <f>Részletező_Önk!F37</f>
        <v>1113.8219999999999</v>
      </c>
      <c r="E75" s="132">
        <v>31412</v>
      </c>
      <c r="F75" s="132"/>
    </row>
    <row r="76" spans="1:7">
      <c r="A76" s="127">
        <v>67</v>
      </c>
      <c r="B76" s="126" t="s">
        <v>48</v>
      </c>
      <c r="C76" s="126"/>
      <c r="D76" s="128"/>
      <c r="E76" s="128"/>
      <c r="F76" s="218"/>
    </row>
    <row r="77" spans="1:7">
      <c r="A77" s="127">
        <v>68</v>
      </c>
      <c r="B77" s="126"/>
      <c r="C77" s="126" t="s">
        <v>49</v>
      </c>
      <c r="D77" s="128">
        <f>'7.számú melléklet '!D11</f>
        <v>6300</v>
      </c>
      <c r="E77" s="128">
        <f>'7.számú melléklet '!G11</f>
        <v>6163</v>
      </c>
      <c r="F77" s="218"/>
    </row>
    <row r="78" spans="1:7">
      <c r="A78" s="127">
        <v>69</v>
      </c>
      <c r="B78" s="126"/>
      <c r="C78" s="126" t="s">
        <v>50</v>
      </c>
      <c r="D78" s="128">
        <f>('9.számú melléklet'!D11+'8.számú melléklet '!C13)/1.27</f>
        <v>180862.99212598425</v>
      </c>
      <c r="E78" s="128">
        <f>('9.számú melléklet'!G11+'8.számú melléklet '!D13)/1.27</f>
        <v>17018.110236220473</v>
      </c>
      <c r="F78" s="218"/>
    </row>
    <row r="79" spans="1:7">
      <c r="A79" s="127">
        <v>70</v>
      </c>
      <c r="B79" s="126"/>
      <c r="C79" s="126" t="s">
        <v>168</v>
      </c>
      <c r="D79" s="128">
        <f>D78*0.27</f>
        <v>48833.007874015748</v>
      </c>
      <c r="E79" s="128">
        <f>E78*0.27</f>
        <v>4594.889763779528</v>
      </c>
      <c r="F79" s="218"/>
    </row>
    <row r="80" spans="1:7" ht="15" thickBot="1">
      <c r="A80" s="127">
        <v>71</v>
      </c>
      <c r="B80" s="143" t="s">
        <v>51</v>
      </c>
      <c r="C80" s="143"/>
      <c r="D80" s="144">
        <f>SUM(D77:D79)</f>
        <v>235996</v>
      </c>
      <c r="E80" s="144">
        <f>SUM(E77:E79)</f>
        <v>27776</v>
      </c>
      <c r="F80" s="144"/>
    </row>
    <row r="81" spans="1:7" ht="15" thickBot="1">
      <c r="A81" s="127">
        <v>72</v>
      </c>
      <c r="B81" s="146"/>
      <c r="C81" s="146" t="s">
        <v>52</v>
      </c>
      <c r="D81" s="147">
        <f>D23+D36+D52+D65+D73+D74+D75+D80</f>
        <v>373781.11414836999</v>
      </c>
      <c r="E81" s="147">
        <f>E23+E36+E52+E65+E73+E74+E75+E80</f>
        <v>399048.25214837003</v>
      </c>
      <c r="F81" s="147"/>
      <c r="G81" s="49"/>
    </row>
    <row r="82" spans="1:7">
      <c r="A82" s="148"/>
      <c r="B82" s="149"/>
      <c r="C82" s="56"/>
      <c r="D82" s="56"/>
      <c r="E82" s="56"/>
      <c r="F82" s="220"/>
    </row>
    <row r="83" spans="1:7">
      <c r="A83" s="150"/>
      <c r="B83" s="54" t="s">
        <v>53</v>
      </c>
      <c r="C83" s="122"/>
      <c r="D83" s="122"/>
      <c r="E83" s="122"/>
      <c r="F83" s="220"/>
    </row>
    <row r="84" spans="1:7">
      <c r="A84" s="148"/>
      <c r="B84" s="59"/>
      <c r="C84" s="56"/>
      <c r="D84" s="56"/>
      <c r="E84" s="56"/>
      <c r="F84" s="220"/>
    </row>
    <row r="85" spans="1:7" ht="15" thickBot="1">
      <c r="A85" s="148"/>
      <c r="B85" s="59"/>
      <c r="C85" s="56"/>
      <c r="D85" s="56"/>
      <c r="E85" s="56"/>
      <c r="F85" s="220"/>
    </row>
    <row r="86" spans="1:7" ht="15" customHeight="1">
      <c r="A86" s="431"/>
      <c r="B86" s="426" t="s">
        <v>0</v>
      </c>
      <c r="C86" s="427"/>
      <c r="D86" s="411" t="s">
        <v>181</v>
      </c>
      <c r="E86" s="411" t="s">
        <v>476</v>
      </c>
      <c r="F86" s="429" t="s">
        <v>175</v>
      </c>
    </row>
    <row r="87" spans="1:7">
      <c r="A87" s="432"/>
      <c r="B87" s="428"/>
      <c r="C87" s="428"/>
      <c r="D87" s="412"/>
      <c r="E87" s="412"/>
      <c r="F87" s="430"/>
      <c r="G87" s="49"/>
    </row>
    <row r="88" spans="1:7">
      <c r="A88" s="156">
        <v>73</v>
      </c>
      <c r="B88" s="401" t="s">
        <v>28</v>
      </c>
      <c r="C88" s="402"/>
      <c r="D88" s="155"/>
      <c r="E88" s="335"/>
      <c r="F88" s="215"/>
    </row>
    <row r="89" spans="1:7">
      <c r="A89" s="156">
        <v>74</v>
      </c>
      <c r="B89" s="124"/>
      <c r="C89" s="124" t="s">
        <v>54</v>
      </c>
      <c r="D89" s="125">
        <v>0</v>
      </c>
      <c r="E89" s="125">
        <v>0</v>
      </c>
      <c r="F89" s="215"/>
      <c r="G89" s="49"/>
    </row>
    <row r="90" spans="1:7">
      <c r="A90" s="336">
        <v>75</v>
      </c>
      <c r="B90" s="137" t="s">
        <v>32</v>
      </c>
      <c r="C90" s="137"/>
      <c r="D90" s="151">
        <v>0</v>
      </c>
      <c r="E90" s="151">
        <v>0</v>
      </c>
      <c r="F90" s="151">
        <f>SUM(F80:F88)</f>
        <v>0</v>
      </c>
    </row>
    <row r="91" spans="1:7">
      <c r="A91" s="336">
        <v>76</v>
      </c>
      <c r="B91" s="124"/>
      <c r="C91" s="157" t="s">
        <v>54</v>
      </c>
      <c r="D91" s="177">
        <v>0</v>
      </c>
      <c r="E91" s="177">
        <v>0</v>
      </c>
      <c r="F91" s="153"/>
    </row>
    <row r="92" spans="1:7">
      <c r="A92" s="336">
        <v>77</v>
      </c>
      <c r="B92" s="137" t="s">
        <v>55</v>
      </c>
      <c r="C92" s="137"/>
      <c r="D92" s="151">
        <f>SUM(D90:D91)</f>
        <v>0</v>
      </c>
      <c r="E92" s="151">
        <f>SUM(E90:E91)</f>
        <v>0</v>
      </c>
      <c r="F92" s="151">
        <f>SUM(F76:F91)</f>
        <v>0</v>
      </c>
    </row>
    <row r="93" spans="1:7" ht="15" thickBot="1">
      <c r="A93" s="336">
        <v>78</v>
      </c>
      <c r="B93" s="158"/>
      <c r="C93" s="158" t="s">
        <v>56</v>
      </c>
      <c r="D93" s="178">
        <f>SUM(D92,D90)</f>
        <v>0</v>
      </c>
      <c r="E93" s="178">
        <f>SUM(E92,E90)</f>
        <v>0</v>
      </c>
      <c r="F93" s="178"/>
    </row>
    <row r="94" spans="1:7">
      <c r="A94" s="148"/>
      <c r="B94" s="59"/>
      <c r="C94" s="56"/>
      <c r="D94" s="56"/>
      <c r="E94" s="56"/>
      <c r="F94" s="220"/>
    </row>
    <row r="95" spans="1:7">
      <c r="A95" s="148"/>
      <c r="B95" s="59"/>
      <c r="C95" s="56"/>
      <c r="D95" s="56"/>
      <c r="E95" s="56"/>
      <c r="F95" s="220"/>
    </row>
    <row r="96" spans="1:7">
      <c r="A96" s="148"/>
      <c r="B96" s="54" t="s">
        <v>57</v>
      </c>
      <c r="C96" s="122"/>
      <c r="D96" s="122"/>
      <c r="E96" s="122"/>
      <c r="F96" s="220"/>
    </row>
    <row r="97" spans="1:7" ht="15" thickBot="1">
      <c r="A97" s="148"/>
      <c r="B97" s="59"/>
      <c r="C97" s="56"/>
      <c r="D97" s="56"/>
      <c r="E97" s="56"/>
      <c r="F97" s="220"/>
    </row>
    <row r="98" spans="1:7" ht="12.75" customHeight="1">
      <c r="A98" s="403"/>
      <c r="B98" s="405" t="s">
        <v>0</v>
      </c>
      <c r="C98" s="406"/>
      <c r="D98" s="411" t="s">
        <v>181</v>
      </c>
      <c r="E98" s="411" t="s">
        <v>476</v>
      </c>
      <c r="F98" s="409" t="s">
        <v>175</v>
      </c>
    </row>
    <row r="99" spans="1:7">
      <c r="A99" s="404"/>
      <c r="B99" s="407"/>
      <c r="C99" s="408"/>
      <c r="D99" s="412"/>
      <c r="E99" s="412"/>
      <c r="F99" s="410"/>
    </row>
    <row r="100" spans="1:7">
      <c r="A100" s="156">
        <v>79</v>
      </c>
      <c r="B100" s="401" t="s">
        <v>28</v>
      </c>
      <c r="C100" s="402"/>
      <c r="D100" s="155"/>
      <c r="E100" s="335"/>
      <c r="F100" s="215"/>
      <c r="G100" s="35"/>
    </row>
    <row r="101" spans="1:7">
      <c r="A101" s="156">
        <v>80</v>
      </c>
      <c r="B101" s="124"/>
      <c r="C101" s="157" t="s">
        <v>34</v>
      </c>
      <c r="D101" s="153">
        <v>0</v>
      </c>
      <c r="E101" s="153">
        <v>0</v>
      </c>
      <c r="F101" s="215">
        <v>0</v>
      </c>
      <c r="G101" s="35"/>
    </row>
    <row r="102" spans="1:7">
      <c r="A102" s="336">
        <v>81</v>
      </c>
      <c r="B102" s="137" t="s">
        <v>32</v>
      </c>
      <c r="C102" s="137"/>
      <c r="D102" s="133">
        <f>SUM(D101)</f>
        <v>0</v>
      </c>
      <c r="E102" s="133">
        <f>SUM(E101)</f>
        <v>0</v>
      </c>
      <c r="F102" s="133">
        <f>SUM(F91:F100)</f>
        <v>0</v>
      </c>
      <c r="G102" s="49"/>
    </row>
    <row r="103" spans="1:7">
      <c r="A103" s="336">
        <v>82</v>
      </c>
      <c r="B103" s="401" t="s">
        <v>176</v>
      </c>
      <c r="C103" s="402"/>
      <c r="D103" s="176"/>
      <c r="E103" s="176"/>
      <c r="F103" s="219"/>
    </row>
    <row r="104" spans="1:7">
      <c r="A104" s="336">
        <v>83</v>
      </c>
      <c r="B104" s="124"/>
      <c r="C104" s="157" t="s">
        <v>34</v>
      </c>
      <c r="D104" s="153">
        <v>0</v>
      </c>
      <c r="E104" s="153">
        <v>0</v>
      </c>
      <c r="F104" s="153"/>
      <c r="G104" s="49"/>
    </row>
    <row r="105" spans="1:7">
      <c r="A105" s="336">
        <v>84</v>
      </c>
      <c r="B105" s="137" t="s">
        <v>55</v>
      </c>
      <c r="C105" s="137"/>
      <c r="D105" s="133">
        <f>SUM(D104)</f>
        <v>0</v>
      </c>
      <c r="E105" s="133">
        <f>SUM(E104)</f>
        <v>0</v>
      </c>
      <c r="F105" s="133">
        <f>SUM(F85:F104)</f>
        <v>0</v>
      </c>
      <c r="G105" s="49"/>
    </row>
    <row r="106" spans="1:7" ht="15" thickBot="1">
      <c r="A106" s="336">
        <v>85</v>
      </c>
      <c r="B106" s="158"/>
      <c r="C106" s="158" t="s">
        <v>58</v>
      </c>
      <c r="D106" s="178">
        <f>SUM(D102,D105)</f>
        <v>0</v>
      </c>
      <c r="E106" s="178">
        <f>SUM(E102,E105)</f>
        <v>0</v>
      </c>
      <c r="F106" s="178"/>
      <c r="G106" s="49"/>
    </row>
    <row r="107" spans="1:7">
      <c r="A107" s="130"/>
      <c r="B107" s="56"/>
      <c r="C107" s="56"/>
      <c r="D107" s="56"/>
      <c r="E107" s="56"/>
      <c r="F107" s="220"/>
    </row>
    <row r="108" spans="1:7" ht="15" thickBot="1">
      <c r="A108" s="152"/>
      <c r="B108" s="56"/>
      <c r="C108" s="56"/>
      <c r="D108" s="56"/>
      <c r="E108" s="56"/>
      <c r="F108" s="220"/>
    </row>
    <row r="109" spans="1:7" ht="15" thickBot="1">
      <c r="A109" s="153">
        <v>86</v>
      </c>
      <c r="B109" s="146"/>
      <c r="C109" s="146" t="s">
        <v>59</v>
      </c>
      <c r="D109" s="154">
        <f>D81+D93+D106</f>
        <v>373781.11414836999</v>
      </c>
      <c r="E109" s="154">
        <f>E81+E93+E106</f>
        <v>399048.25214837003</v>
      </c>
      <c r="F109" s="154">
        <f>F21+F22</f>
        <v>15</v>
      </c>
    </row>
    <row r="110" spans="1:7">
      <c r="A110" s="36"/>
    </row>
  </sheetData>
  <mergeCells count="22">
    <mergeCell ref="A2:F2"/>
    <mergeCell ref="A3:F3"/>
    <mergeCell ref="A4:F4"/>
    <mergeCell ref="B88:C88"/>
    <mergeCell ref="D8:D9"/>
    <mergeCell ref="D86:D87"/>
    <mergeCell ref="A8:A9"/>
    <mergeCell ref="B7:C7"/>
    <mergeCell ref="B8:C9"/>
    <mergeCell ref="F8:F9"/>
    <mergeCell ref="B86:C87"/>
    <mergeCell ref="F86:F87"/>
    <mergeCell ref="A86:A87"/>
    <mergeCell ref="E8:E9"/>
    <mergeCell ref="E86:E87"/>
    <mergeCell ref="B103:C103"/>
    <mergeCell ref="A98:A99"/>
    <mergeCell ref="B98:C99"/>
    <mergeCell ref="F98:F99"/>
    <mergeCell ref="B100:C100"/>
    <mergeCell ref="D98:D99"/>
    <mergeCell ref="E98:E9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G41"/>
  <sheetViews>
    <sheetView topLeftCell="A7" workbookViewId="0">
      <selection activeCell="D29" sqref="D29"/>
    </sheetView>
  </sheetViews>
  <sheetFormatPr defaultRowHeight="14.4"/>
  <cols>
    <col min="1" max="1" width="8" customWidth="1"/>
    <col min="2" max="2" width="56.5546875" customWidth="1"/>
    <col min="3" max="4" width="16.6640625" style="15" customWidth="1"/>
    <col min="5" max="5" width="25.6640625" customWidth="1"/>
    <col min="6" max="6" width="13.44140625" style="15" customWidth="1"/>
    <col min="7" max="7" width="12.44140625" customWidth="1"/>
  </cols>
  <sheetData>
    <row r="1" spans="1:7" ht="15.6">
      <c r="A1" s="434" t="s">
        <v>486</v>
      </c>
      <c r="B1" s="341"/>
      <c r="C1" s="341"/>
      <c r="D1" s="341"/>
    </row>
    <row r="2" spans="1:7" ht="15.6">
      <c r="A2" s="32"/>
      <c r="B2" s="32"/>
      <c r="C2" s="32"/>
      <c r="D2" s="337"/>
    </row>
    <row r="3" spans="1:7" s="16" customFormat="1" ht="15.6">
      <c r="A3" s="434" t="s">
        <v>19</v>
      </c>
      <c r="B3" s="341"/>
      <c r="C3" s="341"/>
      <c r="D3" s="341"/>
      <c r="F3" s="17"/>
    </row>
    <row r="4" spans="1:7" ht="14.25" customHeight="1">
      <c r="B4" s="433"/>
      <c r="C4" s="433"/>
      <c r="D4"/>
      <c r="E4" s="359"/>
      <c r="F4" s="359"/>
      <c r="G4" s="359"/>
    </row>
    <row r="5" spans="1:7" ht="14.25" customHeight="1" thickBot="1">
      <c r="B5" s="18"/>
      <c r="C5" s="19"/>
      <c r="D5" s="19"/>
      <c r="E5" s="1"/>
      <c r="F5" s="1"/>
      <c r="G5" s="9"/>
    </row>
    <row r="6" spans="1:7" ht="14.25" customHeight="1">
      <c r="A6" s="243"/>
      <c r="B6" s="458" t="s">
        <v>7</v>
      </c>
      <c r="C6" s="453" t="s">
        <v>8</v>
      </c>
      <c r="D6" s="454" t="s">
        <v>9</v>
      </c>
      <c r="E6" s="9"/>
      <c r="F6"/>
    </row>
    <row r="7" spans="1:7" ht="31.5" customHeight="1">
      <c r="A7" s="333" t="s">
        <v>26</v>
      </c>
      <c r="B7" s="28" t="s">
        <v>0</v>
      </c>
      <c r="C7" s="165" t="s">
        <v>180</v>
      </c>
      <c r="D7" s="445" t="s">
        <v>475</v>
      </c>
      <c r="E7" s="9"/>
      <c r="F7"/>
    </row>
    <row r="8" spans="1:7" ht="18" customHeight="1">
      <c r="A8" s="25">
        <v>1</v>
      </c>
      <c r="B8" s="26" t="s">
        <v>20</v>
      </c>
      <c r="C8" s="118">
        <v>900</v>
      </c>
      <c r="D8" s="459">
        <v>900</v>
      </c>
      <c r="E8" s="9"/>
      <c r="F8"/>
    </row>
    <row r="9" spans="1:7" ht="18" customHeight="1">
      <c r="A9" s="25">
        <v>2</v>
      </c>
      <c r="B9" s="26" t="s">
        <v>21</v>
      </c>
      <c r="C9" s="118">
        <v>1000</v>
      </c>
      <c r="D9" s="459">
        <v>1000</v>
      </c>
      <c r="E9" s="9"/>
      <c r="F9"/>
    </row>
    <row r="10" spans="1:7" s="182" customFormat="1" ht="18" customHeight="1">
      <c r="A10" s="25">
        <v>3</v>
      </c>
      <c r="B10" s="26" t="s">
        <v>429</v>
      </c>
      <c r="C10" s="118">
        <v>51547</v>
      </c>
      <c r="D10" s="459">
        <v>51547</v>
      </c>
      <c r="E10" s="308"/>
    </row>
    <row r="11" spans="1:7" ht="17.25" customHeight="1">
      <c r="A11" s="25">
        <v>4</v>
      </c>
      <c r="B11" s="26" t="s">
        <v>461</v>
      </c>
      <c r="C11" s="194">
        <v>500</v>
      </c>
      <c r="D11" s="460">
        <v>500</v>
      </c>
      <c r="F11"/>
    </row>
    <row r="12" spans="1:7" ht="18" customHeight="1">
      <c r="A12" s="25">
        <v>5</v>
      </c>
      <c r="B12" s="331" t="s">
        <v>196</v>
      </c>
      <c r="C12" s="118">
        <v>0</v>
      </c>
      <c r="D12" s="459">
        <v>0</v>
      </c>
      <c r="F12"/>
    </row>
    <row r="13" spans="1:7" s="182" customFormat="1" ht="18" customHeight="1">
      <c r="A13" s="25">
        <v>6</v>
      </c>
      <c r="B13" s="331" t="s">
        <v>405</v>
      </c>
      <c r="C13" s="118">
        <v>500</v>
      </c>
      <c r="D13" s="459">
        <v>500</v>
      </c>
    </row>
    <row r="14" spans="1:7" s="182" customFormat="1" ht="18" customHeight="1">
      <c r="A14" s="25">
        <v>7</v>
      </c>
      <c r="B14" s="27" t="s">
        <v>422</v>
      </c>
      <c r="C14" s="194">
        <v>100</v>
      </c>
      <c r="D14" s="460">
        <v>100</v>
      </c>
    </row>
    <row r="15" spans="1:7" s="182" customFormat="1" ht="18" customHeight="1">
      <c r="A15" s="25">
        <v>8</v>
      </c>
      <c r="B15" s="27" t="s">
        <v>424</v>
      </c>
      <c r="C15" s="194">
        <v>200</v>
      </c>
      <c r="D15" s="460">
        <v>200</v>
      </c>
    </row>
    <row r="16" spans="1:7" ht="18" customHeight="1">
      <c r="A16" s="25">
        <v>9</v>
      </c>
      <c r="B16" s="332" t="s">
        <v>406</v>
      </c>
      <c r="C16" s="194">
        <v>50</v>
      </c>
      <c r="D16" s="460">
        <v>50</v>
      </c>
      <c r="F16"/>
    </row>
    <row r="17" spans="1:6" ht="18" customHeight="1">
      <c r="A17" s="25">
        <v>10</v>
      </c>
      <c r="B17" s="27" t="s">
        <v>407</v>
      </c>
      <c r="C17" s="194">
        <v>100</v>
      </c>
      <c r="D17" s="460">
        <v>100</v>
      </c>
      <c r="F17"/>
    </row>
    <row r="18" spans="1:6" s="182" customFormat="1" ht="18" customHeight="1">
      <c r="A18" s="25">
        <v>11</v>
      </c>
      <c r="B18" s="27" t="s">
        <v>423</v>
      </c>
      <c r="C18" s="194">
        <v>100</v>
      </c>
      <c r="D18" s="460">
        <v>100</v>
      </c>
    </row>
    <row r="19" spans="1:6" s="182" customFormat="1" ht="18" customHeight="1">
      <c r="A19" s="25">
        <v>12</v>
      </c>
      <c r="B19" s="27" t="s">
        <v>421</v>
      </c>
      <c r="C19" s="194">
        <v>50</v>
      </c>
      <c r="D19" s="460">
        <v>50</v>
      </c>
    </row>
    <row r="20" spans="1:6" s="182" customFormat="1" ht="18" customHeight="1">
      <c r="A20" s="25">
        <v>13</v>
      </c>
      <c r="B20" s="27" t="s">
        <v>425</v>
      </c>
      <c r="C20" s="194">
        <v>100</v>
      </c>
      <c r="D20" s="460">
        <v>100</v>
      </c>
    </row>
    <row r="21" spans="1:6" s="182" customFormat="1" ht="18" customHeight="1">
      <c r="A21" s="25">
        <v>14</v>
      </c>
      <c r="B21" s="27" t="s">
        <v>462</v>
      </c>
      <c r="C21" s="194">
        <v>300</v>
      </c>
      <c r="D21" s="460">
        <v>300</v>
      </c>
    </row>
    <row r="22" spans="1:6" s="182" customFormat="1" ht="18" customHeight="1">
      <c r="A22" s="25">
        <v>15</v>
      </c>
      <c r="B22" s="27" t="s">
        <v>197</v>
      </c>
      <c r="C22" s="194">
        <v>0</v>
      </c>
      <c r="D22" s="460">
        <v>0</v>
      </c>
    </row>
    <row r="23" spans="1:6">
      <c r="A23" s="25">
        <v>16</v>
      </c>
      <c r="B23" s="195" t="s">
        <v>24</v>
      </c>
      <c r="C23" s="196">
        <f>SUM(C8:C22)</f>
        <v>55447</v>
      </c>
      <c r="D23" s="461">
        <f>SUM(D8:D22)</f>
        <v>55447</v>
      </c>
      <c r="E23" s="310"/>
      <c r="F23"/>
    </row>
    <row r="24" spans="1:6">
      <c r="A24" s="25">
        <v>17</v>
      </c>
      <c r="B24" s="67" t="s">
        <v>463</v>
      </c>
      <c r="C24" s="197">
        <v>2300</v>
      </c>
      <c r="D24" s="462">
        <v>2300</v>
      </c>
      <c r="F24"/>
    </row>
    <row r="25" spans="1:6">
      <c r="A25" s="25">
        <v>18</v>
      </c>
      <c r="B25" s="67" t="s">
        <v>464</v>
      </c>
      <c r="C25" s="197">
        <v>2300</v>
      </c>
      <c r="D25" s="462">
        <v>2300</v>
      </c>
      <c r="F25"/>
    </row>
    <row r="26" spans="1:6">
      <c r="A26" s="25">
        <v>19</v>
      </c>
      <c r="B26" s="67" t="s">
        <v>199</v>
      </c>
      <c r="C26" s="197">
        <v>150</v>
      </c>
      <c r="D26" s="462">
        <v>150</v>
      </c>
      <c r="F26"/>
    </row>
    <row r="27" spans="1:6" s="182" customFormat="1">
      <c r="A27" s="25">
        <v>20</v>
      </c>
      <c r="B27" s="198" t="s">
        <v>200</v>
      </c>
      <c r="C27" s="199">
        <v>240</v>
      </c>
      <c r="D27" s="463">
        <v>240</v>
      </c>
    </row>
    <row r="28" spans="1:6" s="182" customFormat="1">
      <c r="A28" s="25">
        <v>21</v>
      </c>
      <c r="B28" s="198" t="s">
        <v>465</v>
      </c>
      <c r="C28" s="199">
        <v>802</v>
      </c>
      <c r="D28" s="463">
        <v>802</v>
      </c>
    </row>
    <row r="29" spans="1:6" s="182" customFormat="1">
      <c r="A29" s="25">
        <v>22</v>
      </c>
      <c r="B29" s="198" t="s">
        <v>408</v>
      </c>
      <c r="C29" s="199">
        <v>945</v>
      </c>
      <c r="D29" s="463">
        <v>1220</v>
      </c>
    </row>
    <row r="30" spans="1:6" ht="15" thickBot="1">
      <c r="A30" s="464">
        <v>23</v>
      </c>
      <c r="B30" s="200" t="s">
        <v>25</v>
      </c>
      <c r="C30" s="201">
        <f>SUM(C24:C29)</f>
        <v>6737</v>
      </c>
      <c r="D30" s="465">
        <f>SUM(D24:D29)</f>
        <v>7012</v>
      </c>
      <c r="F30"/>
    </row>
    <row r="31" spans="1:6">
      <c r="A31" s="20"/>
      <c r="B31" s="21"/>
      <c r="C31" s="22"/>
      <c r="D31" s="22"/>
    </row>
    <row r="32" spans="1:6">
      <c r="A32" s="23"/>
      <c r="B32" s="23"/>
      <c r="C32" s="24"/>
      <c r="D32" s="24"/>
    </row>
    <row r="33" spans="1:4">
      <c r="A33" s="23"/>
      <c r="B33" s="23"/>
      <c r="C33" s="24"/>
      <c r="D33" s="24"/>
    </row>
    <row r="38" spans="1:4">
      <c r="B38" s="23"/>
    </row>
    <row r="39" spans="1:4">
      <c r="B39" s="23"/>
    </row>
    <row r="40" spans="1:4">
      <c r="B40" s="23"/>
    </row>
    <row r="41" spans="1:4">
      <c r="B41" s="23"/>
    </row>
  </sheetData>
  <mergeCells count="4">
    <mergeCell ref="B4:C4"/>
    <mergeCell ref="E4:G4"/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H11"/>
  <sheetViews>
    <sheetView workbookViewId="0">
      <selection activeCell="G11" sqref="G11"/>
    </sheetView>
  </sheetViews>
  <sheetFormatPr defaultRowHeight="14.4"/>
  <cols>
    <col min="1" max="1" width="7.6640625" customWidth="1"/>
    <col min="2" max="2" width="58.88671875" customWidth="1"/>
    <col min="3" max="3" width="16.6640625" style="182" customWidth="1"/>
    <col min="4" max="5" width="16.6640625" customWidth="1"/>
    <col min="6" max="8" width="16.6640625" style="182" customWidth="1"/>
  </cols>
  <sheetData>
    <row r="1" spans="1:8" ht="15.6">
      <c r="A1" s="435" t="s">
        <v>484</v>
      </c>
      <c r="B1" s="341"/>
      <c r="C1" s="341"/>
      <c r="D1" s="341"/>
      <c r="E1" s="341"/>
      <c r="F1" s="341"/>
      <c r="G1" s="341"/>
      <c r="H1" s="341"/>
    </row>
    <row r="2" spans="1:8" ht="15.6">
      <c r="A2" s="4"/>
      <c r="B2" s="3"/>
      <c r="C2" s="3"/>
      <c r="D2" s="3"/>
      <c r="E2" s="3"/>
      <c r="F2" s="3"/>
      <c r="G2" s="3"/>
      <c r="H2" s="3"/>
    </row>
    <row r="3" spans="1:8" ht="15.6">
      <c r="A3" s="435" t="s">
        <v>467</v>
      </c>
      <c r="B3" s="341"/>
      <c r="C3" s="341"/>
      <c r="D3" s="341"/>
      <c r="E3" s="341"/>
      <c r="F3" s="341"/>
      <c r="G3" s="341"/>
      <c r="H3" s="341"/>
    </row>
    <row r="4" spans="1:8" ht="15.6">
      <c r="A4" s="2"/>
      <c r="B4" s="12"/>
      <c r="C4" s="120"/>
      <c r="D4" s="12"/>
      <c r="E4" s="120"/>
      <c r="F4" s="120"/>
      <c r="G4" s="120"/>
      <c r="H4" s="120"/>
    </row>
    <row r="5" spans="1:8" ht="15.6">
      <c r="A5" s="2"/>
      <c r="B5" s="12"/>
      <c r="C5" s="120"/>
      <c r="D5" s="12"/>
      <c r="E5" s="120"/>
      <c r="F5" s="120"/>
      <c r="G5" s="120"/>
      <c r="H5" s="120"/>
    </row>
    <row r="6" spans="1:8" ht="16.2" thickBot="1">
      <c r="A6" s="5" t="s">
        <v>6</v>
      </c>
      <c r="B6" s="3"/>
      <c r="C6" s="3"/>
      <c r="D6" s="11"/>
      <c r="E6" s="11"/>
      <c r="F6" s="3"/>
      <c r="G6" s="11"/>
      <c r="H6" s="11" t="s">
        <v>18</v>
      </c>
    </row>
    <row r="7" spans="1:8" ht="15.6">
      <c r="A7" s="211"/>
      <c r="B7" s="204" t="s">
        <v>7</v>
      </c>
      <c r="C7" s="204" t="s">
        <v>8</v>
      </c>
      <c r="D7" s="204" t="s">
        <v>9</v>
      </c>
      <c r="E7" s="226" t="s">
        <v>240</v>
      </c>
      <c r="F7" s="204" t="s">
        <v>478</v>
      </c>
      <c r="G7" s="204" t="s">
        <v>479</v>
      </c>
      <c r="H7" s="444" t="s">
        <v>480</v>
      </c>
    </row>
    <row r="8" spans="1:8" ht="46.8">
      <c r="A8" s="33" t="s">
        <v>13</v>
      </c>
      <c r="B8" s="13" t="s">
        <v>16</v>
      </c>
      <c r="C8" s="13" t="s">
        <v>232</v>
      </c>
      <c r="D8" s="13" t="s">
        <v>179</v>
      </c>
      <c r="E8" s="228" t="s">
        <v>239</v>
      </c>
      <c r="F8" s="13" t="s">
        <v>485</v>
      </c>
      <c r="G8" s="13" t="s">
        <v>482</v>
      </c>
      <c r="H8" s="449" t="s">
        <v>239</v>
      </c>
    </row>
    <row r="9" spans="1:8" s="182" customFormat="1" ht="31.5" customHeight="1">
      <c r="A9" s="116">
        <v>1</v>
      </c>
      <c r="B9" s="188" t="s">
        <v>458</v>
      </c>
      <c r="C9" s="174">
        <v>0</v>
      </c>
      <c r="D9" s="174">
        <v>6000</v>
      </c>
      <c r="E9" s="229"/>
      <c r="F9" s="174">
        <v>0</v>
      </c>
      <c r="G9" s="174">
        <v>5863</v>
      </c>
      <c r="H9" s="450"/>
    </row>
    <row r="10" spans="1:8" s="182" customFormat="1" ht="31.5" customHeight="1">
      <c r="A10" s="325">
        <v>2</v>
      </c>
      <c r="B10" s="326" t="s">
        <v>459</v>
      </c>
      <c r="C10" s="327"/>
      <c r="D10" s="327">
        <v>300</v>
      </c>
      <c r="E10" s="328"/>
      <c r="F10" s="327"/>
      <c r="G10" s="327">
        <v>300</v>
      </c>
      <c r="H10" s="451"/>
    </row>
    <row r="11" spans="1:8" ht="16.2" thickBot="1">
      <c r="A11" s="6"/>
      <c r="B11" s="7" t="s">
        <v>17</v>
      </c>
      <c r="C11" s="205">
        <f>SUM(C9:C9)</f>
        <v>0</v>
      </c>
      <c r="D11" s="117">
        <f>SUM(D9:D10)</f>
        <v>6300</v>
      </c>
      <c r="E11" s="230"/>
      <c r="F11" s="205">
        <f>SUM(F9:F9)</f>
        <v>0</v>
      </c>
      <c r="G11" s="117">
        <f>SUM(G9:G10)</f>
        <v>6163</v>
      </c>
      <c r="H11" s="452"/>
    </row>
  </sheetData>
  <mergeCells count="2">
    <mergeCell ref="A1:H1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D13"/>
  <sheetViews>
    <sheetView workbookViewId="0">
      <selection activeCell="A8" sqref="A8:D13"/>
    </sheetView>
  </sheetViews>
  <sheetFormatPr defaultRowHeight="14.4"/>
  <cols>
    <col min="1" max="1" width="4.6640625" customWidth="1"/>
    <col min="2" max="2" width="45" customWidth="1"/>
    <col min="3" max="3" width="17.44140625" customWidth="1"/>
    <col min="4" max="4" width="17.44140625" style="182" customWidth="1"/>
  </cols>
  <sheetData>
    <row r="1" spans="1:4">
      <c r="A1" s="436" t="s">
        <v>483</v>
      </c>
      <c r="B1" s="341"/>
      <c r="C1" s="341"/>
      <c r="D1" s="341"/>
    </row>
    <row r="2" spans="1:4">
      <c r="A2" s="106"/>
      <c r="B2" s="107"/>
      <c r="C2" s="107"/>
      <c r="D2" s="107"/>
    </row>
    <row r="3" spans="1:4">
      <c r="A3" s="436" t="s">
        <v>466</v>
      </c>
      <c r="B3" s="341"/>
      <c r="C3" s="341"/>
      <c r="D3" s="341"/>
    </row>
    <row r="4" spans="1:4">
      <c r="A4" s="121"/>
      <c r="B4" s="166"/>
      <c r="C4" s="166"/>
      <c r="D4" s="183"/>
    </row>
    <row r="5" spans="1:4">
      <c r="A5" s="121"/>
      <c r="B5" s="166"/>
      <c r="C5" s="166"/>
      <c r="D5" s="183"/>
    </row>
    <row r="6" spans="1:4">
      <c r="A6" s="121"/>
      <c r="B6" s="166"/>
      <c r="C6" s="166"/>
      <c r="D6" s="183"/>
    </row>
    <row r="7" spans="1:4" ht="15" thickBot="1">
      <c r="A7" s="56"/>
      <c r="B7" s="56"/>
      <c r="C7" s="167"/>
      <c r="D7" s="167" t="s">
        <v>12</v>
      </c>
    </row>
    <row r="8" spans="1:4">
      <c r="A8" s="208"/>
      <c r="B8" s="453" t="s">
        <v>7</v>
      </c>
      <c r="C8" s="453" t="s">
        <v>8</v>
      </c>
      <c r="D8" s="454" t="s">
        <v>9</v>
      </c>
    </row>
    <row r="9" spans="1:4" ht="41.4">
      <c r="A9" s="168" t="s">
        <v>13</v>
      </c>
      <c r="B9" s="164" t="s">
        <v>14</v>
      </c>
      <c r="C9" s="165" t="s">
        <v>179</v>
      </c>
      <c r="D9" s="445" t="s">
        <v>482</v>
      </c>
    </row>
    <row r="10" spans="1:4">
      <c r="A10" s="169">
        <v>1</v>
      </c>
      <c r="B10" s="26" t="s">
        <v>460</v>
      </c>
      <c r="C10" s="170">
        <v>1500</v>
      </c>
      <c r="D10" s="455">
        <v>0</v>
      </c>
    </row>
    <row r="11" spans="1:4" s="182" customFormat="1">
      <c r="A11" s="191">
        <v>2</v>
      </c>
      <c r="B11" s="192"/>
      <c r="C11" s="193">
        <v>0</v>
      </c>
      <c r="D11" s="456">
        <v>0</v>
      </c>
    </row>
    <row r="12" spans="1:4" s="182" customFormat="1">
      <c r="A12" s="191">
        <v>3</v>
      </c>
      <c r="B12" s="192"/>
      <c r="C12" s="193">
        <v>0</v>
      </c>
      <c r="D12" s="456">
        <v>0</v>
      </c>
    </row>
    <row r="13" spans="1:4" s="10" customFormat="1" ht="15" thickBot="1">
      <c r="A13" s="171">
        <v>4</v>
      </c>
      <c r="B13" s="172" t="s">
        <v>15</v>
      </c>
      <c r="C13" s="173">
        <f>SUM(C10:C12)</f>
        <v>1500</v>
      </c>
      <c r="D13" s="457">
        <f>SUM(D10:D12)</f>
        <v>0</v>
      </c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0.79998168889431442"/>
  </sheetPr>
  <dimension ref="A1:H12"/>
  <sheetViews>
    <sheetView workbookViewId="0">
      <selection activeCell="F11" sqref="F11"/>
    </sheetView>
  </sheetViews>
  <sheetFormatPr defaultRowHeight="14.4"/>
  <cols>
    <col min="1" max="1" width="4.44140625" customWidth="1"/>
    <col min="2" max="2" width="42" customWidth="1"/>
    <col min="3" max="3" width="19.109375" customWidth="1"/>
    <col min="4" max="5" width="16.6640625" customWidth="1"/>
    <col min="6" max="6" width="19.109375" style="182" customWidth="1"/>
    <col min="7" max="8" width="16.6640625" style="182" customWidth="1"/>
  </cols>
  <sheetData>
    <row r="1" spans="1:8">
      <c r="A1" s="436" t="s">
        <v>477</v>
      </c>
      <c r="B1" s="341"/>
      <c r="C1" s="341"/>
      <c r="D1" s="341"/>
      <c r="E1" s="341"/>
      <c r="F1" s="341"/>
      <c r="G1" s="341"/>
      <c r="H1" s="341"/>
    </row>
    <row r="2" spans="1:8">
      <c r="A2" s="106"/>
      <c r="B2" s="56"/>
      <c r="C2" s="56"/>
      <c r="D2" s="56"/>
      <c r="E2" s="56"/>
      <c r="F2" s="56"/>
      <c r="G2" s="56"/>
      <c r="H2" s="56"/>
    </row>
    <row r="3" spans="1:8" ht="33" customHeight="1">
      <c r="A3" s="437" t="s">
        <v>5</v>
      </c>
      <c r="B3" s="341"/>
      <c r="C3" s="341"/>
      <c r="D3" s="341"/>
      <c r="E3" s="341"/>
      <c r="F3" s="341"/>
      <c r="G3" s="341"/>
      <c r="H3" s="341"/>
    </row>
    <row r="4" spans="1:8">
      <c r="A4" s="107" t="s">
        <v>6</v>
      </c>
      <c r="B4" s="56"/>
      <c r="C4" s="56"/>
      <c r="D4" s="56"/>
      <c r="E4" s="56"/>
      <c r="F4" s="56"/>
      <c r="G4" s="56"/>
      <c r="H4" s="56"/>
    </row>
    <row r="5" spans="1:8" ht="15" thickBot="1">
      <c r="A5" s="189"/>
      <c r="B5" s="189"/>
      <c r="C5" s="189"/>
      <c r="D5" s="159"/>
      <c r="E5" s="159"/>
      <c r="F5" s="329"/>
      <c r="G5" s="159"/>
      <c r="H5" s="159" t="s">
        <v>183</v>
      </c>
    </row>
    <row r="6" spans="1:8" ht="30.75" customHeight="1">
      <c r="A6" s="208"/>
      <c r="B6" s="209" t="s">
        <v>7</v>
      </c>
      <c r="C6" s="210" t="s">
        <v>8</v>
      </c>
      <c r="D6" s="210" t="s">
        <v>9</v>
      </c>
      <c r="E6" s="226" t="s">
        <v>240</v>
      </c>
      <c r="F6" s="210" t="s">
        <v>478</v>
      </c>
      <c r="G6" s="210" t="s">
        <v>479</v>
      </c>
      <c r="H6" s="444" t="s">
        <v>480</v>
      </c>
    </row>
    <row r="7" spans="1:8" ht="44.25" customHeight="1">
      <c r="A7" s="108"/>
      <c r="B7" s="164" t="s">
        <v>10</v>
      </c>
      <c r="C7" s="165" t="s">
        <v>178</v>
      </c>
      <c r="D7" s="165" t="s">
        <v>179</v>
      </c>
      <c r="E7" s="165" t="s">
        <v>239</v>
      </c>
      <c r="F7" s="165" t="s">
        <v>481</v>
      </c>
      <c r="G7" s="165" t="s">
        <v>482</v>
      </c>
      <c r="H7" s="445" t="s">
        <v>239</v>
      </c>
    </row>
    <row r="8" spans="1:8">
      <c r="A8" s="108">
        <v>1</v>
      </c>
      <c r="B8" s="109" t="s">
        <v>420</v>
      </c>
      <c r="C8" s="110">
        <v>0</v>
      </c>
      <c r="D8" s="110">
        <v>200000</v>
      </c>
      <c r="E8" s="227">
        <v>0</v>
      </c>
      <c r="F8" s="110">
        <v>0</v>
      </c>
      <c r="G8" s="110">
        <v>0</v>
      </c>
      <c r="H8" s="446">
        <v>0</v>
      </c>
    </row>
    <row r="9" spans="1:8" s="182" customFormat="1">
      <c r="A9" s="313">
        <v>2</v>
      </c>
      <c r="B9" s="314" t="s">
        <v>474</v>
      </c>
      <c r="C9" s="315">
        <v>0</v>
      </c>
      <c r="D9" s="315">
        <v>6999</v>
      </c>
      <c r="E9" s="316">
        <v>2000</v>
      </c>
      <c r="F9" s="315">
        <v>0</v>
      </c>
      <c r="G9" s="315">
        <v>6999</v>
      </c>
      <c r="H9" s="447">
        <v>2000</v>
      </c>
    </row>
    <row r="10" spans="1:8" s="182" customFormat="1">
      <c r="A10" s="313">
        <v>3</v>
      </c>
      <c r="B10" s="314" t="s">
        <v>457</v>
      </c>
      <c r="C10" s="315">
        <v>9935</v>
      </c>
      <c r="D10" s="315">
        <v>21197</v>
      </c>
      <c r="E10" s="316">
        <v>4262</v>
      </c>
      <c r="F10" s="315">
        <v>35735</v>
      </c>
      <c r="G10" s="315">
        <v>14614</v>
      </c>
      <c r="H10" s="447">
        <v>4262</v>
      </c>
    </row>
    <row r="11" spans="1:8" ht="15" thickBot="1">
      <c r="A11" s="111"/>
      <c r="B11" s="8" t="s">
        <v>11</v>
      </c>
      <c r="C11" s="112">
        <f>SUM(C8:C10)</f>
        <v>9935</v>
      </c>
      <c r="D11" s="112">
        <f>SUM(D8:D10)</f>
        <v>228196</v>
      </c>
      <c r="E11" s="112">
        <f>SUM(E8:E10)</f>
        <v>6262</v>
      </c>
      <c r="F11" s="112">
        <f>SUM(F8:F10)</f>
        <v>35735</v>
      </c>
      <c r="G11" s="112">
        <f>SUM(G8:G10)</f>
        <v>21613</v>
      </c>
      <c r="H11" s="448">
        <f>SUM(H8:H10)</f>
        <v>6262</v>
      </c>
    </row>
    <row r="12" spans="1:8" ht="15.6">
      <c r="A12" s="3"/>
    </row>
  </sheetData>
  <mergeCells count="2">
    <mergeCell ref="A1:H1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 </vt:lpstr>
      <vt:lpstr>7.számú melléklet </vt:lpstr>
      <vt:lpstr>8.számú melléklet </vt:lpstr>
      <vt:lpstr>9.számú melléklet</vt:lpstr>
      <vt:lpstr>Részletező_Önk</vt:lpstr>
      <vt:lpstr>Bér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ASUS</cp:lastModifiedBy>
  <cp:lastPrinted>2020-03-18T15:08:04Z</cp:lastPrinted>
  <dcterms:created xsi:type="dcterms:W3CDTF">2015-05-05T11:38:42Z</dcterms:created>
  <dcterms:modified xsi:type="dcterms:W3CDTF">2021-03-22T21:18:25Z</dcterms:modified>
</cp:coreProperties>
</file>